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charts/chart2.xml" ContentType="application/vnd.openxmlformats-officedocument.drawingml.chart+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12.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1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omments5.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23.xml" ContentType="application/vnd.openxmlformats-officedocument.drawingml.chart+xml"/>
  <Override PartName="/xl/drawings/drawing22.xml" ContentType="application/vnd.openxmlformats-officedocument.drawing+xml"/>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charts/chart24.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embeddings/oleObject36.bin" ContentType="application/vnd.openxmlformats-officedocument.oleObject"/>
  <Override PartName="/xl/drawings/drawing31.xml" ContentType="application/vnd.openxmlformats-officedocument.drawing+xml"/>
  <Override PartName="/xl/ctrlProps/ctrlProp42.xml" ContentType="application/vnd.ms-excel.controlproperties+xml"/>
  <Override PartName="/xl/ctrlProps/ctrlProp43.xml" ContentType="application/vnd.ms-excel.controlproperties+xml"/>
  <Override PartName="/xl/drawings/drawing32.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omments7.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3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omments8.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irbomg\Documents\GSQM TT\BOS\15Dec2020\"/>
    </mc:Choice>
  </mc:AlternateContent>
  <bookViews>
    <workbookView xWindow="-20" yWindow="50" windowWidth="10250" windowHeight="8270" tabRatio="902"/>
  </bookViews>
  <sheets>
    <sheet name="Summary and Instructions" sheetId="13" r:id="rId1"/>
    <sheet name="2 - SDR - From" sheetId="104" r:id="rId2"/>
    <sheet name="3 - Engineering Approval - Form" sheetId="39" r:id="rId3"/>
    <sheet name="4 - Design FMEA - Form" sheetId="4" r:id="rId4"/>
    <sheet name="5-Proces Flow Diagram" sheetId="58" r:id="rId5"/>
    <sheet name="6a - Process FMEA - Form" sheetId="5" r:id="rId6"/>
    <sheet name=" 6b_PFMEA summary - Form" sheetId="62" r:id="rId7"/>
    <sheet name="7_Process Control Plan - Form" sheetId="61" r:id="rId8"/>
    <sheet name="8a - MSA (Bias Study)" sheetId="9" r:id="rId9"/>
    <sheet name="8b - MSA (Gage R&amp;R) - Form" sheetId="10" r:id="rId10"/>
    <sheet name="8c1 - MSA Attribute - Form" sheetId="33" r:id="rId11"/>
    <sheet name="8c2 - MSA Attribute - Form" sheetId="34" r:id="rId12"/>
    <sheet name="9 - Dimensional Results - Form" sheetId="41" r:id="rId13"/>
    <sheet name="10a - Material Test - Form" sheetId="31" r:id="rId14"/>
    <sheet name="10b - Performance Test - Form" sheetId="32" r:id="rId15"/>
    <sheet name="11a - Process Studies - Form" sheetId="45" r:id="rId16"/>
    <sheet name="11b - Process Studies - Form" sheetId="44" r:id="rId17"/>
    <sheet name="12 - Qualified Lab" sheetId="97" r:id="rId18"/>
    <sheet name="13 - Appearance Approval - Form" sheetId="20" r:id="rId19"/>
    <sheet name="14 - PPAP Sample product" sheetId="22" r:id="rId20"/>
    <sheet name="16 Checking Aids" sheetId="63" r:id="rId21"/>
    <sheet name="17 Special Req - Package form" sheetId="92" r:id="rId22"/>
    <sheet name="17Special Req - FFF Form" sheetId="81" r:id="rId23"/>
    <sheet name="18 - PSW - Form" sheetId="78" r:id="rId24"/>
    <sheet name="20 - ELC - Form" sheetId="64" r:id="rId25"/>
    <sheet name="22 - CDR Form" sheetId="96" r:id="rId26"/>
    <sheet name="2 - SDR - Example" sheetId="105" r:id="rId27"/>
    <sheet name="3 - Eng Approval -  Example" sheetId="40" r:id="rId28"/>
    <sheet name="5 - Process Flow – Example " sheetId="84" r:id="rId29"/>
    <sheet name="6a - Process FMEA - Example" sheetId="6" r:id="rId30"/>
    <sheet name="6b_PFMEA summary – Example" sheetId="66" r:id="rId31"/>
    <sheet name="7 - Control Plan Example" sheetId="103" r:id="rId32"/>
    <sheet name="8a - MSA (Bias Study) - Example" sheetId="11" r:id="rId33"/>
    <sheet name="8b - MSA (Gage R&amp;R) - Example" sheetId="12" r:id="rId34"/>
    <sheet name="8c - MSA Attribute example" sheetId="35" r:id="rId35"/>
    <sheet name="9-Dimensional Results - Example" sheetId="73" r:id="rId36"/>
    <sheet name="10a - Material Test - Example" sheetId="74" r:id="rId37"/>
    <sheet name="11a - Process Studies - Example" sheetId="46" r:id="rId38"/>
    <sheet name="11b - Process Studies - Example" sheetId="47" r:id="rId39"/>
    <sheet name="12 - Qualified Lab - Example" sheetId="98" r:id="rId40"/>
    <sheet name="14- PPAP Sample Product-Example" sheetId="71" r:id="rId41"/>
    <sheet name="16-Checking Aids - Example" sheetId="69" r:id="rId42"/>
    <sheet name="17 Special Reg -Package Example" sheetId="93" r:id="rId43"/>
    <sheet name="18 - PSW - Example" sheetId="77" r:id="rId44"/>
    <sheet name="20 - ELC - Instruction for sup." sheetId="52" r:id="rId45"/>
    <sheet name="20 - ELC Example" sheetId="102" r:id="rId46"/>
    <sheet name="20 - Ichart Example S" sheetId="55" r:id="rId47"/>
    <sheet name="20 - Ichart Example M" sheetId="56" r:id="rId48"/>
    <sheet name="22 - Inst for Cap Demo" sheetId="38" r:id="rId49"/>
    <sheet name="22 - CDR Example" sheetId="94" r:id="rId50"/>
    <sheet name="22 - CDR Evidence Example" sheetId="95" r:id="rId51"/>
    <sheet name="Version History" sheetId="26" r:id="rId52"/>
  </sheets>
  <definedNames>
    <definedName name="_xlnm._FilterDatabase" localSheetId="21" hidden="1">'17 Special Req - Package form'!$B$9:$C$10</definedName>
    <definedName name="_xlnm.Print_Area" localSheetId="13">'10a - Material Test - Form'!$A$1:$P$38</definedName>
    <definedName name="_xlnm.Print_Area" localSheetId="14">'10b - Performance Test - Form'!$A$1:$P$47</definedName>
    <definedName name="_xlnm.Print_Area" localSheetId="15">'11a - Process Studies - Form'!$B$1:$X$42</definedName>
    <definedName name="_xlnm.Print_Area" localSheetId="38">'11b - Process Studies - Example'!$B$2:$BF$37</definedName>
    <definedName name="_xlnm.Print_Area" localSheetId="16">'11b - Process Studies - Form'!$B$2:$BF$37</definedName>
    <definedName name="_xlnm.Print_Area" localSheetId="18">'13 - Appearance Approval - Form'!$A$1:$X$39</definedName>
    <definedName name="_xlnm.Print_Area" localSheetId="19">'14 - PPAP Sample product'!$A$1:$A$12</definedName>
    <definedName name="_xlnm.Print_Area" localSheetId="40">'14- PPAP Sample Product-Example'!$A$1:$A$12</definedName>
    <definedName name="_xlnm.Print_Area" localSheetId="43">'18 - PSW - Example'!$A$1:$U$151</definedName>
    <definedName name="_xlnm.Print_Area" localSheetId="23">'18 - PSW - Form'!$A$1:$U$146</definedName>
    <definedName name="_xlnm.Print_Area" localSheetId="26">'2 - SDR - Example'!$B$1:$G$10</definedName>
    <definedName name="_xlnm.Print_Area" localSheetId="1">'2 - SDR - From'!$B$1:$G$14</definedName>
    <definedName name="_xlnm.Print_Area" localSheetId="46">'20 - Ichart Example S'!$A$1:$AG$35</definedName>
    <definedName name="_xlnm.Print_Area" localSheetId="27">'3 - Eng Approval -  Example'!$A$1:$F$32</definedName>
    <definedName name="_xlnm.Print_Area" localSheetId="3">'4 - Design FMEA - Form'!$A$1:$T$42</definedName>
    <definedName name="_xlnm.Print_Area" localSheetId="28">'5 - Process Flow – Example '!$A$1:$R$42</definedName>
    <definedName name="_xlnm.Print_Area" localSheetId="4">'5-Proces Flow Diagram'!$A$1:$R$62</definedName>
    <definedName name="_xlnm.Print_Area" localSheetId="30">'6b_PFMEA summary – Example'!$A$1:$AR$35</definedName>
    <definedName name="_xlnm.Print_Area" localSheetId="8">'8a - MSA (Bias Study)'!$A$1:$S$57</definedName>
    <definedName name="_xlnm.Print_Area" localSheetId="32">'8a - MSA (Bias Study) - Example'!$A$1:$S$57</definedName>
    <definedName name="_xlnm.Print_Area" localSheetId="33">'8b - MSA (Gage R&amp;R) - Example'!$A$1:$AB$64</definedName>
    <definedName name="_xlnm.Print_Area" localSheetId="9">'8b - MSA (Gage R&amp;R) - Form'!$A$1:$AB$64</definedName>
    <definedName name="_xlnm.Print_Area" localSheetId="11">'8c2 - MSA Attribute - Form'!$C$2:$N$127</definedName>
    <definedName name="_xlnm.Print_Area" localSheetId="12">'9 - Dimensional Results - Form'!$A$1:$Q$53</definedName>
    <definedName name="_xlnm.Print_Area" localSheetId="35">'9-Dimensional Results - Example'!$A$1:$Q$42</definedName>
    <definedName name="_xlnm.Print_Titles" localSheetId="24">'20 - ELC - Form'!$7:$13</definedName>
    <definedName name="_xlnm.Print_Titles" localSheetId="3">'4 - Design FMEA - Form'!$1:$14</definedName>
    <definedName name="_xlnm.Print_Titles" localSheetId="28">'5 - Process Flow – Example '!$1:$12</definedName>
    <definedName name="_xlnm.Print_Titles" localSheetId="4">'5-Proces Flow Diagram'!$1:$12</definedName>
    <definedName name="_xlnm.Print_Titles" localSheetId="7">'7_Process Control Plan - Form'!$1:$7</definedName>
    <definedName name="wrn.CDforms." localSheetId="17" hidden="1">{#N/A,#N/A,FALSE,"EXIT";#N/A,#N/A,FALSE,"Issue";#N/A,#N/A,FALSE,"Summary";#N/A,#N/A,FALSE,"Detail";#N/A,#N/A,FALSE,"Attendance"}</definedName>
    <definedName name="wrn.CDforms." localSheetId="39" hidden="1">{#N/A,#N/A,FALSE,"EXIT";#N/A,#N/A,FALSE,"Issue";#N/A,#N/A,FALSE,"Summary";#N/A,#N/A,FALSE,"Detail";#N/A,#N/A,FALSE,"Attendance"}</definedName>
    <definedName name="wrn.CDforms." localSheetId="26" hidden="1">{#N/A,#N/A,FALSE,"EXIT";#N/A,#N/A,FALSE,"Issue";#N/A,#N/A,FALSE,"Summary";#N/A,#N/A,FALSE,"Detail";#N/A,#N/A,FALSE,"Attendance"}</definedName>
    <definedName name="wrn.CDforms." localSheetId="1" hidden="1">{#N/A,#N/A,FALSE,"EXIT";#N/A,#N/A,FALSE,"Issue";#N/A,#N/A,FALSE,"Summary";#N/A,#N/A,FALSE,"Detail";#N/A,#N/A,FALSE,"Attendance"}</definedName>
    <definedName name="wrn.CDforms." localSheetId="25" hidden="1">{#N/A,#N/A,FALSE,"EXIT";#N/A,#N/A,FALSE,"Issue";#N/A,#N/A,FALSE,"Summary";#N/A,#N/A,FALSE,"Detail";#N/A,#N/A,FALSE,"Attendance"}</definedName>
    <definedName name="wrn.CDforms." hidden="1">{#N/A,#N/A,FALSE,"EXIT";#N/A,#N/A,FALSE,"Issue";#N/A,#N/A,FALSE,"Summary";#N/A,#N/A,FALSE,"Detail";#N/A,#N/A,FALSE,"Attendance"}</definedName>
    <definedName name="wrn.CIforms." localSheetId="17" hidden="1">{#N/A,#N/A,FALSE,"EXIT";#N/A,#N/A,FALSE,"Issue";#N/A,#N/A,FALSE,"Summary";#N/A,#N/A,FALSE,"Detail";#N/A,#N/A,FALSE,"Attendance"}</definedName>
    <definedName name="wrn.CIforms." localSheetId="39" hidden="1">{#N/A,#N/A,FALSE,"EXIT";#N/A,#N/A,FALSE,"Issue";#N/A,#N/A,FALSE,"Summary";#N/A,#N/A,FALSE,"Detail";#N/A,#N/A,FALSE,"Attendance"}</definedName>
    <definedName name="wrn.CIforms." localSheetId="26" hidden="1">{#N/A,#N/A,FALSE,"EXIT";#N/A,#N/A,FALSE,"Issue";#N/A,#N/A,FALSE,"Summary";#N/A,#N/A,FALSE,"Detail";#N/A,#N/A,FALSE,"Attendance"}</definedName>
    <definedName name="wrn.CIforms." localSheetId="1" hidden="1">{#N/A,#N/A,FALSE,"EXIT";#N/A,#N/A,FALSE,"Issue";#N/A,#N/A,FALSE,"Summary";#N/A,#N/A,FALSE,"Detail";#N/A,#N/A,FALSE,"Attendance"}</definedName>
    <definedName name="wrn.CIforms." localSheetId="25" hidden="1">{#N/A,#N/A,FALSE,"EXIT";#N/A,#N/A,FALSE,"Issue";#N/A,#N/A,FALSE,"Summary";#N/A,#N/A,FALSE,"Detail";#N/A,#N/A,FALSE,"Attendance"}</definedName>
    <definedName name="wrn.CIforms." hidden="1">{#N/A,#N/A,FALSE,"EXIT";#N/A,#N/A,FALSE,"Issue";#N/A,#N/A,FALSE,"Summary";#N/A,#N/A,FALSE,"Detail";#N/A,#N/A,FALSE,"Attendance"}</definedName>
    <definedName name="wrn.Controlled._.Shipping._.Orion." localSheetId="17" hidden="1">{#N/A,#N/A,FALSE,"Repair";#N/A,#N/A,FALSE,"Audit Room";#N/A,#N/A,FALSE,"Simulator"}</definedName>
    <definedName name="wrn.Controlled._.Shipping._.Orion." localSheetId="39" hidden="1">{#N/A,#N/A,FALSE,"Repair";#N/A,#N/A,FALSE,"Audit Room";#N/A,#N/A,FALSE,"Simulator"}</definedName>
    <definedName name="wrn.Controlled._.Shipping._.Orion." localSheetId="43" hidden="1">{#N/A,#N/A,FALSE,"Repair";#N/A,#N/A,FALSE,"Audit Room";#N/A,#N/A,FALSE,"Simulator"}</definedName>
    <definedName name="wrn.Controlled._.Shipping._.Orion." localSheetId="23" hidden="1">{#N/A,#N/A,FALSE,"Repair";#N/A,#N/A,FALSE,"Audit Room";#N/A,#N/A,FALSE,"Simulator"}</definedName>
    <definedName name="wrn.Controlled._.Shipping._.Orion." localSheetId="26" hidden="1">{#N/A,#N/A,FALSE,"Repair";#N/A,#N/A,FALSE,"Audit Room";#N/A,#N/A,FALSE,"Simulator"}</definedName>
    <definedName name="wrn.Controlled._.Shipping._.Orion." localSheetId="1" hidden="1">{#N/A,#N/A,FALSE,"Repair";#N/A,#N/A,FALSE,"Audit Room";#N/A,#N/A,FALSE,"Simulator"}</definedName>
    <definedName name="wrn.Controlled._.Shipping._.Orion." localSheetId="47" hidden="1">{#N/A,#N/A,FALSE,"Repair";#N/A,#N/A,FALSE,"Audit Room";#N/A,#N/A,FALSE,"Simulator"}</definedName>
    <definedName name="wrn.Controlled._.Shipping._.Orion." localSheetId="46" hidden="1">{#N/A,#N/A,FALSE,"Repair";#N/A,#N/A,FALSE,"Audit Room";#N/A,#N/A,FALSE,"Simulator"}</definedName>
    <definedName name="wrn.Controlled._.Shipping._.Orion." localSheetId="49" hidden="1">{#N/A,#N/A,FALSE,"Repair";#N/A,#N/A,FALSE,"Audit Room";#N/A,#N/A,FALSE,"Simulator"}</definedName>
    <definedName name="wrn.Controlled._.Shipping._.Orion." localSheetId="25" hidden="1">{#N/A,#N/A,FALSE,"Repair";#N/A,#N/A,FALSE,"Audit Room";#N/A,#N/A,FALSE,"Simulator"}</definedName>
    <definedName name="wrn.Controlled._.Shipping._.Orion." localSheetId="28" hidden="1">{#N/A,#N/A,FALSE,"Repair";#N/A,#N/A,FALSE,"Audit Room";#N/A,#N/A,FALSE,"Simulator"}</definedName>
    <definedName name="wrn.Controlled._.Shipping._.Orion." hidden="1">{#N/A,#N/A,FALSE,"Repair";#N/A,#N/A,FALSE,"Audit Room";#N/A,#N/A,FALSE,"Simulator"}</definedName>
  </definedNames>
  <calcPr calcId="162913"/>
</workbook>
</file>

<file path=xl/calcChain.xml><?xml version="1.0" encoding="utf-8"?>
<calcChain xmlns="http://schemas.openxmlformats.org/spreadsheetml/2006/main">
  <c r="IR54" i="44" l="1"/>
  <c r="IS53" i="44"/>
  <c r="IS52" i="44"/>
  <c r="IS51" i="44"/>
  <c r="IS50" i="44"/>
  <c r="IS49" i="44"/>
  <c r="IS48" i="44"/>
  <c r="IS47" i="44"/>
  <c r="IS46" i="44"/>
  <c r="IS45" i="44"/>
  <c r="IS44" i="44"/>
  <c r="IS43" i="44"/>
  <c r="IS42" i="44"/>
  <c r="IS41" i="44"/>
  <c r="IP10" i="44"/>
  <c r="IH6" i="44"/>
  <c r="IR54" i="47"/>
  <c r="IS53" i="47"/>
  <c r="IS52" i="47"/>
  <c r="IS51" i="47"/>
  <c r="IS50" i="47"/>
  <c r="IS49" i="47"/>
  <c r="IS48" i="47"/>
  <c r="IS47" i="47"/>
  <c r="IS46" i="47"/>
  <c r="IS45" i="47"/>
  <c r="IS44" i="47"/>
  <c r="IS43" i="47"/>
  <c r="IS42" i="47"/>
  <c r="IS41" i="47"/>
  <c r="IP10" i="47"/>
  <c r="IH6" i="47"/>
  <c r="Q29" i="46"/>
  <c r="L29" i="46"/>
  <c r="Q29" i="45"/>
  <c r="L29" i="45"/>
  <c r="I3" i="94"/>
  <c r="I3" i="96"/>
  <c r="Z11" i="12" l="1"/>
  <c r="N45" i="96" l="1"/>
  <c r="O45" i="96" s="1"/>
  <c r="N44" i="96"/>
  <c r="O44" i="96" s="1"/>
  <c r="AJ36" i="96"/>
  <c r="AH36" i="96"/>
  <c r="AG36" i="96"/>
  <c r="V36" i="96"/>
  <c r="W36" i="96" s="1"/>
  <c r="X36" i="96" s="1"/>
  <c r="Y36" i="96" s="1"/>
  <c r="AK36" i="96" s="1"/>
  <c r="AL36" i="96" s="1"/>
  <c r="AM36" i="96" s="1"/>
  <c r="J36" i="96"/>
  <c r="O36" i="96" s="1"/>
  <c r="R36" i="96" s="1"/>
  <c r="I36" i="96"/>
  <c r="AJ35" i="96"/>
  <c r="AH35" i="96"/>
  <c r="AG35" i="96"/>
  <c r="V35" i="96"/>
  <c r="W35" i="96" s="1"/>
  <c r="X35" i="96" s="1"/>
  <c r="Y35" i="96" s="1"/>
  <c r="AK35" i="96" s="1"/>
  <c r="AL35" i="96" s="1"/>
  <c r="AM35" i="96" s="1"/>
  <c r="J35" i="96"/>
  <c r="O35" i="96" s="1"/>
  <c r="R35" i="96" s="1"/>
  <c r="I35" i="96"/>
  <c r="AJ34" i="96"/>
  <c r="AH34" i="96"/>
  <c r="AG34" i="96"/>
  <c r="W34" i="96"/>
  <c r="X34" i="96" s="1"/>
  <c r="Y34" i="96" s="1"/>
  <c r="AK34" i="96" s="1"/>
  <c r="AL34" i="96" s="1"/>
  <c r="AM34" i="96" s="1"/>
  <c r="V34" i="96"/>
  <c r="J34" i="96"/>
  <c r="O34" i="96" s="1"/>
  <c r="R34" i="96" s="1"/>
  <c r="I34" i="96"/>
  <c r="AJ33" i="96"/>
  <c r="AH33" i="96"/>
  <c r="AG33" i="96"/>
  <c r="V33" i="96"/>
  <c r="W33" i="96" s="1"/>
  <c r="X33" i="96" s="1"/>
  <c r="Y33" i="96" s="1"/>
  <c r="AK33" i="96" s="1"/>
  <c r="AL33" i="96" s="1"/>
  <c r="AM33" i="96" s="1"/>
  <c r="J33" i="96"/>
  <c r="O33" i="96" s="1"/>
  <c r="R33" i="96" s="1"/>
  <c r="I33" i="96"/>
  <c r="AJ32" i="96"/>
  <c r="AH32" i="96"/>
  <c r="AG32" i="96"/>
  <c r="V32" i="96"/>
  <c r="W32" i="96" s="1"/>
  <c r="X32" i="96" s="1"/>
  <c r="Y32" i="96" s="1"/>
  <c r="AK32" i="96" s="1"/>
  <c r="AL32" i="96" s="1"/>
  <c r="AM32" i="96" s="1"/>
  <c r="J32" i="96"/>
  <c r="O32" i="96" s="1"/>
  <c r="R32" i="96" s="1"/>
  <c r="I32" i="96"/>
  <c r="AJ31" i="96"/>
  <c r="AH31" i="96"/>
  <c r="AG31" i="96"/>
  <c r="W31" i="96"/>
  <c r="X31" i="96" s="1"/>
  <c r="Y31" i="96" s="1"/>
  <c r="AK31" i="96" s="1"/>
  <c r="AL31" i="96" s="1"/>
  <c r="AM31" i="96" s="1"/>
  <c r="V31" i="96"/>
  <c r="J31" i="96"/>
  <c r="O31" i="96" s="1"/>
  <c r="R31" i="96" s="1"/>
  <c r="I31" i="96"/>
  <c r="AJ30" i="96"/>
  <c r="AH30" i="96"/>
  <c r="AG30" i="96"/>
  <c r="V30" i="96"/>
  <c r="W30" i="96" s="1"/>
  <c r="X30" i="96" s="1"/>
  <c r="Y30" i="96" s="1"/>
  <c r="AK30" i="96" s="1"/>
  <c r="AL30" i="96" s="1"/>
  <c r="AM30" i="96" s="1"/>
  <c r="J30" i="96"/>
  <c r="O30" i="96" s="1"/>
  <c r="R30" i="96" s="1"/>
  <c r="I30" i="96"/>
  <c r="AJ29" i="96"/>
  <c r="AH29" i="96"/>
  <c r="AG29" i="96"/>
  <c r="W29" i="96"/>
  <c r="X29" i="96" s="1"/>
  <c r="Y29" i="96" s="1"/>
  <c r="AK29" i="96" s="1"/>
  <c r="AL29" i="96" s="1"/>
  <c r="AM29" i="96" s="1"/>
  <c r="V29" i="96"/>
  <c r="J29" i="96"/>
  <c r="O29" i="96" s="1"/>
  <c r="R29" i="96" s="1"/>
  <c r="I29" i="96"/>
  <c r="AJ28" i="96"/>
  <c r="AH28" i="96"/>
  <c r="AG28" i="96"/>
  <c r="V28" i="96"/>
  <c r="W28" i="96" s="1"/>
  <c r="X28" i="96" s="1"/>
  <c r="Y28" i="96" s="1"/>
  <c r="AK28" i="96" s="1"/>
  <c r="AL28" i="96" s="1"/>
  <c r="AM28" i="96" s="1"/>
  <c r="J28" i="96"/>
  <c r="O28" i="96" s="1"/>
  <c r="R28" i="96" s="1"/>
  <c r="I28" i="96"/>
  <c r="AJ27" i="96"/>
  <c r="AH27" i="96"/>
  <c r="AG27" i="96"/>
  <c r="V27" i="96"/>
  <c r="W27" i="96" s="1"/>
  <c r="X27" i="96" s="1"/>
  <c r="Y27" i="96" s="1"/>
  <c r="AK27" i="96" s="1"/>
  <c r="AL27" i="96" s="1"/>
  <c r="AM27" i="96" s="1"/>
  <c r="J27" i="96"/>
  <c r="O27" i="96" s="1"/>
  <c r="R27" i="96" s="1"/>
  <c r="I27" i="96"/>
  <c r="AJ26" i="96"/>
  <c r="AH26" i="96"/>
  <c r="AG26" i="96"/>
  <c r="W26" i="96"/>
  <c r="X26" i="96" s="1"/>
  <c r="Y26" i="96" s="1"/>
  <c r="AK26" i="96" s="1"/>
  <c r="AL26" i="96" s="1"/>
  <c r="AM26" i="96" s="1"/>
  <c r="V26" i="96"/>
  <c r="J26" i="96"/>
  <c r="O26" i="96" s="1"/>
  <c r="R26" i="96" s="1"/>
  <c r="I26" i="96"/>
  <c r="AJ25" i="96"/>
  <c r="AH25" i="96"/>
  <c r="AG25" i="96"/>
  <c r="V25" i="96"/>
  <c r="W25" i="96" s="1"/>
  <c r="X25" i="96" s="1"/>
  <c r="Y25" i="96" s="1"/>
  <c r="AK25" i="96" s="1"/>
  <c r="AL25" i="96" s="1"/>
  <c r="AM25" i="96" s="1"/>
  <c r="J25" i="96"/>
  <c r="O25" i="96" s="1"/>
  <c r="R25" i="96" s="1"/>
  <c r="I25" i="96"/>
  <c r="AJ24" i="96"/>
  <c r="AH24" i="96"/>
  <c r="AG24" i="96"/>
  <c r="V24" i="96"/>
  <c r="W24" i="96" s="1"/>
  <c r="X24" i="96" s="1"/>
  <c r="Y24" i="96" s="1"/>
  <c r="AK24" i="96" s="1"/>
  <c r="AL24" i="96" s="1"/>
  <c r="AM24" i="96" s="1"/>
  <c r="J24" i="96"/>
  <c r="O24" i="96" s="1"/>
  <c r="R24" i="96" s="1"/>
  <c r="I24" i="96"/>
  <c r="AJ23" i="96"/>
  <c r="AH23" i="96"/>
  <c r="AG23" i="96"/>
  <c r="V23" i="96"/>
  <c r="W23" i="96" s="1"/>
  <c r="X23" i="96" s="1"/>
  <c r="Y23" i="96" s="1"/>
  <c r="AK23" i="96" s="1"/>
  <c r="AL23" i="96" s="1"/>
  <c r="AM23" i="96" s="1"/>
  <c r="J23" i="96"/>
  <c r="O23" i="96" s="1"/>
  <c r="R23" i="96" s="1"/>
  <c r="I23" i="96"/>
  <c r="AJ22" i="96"/>
  <c r="AH22" i="96"/>
  <c r="AG22" i="96"/>
  <c r="V22" i="96"/>
  <c r="W22" i="96" s="1"/>
  <c r="X22" i="96" s="1"/>
  <c r="Y22" i="96" s="1"/>
  <c r="AK22" i="96" s="1"/>
  <c r="AL22" i="96" s="1"/>
  <c r="AM22" i="96" s="1"/>
  <c r="J22" i="96"/>
  <c r="O22" i="96" s="1"/>
  <c r="R22" i="96" s="1"/>
  <c r="I22" i="96"/>
  <c r="AJ21" i="96"/>
  <c r="AH21" i="96"/>
  <c r="AG21" i="96"/>
  <c r="V21" i="96"/>
  <c r="W21" i="96" s="1"/>
  <c r="X21" i="96" s="1"/>
  <c r="Y21" i="96" s="1"/>
  <c r="AK21" i="96" s="1"/>
  <c r="AL21" i="96" s="1"/>
  <c r="AM21" i="96" s="1"/>
  <c r="J21" i="96"/>
  <c r="O21" i="96" s="1"/>
  <c r="R21" i="96" s="1"/>
  <c r="I21" i="96"/>
  <c r="AJ20" i="96"/>
  <c r="AH20" i="96"/>
  <c r="AG20" i="96"/>
  <c r="V20" i="96"/>
  <c r="W20" i="96" s="1"/>
  <c r="X20" i="96" s="1"/>
  <c r="Y20" i="96" s="1"/>
  <c r="AK20" i="96" s="1"/>
  <c r="AL20" i="96" s="1"/>
  <c r="AM20" i="96" s="1"/>
  <c r="J20" i="96"/>
  <c r="O20" i="96" s="1"/>
  <c r="R20" i="96" s="1"/>
  <c r="I20" i="96"/>
  <c r="AJ19" i="96"/>
  <c r="AH19" i="96"/>
  <c r="AG19" i="96"/>
  <c r="W19" i="96"/>
  <c r="X19" i="96" s="1"/>
  <c r="Y19" i="96" s="1"/>
  <c r="AK19" i="96" s="1"/>
  <c r="AL19" i="96" s="1"/>
  <c r="AM19" i="96" s="1"/>
  <c r="V19" i="96"/>
  <c r="J19" i="96"/>
  <c r="O19" i="96" s="1"/>
  <c r="R19" i="96" s="1"/>
  <c r="I19" i="96"/>
  <c r="AJ18" i="96"/>
  <c r="AH18" i="96"/>
  <c r="AG18" i="96"/>
  <c r="V18" i="96"/>
  <c r="W18" i="96" s="1"/>
  <c r="X18" i="96" s="1"/>
  <c r="Y18" i="96" s="1"/>
  <c r="AK18" i="96" s="1"/>
  <c r="AL18" i="96" s="1"/>
  <c r="AM18" i="96" s="1"/>
  <c r="J18" i="96"/>
  <c r="O18" i="96" s="1"/>
  <c r="R18" i="96" s="1"/>
  <c r="I18" i="96"/>
  <c r="AJ17" i="96"/>
  <c r="AH17" i="96"/>
  <c r="AG17" i="96"/>
  <c r="W17" i="96"/>
  <c r="X17" i="96" s="1"/>
  <c r="Y17" i="96" s="1"/>
  <c r="AK17" i="96" s="1"/>
  <c r="AL17" i="96" s="1"/>
  <c r="AM17" i="96" s="1"/>
  <c r="V17" i="96"/>
  <c r="J17" i="96"/>
  <c r="O17" i="96" s="1"/>
  <c r="R17" i="96" s="1"/>
  <c r="I17" i="96"/>
  <c r="AJ16" i="96"/>
  <c r="AH16" i="96"/>
  <c r="AG16" i="96"/>
  <c r="V16" i="96"/>
  <c r="W16" i="96" s="1"/>
  <c r="X16" i="96" s="1"/>
  <c r="Y16" i="96" s="1"/>
  <c r="AK16" i="96" s="1"/>
  <c r="AL16" i="96" s="1"/>
  <c r="AM16" i="96" s="1"/>
  <c r="J16" i="96"/>
  <c r="O16" i="96" s="1"/>
  <c r="R16" i="96" s="1"/>
  <c r="I16" i="96"/>
  <c r="AJ15" i="96"/>
  <c r="AH15" i="96"/>
  <c r="AG15" i="96"/>
  <c r="W15" i="96"/>
  <c r="X15" i="96" s="1"/>
  <c r="Y15" i="96" s="1"/>
  <c r="AK15" i="96" s="1"/>
  <c r="AL15" i="96" s="1"/>
  <c r="AM15" i="96" s="1"/>
  <c r="V15" i="96"/>
  <c r="J15" i="96"/>
  <c r="O15" i="96" s="1"/>
  <c r="R15" i="96" s="1"/>
  <c r="I15" i="96"/>
  <c r="AJ14" i="96"/>
  <c r="AH14" i="96"/>
  <c r="AG14" i="96"/>
  <c r="V14" i="96"/>
  <c r="W14" i="96" s="1"/>
  <c r="X14" i="96" s="1"/>
  <c r="Y14" i="96" s="1"/>
  <c r="AK14" i="96" s="1"/>
  <c r="AL14" i="96" s="1"/>
  <c r="AM14" i="96" s="1"/>
  <c r="J14" i="96"/>
  <c r="O14" i="96" s="1"/>
  <c r="R14" i="96" s="1"/>
  <c r="I14" i="96"/>
  <c r="AJ13" i="96"/>
  <c r="AH13" i="96"/>
  <c r="AG13" i="96"/>
  <c r="W13" i="96"/>
  <c r="X13" i="96" s="1"/>
  <c r="Y13" i="96" s="1"/>
  <c r="AK13" i="96" s="1"/>
  <c r="AL13" i="96" s="1"/>
  <c r="AM13" i="96" s="1"/>
  <c r="V13" i="96"/>
  <c r="J13" i="96"/>
  <c r="O13" i="96" s="1"/>
  <c r="R13" i="96" s="1"/>
  <c r="I13" i="96"/>
  <c r="AJ12" i="96"/>
  <c r="AH12" i="96"/>
  <c r="AG12" i="96"/>
  <c r="V12" i="96"/>
  <c r="W12" i="96" s="1"/>
  <c r="X12" i="96" s="1"/>
  <c r="Y12" i="96" s="1"/>
  <c r="AK12" i="96" s="1"/>
  <c r="AL12" i="96" s="1"/>
  <c r="J12" i="96"/>
  <c r="O12" i="96" s="1"/>
  <c r="R12" i="96" s="1"/>
  <c r="I12" i="96"/>
  <c r="N5" i="96"/>
  <c r="I4" i="96"/>
  <c r="L43" i="96" l="1"/>
  <c r="N43" i="96" s="1"/>
  <c r="O43" i="96" s="1"/>
  <c r="AM12" i="96"/>
  <c r="N45" i="94"/>
  <c r="O45" i="94" s="1"/>
  <c r="O44" i="94"/>
  <c r="N44" i="94"/>
  <c r="AJ36" i="94"/>
  <c r="AH36" i="94"/>
  <c r="AG36" i="94"/>
  <c r="V36" i="94"/>
  <c r="W36" i="94" s="1"/>
  <c r="X36" i="94" s="1"/>
  <c r="Y36" i="94" s="1"/>
  <c r="AK36" i="94" s="1"/>
  <c r="AL36" i="94" s="1"/>
  <c r="AM36" i="94" s="1"/>
  <c r="J36" i="94"/>
  <c r="O36" i="94" s="1"/>
  <c r="R36" i="94" s="1"/>
  <c r="I36" i="94"/>
  <c r="AJ35" i="94"/>
  <c r="AH35" i="94"/>
  <c r="AG35" i="94"/>
  <c r="V35" i="94"/>
  <c r="W35" i="94" s="1"/>
  <c r="X35" i="94" s="1"/>
  <c r="Y35" i="94" s="1"/>
  <c r="AK35" i="94" s="1"/>
  <c r="AL35" i="94" s="1"/>
  <c r="AM35" i="94" s="1"/>
  <c r="J35" i="94"/>
  <c r="O35" i="94" s="1"/>
  <c r="R35" i="94" s="1"/>
  <c r="I35" i="94"/>
  <c r="AJ34" i="94"/>
  <c r="AH34" i="94"/>
  <c r="AG34" i="94"/>
  <c r="W34" i="94"/>
  <c r="X34" i="94" s="1"/>
  <c r="Y34" i="94" s="1"/>
  <c r="AK34" i="94" s="1"/>
  <c r="AL34" i="94" s="1"/>
  <c r="AM34" i="94" s="1"/>
  <c r="V34" i="94"/>
  <c r="O34" i="94"/>
  <c r="R34" i="94" s="1"/>
  <c r="J34" i="94"/>
  <c r="I34" i="94"/>
  <c r="AJ33" i="94"/>
  <c r="AH33" i="94"/>
  <c r="AG33" i="94"/>
  <c r="V33" i="94"/>
  <c r="W33" i="94" s="1"/>
  <c r="X33" i="94" s="1"/>
  <c r="Y33" i="94" s="1"/>
  <c r="AK33" i="94" s="1"/>
  <c r="AL33" i="94" s="1"/>
  <c r="AM33" i="94" s="1"/>
  <c r="R33" i="94"/>
  <c r="O33" i="94"/>
  <c r="J33" i="94"/>
  <c r="I33" i="94"/>
  <c r="AJ32" i="94"/>
  <c r="AH32" i="94"/>
  <c r="AG32" i="94"/>
  <c r="V32" i="94"/>
  <c r="W32" i="94" s="1"/>
  <c r="X32" i="94" s="1"/>
  <c r="Y32" i="94" s="1"/>
  <c r="AK32" i="94" s="1"/>
  <c r="AL32" i="94" s="1"/>
  <c r="AM32" i="94" s="1"/>
  <c r="R32" i="94"/>
  <c r="O32" i="94"/>
  <c r="J32" i="94"/>
  <c r="I32" i="94"/>
  <c r="AJ31" i="94"/>
  <c r="AH31" i="94"/>
  <c r="AG31" i="94"/>
  <c r="W31" i="94"/>
  <c r="X31" i="94" s="1"/>
  <c r="Y31" i="94" s="1"/>
  <c r="AK31" i="94" s="1"/>
  <c r="AL31" i="94" s="1"/>
  <c r="AM31" i="94" s="1"/>
  <c r="V31" i="94"/>
  <c r="J31" i="94"/>
  <c r="O31" i="94" s="1"/>
  <c r="R31" i="94" s="1"/>
  <c r="I31" i="94"/>
  <c r="AJ30" i="94"/>
  <c r="AH30" i="94"/>
  <c r="AG30" i="94"/>
  <c r="W30" i="94"/>
  <c r="X30" i="94" s="1"/>
  <c r="Y30" i="94" s="1"/>
  <c r="AK30" i="94" s="1"/>
  <c r="AL30" i="94" s="1"/>
  <c r="AM30" i="94" s="1"/>
  <c r="V30" i="94"/>
  <c r="J30" i="94"/>
  <c r="O30" i="94" s="1"/>
  <c r="R30" i="94" s="1"/>
  <c r="I30" i="94"/>
  <c r="AJ29" i="94"/>
  <c r="AH29" i="94"/>
  <c r="AG29" i="94"/>
  <c r="W29" i="94"/>
  <c r="X29" i="94" s="1"/>
  <c r="Y29" i="94" s="1"/>
  <c r="AK29" i="94" s="1"/>
  <c r="AL29" i="94" s="1"/>
  <c r="AM29" i="94" s="1"/>
  <c r="V29" i="94"/>
  <c r="O29" i="94"/>
  <c r="R29" i="94" s="1"/>
  <c r="J29" i="94"/>
  <c r="I29" i="94"/>
  <c r="AJ28" i="94"/>
  <c r="AH28" i="94"/>
  <c r="AG28" i="94"/>
  <c r="V28" i="94"/>
  <c r="W28" i="94" s="1"/>
  <c r="X28" i="94" s="1"/>
  <c r="Y28" i="94" s="1"/>
  <c r="AK28" i="94" s="1"/>
  <c r="AL28" i="94" s="1"/>
  <c r="AM28" i="94" s="1"/>
  <c r="J28" i="94"/>
  <c r="O28" i="94" s="1"/>
  <c r="R28" i="94" s="1"/>
  <c r="I28" i="94"/>
  <c r="AJ27" i="94"/>
  <c r="AH27" i="94"/>
  <c r="AG27" i="94"/>
  <c r="W27" i="94"/>
  <c r="X27" i="94" s="1"/>
  <c r="Y27" i="94" s="1"/>
  <c r="AK27" i="94" s="1"/>
  <c r="AL27" i="94" s="1"/>
  <c r="AM27" i="94" s="1"/>
  <c r="V27" i="94"/>
  <c r="J27" i="94"/>
  <c r="O27" i="94" s="1"/>
  <c r="R27" i="94" s="1"/>
  <c r="I27" i="94"/>
  <c r="AJ26" i="94"/>
  <c r="AH26" i="94"/>
  <c r="AG26" i="94"/>
  <c r="V26" i="94"/>
  <c r="W26" i="94" s="1"/>
  <c r="X26" i="94" s="1"/>
  <c r="Y26" i="94" s="1"/>
  <c r="AK26" i="94" s="1"/>
  <c r="AL26" i="94" s="1"/>
  <c r="AM26" i="94" s="1"/>
  <c r="O26" i="94"/>
  <c r="R26" i="94" s="1"/>
  <c r="J26" i="94"/>
  <c r="I26" i="94"/>
  <c r="AJ25" i="94"/>
  <c r="AH25" i="94"/>
  <c r="AG25" i="94"/>
  <c r="V25" i="94"/>
  <c r="W25" i="94" s="1"/>
  <c r="X25" i="94" s="1"/>
  <c r="Y25" i="94" s="1"/>
  <c r="AK25" i="94" s="1"/>
  <c r="AL25" i="94" s="1"/>
  <c r="AM25" i="94" s="1"/>
  <c r="R25" i="94"/>
  <c r="O25" i="94"/>
  <c r="J25" i="94"/>
  <c r="I25" i="94"/>
  <c r="AJ24" i="94"/>
  <c r="AH24" i="94"/>
  <c r="AG24" i="94"/>
  <c r="V24" i="94"/>
  <c r="W24" i="94" s="1"/>
  <c r="X24" i="94" s="1"/>
  <c r="Y24" i="94" s="1"/>
  <c r="AK24" i="94" s="1"/>
  <c r="AL24" i="94" s="1"/>
  <c r="AM24" i="94" s="1"/>
  <c r="J24" i="94"/>
  <c r="O24" i="94" s="1"/>
  <c r="R24" i="94" s="1"/>
  <c r="I24" i="94"/>
  <c r="AJ23" i="94"/>
  <c r="AH23" i="94"/>
  <c r="AG23" i="94"/>
  <c r="W23" i="94"/>
  <c r="X23" i="94" s="1"/>
  <c r="Y23" i="94" s="1"/>
  <c r="AK23" i="94" s="1"/>
  <c r="AL23" i="94" s="1"/>
  <c r="AM23" i="94" s="1"/>
  <c r="V23" i="94"/>
  <c r="J23" i="94"/>
  <c r="O23" i="94" s="1"/>
  <c r="R23" i="94" s="1"/>
  <c r="I23" i="94"/>
  <c r="AJ22" i="94"/>
  <c r="AH22" i="94"/>
  <c r="AG22" i="94"/>
  <c r="W22" i="94"/>
  <c r="X22" i="94" s="1"/>
  <c r="Y22" i="94" s="1"/>
  <c r="AK22" i="94" s="1"/>
  <c r="AL22" i="94" s="1"/>
  <c r="AM22" i="94" s="1"/>
  <c r="V22" i="94"/>
  <c r="O22" i="94"/>
  <c r="R22" i="94" s="1"/>
  <c r="J22" i="94"/>
  <c r="I22" i="94"/>
  <c r="AJ21" i="94"/>
  <c r="AH21" i="94"/>
  <c r="AG21" i="94"/>
  <c r="V21" i="94"/>
  <c r="J21" i="94"/>
  <c r="O21" i="94" s="1"/>
  <c r="R21" i="94" s="1"/>
  <c r="I21" i="94"/>
  <c r="AJ20" i="94"/>
  <c r="AH20" i="94"/>
  <c r="AG20" i="94"/>
  <c r="V20" i="94"/>
  <c r="J20" i="94"/>
  <c r="O20" i="94" s="1"/>
  <c r="R20" i="94" s="1"/>
  <c r="W20" i="94" s="1"/>
  <c r="X20" i="94" s="1"/>
  <c r="Y20" i="94" s="1"/>
  <c r="AK20" i="94" s="1"/>
  <c r="AL20" i="94" s="1"/>
  <c r="AM20" i="94" s="1"/>
  <c r="I20" i="94"/>
  <c r="AJ19" i="94"/>
  <c r="AH19" i="94"/>
  <c r="AG19" i="94"/>
  <c r="V19" i="94"/>
  <c r="W19" i="94" s="1"/>
  <c r="X19" i="94" s="1"/>
  <c r="Y19" i="94" s="1"/>
  <c r="AK19" i="94" s="1"/>
  <c r="AL19" i="94" s="1"/>
  <c r="AM19" i="94" s="1"/>
  <c r="J19" i="94"/>
  <c r="O19" i="94" s="1"/>
  <c r="R19" i="94" s="1"/>
  <c r="I19" i="94"/>
  <c r="AJ18" i="94"/>
  <c r="AH18" i="94"/>
  <c r="AG18" i="94"/>
  <c r="V18" i="94"/>
  <c r="J18" i="94"/>
  <c r="O18" i="94" s="1"/>
  <c r="R18" i="94" s="1"/>
  <c r="W18" i="94" s="1"/>
  <c r="X18" i="94" s="1"/>
  <c r="Y18" i="94" s="1"/>
  <c r="AK18" i="94" s="1"/>
  <c r="AL18" i="94" s="1"/>
  <c r="AM18" i="94" s="1"/>
  <c r="I18" i="94"/>
  <c r="AJ17" i="94"/>
  <c r="AH17" i="94"/>
  <c r="AG17" i="94"/>
  <c r="V17" i="94"/>
  <c r="O17" i="94"/>
  <c r="R17" i="94" s="1"/>
  <c r="J17" i="94"/>
  <c r="I17" i="94"/>
  <c r="AJ16" i="94"/>
  <c r="AH16" i="94"/>
  <c r="AG16" i="94"/>
  <c r="V16" i="94"/>
  <c r="O16" i="94"/>
  <c r="R16" i="94" s="1"/>
  <c r="W16" i="94" s="1"/>
  <c r="X16" i="94" s="1"/>
  <c r="Y16" i="94" s="1"/>
  <c r="AK16" i="94" s="1"/>
  <c r="AL16" i="94" s="1"/>
  <c r="AM16" i="94" s="1"/>
  <c r="J16" i="94"/>
  <c r="I16" i="94"/>
  <c r="AJ15" i="94"/>
  <c r="AH15" i="94"/>
  <c r="AG15" i="94"/>
  <c r="V15" i="94"/>
  <c r="J15" i="94"/>
  <c r="O15" i="94" s="1"/>
  <c r="R15" i="94" s="1"/>
  <c r="I15" i="94"/>
  <c r="AJ14" i="94"/>
  <c r="AH14" i="94"/>
  <c r="AG14" i="94"/>
  <c r="V14" i="94"/>
  <c r="O14" i="94"/>
  <c r="R14" i="94" s="1"/>
  <c r="W14" i="94" s="1"/>
  <c r="X14" i="94" s="1"/>
  <c r="Y14" i="94" s="1"/>
  <c r="AK14" i="94" s="1"/>
  <c r="AL14" i="94" s="1"/>
  <c r="AM14" i="94" s="1"/>
  <c r="J14" i="94"/>
  <c r="I14" i="94"/>
  <c r="AJ13" i="94"/>
  <c r="AH13" i="94"/>
  <c r="AG13" i="94"/>
  <c r="V13" i="94"/>
  <c r="J13" i="94"/>
  <c r="O13" i="94" s="1"/>
  <c r="R13" i="94" s="1"/>
  <c r="W13" i="94" s="1"/>
  <c r="X13" i="94" s="1"/>
  <c r="Y13" i="94" s="1"/>
  <c r="AK13" i="94" s="1"/>
  <c r="AL13" i="94" s="1"/>
  <c r="AM13" i="94" s="1"/>
  <c r="I13" i="94"/>
  <c r="AJ12" i="94"/>
  <c r="AH12" i="94"/>
  <c r="AG12" i="94"/>
  <c r="V12" i="94"/>
  <c r="J12" i="94"/>
  <c r="O12" i="94" s="1"/>
  <c r="R12" i="94" s="1"/>
  <c r="W12" i="94" s="1"/>
  <c r="X12" i="94" s="1"/>
  <c r="Y12" i="94" s="1"/>
  <c r="AK12" i="94" s="1"/>
  <c r="AL12" i="94" s="1"/>
  <c r="I12" i="94"/>
  <c r="N5" i="94"/>
  <c r="I4" i="94"/>
  <c r="W17" i="94" l="1"/>
  <c r="X17" i="94" s="1"/>
  <c r="Y17" i="94" s="1"/>
  <c r="AK17" i="94" s="1"/>
  <c r="AL17" i="94" s="1"/>
  <c r="AM17" i="94" s="1"/>
  <c r="W21" i="94"/>
  <c r="X21" i="94" s="1"/>
  <c r="Y21" i="94" s="1"/>
  <c r="AK21" i="94" s="1"/>
  <c r="AL21" i="94" s="1"/>
  <c r="AM21" i="94" s="1"/>
  <c r="W15" i="94"/>
  <c r="X15" i="94" s="1"/>
  <c r="Y15" i="94" s="1"/>
  <c r="AK15" i="94" s="1"/>
  <c r="AL15" i="94" s="1"/>
  <c r="AM15" i="94" s="1"/>
  <c r="L43" i="94"/>
  <c r="N43" i="94" s="1"/>
  <c r="O43" i="94" s="1"/>
  <c r="AM12" i="94"/>
  <c r="X42" i="78" l="1"/>
  <c r="Z41" i="78"/>
  <c r="W31" i="78"/>
  <c r="X24" i="78"/>
  <c r="X9" i="78"/>
  <c r="X42" i="77"/>
  <c r="Z41" i="77"/>
  <c r="W31" i="77"/>
  <c r="X24" i="77"/>
  <c r="X9" i="77"/>
  <c r="E59" i="56" l="1"/>
  <c r="D59" i="56"/>
  <c r="C59" i="56"/>
  <c r="A59" i="56"/>
  <c r="E58" i="56"/>
  <c r="D58" i="56"/>
  <c r="C58" i="56"/>
  <c r="A58" i="56"/>
  <c r="E57" i="56"/>
  <c r="D57" i="56"/>
  <c r="C57" i="56"/>
  <c r="A57" i="56"/>
  <c r="E56" i="56"/>
  <c r="D56" i="56"/>
  <c r="C56" i="56"/>
  <c r="A56" i="56"/>
  <c r="E55" i="56"/>
  <c r="D55" i="56"/>
  <c r="C55" i="56"/>
  <c r="A55" i="56"/>
  <c r="E54" i="56"/>
  <c r="D54" i="56"/>
  <c r="C54" i="56"/>
  <c r="A54" i="56"/>
  <c r="F53" i="56"/>
  <c r="E53" i="56"/>
  <c r="D53" i="56"/>
  <c r="C53" i="56"/>
  <c r="AF49" i="56"/>
  <c r="AE49" i="56"/>
  <c r="AD49" i="56"/>
  <c r="AC49" i="56"/>
  <c r="AB49" i="56"/>
  <c r="AA49" i="56"/>
  <c r="Z49" i="56"/>
  <c r="Y49" i="56"/>
  <c r="X49" i="56"/>
  <c r="W49" i="56"/>
  <c r="V49" i="56"/>
  <c r="U49" i="56"/>
  <c r="T49" i="56"/>
  <c r="S49" i="56"/>
  <c r="R49" i="56"/>
  <c r="Q49" i="56"/>
  <c r="P49" i="56"/>
  <c r="AG48" i="56"/>
  <c r="F48" i="56"/>
  <c r="AF47" i="56"/>
  <c r="J47" i="56"/>
  <c r="E47" i="56"/>
  <c r="E49" i="56" s="1"/>
  <c r="D47" i="56"/>
  <c r="D49" i="56" s="1"/>
  <c r="C47" i="56"/>
  <c r="C49" i="56" s="1"/>
  <c r="AH46" i="56"/>
  <c r="AG46" i="56"/>
  <c r="H46" i="56"/>
  <c r="G46" i="56"/>
  <c r="F46" i="56"/>
  <c r="AH45" i="56"/>
  <c r="AG45" i="56"/>
  <c r="H45" i="56"/>
  <c r="G45" i="56"/>
  <c r="F45" i="56"/>
  <c r="AH44" i="56"/>
  <c r="AG44" i="56"/>
  <c r="H44" i="56"/>
  <c r="G44" i="56"/>
  <c r="F44" i="56"/>
  <c r="AH43" i="56"/>
  <c r="AG43" i="56"/>
  <c r="H43" i="56"/>
  <c r="G43" i="56"/>
  <c r="F43" i="56"/>
  <c r="AH42" i="56"/>
  <c r="AG42" i="56"/>
  <c r="H42" i="56"/>
  <c r="G42" i="56"/>
  <c r="F42" i="56"/>
  <c r="AH41" i="56"/>
  <c r="AG41" i="56"/>
  <c r="H41" i="56"/>
  <c r="G41" i="56"/>
  <c r="F41" i="56"/>
  <c r="AH40" i="56"/>
  <c r="AG40" i="56"/>
  <c r="H40" i="56"/>
  <c r="G40" i="56"/>
  <c r="F40" i="56"/>
  <c r="AH39" i="56"/>
  <c r="AG39" i="56"/>
  <c r="H39" i="56"/>
  <c r="G39" i="56"/>
  <c r="F39" i="56"/>
  <c r="AH38" i="56"/>
  <c r="AG38" i="56"/>
  <c r="H38" i="56"/>
  <c r="G38" i="56"/>
  <c r="F38" i="56"/>
  <c r="AG37" i="56"/>
  <c r="F37" i="56" s="1"/>
  <c r="G37" i="56" s="1"/>
  <c r="AG36" i="56"/>
  <c r="AG35" i="56"/>
  <c r="AH35" i="56" s="1"/>
  <c r="F35" i="56"/>
  <c r="G35" i="56" s="1"/>
  <c r="AG34" i="56"/>
  <c r="AH34" i="56" s="1"/>
  <c r="AH33" i="56"/>
  <c r="AG33" i="56"/>
  <c r="F33" i="56" s="1"/>
  <c r="G33" i="56" s="1"/>
  <c r="AG32" i="56"/>
  <c r="K31" i="56"/>
  <c r="E39" i="55"/>
  <c r="D39" i="55"/>
  <c r="C39" i="55"/>
  <c r="A39" i="55"/>
  <c r="F38" i="55"/>
  <c r="E38" i="55"/>
  <c r="D38" i="55"/>
  <c r="C38" i="55"/>
  <c r="AE34" i="55"/>
  <c r="AD34" i="55"/>
  <c r="AC34" i="55"/>
  <c r="AB34" i="55"/>
  <c r="AA34" i="55"/>
  <c r="Z34" i="55"/>
  <c r="Y34" i="55"/>
  <c r="X34" i="55"/>
  <c r="W34" i="55"/>
  <c r="V34" i="55"/>
  <c r="U34" i="55"/>
  <c r="T34" i="55"/>
  <c r="S34" i="55"/>
  <c r="R34" i="55"/>
  <c r="Q34" i="55"/>
  <c r="P34" i="55"/>
  <c r="O34" i="55"/>
  <c r="N34" i="55"/>
  <c r="M34" i="55"/>
  <c r="L34" i="55"/>
  <c r="K34" i="55"/>
  <c r="J34" i="55"/>
  <c r="I34" i="55"/>
  <c r="E34" i="55"/>
  <c r="D34" i="55"/>
  <c r="C34" i="55"/>
  <c r="AF33" i="55"/>
  <c r="AF32" i="55"/>
  <c r="F32" i="55" s="1"/>
  <c r="J31" i="55"/>
  <c r="K31" i="55" s="1"/>
  <c r="L31" i="55" s="1"/>
  <c r="M31" i="55" s="1"/>
  <c r="N31" i="55" s="1"/>
  <c r="O31" i="55" s="1"/>
  <c r="P31" i="55" s="1"/>
  <c r="Q31" i="55" s="1"/>
  <c r="R31" i="55" s="1"/>
  <c r="S31" i="55" s="1"/>
  <c r="T31" i="55" s="1"/>
  <c r="U31" i="55" s="1"/>
  <c r="V31" i="55" s="1"/>
  <c r="W31" i="55" s="1"/>
  <c r="X31" i="55" s="1"/>
  <c r="Y31" i="55" s="1"/>
  <c r="Z31" i="55" s="1"/>
  <c r="AA31" i="55" s="1"/>
  <c r="AB31" i="55" s="1"/>
  <c r="AC31" i="55" s="1"/>
  <c r="AD31" i="55" s="1"/>
  <c r="IQ54" i="47"/>
  <c r="IC54" i="47"/>
  <c r="HO54" i="47"/>
  <c r="HA54" i="47"/>
  <c r="GM54" i="47"/>
  <c r="FY54" i="47"/>
  <c r="FK54" i="47"/>
  <c r="EW54" i="47"/>
  <c r="EI54" i="47"/>
  <c r="DU54" i="47"/>
  <c r="DG54" i="47"/>
  <c r="CS54" i="47"/>
  <c r="CE54" i="47"/>
  <c r="BQ54" i="47"/>
  <c r="BC54" i="47"/>
  <c r="AO54" i="47"/>
  <c r="AA54" i="47"/>
  <c r="M54" i="47"/>
  <c r="IL53" i="47"/>
  <c r="IN53" i="47" s="1"/>
  <c r="HX53" i="47"/>
  <c r="HJ53" i="47"/>
  <c r="HL53" i="47" s="1"/>
  <c r="GV53" i="47"/>
  <c r="GW53" i="47" s="1"/>
  <c r="GH53" i="47"/>
  <c r="GJ53" i="47" s="1"/>
  <c r="FT53" i="47"/>
  <c r="FU53" i="47" s="1"/>
  <c r="FH53" i="47"/>
  <c r="FF53" i="47"/>
  <c r="FG53" i="47" s="1"/>
  <c r="FI53" i="47" s="1"/>
  <c r="ER53" i="47"/>
  <c r="ED53" i="47"/>
  <c r="EF53" i="47" s="1"/>
  <c r="DP53" i="47"/>
  <c r="DD53" i="47"/>
  <c r="DB53" i="47"/>
  <c r="DC53" i="47" s="1"/>
  <c r="DE53" i="47" s="1"/>
  <c r="CP53" i="47"/>
  <c r="CN53" i="47"/>
  <c r="CO53" i="47" s="1"/>
  <c r="CA53" i="47"/>
  <c r="BZ53" i="47"/>
  <c r="CB53" i="47" s="1"/>
  <c r="BL53" i="47"/>
  <c r="BM53" i="47" s="1"/>
  <c r="AX53" i="47"/>
  <c r="AZ53" i="47" s="1"/>
  <c r="AJ53" i="47"/>
  <c r="AK53" i="47" s="1"/>
  <c r="V53" i="47"/>
  <c r="X53" i="47" s="1"/>
  <c r="J53" i="47"/>
  <c r="H53" i="47"/>
  <c r="I53" i="47" s="1"/>
  <c r="IN52" i="47"/>
  <c r="IL52" i="47"/>
  <c r="IM52" i="47" s="1"/>
  <c r="IO52" i="47" s="1"/>
  <c r="HX52" i="47"/>
  <c r="HJ52" i="47"/>
  <c r="HL52" i="47" s="1"/>
  <c r="GV52" i="47"/>
  <c r="GJ52" i="47"/>
  <c r="GI52" i="47"/>
  <c r="GK52" i="47" s="1"/>
  <c r="GH52" i="47"/>
  <c r="FV52" i="47"/>
  <c r="FT52" i="47"/>
  <c r="FU52" i="47" s="1"/>
  <c r="FF52" i="47"/>
  <c r="FH52" i="47" s="1"/>
  <c r="ER52" i="47"/>
  <c r="ES52" i="47" s="1"/>
  <c r="EE52" i="47"/>
  <c r="ED52" i="47"/>
  <c r="EF52" i="47" s="1"/>
  <c r="DP52" i="47"/>
  <c r="DB52" i="47"/>
  <c r="DD52" i="47" s="1"/>
  <c r="CN52" i="47"/>
  <c r="CA52" i="47"/>
  <c r="BZ52" i="47"/>
  <c r="CB52" i="47" s="1"/>
  <c r="CC52" i="47" s="1"/>
  <c r="BL52" i="47"/>
  <c r="BM52" i="47" s="1"/>
  <c r="AX52" i="47"/>
  <c r="AZ52" i="47" s="1"/>
  <c r="AJ52" i="47"/>
  <c r="AK52" i="47" s="1"/>
  <c r="V52" i="47"/>
  <c r="X52" i="47" s="1"/>
  <c r="H52" i="47"/>
  <c r="IL51" i="47"/>
  <c r="IN51" i="47" s="1"/>
  <c r="HX51" i="47"/>
  <c r="HL51" i="47"/>
  <c r="HK51" i="47"/>
  <c r="HJ51" i="47"/>
  <c r="GV51" i="47"/>
  <c r="GW51" i="47" s="1"/>
  <c r="GI51" i="47"/>
  <c r="GK51" i="47" s="1"/>
  <c r="GH51" i="47"/>
  <c r="GJ51" i="47" s="1"/>
  <c r="FV51" i="47"/>
  <c r="FT51" i="47"/>
  <c r="FU51" i="47" s="1"/>
  <c r="FH51" i="47"/>
  <c r="FG51" i="47"/>
  <c r="FI51" i="47" s="1"/>
  <c r="FF51" i="47"/>
  <c r="ER51" i="47"/>
  <c r="ED51" i="47"/>
  <c r="EF51" i="47" s="1"/>
  <c r="DP51" i="47"/>
  <c r="DD51" i="47"/>
  <c r="DC51" i="47"/>
  <c r="DE51" i="47" s="1"/>
  <c r="DB51" i="47"/>
  <c r="CP51" i="47"/>
  <c r="CN51" i="47"/>
  <c r="CO51" i="47" s="1"/>
  <c r="CC51" i="47"/>
  <c r="CA51" i="47"/>
  <c r="BZ51" i="47"/>
  <c r="CB51" i="47" s="1"/>
  <c r="BL51" i="47"/>
  <c r="BM51" i="47" s="1"/>
  <c r="AX51" i="47"/>
  <c r="AJ51" i="47"/>
  <c r="V51" i="47"/>
  <c r="X51" i="47" s="1"/>
  <c r="H51" i="47"/>
  <c r="IN50" i="47"/>
  <c r="IM50" i="47"/>
  <c r="IO50" i="47" s="1"/>
  <c r="IL50" i="47"/>
  <c r="HZ50" i="47"/>
  <c r="HX50" i="47"/>
  <c r="HY50" i="47" s="1"/>
  <c r="HJ50" i="47"/>
  <c r="HL50" i="47" s="1"/>
  <c r="GV50" i="47"/>
  <c r="GW50" i="47" s="1"/>
  <c r="GJ50" i="47"/>
  <c r="GI50" i="47"/>
  <c r="GH50" i="47"/>
  <c r="FT50" i="47"/>
  <c r="FG50" i="47"/>
  <c r="FI50" i="47" s="1"/>
  <c r="FF50" i="47"/>
  <c r="FH50" i="47" s="1"/>
  <c r="ER50" i="47"/>
  <c r="EF50" i="47"/>
  <c r="EE50" i="47"/>
  <c r="EG50" i="47" s="1"/>
  <c r="ED50" i="47"/>
  <c r="DP50" i="47"/>
  <c r="DQ50" i="47" s="1"/>
  <c r="DB50" i="47"/>
  <c r="DD50" i="47" s="1"/>
  <c r="CN50" i="47"/>
  <c r="BZ50" i="47"/>
  <c r="CB50" i="47" s="1"/>
  <c r="BL50" i="47"/>
  <c r="AX50" i="47"/>
  <c r="AZ50" i="47" s="1"/>
  <c r="AJ50" i="47"/>
  <c r="X50" i="47"/>
  <c r="W50" i="47"/>
  <c r="V50" i="47"/>
  <c r="H50" i="47"/>
  <c r="I50" i="47" s="1"/>
  <c r="IL49" i="47"/>
  <c r="IN49" i="47" s="1"/>
  <c r="HX49" i="47"/>
  <c r="HJ49" i="47"/>
  <c r="HL49" i="47" s="1"/>
  <c r="GV49" i="47"/>
  <c r="GI49" i="47"/>
  <c r="GK49" i="47" s="1"/>
  <c r="GH49" i="47"/>
  <c r="GJ49" i="47" s="1"/>
  <c r="FT49" i="47"/>
  <c r="FF49" i="47"/>
  <c r="FH49" i="47" s="1"/>
  <c r="ER49" i="47"/>
  <c r="ES49" i="47" s="1"/>
  <c r="EE49" i="47"/>
  <c r="EG49" i="47" s="1"/>
  <c r="ED49" i="47"/>
  <c r="EF49" i="47" s="1"/>
  <c r="DP49" i="47"/>
  <c r="DQ49" i="47" s="1"/>
  <c r="DD49" i="47"/>
  <c r="DB49" i="47"/>
  <c r="DC49" i="47" s="1"/>
  <c r="DE49" i="47" s="1"/>
  <c r="CN49" i="47"/>
  <c r="CA49" i="47"/>
  <c r="CC49" i="47" s="1"/>
  <c r="BZ49" i="47"/>
  <c r="CB49" i="47" s="1"/>
  <c r="BL49" i="47"/>
  <c r="AZ49" i="47"/>
  <c r="AY49" i="47"/>
  <c r="BA49" i="47" s="1"/>
  <c r="AX49" i="47"/>
  <c r="AL49" i="47"/>
  <c r="AJ49" i="47"/>
  <c r="AK49" i="47" s="1"/>
  <c r="V49" i="47"/>
  <c r="H49" i="47"/>
  <c r="J49" i="47" s="1"/>
  <c r="IN48" i="47"/>
  <c r="IL48" i="47"/>
  <c r="IM48" i="47" s="1"/>
  <c r="IO48" i="47" s="1"/>
  <c r="HZ48" i="47"/>
  <c r="HX48" i="47"/>
  <c r="HY48" i="47" s="1"/>
  <c r="HJ48" i="47"/>
  <c r="GX48" i="47"/>
  <c r="GW48" i="47"/>
  <c r="GY48" i="47" s="1"/>
  <c r="GV48" i="47"/>
  <c r="GH48" i="47"/>
  <c r="FV48" i="47"/>
  <c r="FT48" i="47"/>
  <c r="FU48" i="47" s="1"/>
  <c r="FF48" i="47"/>
  <c r="ET48" i="47"/>
  <c r="ER48" i="47"/>
  <c r="ES48" i="47" s="1"/>
  <c r="EU48" i="47" s="1"/>
  <c r="EE48" i="47"/>
  <c r="ED48" i="47"/>
  <c r="EF48" i="47" s="1"/>
  <c r="DP48" i="47"/>
  <c r="DQ48" i="47" s="1"/>
  <c r="DB48" i="47"/>
  <c r="CN48" i="47"/>
  <c r="BZ48" i="47"/>
  <c r="CB48" i="47" s="1"/>
  <c r="BL48" i="47"/>
  <c r="BM48" i="47" s="1"/>
  <c r="AX48" i="47"/>
  <c r="AL48" i="47"/>
  <c r="AK48" i="47"/>
  <c r="AJ48" i="47"/>
  <c r="X48" i="47"/>
  <c r="W48" i="47"/>
  <c r="Y48" i="47" s="1"/>
  <c r="V48" i="47"/>
  <c r="H48" i="47"/>
  <c r="IL47" i="47"/>
  <c r="HX47" i="47"/>
  <c r="HZ47" i="47" s="1"/>
  <c r="HL47" i="47"/>
  <c r="HK47" i="47"/>
  <c r="HM47" i="47" s="1"/>
  <c r="HJ47" i="47"/>
  <c r="GX47" i="47"/>
  <c r="GV47" i="47"/>
  <c r="GW47" i="47" s="1"/>
  <c r="GH47" i="47"/>
  <c r="FV47" i="47"/>
  <c r="FU47" i="47"/>
  <c r="FW47" i="47" s="1"/>
  <c r="FT47" i="47"/>
  <c r="FF47" i="47"/>
  <c r="ET47" i="47"/>
  <c r="ER47" i="47"/>
  <c r="ES47" i="47" s="1"/>
  <c r="EF47" i="47"/>
  <c r="ED47" i="47"/>
  <c r="EE47" i="47" s="1"/>
  <c r="EG47" i="47" s="1"/>
  <c r="DP47" i="47"/>
  <c r="DC47" i="47"/>
  <c r="DE47" i="47" s="1"/>
  <c r="DB47" i="47"/>
  <c r="DD47" i="47" s="1"/>
  <c r="CN47" i="47"/>
  <c r="CB47" i="47"/>
  <c r="BZ47" i="47"/>
  <c r="CA47" i="47" s="1"/>
  <c r="CC47" i="47" s="1"/>
  <c r="BL47" i="47"/>
  <c r="AX47" i="47"/>
  <c r="AZ47" i="47" s="1"/>
  <c r="AL47" i="47"/>
  <c r="AJ47" i="47"/>
  <c r="AK47" i="47" s="1"/>
  <c r="W47" i="47"/>
  <c r="Y47" i="47" s="1"/>
  <c r="V47" i="47"/>
  <c r="X47" i="47" s="1"/>
  <c r="H47" i="47"/>
  <c r="IL46" i="47"/>
  <c r="IN46" i="47" s="1"/>
  <c r="HX46" i="47"/>
  <c r="HJ46" i="47"/>
  <c r="GX46" i="47"/>
  <c r="GV46" i="47"/>
  <c r="GW46" i="47" s="1"/>
  <c r="GI46" i="47"/>
  <c r="GK46" i="47" s="1"/>
  <c r="GH46" i="47"/>
  <c r="GJ46" i="47" s="1"/>
  <c r="FV46" i="47"/>
  <c r="FT46" i="47"/>
  <c r="FU46" i="47" s="1"/>
  <c r="FF46" i="47"/>
  <c r="FH46" i="47" s="1"/>
  <c r="ER46" i="47"/>
  <c r="ED46" i="47"/>
  <c r="EF46" i="47" s="1"/>
  <c r="DP46" i="47"/>
  <c r="DB46" i="47"/>
  <c r="DD46" i="47" s="1"/>
  <c r="CP46" i="47"/>
  <c r="CN46" i="47"/>
  <c r="CO46" i="47" s="1"/>
  <c r="CA46" i="47"/>
  <c r="BZ46" i="47"/>
  <c r="CB46" i="47" s="1"/>
  <c r="BN46" i="47"/>
  <c r="BL46" i="47"/>
  <c r="BM46" i="47" s="1"/>
  <c r="AX46" i="47"/>
  <c r="AZ46" i="47" s="1"/>
  <c r="AJ46" i="47"/>
  <c r="W46" i="47"/>
  <c r="Y46" i="47" s="1"/>
  <c r="V46" i="47"/>
  <c r="X46" i="47" s="1"/>
  <c r="H46" i="47"/>
  <c r="IL45" i="47"/>
  <c r="IN45" i="47" s="1"/>
  <c r="HZ45" i="47"/>
  <c r="HX45" i="47"/>
  <c r="HY45" i="47" s="1"/>
  <c r="HK45" i="47"/>
  <c r="HJ45" i="47"/>
  <c r="HL45" i="47" s="1"/>
  <c r="GX45" i="47"/>
  <c r="GV45" i="47"/>
  <c r="GW45" i="47" s="1"/>
  <c r="GJ45" i="47"/>
  <c r="GI45" i="47"/>
  <c r="GK45" i="47" s="1"/>
  <c r="GH45" i="47"/>
  <c r="FT45" i="47"/>
  <c r="FF45" i="47"/>
  <c r="ER45" i="47"/>
  <c r="EF45" i="47"/>
  <c r="EE45" i="47"/>
  <c r="EG45" i="47" s="1"/>
  <c r="ED45" i="47"/>
  <c r="DR45" i="47"/>
  <c r="DP45" i="47"/>
  <c r="DQ45" i="47" s="1"/>
  <c r="DE45" i="47"/>
  <c r="DC45" i="47"/>
  <c r="DB45" i="47"/>
  <c r="DD45" i="47" s="1"/>
  <c r="CN45" i="47"/>
  <c r="CO45" i="47" s="1"/>
  <c r="CA45" i="47"/>
  <c r="BZ45" i="47"/>
  <c r="CB45" i="47" s="1"/>
  <c r="BL45" i="47"/>
  <c r="AY45" i="47"/>
  <c r="BA45" i="47" s="1"/>
  <c r="AX45" i="47"/>
  <c r="AZ45" i="47" s="1"/>
  <c r="AJ45" i="47"/>
  <c r="X45" i="47"/>
  <c r="V45" i="47"/>
  <c r="W45" i="47" s="1"/>
  <c r="Y45" i="47" s="1"/>
  <c r="H45" i="47"/>
  <c r="IL44" i="47"/>
  <c r="IN44" i="47" s="1"/>
  <c r="HZ44" i="47"/>
  <c r="HX44" i="47"/>
  <c r="HY44" i="47" s="1"/>
  <c r="HJ44" i="47"/>
  <c r="GV44" i="47"/>
  <c r="GH44" i="47"/>
  <c r="GJ44" i="47" s="1"/>
  <c r="FT44" i="47"/>
  <c r="FF44" i="47"/>
  <c r="ET44" i="47"/>
  <c r="ER44" i="47"/>
  <c r="ES44" i="47" s="1"/>
  <c r="EE44" i="47"/>
  <c r="EG44" i="47" s="1"/>
  <c r="ED44" i="47"/>
  <c r="EF44" i="47" s="1"/>
  <c r="DR44" i="47"/>
  <c r="DP44" i="47"/>
  <c r="DQ44" i="47" s="1"/>
  <c r="DD44" i="47"/>
  <c r="DC44" i="47"/>
  <c r="DB44" i="47"/>
  <c r="CN44" i="47"/>
  <c r="CA44" i="47"/>
  <c r="CC44" i="47" s="1"/>
  <c r="BZ44" i="47"/>
  <c r="CB44" i="47" s="1"/>
  <c r="BL44" i="47"/>
  <c r="AY44" i="47"/>
  <c r="AX44" i="47"/>
  <c r="AZ44" i="47" s="1"/>
  <c r="AJ44" i="47"/>
  <c r="AK44" i="47" s="1"/>
  <c r="V44" i="47"/>
  <c r="X44" i="47" s="1"/>
  <c r="H44" i="47"/>
  <c r="IL43" i="47"/>
  <c r="IN43" i="47" s="1"/>
  <c r="HX43" i="47"/>
  <c r="HK43" i="47"/>
  <c r="HM43" i="47" s="1"/>
  <c r="HJ43" i="47"/>
  <c r="HL43" i="47" s="1"/>
  <c r="GV43" i="47"/>
  <c r="GH43" i="47"/>
  <c r="GJ43" i="47" s="1"/>
  <c r="FT43" i="47"/>
  <c r="FU43" i="47" s="1"/>
  <c r="FG43" i="47"/>
  <c r="FI43" i="47" s="1"/>
  <c r="FF43" i="47"/>
  <c r="FH43" i="47" s="1"/>
  <c r="ER43" i="47"/>
  <c r="ES43" i="47" s="1"/>
  <c r="EE43" i="47"/>
  <c r="ED43" i="47"/>
  <c r="EF43" i="47" s="1"/>
  <c r="EG43" i="47" s="1"/>
  <c r="DP43" i="47"/>
  <c r="DC43" i="47"/>
  <c r="DE43" i="47" s="1"/>
  <c r="DB43" i="47"/>
  <c r="DD43" i="47" s="1"/>
  <c r="CN43" i="47"/>
  <c r="CB43" i="47"/>
  <c r="BZ43" i="47"/>
  <c r="CA43" i="47" s="1"/>
  <c r="BL43" i="47"/>
  <c r="AX43" i="47"/>
  <c r="AZ43" i="47" s="1"/>
  <c r="AL43" i="47"/>
  <c r="AJ43" i="47"/>
  <c r="AK43" i="47" s="1"/>
  <c r="W43" i="47"/>
  <c r="V43" i="47"/>
  <c r="X43" i="47" s="1"/>
  <c r="H43" i="47"/>
  <c r="IL42" i="47"/>
  <c r="HX42" i="47"/>
  <c r="HK42" i="47"/>
  <c r="HJ42" i="47"/>
  <c r="HL42" i="47" s="1"/>
  <c r="GV42" i="47"/>
  <c r="GW42" i="47" s="1"/>
  <c r="GI42" i="47"/>
  <c r="GH42" i="47"/>
  <c r="GJ42" i="47" s="1"/>
  <c r="FV42" i="47"/>
  <c r="FT42" i="47"/>
  <c r="FU42" i="47" s="1"/>
  <c r="FH42" i="47"/>
  <c r="FG42" i="47"/>
  <c r="FF42" i="47"/>
  <c r="ER42" i="47"/>
  <c r="EE42" i="47"/>
  <c r="EG42" i="47" s="1"/>
  <c r="ED42" i="47"/>
  <c r="EF42" i="47" s="1"/>
  <c r="DP42" i="47"/>
  <c r="DC42" i="47"/>
  <c r="DE42" i="47" s="1"/>
  <c r="DB42" i="47"/>
  <c r="DD42" i="47" s="1"/>
  <c r="CN42" i="47"/>
  <c r="CO42" i="47" s="1"/>
  <c r="CA42" i="47"/>
  <c r="BZ42" i="47"/>
  <c r="CB42" i="47" s="1"/>
  <c r="BN42" i="47"/>
  <c r="BL42" i="47"/>
  <c r="BM42" i="47" s="1"/>
  <c r="AX42" i="47"/>
  <c r="AZ42" i="47" s="1"/>
  <c r="AJ42" i="47"/>
  <c r="V42" i="47"/>
  <c r="X42" i="47" s="1"/>
  <c r="H42" i="47"/>
  <c r="IL41" i="47"/>
  <c r="IN41" i="47" s="1"/>
  <c r="HZ41" i="47"/>
  <c r="HX41" i="47"/>
  <c r="HY41" i="47" s="1"/>
  <c r="HJ41" i="47"/>
  <c r="GX41" i="47"/>
  <c r="GV41" i="47"/>
  <c r="GW41" i="47" s="1"/>
  <c r="GJ41" i="47"/>
  <c r="GI41" i="47"/>
  <c r="GK41" i="47" s="1"/>
  <c r="GH41" i="47"/>
  <c r="FT41" i="47"/>
  <c r="FF41" i="47"/>
  <c r="ER41" i="47"/>
  <c r="ED41" i="47"/>
  <c r="DP41" i="47"/>
  <c r="DQ41" i="47" s="1"/>
  <c r="DC41" i="47"/>
  <c r="DE41" i="47" s="1"/>
  <c r="DB41" i="47"/>
  <c r="DD41" i="47" s="1"/>
  <c r="CN41" i="47"/>
  <c r="CO41" i="47" s="1"/>
  <c r="CB41" i="47"/>
  <c r="BZ41" i="47"/>
  <c r="CA41" i="47" s="1"/>
  <c r="BL41" i="47"/>
  <c r="AY41" i="47"/>
  <c r="BA41" i="47" s="1"/>
  <c r="AX41" i="47"/>
  <c r="AZ41" i="47" s="1"/>
  <c r="AJ41" i="47"/>
  <c r="X41" i="47"/>
  <c r="V41" i="47"/>
  <c r="W41" i="47" s="1"/>
  <c r="Y41" i="47" s="1"/>
  <c r="H41" i="47"/>
  <c r="IM29" i="47"/>
  <c r="HY29" i="47"/>
  <c r="HK29" i="47"/>
  <c r="GW29" i="47"/>
  <c r="GI29" i="47"/>
  <c r="FU29" i="47"/>
  <c r="FG29" i="47"/>
  <c r="ES29" i="47"/>
  <c r="EE29" i="47"/>
  <c r="DQ29" i="47"/>
  <c r="DC29" i="47"/>
  <c r="CO29" i="47"/>
  <c r="CA29" i="47"/>
  <c r="BM29" i="47"/>
  <c r="AY29" i="47"/>
  <c r="AK29" i="47"/>
  <c r="W29" i="47"/>
  <c r="I29" i="47"/>
  <c r="IN21" i="47"/>
  <c r="IL21" i="47"/>
  <c r="HZ21" i="47"/>
  <c r="HX21" i="47"/>
  <c r="HL21" i="47"/>
  <c r="HJ21" i="47"/>
  <c r="GX21" i="47"/>
  <c r="GV21" i="47"/>
  <c r="GJ21" i="47"/>
  <c r="GH21" i="47"/>
  <c r="FV21" i="47"/>
  <c r="FT21" i="47"/>
  <c r="FH21" i="47"/>
  <c r="FF21" i="47"/>
  <c r="ET21" i="47"/>
  <c r="ER21" i="47"/>
  <c r="EF21" i="47"/>
  <c r="ED21" i="47"/>
  <c r="DR21" i="47"/>
  <c r="DP21" i="47"/>
  <c r="DD21" i="47"/>
  <c r="DB21" i="47"/>
  <c r="CP21" i="47"/>
  <c r="CN21" i="47"/>
  <c r="CB21" i="47"/>
  <c r="BZ21" i="47"/>
  <c r="BN21" i="47"/>
  <c r="BL21" i="47"/>
  <c r="AZ21" i="47"/>
  <c r="AX21" i="47"/>
  <c r="AL21" i="47"/>
  <c r="AJ21" i="47"/>
  <c r="X21" i="47"/>
  <c r="V21" i="47"/>
  <c r="J21" i="47"/>
  <c r="H21" i="47"/>
  <c r="IL20" i="47"/>
  <c r="HX20" i="47"/>
  <c r="HJ20" i="47"/>
  <c r="GV20" i="47"/>
  <c r="GJ20" i="47"/>
  <c r="GH20" i="47"/>
  <c r="FT20" i="47"/>
  <c r="FF20" i="47"/>
  <c r="ER20" i="47"/>
  <c r="ED20" i="47"/>
  <c r="DP20" i="47"/>
  <c r="DB20" i="47"/>
  <c r="CN20" i="47"/>
  <c r="BZ20" i="47"/>
  <c r="CB20" i="47" s="1"/>
  <c r="BL20" i="47"/>
  <c r="AX20" i="47"/>
  <c r="AJ20" i="47"/>
  <c r="X20" i="47"/>
  <c r="V20" i="47"/>
  <c r="H20" i="47"/>
  <c r="IN19" i="47"/>
  <c r="EF19" i="47"/>
  <c r="H19" i="47"/>
  <c r="IL18" i="47"/>
  <c r="IN20" i="47" s="1"/>
  <c r="HX18" i="47"/>
  <c r="HJ18" i="47"/>
  <c r="GV18" i="47"/>
  <c r="GH18" i="47"/>
  <c r="GJ19" i="47" s="1"/>
  <c r="FT18" i="47"/>
  <c r="FF18" i="47"/>
  <c r="ER18" i="47"/>
  <c r="ED18" i="47"/>
  <c r="EF20" i="47" s="1"/>
  <c r="DP18" i="47"/>
  <c r="DB18" i="47"/>
  <c r="DD20" i="47" s="1"/>
  <c r="CN18" i="47"/>
  <c r="BZ18" i="47"/>
  <c r="BL18" i="47"/>
  <c r="AX18" i="47"/>
  <c r="AZ19" i="47" s="1"/>
  <c r="AJ18" i="47"/>
  <c r="V18" i="47"/>
  <c r="X19" i="47" s="1"/>
  <c r="H18" i="47"/>
  <c r="IL17" i="47"/>
  <c r="IL19" i="47" s="1"/>
  <c r="HX17" i="47"/>
  <c r="HJ17" i="47"/>
  <c r="GV17" i="47"/>
  <c r="GH17" i="47"/>
  <c r="GH19" i="47" s="1"/>
  <c r="FT17" i="47"/>
  <c r="FF17" i="47"/>
  <c r="ER17" i="47"/>
  <c r="ED17" i="47"/>
  <c r="ED19" i="47" s="1"/>
  <c r="DP17" i="47"/>
  <c r="DB17" i="47"/>
  <c r="CN17" i="47"/>
  <c r="BZ17" i="47"/>
  <c r="BZ19" i="47" s="1"/>
  <c r="BL17" i="47"/>
  <c r="AX17" i="47"/>
  <c r="AJ17" i="47"/>
  <c r="T14" i="46" s="1"/>
  <c r="V17" i="47"/>
  <c r="T13" i="46" s="1"/>
  <c r="H17" i="47"/>
  <c r="T12" i="46" s="1"/>
  <c r="IL16" i="47"/>
  <c r="HX16" i="47"/>
  <c r="HX19" i="47" s="1"/>
  <c r="HJ16" i="47"/>
  <c r="HJ19" i="47" s="1"/>
  <c r="GV16" i="47"/>
  <c r="GH16" i="47"/>
  <c r="FT16" i="47"/>
  <c r="FF16" i="47"/>
  <c r="FF19" i="47" s="1"/>
  <c r="ER16" i="47"/>
  <c r="ED16" i="47"/>
  <c r="DP16" i="47"/>
  <c r="DB16" i="47"/>
  <c r="DB19" i="47" s="1"/>
  <c r="CN16" i="47"/>
  <c r="BZ16" i="47"/>
  <c r="BL16" i="47"/>
  <c r="BL19" i="47" s="1"/>
  <c r="AX16" i="47"/>
  <c r="AJ16" i="47"/>
  <c r="V16" i="47"/>
  <c r="H16" i="47"/>
  <c r="S12" i="46" s="1"/>
  <c r="CM13" i="47"/>
  <c r="AI13" i="47"/>
  <c r="IN11" i="47"/>
  <c r="HZ11" i="47"/>
  <c r="IA55" i="47" s="1"/>
  <c r="HL11" i="47"/>
  <c r="GX11" i="47"/>
  <c r="GJ11" i="47"/>
  <c r="FV11" i="47"/>
  <c r="FH11" i="47"/>
  <c r="ET11" i="47"/>
  <c r="EF11" i="47"/>
  <c r="DR11" i="47"/>
  <c r="DD11" i="47"/>
  <c r="CP11" i="47"/>
  <c r="CB11" i="47"/>
  <c r="BN11" i="47"/>
  <c r="BO55" i="47" s="1"/>
  <c r="AZ11" i="47"/>
  <c r="BA55" i="47" s="1"/>
  <c r="AL11" i="47"/>
  <c r="AM55" i="47" s="1"/>
  <c r="X11" i="47"/>
  <c r="J11" i="47"/>
  <c r="IS10" i="47"/>
  <c r="IP11" i="47" s="1"/>
  <c r="IR10" i="47"/>
  <c r="IN16" i="47" s="1"/>
  <c r="IQ10" i="47"/>
  <c r="IP9" i="47" s="1"/>
  <c r="IN17" i="47" s="1"/>
  <c r="IL10" i="47"/>
  <c r="IE10" i="47"/>
  <c r="ID10" i="47"/>
  <c r="IB10" i="47" s="1"/>
  <c r="IC10" i="47"/>
  <c r="HX10" i="47"/>
  <c r="HQ10" i="47"/>
  <c r="HP10" i="47"/>
  <c r="HN10" i="47" s="1"/>
  <c r="HO10" i="47"/>
  <c r="HJ10" i="47"/>
  <c r="HC10" i="47"/>
  <c r="HB10" i="47"/>
  <c r="HA10" i="47"/>
  <c r="GV10" i="47"/>
  <c r="GO10" i="47"/>
  <c r="GL11" i="47" s="1"/>
  <c r="GN10" i="47"/>
  <c r="GL10" i="47" s="1"/>
  <c r="GM10" i="47"/>
  <c r="GH10" i="47"/>
  <c r="GA10" i="47"/>
  <c r="FZ10" i="47"/>
  <c r="FY10" i="47"/>
  <c r="FT10" i="47"/>
  <c r="FM10" i="47"/>
  <c r="FL10" i="47"/>
  <c r="FJ10" i="47" s="1"/>
  <c r="FK10" i="47"/>
  <c r="FF10" i="47"/>
  <c r="EY10" i="47"/>
  <c r="EX10" i="47"/>
  <c r="EW10" i="47"/>
  <c r="ER10" i="47"/>
  <c r="EK10" i="47"/>
  <c r="EH11" i="47" s="1"/>
  <c r="EJ10" i="47"/>
  <c r="EH10" i="47" s="1"/>
  <c r="EI10" i="47"/>
  <c r="ED10" i="47"/>
  <c r="DW10" i="47"/>
  <c r="DV10" i="47"/>
  <c r="DU10" i="47"/>
  <c r="DP10" i="47"/>
  <c r="DI10" i="47"/>
  <c r="DH10" i="47"/>
  <c r="DG10" i="47"/>
  <c r="DF10" i="47"/>
  <c r="DB10" i="47"/>
  <c r="CU10" i="47"/>
  <c r="CT10" i="47"/>
  <c r="CS10" i="47"/>
  <c r="CN10" i="47"/>
  <c r="CG10" i="47"/>
  <c r="CF10" i="47"/>
  <c r="CE10" i="47"/>
  <c r="CD9" i="47" s="1"/>
  <c r="BZ10" i="47"/>
  <c r="BS10" i="47"/>
  <c r="BR10" i="47"/>
  <c r="BQ10" i="47"/>
  <c r="BL10" i="47"/>
  <c r="BE10" i="47"/>
  <c r="BD10" i="47"/>
  <c r="BC10" i="47"/>
  <c r="BB11" i="47" s="1"/>
  <c r="AX10" i="47"/>
  <c r="AQ10" i="47"/>
  <c r="AP10" i="47"/>
  <c r="AO10" i="47"/>
  <c r="AJ10" i="47"/>
  <c r="AC10" i="47"/>
  <c r="AB10" i="47"/>
  <c r="AA10" i="47"/>
  <c r="Z10" i="47"/>
  <c r="V10" i="47"/>
  <c r="O10" i="47"/>
  <c r="N10" i="47"/>
  <c r="M10" i="47"/>
  <c r="H10" i="47"/>
  <c r="IL9" i="47"/>
  <c r="HX9" i="47"/>
  <c r="HJ9" i="47"/>
  <c r="GV9" i="47"/>
  <c r="GL9" i="47"/>
  <c r="GH9" i="47"/>
  <c r="FT9" i="47"/>
  <c r="FF9" i="47"/>
  <c r="ER9" i="47"/>
  <c r="EH9" i="47"/>
  <c r="EF17" i="47" s="1"/>
  <c r="ED9" i="47"/>
  <c r="DP9" i="47"/>
  <c r="DB9" i="47"/>
  <c r="CN9" i="47"/>
  <c r="BZ9" i="47"/>
  <c r="BL9" i="47"/>
  <c r="AX9" i="47"/>
  <c r="AJ9" i="47"/>
  <c r="Z9" i="47"/>
  <c r="V9" i="47"/>
  <c r="H9" i="47"/>
  <c r="IP8" i="47"/>
  <c r="IK13" i="47" s="1"/>
  <c r="IB8" i="47"/>
  <c r="HW13" i="47" s="1"/>
  <c r="HN8" i="47"/>
  <c r="HI13" i="47" s="1"/>
  <c r="GZ8" i="47"/>
  <c r="GU13" i="47" s="1"/>
  <c r="GL8" i="47"/>
  <c r="GG13" i="47" s="1"/>
  <c r="FX8" i="47"/>
  <c r="FS13" i="47" s="1"/>
  <c r="FJ8" i="47"/>
  <c r="FE13" i="47" s="1"/>
  <c r="EV8" i="47"/>
  <c r="EQ13" i="47" s="1"/>
  <c r="EH8" i="47"/>
  <c r="EC13" i="47" s="1"/>
  <c r="DT8" i="47"/>
  <c r="DO13" i="47" s="1"/>
  <c r="DF8" i="47"/>
  <c r="DA13" i="47" s="1"/>
  <c r="CR8" i="47"/>
  <c r="CD8" i="47"/>
  <c r="BY13" i="47" s="1"/>
  <c r="BP8" i="47"/>
  <c r="BK13" i="47" s="1"/>
  <c r="BB8" i="47"/>
  <c r="AW13" i="47" s="1"/>
  <c r="AN8" i="47"/>
  <c r="Z8" i="47"/>
  <c r="U13" i="47" s="1"/>
  <c r="L8" i="47"/>
  <c r="G13" i="47" s="1"/>
  <c r="IG6" i="47"/>
  <c r="HS6" i="47"/>
  <c r="HT6" i="47" s="1"/>
  <c r="HE6" i="47"/>
  <c r="HF6" i="47" s="1"/>
  <c r="GQ6" i="47"/>
  <c r="GR6" i="47" s="1"/>
  <c r="GC6" i="47"/>
  <c r="GD6" i="47" s="1"/>
  <c r="FO6" i="47"/>
  <c r="FP6" i="47" s="1"/>
  <c r="FA6" i="47"/>
  <c r="FB6" i="47" s="1"/>
  <c r="EM6" i="47"/>
  <c r="EN6" i="47" s="1"/>
  <c r="DY6" i="47"/>
  <c r="DZ6" i="47" s="1"/>
  <c r="DK6" i="47"/>
  <c r="DL6" i="47" s="1"/>
  <c r="CW6" i="47"/>
  <c r="CX6" i="47" s="1"/>
  <c r="CI6" i="47"/>
  <c r="CJ6" i="47" s="1"/>
  <c r="BU6" i="47"/>
  <c r="BV6" i="47" s="1"/>
  <c r="BG6" i="47"/>
  <c r="BH6" i="47" s="1"/>
  <c r="AS6" i="47"/>
  <c r="AE6" i="47"/>
  <c r="Q6" i="47"/>
  <c r="C6" i="47"/>
  <c r="IH5" i="47"/>
  <c r="HT5" i="47"/>
  <c r="HF5" i="47"/>
  <c r="GR5" i="47"/>
  <c r="GD5" i="47"/>
  <c r="FP5" i="47"/>
  <c r="FB5" i="47"/>
  <c r="EN5" i="47"/>
  <c r="DZ5" i="47"/>
  <c r="DL5" i="47"/>
  <c r="CX5" i="47"/>
  <c r="CJ5" i="47"/>
  <c r="BV5" i="47"/>
  <c r="BH5" i="47"/>
  <c r="AT5" i="47"/>
  <c r="AF5" i="47"/>
  <c r="R5" i="47"/>
  <c r="D5" i="47"/>
  <c r="B5" i="47"/>
  <c r="IH4" i="47"/>
  <c r="HT4" i="47"/>
  <c r="HF4" i="47"/>
  <c r="GR4" i="47"/>
  <c r="GD4" i="47"/>
  <c r="FP4" i="47"/>
  <c r="FB4" i="47"/>
  <c r="EN4" i="47"/>
  <c r="DZ4" i="47"/>
  <c r="DL4" i="47"/>
  <c r="CX4" i="47"/>
  <c r="CJ4" i="47"/>
  <c r="BV4" i="47"/>
  <c r="BH4" i="47"/>
  <c r="AT4" i="47"/>
  <c r="AF4" i="47"/>
  <c r="R4" i="47"/>
  <c r="D4" i="47"/>
  <c r="B4" i="47"/>
  <c r="IH3" i="47"/>
  <c r="IG3" i="47"/>
  <c r="HT3" i="47"/>
  <c r="HS3" i="47"/>
  <c r="HF3" i="47"/>
  <c r="HE3" i="47"/>
  <c r="GR3" i="47"/>
  <c r="GQ3" i="47"/>
  <c r="GD3" i="47"/>
  <c r="GC3" i="47"/>
  <c r="FP3" i="47"/>
  <c r="FO3" i="47"/>
  <c r="FB3" i="47"/>
  <c r="FA3" i="47"/>
  <c r="EN3" i="47"/>
  <c r="EM3" i="47"/>
  <c r="DZ3" i="47"/>
  <c r="DY3" i="47"/>
  <c r="DL3" i="47"/>
  <c r="DK3" i="47"/>
  <c r="CX3" i="47"/>
  <c r="CW3" i="47"/>
  <c r="CJ3" i="47"/>
  <c r="CI3" i="47"/>
  <c r="BV3" i="47"/>
  <c r="BU3" i="47"/>
  <c r="BH3" i="47"/>
  <c r="BG3" i="47"/>
  <c r="AT3" i="47"/>
  <c r="AS3" i="47"/>
  <c r="AF3" i="47"/>
  <c r="AE3" i="47"/>
  <c r="R3" i="47"/>
  <c r="Q3" i="47"/>
  <c r="D3" i="47"/>
  <c r="C3" i="47"/>
  <c r="B3" i="47"/>
  <c r="IH2" i="47"/>
  <c r="IG2" i="47"/>
  <c r="HT2" i="47"/>
  <c r="HS2" i="47"/>
  <c r="HF2" i="47"/>
  <c r="HE2" i="47"/>
  <c r="GR2" i="47"/>
  <c r="GQ2" i="47"/>
  <c r="GD2" i="47"/>
  <c r="GC2" i="47"/>
  <c r="FP2" i="47"/>
  <c r="FO2" i="47"/>
  <c r="FB2" i="47"/>
  <c r="FA2" i="47"/>
  <c r="EN2" i="47"/>
  <c r="EM2" i="47"/>
  <c r="DZ2" i="47"/>
  <c r="DY2" i="47"/>
  <c r="DL2" i="47"/>
  <c r="DK2" i="47"/>
  <c r="CX2" i="47"/>
  <c r="CW2" i="47"/>
  <c r="CJ2" i="47"/>
  <c r="CI2" i="47"/>
  <c r="BV2" i="47"/>
  <c r="BU2" i="47"/>
  <c r="BH2" i="47"/>
  <c r="BG2" i="47"/>
  <c r="AT2" i="47"/>
  <c r="AS2" i="47"/>
  <c r="AF2" i="47"/>
  <c r="AE2" i="47"/>
  <c r="R2" i="47"/>
  <c r="Q2" i="47"/>
  <c r="D2" i="47"/>
  <c r="C2" i="47"/>
  <c r="B2" i="47"/>
  <c r="Y29" i="46"/>
  <c r="Y28" i="46"/>
  <c r="Y27" i="46"/>
  <c r="Y26" i="46"/>
  <c r="Y25" i="46"/>
  <c r="Y24" i="46"/>
  <c r="Y23" i="46"/>
  <c r="Y22" i="46"/>
  <c r="Y21" i="46"/>
  <c r="Y20" i="46"/>
  <c r="Y19" i="46"/>
  <c r="Y18" i="46"/>
  <c r="Y17" i="46"/>
  <c r="Y16" i="46"/>
  <c r="U15" i="46"/>
  <c r="T15" i="46"/>
  <c r="S15" i="46"/>
  <c r="U14" i="46"/>
  <c r="S14" i="46"/>
  <c r="U13" i="46"/>
  <c r="S13" i="46"/>
  <c r="U12" i="46"/>
  <c r="AC8" i="46"/>
  <c r="AO113" i="35"/>
  <c r="AM113" i="35"/>
  <c r="AL113" i="35"/>
  <c r="AK113" i="35"/>
  <c r="AJ113" i="35"/>
  <c r="AI113" i="35"/>
  <c r="AH113" i="35"/>
  <c r="AG113" i="35"/>
  <c r="AE113" i="35"/>
  <c r="AD113" i="35"/>
  <c r="AC113" i="35"/>
  <c r="AB113" i="35"/>
  <c r="AA113" i="35"/>
  <c r="Z113" i="35"/>
  <c r="Y113" i="35"/>
  <c r="X113" i="35"/>
  <c r="W113" i="35"/>
  <c r="V113" i="35"/>
  <c r="U113" i="35"/>
  <c r="T113" i="35"/>
  <c r="S113" i="35"/>
  <c r="R113" i="35"/>
  <c r="Q113" i="35"/>
  <c r="AQ113" i="35" s="1"/>
  <c r="M113" i="35"/>
  <c r="L113" i="35"/>
  <c r="AN112" i="35"/>
  <c r="AM112" i="35"/>
  <c r="AL112" i="35"/>
  <c r="AK112" i="35"/>
  <c r="AJ112" i="35"/>
  <c r="AI112" i="35"/>
  <c r="AH112" i="35"/>
  <c r="AG112" i="35"/>
  <c r="AE112" i="35"/>
  <c r="AD112" i="35"/>
  <c r="AC112" i="35"/>
  <c r="AA112" i="35"/>
  <c r="Z112" i="35"/>
  <c r="AB112" i="35" s="1"/>
  <c r="Y112" i="35"/>
  <c r="W112" i="35"/>
  <c r="V112" i="35"/>
  <c r="X112" i="35" s="1"/>
  <c r="U112" i="35"/>
  <c r="S112" i="35"/>
  <c r="R112" i="35"/>
  <c r="T112" i="35" s="1"/>
  <c r="Q112" i="35"/>
  <c r="AR112" i="35" s="1"/>
  <c r="M112" i="35"/>
  <c r="L112" i="35"/>
  <c r="AU111" i="35"/>
  <c r="AQ111" i="35"/>
  <c r="AO111" i="35"/>
  <c r="AM111" i="35"/>
  <c r="AL111" i="35"/>
  <c r="AK111" i="35"/>
  <c r="AJ111" i="35"/>
  <c r="AI111" i="35"/>
  <c r="AH111" i="35"/>
  <c r="AG111" i="35"/>
  <c r="AE111" i="35"/>
  <c r="AD111" i="35"/>
  <c r="AC111" i="35"/>
  <c r="AA111" i="35"/>
  <c r="Z111" i="35"/>
  <c r="AB111" i="35" s="1"/>
  <c r="Y111" i="35"/>
  <c r="W111" i="35"/>
  <c r="V111" i="35"/>
  <c r="X111" i="35" s="1"/>
  <c r="U111" i="35"/>
  <c r="S111" i="35"/>
  <c r="R111" i="35"/>
  <c r="T111" i="35" s="1"/>
  <c r="Q111" i="35"/>
  <c r="AT111" i="35" s="1"/>
  <c r="M111" i="35"/>
  <c r="L111" i="35"/>
  <c r="AM110" i="35"/>
  <c r="AL110" i="35"/>
  <c r="AK110" i="35"/>
  <c r="AJ110" i="35"/>
  <c r="AI110" i="35"/>
  <c r="AH110" i="35"/>
  <c r="AG110" i="35"/>
  <c r="AE110" i="35"/>
  <c r="AD110" i="35"/>
  <c r="AC110" i="35"/>
  <c r="AA110" i="35"/>
  <c r="Z110" i="35"/>
  <c r="AB110" i="35" s="1"/>
  <c r="Y110" i="35"/>
  <c r="W110" i="35"/>
  <c r="V110" i="35"/>
  <c r="X110" i="35" s="1"/>
  <c r="U110" i="35"/>
  <c r="S110" i="35"/>
  <c r="R110" i="35"/>
  <c r="T110" i="35" s="1"/>
  <c r="Q110" i="35"/>
  <c r="AP110" i="35" s="1"/>
  <c r="M110" i="35"/>
  <c r="L110" i="35"/>
  <c r="AQ109" i="35"/>
  <c r="AM109" i="35"/>
  <c r="AL109" i="35"/>
  <c r="AK109" i="35"/>
  <c r="AJ109" i="35"/>
  <c r="AI109" i="35"/>
  <c r="AH109" i="35"/>
  <c r="AG109" i="35"/>
  <c r="AE109" i="35"/>
  <c r="AD109" i="35"/>
  <c r="AC109" i="35"/>
  <c r="AA109" i="35"/>
  <c r="Z109" i="35"/>
  <c r="AB109" i="35" s="1"/>
  <c r="Y109" i="35"/>
  <c r="W109" i="35"/>
  <c r="V109" i="35"/>
  <c r="X109" i="35" s="1"/>
  <c r="U109" i="35"/>
  <c r="S109" i="35"/>
  <c r="R109" i="35"/>
  <c r="T109" i="35" s="1"/>
  <c r="Q109" i="35"/>
  <c r="AU109" i="35" s="1"/>
  <c r="M109" i="35"/>
  <c r="L109" i="35"/>
  <c r="AR108" i="35"/>
  <c r="AM108" i="35"/>
  <c r="AL108" i="35"/>
  <c r="AK108" i="35"/>
  <c r="AJ108" i="35"/>
  <c r="AI108" i="35"/>
  <c r="AH108" i="35"/>
  <c r="AG108" i="35"/>
  <c r="AE108" i="35"/>
  <c r="AD108" i="35"/>
  <c r="AC108" i="35"/>
  <c r="AA108" i="35"/>
  <c r="Z108" i="35"/>
  <c r="AB108" i="35" s="1"/>
  <c r="Y108" i="35"/>
  <c r="W108" i="35"/>
  <c r="V108" i="35"/>
  <c r="X108" i="35" s="1"/>
  <c r="U108" i="35"/>
  <c r="S108" i="35"/>
  <c r="R108" i="35"/>
  <c r="T108" i="35" s="1"/>
  <c r="Q108" i="35"/>
  <c r="AN108" i="35" s="1"/>
  <c r="M108" i="35"/>
  <c r="L108" i="35"/>
  <c r="AU107" i="35"/>
  <c r="AO107" i="35"/>
  <c r="AM107" i="35"/>
  <c r="AL107" i="35"/>
  <c r="AK107" i="35"/>
  <c r="AJ107" i="35"/>
  <c r="AI107" i="35"/>
  <c r="AH107" i="35"/>
  <c r="AG107" i="35"/>
  <c r="AE107" i="35"/>
  <c r="AD107" i="35"/>
  <c r="AC107" i="35"/>
  <c r="AA107" i="35"/>
  <c r="Z107" i="35"/>
  <c r="AB107" i="35" s="1"/>
  <c r="Y107" i="35"/>
  <c r="W107" i="35"/>
  <c r="V107" i="35"/>
  <c r="X107" i="35" s="1"/>
  <c r="U107" i="35"/>
  <c r="S107" i="35"/>
  <c r="R107" i="35"/>
  <c r="T107" i="35" s="1"/>
  <c r="Q107" i="35"/>
  <c r="AT107" i="35" s="1"/>
  <c r="M107" i="35"/>
  <c r="L107" i="35"/>
  <c r="AM106" i="35"/>
  <c r="AL106" i="35"/>
  <c r="AK106" i="35"/>
  <c r="AJ106" i="35"/>
  <c r="AI106" i="35"/>
  <c r="AH106" i="35"/>
  <c r="AG106" i="35"/>
  <c r="AE106" i="35"/>
  <c r="AD106" i="35"/>
  <c r="AC106" i="35"/>
  <c r="AA106" i="35"/>
  <c r="Z106" i="35"/>
  <c r="AB106" i="35" s="1"/>
  <c r="Y106" i="35"/>
  <c r="W106" i="35"/>
  <c r="V106" i="35"/>
  <c r="X106" i="35" s="1"/>
  <c r="U106" i="35"/>
  <c r="S106" i="35"/>
  <c r="R106" i="35"/>
  <c r="T106" i="35" s="1"/>
  <c r="Q106" i="35"/>
  <c r="M106" i="35"/>
  <c r="L106" i="35"/>
  <c r="AV105" i="35"/>
  <c r="AS105" i="35"/>
  <c r="AR105" i="35"/>
  <c r="AN105" i="35"/>
  <c r="AM105" i="35"/>
  <c r="AL105" i="35"/>
  <c r="AK105" i="35"/>
  <c r="AJ105" i="35"/>
  <c r="AI105" i="35"/>
  <c r="AH105" i="35"/>
  <c r="AG105" i="35"/>
  <c r="AE105" i="35"/>
  <c r="AD105" i="35"/>
  <c r="AC105" i="35"/>
  <c r="AA105" i="35"/>
  <c r="Z105" i="35"/>
  <c r="AB105" i="35" s="1"/>
  <c r="Y105" i="35"/>
  <c r="W105" i="35"/>
  <c r="V105" i="35"/>
  <c r="X105" i="35" s="1"/>
  <c r="U105" i="35"/>
  <c r="S105" i="35"/>
  <c r="R105" i="35"/>
  <c r="T105" i="35" s="1"/>
  <c r="Q105" i="35"/>
  <c r="AT105" i="35" s="1"/>
  <c r="M105" i="35"/>
  <c r="L105" i="35"/>
  <c r="AM104" i="35"/>
  <c r="AL104" i="35"/>
  <c r="AK104" i="35"/>
  <c r="AJ104" i="35"/>
  <c r="AI104" i="35"/>
  <c r="AH104" i="35"/>
  <c r="AG104" i="35"/>
  <c r="AE104" i="35"/>
  <c r="AD104" i="35"/>
  <c r="AC104" i="35"/>
  <c r="AB104" i="35"/>
  <c r="AA104" i="35"/>
  <c r="Z104" i="35"/>
  <c r="Y104" i="35"/>
  <c r="X104" i="35"/>
  <c r="W104" i="35"/>
  <c r="V104" i="35"/>
  <c r="U104" i="35"/>
  <c r="T104" i="35"/>
  <c r="S104" i="35"/>
  <c r="R104" i="35"/>
  <c r="Q104" i="35"/>
  <c r="AR104" i="35" s="1"/>
  <c r="M104" i="35"/>
  <c r="L104" i="35"/>
  <c r="AQ103" i="35"/>
  <c r="AO103" i="35"/>
  <c r="AM103" i="35"/>
  <c r="AL103" i="35"/>
  <c r="AK103" i="35"/>
  <c r="AJ103" i="35"/>
  <c r="AI103" i="35"/>
  <c r="AH103" i="35"/>
  <c r="AG103" i="35"/>
  <c r="AE103" i="35"/>
  <c r="AD103" i="35"/>
  <c r="AC103" i="35"/>
  <c r="AA103" i="35"/>
  <c r="Z103" i="35"/>
  <c r="AB103" i="35" s="1"/>
  <c r="Y103" i="35"/>
  <c r="W103" i="35"/>
  <c r="V103" i="35"/>
  <c r="X103" i="35" s="1"/>
  <c r="U103" i="35"/>
  <c r="S103" i="35"/>
  <c r="R103" i="35"/>
  <c r="T103" i="35" s="1"/>
  <c r="Q103" i="35"/>
  <c r="AT103" i="35" s="1"/>
  <c r="M103" i="35"/>
  <c r="L103" i="35"/>
  <c r="AM102" i="35"/>
  <c r="AL102" i="35"/>
  <c r="AK102" i="35"/>
  <c r="AJ102" i="35"/>
  <c r="AI102" i="35"/>
  <c r="AH102" i="35"/>
  <c r="AG102" i="35"/>
  <c r="AE102" i="35"/>
  <c r="AD102" i="35"/>
  <c r="AC102" i="35"/>
  <c r="AA102" i="35"/>
  <c r="Z102" i="35"/>
  <c r="AB102" i="35" s="1"/>
  <c r="Y102" i="35"/>
  <c r="W102" i="35"/>
  <c r="V102" i="35"/>
  <c r="X102" i="35" s="1"/>
  <c r="U102" i="35"/>
  <c r="S102" i="35"/>
  <c r="R102" i="35"/>
  <c r="T102" i="35" s="1"/>
  <c r="Q102" i="35"/>
  <c r="AP102" i="35" s="1"/>
  <c r="M102" i="35"/>
  <c r="L102" i="35"/>
  <c r="AQ101" i="35"/>
  <c r="AO101" i="35"/>
  <c r="AM101" i="35"/>
  <c r="AL101" i="35"/>
  <c r="AK101" i="35"/>
  <c r="AJ101" i="35"/>
  <c r="AI101" i="35"/>
  <c r="AH101" i="35"/>
  <c r="AG101" i="35"/>
  <c r="AE101" i="35"/>
  <c r="AD101" i="35"/>
  <c r="AC101" i="35"/>
  <c r="AB101" i="35"/>
  <c r="AA101" i="35"/>
  <c r="Z101" i="35"/>
  <c r="Y101" i="35"/>
  <c r="X101" i="35"/>
  <c r="W101" i="35"/>
  <c r="V101" i="35"/>
  <c r="U101" i="35"/>
  <c r="T101" i="35"/>
  <c r="S101" i="35"/>
  <c r="R101" i="35"/>
  <c r="Q101" i="35"/>
  <c r="M101" i="35"/>
  <c r="L101" i="35"/>
  <c r="AM100" i="35"/>
  <c r="AL100" i="35"/>
  <c r="AK100" i="35"/>
  <c r="AJ100" i="35"/>
  <c r="AI100" i="35"/>
  <c r="AH100" i="35"/>
  <c r="AG100" i="35"/>
  <c r="AE100" i="35"/>
  <c r="AD100" i="35"/>
  <c r="AC100" i="35"/>
  <c r="AA100" i="35"/>
  <c r="Z100" i="35"/>
  <c r="AB100" i="35" s="1"/>
  <c r="Y100" i="35"/>
  <c r="W100" i="35"/>
  <c r="V100" i="35"/>
  <c r="X100" i="35" s="1"/>
  <c r="U100" i="35"/>
  <c r="S100" i="35"/>
  <c r="R100" i="35"/>
  <c r="T100" i="35" s="1"/>
  <c r="Q100" i="35"/>
  <c r="AN100" i="35" s="1"/>
  <c r="M100" i="35"/>
  <c r="L100" i="35"/>
  <c r="AM99" i="35"/>
  <c r="AL99" i="35"/>
  <c r="AK99" i="35"/>
  <c r="AJ99" i="35"/>
  <c r="AI99" i="35"/>
  <c r="AH99" i="35"/>
  <c r="AG99" i="35"/>
  <c r="AE99" i="35"/>
  <c r="AD99" i="35"/>
  <c r="AC99" i="35"/>
  <c r="AA99" i="35"/>
  <c r="Z99" i="35"/>
  <c r="AB99" i="35" s="1"/>
  <c r="Y99" i="35"/>
  <c r="W99" i="35"/>
  <c r="V99" i="35"/>
  <c r="X99" i="35" s="1"/>
  <c r="U99" i="35"/>
  <c r="S99" i="35"/>
  <c r="R99" i="35"/>
  <c r="T99" i="35" s="1"/>
  <c r="Q99" i="35"/>
  <c r="AU99" i="35" s="1"/>
  <c r="M99" i="35"/>
  <c r="L99" i="35"/>
  <c r="AP98" i="35"/>
  <c r="AM98" i="35"/>
  <c r="AL98" i="35"/>
  <c r="AK98" i="35"/>
  <c r="AJ98" i="35"/>
  <c r="AI98" i="35"/>
  <c r="AH98" i="35"/>
  <c r="AG98" i="35"/>
  <c r="AE98" i="35"/>
  <c r="AD98" i="35"/>
  <c r="AC98" i="35"/>
  <c r="AA98" i="35"/>
  <c r="Z98" i="35"/>
  <c r="AB98" i="35" s="1"/>
  <c r="Y98" i="35"/>
  <c r="W98" i="35"/>
  <c r="V98" i="35"/>
  <c r="X98" i="35" s="1"/>
  <c r="U98" i="35"/>
  <c r="S98" i="35"/>
  <c r="R98" i="35"/>
  <c r="T98" i="35" s="1"/>
  <c r="Q98" i="35"/>
  <c r="M98" i="35"/>
  <c r="L98" i="35"/>
  <c r="AS97" i="35"/>
  <c r="AR97" i="35"/>
  <c r="AN97" i="35"/>
  <c r="AM97" i="35"/>
  <c r="AL97" i="35"/>
  <c r="AK97" i="35"/>
  <c r="AJ97" i="35"/>
  <c r="AI97" i="35"/>
  <c r="AH97" i="35"/>
  <c r="AG97" i="35"/>
  <c r="AE97" i="35"/>
  <c r="AD97" i="35"/>
  <c r="AC97" i="35"/>
  <c r="AA97" i="35"/>
  <c r="Z97" i="35"/>
  <c r="AB97" i="35" s="1"/>
  <c r="Y97" i="35"/>
  <c r="W97" i="35"/>
  <c r="V97" i="35"/>
  <c r="X97" i="35" s="1"/>
  <c r="U97" i="35"/>
  <c r="S97" i="35"/>
  <c r="R97" i="35"/>
  <c r="T97" i="35" s="1"/>
  <c r="Q97" i="35"/>
  <c r="AT97" i="35" s="1"/>
  <c r="M97" i="35"/>
  <c r="L97" i="35"/>
  <c r="AM96" i="35"/>
  <c r="AL96" i="35"/>
  <c r="AK96" i="35"/>
  <c r="AJ96" i="35"/>
  <c r="AI96" i="35"/>
  <c r="AH96" i="35"/>
  <c r="AG96" i="35"/>
  <c r="AE96" i="35"/>
  <c r="AD96" i="35"/>
  <c r="AC96" i="35"/>
  <c r="AB96" i="35"/>
  <c r="AA96" i="35"/>
  <c r="Z96" i="35"/>
  <c r="Y96" i="35"/>
  <c r="X96" i="35"/>
  <c r="W96" i="35"/>
  <c r="V96" i="35"/>
  <c r="U96" i="35"/>
  <c r="T96" i="35"/>
  <c r="S96" i="35"/>
  <c r="R96" i="35"/>
  <c r="Q96" i="35"/>
  <c r="M96" i="35"/>
  <c r="L96" i="35"/>
  <c r="AS95" i="35"/>
  <c r="AQ95" i="35"/>
  <c r="AM95" i="35"/>
  <c r="AL95" i="35"/>
  <c r="AK95" i="35"/>
  <c r="AJ95" i="35"/>
  <c r="AI95" i="35"/>
  <c r="AH95" i="35"/>
  <c r="AG95" i="35"/>
  <c r="AE95" i="35"/>
  <c r="AD95" i="35"/>
  <c r="AC95" i="35"/>
  <c r="AA95" i="35"/>
  <c r="Z95" i="35"/>
  <c r="AB95" i="35" s="1"/>
  <c r="Y95" i="35"/>
  <c r="W95" i="35"/>
  <c r="V95" i="35"/>
  <c r="X95" i="35" s="1"/>
  <c r="U95" i="35"/>
  <c r="S95" i="35"/>
  <c r="R95" i="35"/>
  <c r="T95" i="35" s="1"/>
  <c r="Q95" i="35"/>
  <c r="M95" i="35"/>
  <c r="L95" i="35"/>
  <c r="AP94" i="35"/>
  <c r="AM94" i="35"/>
  <c r="AL94" i="35"/>
  <c r="AK94" i="35"/>
  <c r="AJ94" i="35"/>
  <c r="AI94" i="35"/>
  <c r="AH94" i="35"/>
  <c r="AG94" i="35"/>
  <c r="AE94" i="35"/>
  <c r="AD94" i="35"/>
  <c r="AC94" i="35"/>
  <c r="AA94" i="35"/>
  <c r="Z94" i="35"/>
  <c r="AB94" i="35" s="1"/>
  <c r="Y94" i="35"/>
  <c r="W94" i="35"/>
  <c r="V94" i="35"/>
  <c r="X94" i="35" s="1"/>
  <c r="U94" i="35"/>
  <c r="S94" i="35"/>
  <c r="R94" i="35"/>
  <c r="T94" i="35" s="1"/>
  <c r="Q94" i="35"/>
  <c r="M94" i="35"/>
  <c r="L94" i="35"/>
  <c r="AV93" i="35"/>
  <c r="AS93" i="35"/>
  <c r="AR93" i="35"/>
  <c r="AO93" i="35"/>
  <c r="AN93" i="35"/>
  <c r="AM93" i="35"/>
  <c r="AL93" i="35"/>
  <c r="AK93" i="35"/>
  <c r="AJ93" i="35"/>
  <c r="AI93" i="35"/>
  <c r="AH93" i="35"/>
  <c r="AG93" i="35"/>
  <c r="AE93" i="35"/>
  <c r="AD93" i="35"/>
  <c r="AC93" i="35"/>
  <c r="AA93" i="35"/>
  <c r="Z93" i="35"/>
  <c r="AB93" i="35" s="1"/>
  <c r="Y93" i="35"/>
  <c r="W93" i="35"/>
  <c r="V93" i="35"/>
  <c r="X93" i="35" s="1"/>
  <c r="U93" i="35"/>
  <c r="S93" i="35"/>
  <c r="R93" i="35"/>
  <c r="T93" i="35" s="1"/>
  <c r="Q93" i="35"/>
  <c r="AT93" i="35" s="1"/>
  <c r="M93" i="35"/>
  <c r="L93" i="35"/>
  <c r="AM92" i="35"/>
  <c r="AL92" i="35"/>
  <c r="AK92" i="35"/>
  <c r="AJ92" i="35"/>
  <c r="AI92" i="35"/>
  <c r="AH92" i="35"/>
  <c r="AG92" i="35"/>
  <c r="AE92" i="35"/>
  <c r="AD92" i="35"/>
  <c r="AC92" i="35"/>
  <c r="AB92" i="35"/>
  <c r="AA92" i="35"/>
  <c r="Z92" i="35"/>
  <c r="Y92" i="35"/>
  <c r="X92" i="35"/>
  <c r="W92" i="35"/>
  <c r="V92" i="35"/>
  <c r="U92" i="35"/>
  <c r="T92" i="35"/>
  <c r="S92" i="35"/>
  <c r="R92" i="35"/>
  <c r="Q92" i="35"/>
  <c r="M92" i="35"/>
  <c r="L92" i="35"/>
  <c r="AS91" i="35"/>
  <c r="AQ91" i="35"/>
  <c r="AM91" i="35"/>
  <c r="AL91" i="35"/>
  <c r="AK91" i="35"/>
  <c r="AJ91" i="35"/>
  <c r="AI91" i="35"/>
  <c r="AH91" i="35"/>
  <c r="AG91" i="35"/>
  <c r="AE91" i="35"/>
  <c r="AD91" i="35"/>
  <c r="AC91" i="35"/>
  <c r="AB91" i="35"/>
  <c r="AA91" i="35"/>
  <c r="Z91" i="35"/>
  <c r="Y91" i="35"/>
  <c r="X91" i="35"/>
  <c r="W91" i="35"/>
  <c r="V91" i="35"/>
  <c r="U91" i="35"/>
  <c r="T91" i="35"/>
  <c r="S91" i="35"/>
  <c r="R91" i="35"/>
  <c r="Q91" i="35"/>
  <c r="M91" i="35"/>
  <c r="L91" i="35"/>
  <c r="AM90" i="35"/>
  <c r="AL90" i="35"/>
  <c r="AK90" i="35"/>
  <c r="AJ90" i="35"/>
  <c r="AI90" i="35"/>
  <c r="AH90" i="35"/>
  <c r="AG90" i="35"/>
  <c r="AE90" i="35"/>
  <c r="AD90" i="35"/>
  <c r="AC90" i="35"/>
  <c r="AA90" i="35"/>
  <c r="Z90" i="35"/>
  <c r="AB90" i="35" s="1"/>
  <c r="Y90" i="35"/>
  <c r="W90" i="35"/>
  <c r="V90" i="35"/>
  <c r="X90" i="35" s="1"/>
  <c r="U90" i="35"/>
  <c r="S90" i="35"/>
  <c r="R90" i="35"/>
  <c r="T90" i="35" s="1"/>
  <c r="Q90" i="35"/>
  <c r="AP90" i="35" s="1"/>
  <c r="M90" i="35"/>
  <c r="L90" i="35"/>
  <c r="AQ89" i="35"/>
  <c r="AO89" i="35"/>
  <c r="AM89" i="35"/>
  <c r="AL89" i="35"/>
  <c r="AK89" i="35"/>
  <c r="AJ89" i="35"/>
  <c r="AI89" i="35"/>
  <c r="AH89" i="35"/>
  <c r="AG89" i="35"/>
  <c r="AE89" i="35"/>
  <c r="AD89" i="35"/>
  <c r="AC89" i="35"/>
  <c r="AB89" i="35"/>
  <c r="AA89" i="35"/>
  <c r="Z89" i="35"/>
  <c r="Y89" i="35"/>
  <c r="X89" i="35"/>
  <c r="W89" i="35"/>
  <c r="V89" i="35"/>
  <c r="U89" i="35"/>
  <c r="T89" i="35"/>
  <c r="S89" i="35"/>
  <c r="R89" i="35"/>
  <c r="Q89" i="35"/>
  <c r="M89" i="35"/>
  <c r="L89" i="35"/>
  <c r="AM88" i="35"/>
  <c r="AL88" i="35"/>
  <c r="AK88" i="35"/>
  <c r="AJ88" i="35"/>
  <c r="AI88" i="35"/>
  <c r="AH88" i="35"/>
  <c r="AG88" i="35"/>
  <c r="AE88" i="35"/>
  <c r="AD88" i="35"/>
  <c r="AC88" i="35"/>
  <c r="AA88" i="35"/>
  <c r="Z88" i="35"/>
  <c r="AB88" i="35" s="1"/>
  <c r="Y88" i="35"/>
  <c r="W88" i="35"/>
  <c r="V88" i="35"/>
  <c r="X88" i="35" s="1"/>
  <c r="U88" i="35"/>
  <c r="S88" i="35"/>
  <c r="R88" i="35"/>
  <c r="T88" i="35" s="1"/>
  <c r="Q88" i="35"/>
  <c r="AN88" i="35" s="1"/>
  <c r="M88" i="35"/>
  <c r="L88" i="35"/>
  <c r="AU87" i="35"/>
  <c r="AS87" i="35"/>
  <c r="AM87" i="35"/>
  <c r="AL87" i="35"/>
  <c r="AK87" i="35"/>
  <c r="AJ87" i="35"/>
  <c r="AI87" i="35"/>
  <c r="AH87" i="35"/>
  <c r="AG87" i="35"/>
  <c r="AE87" i="35"/>
  <c r="AD87" i="35"/>
  <c r="AC87" i="35"/>
  <c r="AA87" i="35"/>
  <c r="Z87" i="35"/>
  <c r="AB87" i="35" s="1"/>
  <c r="Y87" i="35"/>
  <c r="W87" i="35"/>
  <c r="V87" i="35"/>
  <c r="X87" i="35" s="1"/>
  <c r="U87" i="35"/>
  <c r="S87" i="35"/>
  <c r="R87" i="35"/>
  <c r="T87" i="35" s="1"/>
  <c r="Q87" i="35"/>
  <c r="AT87" i="35" s="1"/>
  <c r="M87" i="35"/>
  <c r="L87" i="35"/>
  <c r="AM86" i="35"/>
  <c r="AL86" i="35"/>
  <c r="AK86" i="35"/>
  <c r="AJ86" i="35"/>
  <c r="AI86" i="35"/>
  <c r="AH86" i="35"/>
  <c r="AG86" i="35"/>
  <c r="AE86" i="35"/>
  <c r="AD86" i="35"/>
  <c r="AC86" i="35"/>
  <c r="AA86" i="35"/>
  <c r="Z86" i="35"/>
  <c r="AB86" i="35" s="1"/>
  <c r="Y86" i="35"/>
  <c r="W86" i="35"/>
  <c r="V86" i="35"/>
  <c r="X86" i="35" s="1"/>
  <c r="U86" i="35"/>
  <c r="S86" i="35"/>
  <c r="R86" i="35"/>
  <c r="T86" i="35" s="1"/>
  <c r="Q86" i="35"/>
  <c r="M86" i="35"/>
  <c r="L86" i="35"/>
  <c r="AR85" i="35"/>
  <c r="AQ85" i="35"/>
  <c r="AM85" i="35"/>
  <c r="AL85" i="35"/>
  <c r="AK85" i="35"/>
  <c r="AJ85" i="35"/>
  <c r="AI85" i="35"/>
  <c r="AH85" i="35"/>
  <c r="AG85" i="35"/>
  <c r="AE85" i="35"/>
  <c r="AD85" i="35"/>
  <c r="AC85" i="35"/>
  <c r="AA85" i="35"/>
  <c r="Z85" i="35"/>
  <c r="AB85" i="35" s="1"/>
  <c r="Y85" i="35"/>
  <c r="W85" i="35"/>
  <c r="V85" i="35"/>
  <c r="X85" i="35" s="1"/>
  <c r="U85" i="35"/>
  <c r="S85" i="35"/>
  <c r="R85" i="35"/>
  <c r="T85" i="35" s="1"/>
  <c r="Q85" i="35"/>
  <c r="AV85" i="35" s="1"/>
  <c r="M85" i="35"/>
  <c r="L85" i="35"/>
  <c r="AV84" i="35"/>
  <c r="AN84" i="35"/>
  <c r="AM84" i="35"/>
  <c r="AL84" i="35"/>
  <c r="AK84" i="35"/>
  <c r="AJ84" i="35"/>
  <c r="AI84" i="35"/>
  <c r="AH84" i="35"/>
  <c r="AG84" i="35"/>
  <c r="AE84" i="35"/>
  <c r="AD84" i="35"/>
  <c r="AC84" i="35"/>
  <c r="AA84" i="35"/>
  <c r="Z84" i="35"/>
  <c r="AB84" i="35" s="1"/>
  <c r="Y84" i="35"/>
  <c r="W84" i="35"/>
  <c r="V84" i="35"/>
  <c r="X84" i="35" s="1"/>
  <c r="U84" i="35"/>
  <c r="S84" i="35"/>
  <c r="R84" i="35"/>
  <c r="T84" i="35" s="1"/>
  <c r="Q84" i="35"/>
  <c r="AT84" i="35" s="1"/>
  <c r="M84" i="35"/>
  <c r="L84" i="35"/>
  <c r="AU83" i="35"/>
  <c r="AS83" i="35"/>
  <c r="AO83" i="35"/>
  <c r="AM83" i="35"/>
  <c r="AL83" i="35"/>
  <c r="AK83" i="35"/>
  <c r="AJ83" i="35"/>
  <c r="AI83" i="35"/>
  <c r="AH83" i="35"/>
  <c r="AG83" i="35"/>
  <c r="AE83" i="35"/>
  <c r="AD83" i="35"/>
  <c r="AC83" i="35"/>
  <c r="AA83" i="35"/>
  <c r="Z83" i="35"/>
  <c r="AB83" i="35" s="1"/>
  <c r="Y83" i="35"/>
  <c r="W83" i="35"/>
  <c r="V83" i="35"/>
  <c r="X83" i="35" s="1"/>
  <c r="U83" i="35"/>
  <c r="S83" i="35"/>
  <c r="R83" i="35"/>
  <c r="T83" i="35" s="1"/>
  <c r="Q83" i="35"/>
  <c r="AT83" i="35" s="1"/>
  <c r="M83" i="35"/>
  <c r="L83" i="35"/>
  <c r="AN82" i="35"/>
  <c r="AM82" i="35"/>
  <c r="AL82" i="35"/>
  <c r="AK82" i="35"/>
  <c r="AJ82" i="35"/>
  <c r="AI82" i="35"/>
  <c r="AH82" i="35"/>
  <c r="AG82" i="35"/>
  <c r="AE82" i="35"/>
  <c r="AD82" i="35"/>
  <c r="AC82" i="35"/>
  <c r="AA82" i="35"/>
  <c r="Z82" i="35"/>
  <c r="AB82" i="35" s="1"/>
  <c r="Y82" i="35"/>
  <c r="W82" i="35"/>
  <c r="V82" i="35"/>
  <c r="X82" i="35" s="1"/>
  <c r="U82" i="35"/>
  <c r="S82" i="35"/>
  <c r="R82" i="35"/>
  <c r="T82" i="35" s="1"/>
  <c r="Q82" i="35"/>
  <c r="AV82" i="35" s="1"/>
  <c r="M82" i="35"/>
  <c r="L82" i="35"/>
  <c r="AV81" i="35"/>
  <c r="AS81" i="35"/>
  <c r="AR81" i="35"/>
  <c r="AN81" i="35"/>
  <c r="AM81" i="35"/>
  <c r="AL81" i="35"/>
  <c r="AK81" i="35"/>
  <c r="AJ81" i="35"/>
  <c r="AI81" i="35"/>
  <c r="AH81" i="35"/>
  <c r="AG81" i="35"/>
  <c r="AE81" i="35"/>
  <c r="AD81" i="35"/>
  <c r="AC81" i="35"/>
  <c r="AA81" i="35"/>
  <c r="Z81" i="35"/>
  <c r="AB81" i="35" s="1"/>
  <c r="Y81" i="35"/>
  <c r="W81" i="35"/>
  <c r="V81" i="35"/>
  <c r="X81" i="35" s="1"/>
  <c r="U81" i="35"/>
  <c r="S81" i="35"/>
  <c r="R81" i="35"/>
  <c r="T81" i="35" s="1"/>
  <c r="Q81" i="35"/>
  <c r="AT81" i="35" s="1"/>
  <c r="M81" i="35"/>
  <c r="L81" i="35"/>
  <c r="AT80" i="35"/>
  <c r="AP80" i="35"/>
  <c r="AM80" i="35"/>
  <c r="AL80" i="35"/>
  <c r="AK80" i="35"/>
  <c r="AJ80" i="35"/>
  <c r="AI80" i="35"/>
  <c r="AH80" i="35"/>
  <c r="AG80" i="35"/>
  <c r="AE80" i="35"/>
  <c r="AD80" i="35"/>
  <c r="AC80" i="35"/>
  <c r="AB80" i="35"/>
  <c r="AA80" i="35"/>
  <c r="Z80" i="35"/>
  <c r="Y80" i="35"/>
  <c r="X80" i="35"/>
  <c r="W80" i="35"/>
  <c r="V80" i="35"/>
  <c r="U80" i="35"/>
  <c r="T80" i="35"/>
  <c r="S80" i="35"/>
  <c r="R80" i="35"/>
  <c r="Q80" i="35"/>
  <c r="M80" i="35"/>
  <c r="L80" i="35"/>
  <c r="AO79" i="35"/>
  <c r="AM79" i="35"/>
  <c r="AL79" i="35"/>
  <c r="AK79" i="35"/>
  <c r="AJ79" i="35"/>
  <c r="AI79" i="35"/>
  <c r="AH79" i="35"/>
  <c r="AG79" i="35"/>
  <c r="AE79" i="35"/>
  <c r="AD79" i="35"/>
  <c r="AC79" i="35"/>
  <c r="AA79" i="35"/>
  <c r="Z79" i="35"/>
  <c r="AB79" i="35" s="1"/>
  <c r="Y79" i="35"/>
  <c r="W79" i="35"/>
  <c r="V79" i="35"/>
  <c r="X79" i="35" s="1"/>
  <c r="U79" i="35"/>
  <c r="S79" i="35"/>
  <c r="R79" i="35"/>
  <c r="T79" i="35" s="1"/>
  <c r="Q79" i="35"/>
  <c r="AQ79" i="35" s="1"/>
  <c r="M79" i="35"/>
  <c r="L79" i="35"/>
  <c r="AV78" i="35"/>
  <c r="AT78" i="35"/>
  <c r="AR78" i="35"/>
  <c r="AN78" i="35"/>
  <c r="AM78" i="35"/>
  <c r="AL78" i="35"/>
  <c r="AK78" i="35"/>
  <c r="AJ78" i="35"/>
  <c r="AI78" i="35"/>
  <c r="AH78" i="35"/>
  <c r="AG78" i="35"/>
  <c r="AE78" i="35"/>
  <c r="AD78" i="35"/>
  <c r="AC78" i="35"/>
  <c r="AA78" i="35"/>
  <c r="Z78" i="35"/>
  <c r="AB78" i="35" s="1"/>
  <c r="Y78" i="35"/>
  <c r="W78" i="35"/>
  <c r="V78" i="35"/>
  <c r="X78" i="35" s="1"/>
  <c r="U78" i="35"/>
  <c r="S78" i="35"/>
  <c r="R78" i="35"/>
  <c r="T78" i="35" s="1"/>
  <c r="Q78" i="35"/>
  <c r="M78" i="35"/>
  <c r="L78" i="35"/>
  <c r="AS77" i="35"/>
  <c r="AR77" i="35"/>
  <c r="AN77" i="35"/>
  <c r="AM77" i="35"/>
  <c r="AL77" i="35"/>
  <c r="AK77" i="35"/>
  <c r="AJ77" i="35"/>
  <c r="AI77" i="35"/>
  <c r="AH77" i="35"/>
  <c r="AG77" i="35"/>
  <c r="AE77" i="35"/>
  <c r="AD77" i="35"/>
  <c r="AC77" i="35"/>
  <c r="AA77" i="35"/>
  <c r="Z77" i="35"/>
  <c r="AB77" i="35" s="1"/>
  <c r="Y77" i="35"/>
  <c r="W77" i="35"/>
  <c r="V77" i="35"/>
  <c r="X77" i="35" s="1"/>
  <c r="U77" i="35"/>
  <c r="S77" i="35"/>
  <c r="R77" i="35"/>
  <c r="T77" i="35" s="1"/>
  <c r="Q77" i="35"/>
  <c r="AT77" i="35" s="1"/>
  <c r="M77" i="35"/>
  <c r="L77" i="35"/>
  <c r="AV76" i="35"/>
  <c r="AP76" i="35"/>
  <c r="AN76" i="35"/>
  <c r="AM76" i="35"/>
  <c r="AL76" i="35"/>
  <c r="AK76" i="35"/>
  <c r="AJ76" i="35"/>
  <c r="AI76" i="35"/>
  <c r="AH76" i="35"/>
  <c r="AG76" i="35"/>
  <c r="AE76" i="35"/>
  <c r="AD76" i="35"/>
  <c r="AC76" i="35"/>
  <c r="AB76" i="35"/>
  <c r="AA76" i="35"/>
  <c r="Z76" i="35"/>
  <c r="Y76" i="35"/>
  <c r="X76" i="35"/>
  <c r="W76" i="35"/>
  <c r="V76" i="35"/>
  <c r="U76" i="35"/>
  <c r="T76" i="35"/>
  <c r="S76" i="35"/>
  <c r="R76" i="35"/>
  <c r="Q76" i="35"/>
  <c r="AT76" i="35" s="1"/>
  <c r="M76" i="35"/>
  <c r="L76" i="35"/>
  <c r="AQ75" i="35"/>
  <c r="AO75" i="35"/>
  <c r="AM75" i="35"/>
  <c r="AL75" i="35"/>
  <c r="AK75" i="35"/>
  <c r="AJ75" i="35"/>
  <c r="AI75" i="35"/>
  <c r="AH75" i="35"/>
  <c r="AG75" i="35"/>
  <c r="AE75" i="35"/>
  <c r="AD75" i="35"/>
  <c r="AC75" i="35"/>
  <c r="AB75" i="35"/>
  <c r="AA75" i="35"/>
  <c r="Z75" i="35"/>
  <c r="Y75" i="35"/>
  <c r="X75" i="35"/>
  <c r="W75" i="35"/>
  <c r="V75" i="35"/>
  <c r="U75" i="35"/>
  <c r="T75" i="35"/>
  <c r="S75" i="35"/>
  <c r="R75" i="35"/>
  <c r="Q75" i="35"/>
  <c r="AT75" i="35" s="1"/>
  <c r="M75" i="35"/>
  <c r="L75" i="35"/>
  <c r="AN74" i="35"/>
  <c r="AM74" i="35"/>
  <c r="AL74" i="35"/>
  <c r="AK74" i="35"/>
  <c r="AJ74" i="35"/>
  <c r="AI74" i="35"/>
  <c r="AH74" i="35"/>
  <c r="AG74" i="35"/>
  <c r="AE74" i="35"/>
  <c r="AD74" i="35"/>
  <c r="AC74" i="35"/>
  <c r="AA74" i="35"/>
  <c r="Z74" i="35"/>
  <c r="AB74" i="35" s="1"/>
  <c r="Y74" i="35"/>
  <c r="W74" i="35"/>
  <c r="V74" i="35"/>
  <c r="X74" i="35" s="1"/>
  <c r="U74" i="35"/>
  <c r="S74" i="35"/>
  <c r="R74" i="35"/>
  <c r="T74" i="35" s="1"/>
  <c r="Q74" i="35"/>
  <c r="AV74" i="35" s="1"/>
  <c r="M74" i="35"/>
  <c r="L74" i="35"/>
  <c r="AS73" i="35"/>
  <c r="AO73" i="35"/>
  <c r="AN73" i="35"/>
  <c r="AM73" i="35"/>
  <c r="AL73" i="35"/>
  <c r="AK73" i="35"/>
  <c r="AJ73" i="35"/>
  <c r="AI73" i="35"/>
  <c r="AH73" i="35"/>
  <c r="AG73" i="35"/>
  <c r="AE73" i="35"/>
  <c r="AD73" i="35"/>
  <c r="AC73" i="35"/>
  <c r="AA73" i="35"/>
  <c r="Z73" i="35"/>
  <c r="AB73" i="35" s="1"/>
  <c r="Y73" i="35"/>
  <c r="W73" i="35"/>
  <c r="V73" i="35"/>
  <c r="X73" i="35" s="1"/>
  <c r="U73" i="35"/>
  <c r="S73" i="35"/>
  <c r="R73" i="35"/>
  <c r="T73" i="35" s="1"/>
  <c r="Q73" i="35"/>
  <c r="AT73" i="35" s="1"/>
  <c r="M73" i="35"/>
  <c r="L73" i="35"/>
  <c r="AT72" i="35"/>
  <c r="AM72" i="35"/>
  <c r="AL72" i="35"/>
  <c r="AK72" i="35"/>
  <c r="AJ72" i="35"/>
  <c r="AI72" i="35"/>
  <c r="AH72" i="35"/>
  <c r="AG72" i="35"/>
  <c r="AE72" i="35"/>
  <c r="AD72" i="35"/>
  <c r="AC72" i="35"/>
  <c r="AA72" i="35"/>
  <c r="Z72" i="35"/>
  <c r="AB72" i="35" s="1"/>
  <c r="Y72" i="35"/>
  <c r="X72" i="35"/>
  <c r="W72" i="35"/>
  <c r="V72" i="35"/>
  <c r="U72" i="35"/>
  <c r="S72" i="35"/>
  <c r="R72" i="35"/>
  <c r="T72" i="35" s="1"/>
  <c r="Q72" i="35"/>
  <c r="AP72" i="35" s="1"/>
  <c r="M72" i="35"/>
  <c r="L72" i="35"/>
  <c r="AS71" i="35"/>
  <c r="AM71" i="35"/>
  <c r="AL71" i="35"/>
  <c r="AK71" i="35"/>
  <c r="AJ71" i="35"/>
  <c r="AI71" i="35"/>
  <c r="AH71" i="35"/>
  <c r="AG71" i="35"/>
  <c r="AE71" i="35"/>
  <c r="AD71" i="35"/>
  <c r="AC71" i="35"/>
  <c r="AA71" i="35"/>
  <c r="Z71" i="35"/>
  <c r="AB71" i="35" s="1"/>
  <c r="Y71" i="35"/>
  <c r="W71" i="35"/>
  <c r="V71" i="35"/>
  <c r="X71" i="35" s="1"/>
  <c r="U71" i="35"/>
  <c r="S71" i="35"/>
  <c r="R71" i="35"/>
  <c r="T71" i="35" s="1"/>
  <c r="Q71" i="35"/>
  <c r="M71" i="35"/>
  <c r="L71" i="35"/>
  <c r="AV70" i="35"/>
  <c r="AT70" i="35"/>
  <c r="AR70" i="35"/>
  <c r="AN70" i="35"/>
  <c r="AM70" i="35"/>
  <c r="AL70" i="35"/>
  <c r="AK70" i="35"/>
  <c r="AJ70" i="35"/>
  <c r="AI70" i="35"/>
  <c r="AH70" i="35"/>
  <c r="AG70" i="35"/>
  <c r="AE70" i="35"/>
  <c r="AD70" i="35"/>
  <c r="AC70" i="35"/>
  <c r="AA70" i="35"/>
  <c r="Z70" i="35"/>
  <c r="AB70" i="35" s="1"/>
  <c r="Y70" i="35"/>
  <c r="W70" i="35"/>
  <c r="V70" i="35"/>
  <c r="X70" i="35" s="1"/>
  <c r="U70" i="35"/>
  <c r="S70" i="35"/>
  <c r="R70" i="35"/>
  <c r="T70" i="35" s="1"/>
  <c r="Q70" i="35"/>
  <c r="M70" i="35"/>
  <c r="L70" i="35"/>
  <c r="AS69" i="35"/>
  <c r="AR69" i="35"/>
  <c r="AQ69" i="35"/>
  <c r="AM69" i="35"/>
  <c r="AL69" i="35"/>
  <c r="AK69" i="35"/>
  <c r="AJ69" i="35"/>
  <c r="AI69" i="35"/>
  <c r="AH69" i="35"/>
  <c r="AG69" i="35"/>
  <c r="AE69" i="35"/>
  <c r="AD69" i="35"/>
  <c r="AC69" i="35"/>
  <c r="AA69" i="35"/>
  <c r="Z69" i="35"/>
  <c r="AB69" i="35" s="1"/>
  <c r="Y69" i="35"/>
  <c r="W69" i="35"/>
  <c r="V69" i="35"/>
  <c r="X69" i="35" s="1"/>
  <c r="U69" i="35"/>
  <c r="S69" i="35"/>
  <c r="R69" i="35"/>
  <c r="T69" i="35" s="1"/>
  <c r="Q69" i="35"/>
  <c r="AT69" i="35" s="1"/>
  <c r="M69" i="35"/>
  <c r="L69" i="35"/>
  <c r="AV68" i="35"/>
  <c r="AN68" i="35"/>
  <c r="AM68" i="35"/>
  <c r="AL68" i="35"/>
  <c r="AK68" i="35"/>
  <c r="AJ68" i="35"/>
  <c r="AI68" i="35"/>
  <c r="AH68" i="35"/>
  <c r="AG68" i="35"/>
  <c r="AE68" i="35"/>
  <c r="AD68" i="35"/>
  <c r="AC68" i="35"/>
  <c r="AA68" i="35"/>
  <c r="Z68" i="35"/>
  <c r="AB68" i="35" s="1"/>
  <c r="Y68" i="35"/>
  <c r="W68" i="35"/>
  <c r="V68" i="35"/>
  <c r="X68" i="35" s="1"/>
  <c r="U68" i="35"/>
  <c r="S68" i="35"/>
  <c r="R68" i="35"/>
  <c r="T68" i="35" s="1"/>
  <c r="Q68" i="35"/>
  <c r="AT68" i="35" s="1"/>
  <c r="M68" i="35"/>
  <c r="L68" i="35"/>
  <c r="AU67" i="35"/>
  <c r="AS67" i="35"/>
  <c r="AQ67" i="35"/>
  <c r="AO67" i="35"/>
  <c r="AM67" i="35"/>
  <c r="AL67" i="35"/>
  <c r="AK67" i="35"/>
  <c r="AJ67" i="35"/>
  <c r="AI67" i="35"/>
  <c r="AH67" i="35"/>
  <c r="AG67" i="35"/>
  <c r="AE67" i="35"/>
  <c r="AD67" i="35"/>
  <c r="AC67" i="35"/>
  <c r="AA67" i="35"/>
  <c r="Z67" i="35"/>
  <c r="AB67" i="35" s="1"/>
  <c r="Y67" i="35"/>
  <c r="W67" i="35"/>
  <c r="V67" i="35"/>
  <c r="X67" i="35" s="1"/>
  <c r="U67" i="35"/>
  <c r="S67" i="35"/>
  <c r="R67" i="35"/>
  <c r="T67" i="35" s="1"/>
  <c r="Q67" i="35"/>
  <c r="AT67" i="35" s="1"/>
  <c r="M67" i="35"/>
  <c r="L67" i="35"/>
  <c r="AV66" i="35"/>
  <c r="AR66" i="35"/>
  <c r="AN66" i="35"/>
  <c r="AM66" i="35"/>
  <c r="AL66" i="35"/>
  <c r="AK66" i="35"/>
  <c r="AJ66" i="35"/>
  <c r="AI66" i="35"/>
  <c r="AH66" i="35"/>
  <c r="AG66" i="35"/>
  <c r="AE66" i="35"/>
  <c r="AD66" i="35"/>
  <c r="AC66" i="35"/>
  <c r="AA66" i="35"/>
  <c r="Z66" i="35"/>
  <c r="AB66" i="35" s="1"/>
  <c r="Y66" i="35"/>
  <c r="W66" i="35"/>
  <c r="V66" i="35"/>
  <c r="X66" i="35" s="1"/>
  <c r="U66" i="35"/>
  <c r="S66" i="35"/>
  <c r="R66" i="35"/>
  <c r="T66" i="35" s="1"/>
  <c r="Q66" i="35"/>
  <c r="M66" i="35"/>
  <c r="L66" i="35"/>
  <c r="AV65" i="35"/>
  <c r="AU65" i="35"/>
  <c r="AS65" i="35"/>
  <c r="AR65" i="35"/>
  <c r="AN65" i="35"/>
  <c r="AM65" i="35"/>
  <c r="AL65" i="35"/>
  <c r="AK65" i="35"/>
  <c r="AJ65" i="35"/>
  <c r="AI65" i="35"/>
  <c r="AH65" i="35"/>
  <c r="AG65" i="35"/>
  <c r="AE65" i="35"/>
  <c r="AD65" i="35"/>
  <c r="AC65" i="35"/>
  <c r="AA65" i="35"/>
  <c r="Z65" i="35"/>
  <c r="AB65" i="35" s="1"/>
  <c r="Y65" i="35"/>
  <c r="W65" i="35"/>
  <c r="V65" i="35"/>
  <c r="X65" i="35" s="1"/>
  <c r="U65" i="35"/>
  <c r="S65" i="35"/>
  <c r="R65" i="35"/>
  <c r="T65" i="35" s="1"/>
  <c r="Q65" i="35"/>
  <c r="AT65" i="35" s="1"/>
  <c r="M65" i="35"/>
  <c r="L65" i="35"/>
  <c r="AM64" i="35"/>
  <c r="AL64" i="35"/>
  <c r="AK64" i="35"/>
  <c r="AJ64" i="35"/>
  <c r="AI64" i="35"/>
  <c r="AH64" i="35"/>
  <c r="AG64" i="35"/>
  <c r="AE64" i="35"/>
  <c r="AD64" i="35"/>
  <c r="AC64" i="35"/>
  <c r="AB64" i="35"/>
  <c r="AA64" i="35"/>
  <c r="Z64" i="35"/>
  <c r="Y64" i="35"/>
  <c r="W64" i="35"/>
  <c r="V64" i="35"/>
  <c r="X64" i="35" s="1"/>
  <c r="U64" i="35"/>
  <c r="T64" i="35"/>
  <c r="S64" i="35"/>
  <c r="R64" i="35"/>
  <c r="Q64" i="35"/>
  <c r="M64" i="35"/>
  <c r="L64" i="35"/>
  <c r="AQ63" i="35"/>
  <c r="AM63" i="35"/>
  <c r="AL63" i="35"/>
  <c r="AK63" i="35"/>
  <c r="AJ63" i="35"/>
  <c r="AI63" i="35"/>
  <c r="AH63" i="35"/>
  <c r="AG63" i="35"/>
  <c r="AE63" i="35"/>
  <c r="AD63" i="35"/>
  <c r="AC63" i="35"/>
  <c r="AA63" i="35"/>
  <c r="Z63" i="35"/>
  <c r="AB63" i="35" s="1"/>
  <c r="Y63" i="35"/>
  <c r="X63" i="35"/>
  <c r="W63" i="35"/>
  <c r="V63" i="35"/>
  <c r="U63" i="35"/>
  <c r="S63" i="35"/>
  <c r="R63" i="35"/>
  <c r="T63" i="35" s="1"/>
  <c r="Q63" i="35"/>
  <c r="AT63" i="35" s="1"/>
  <c r="M63" i="35"/>
  <c r="L63" i="35"/>
  <c r="AM62" i="35"/>
  <c r="AL62" i="35"/>
  <c r="AK62" i="35"/>
  <c r="AJ62" i="35"/>
  <c r="AI62" i="35"/>
  <c r="AH62" i="35"/>
  <c r="AG62" i="35"/>
  <c r="AE62" i="35"/>
  <c r="AD62" i="35"/>
  <c r="AC62" i="35"/>
  <c r="AA62" i="35"/>
  <c r="Z62" i="35"/>
  <c r="AB62" i="35" s="1"/>
  <c r="Y62" i="35"/>
  <c r="W62" i="35"/>
  <c r="V62" i="35"/>
  <c r="X62" i="35" s="1"/>
  <c r="U62" i="35"/>
  <c r="S62" i="35"/>
  <c r="R62" i="35"/>
  <c r="T62" i="35" s="1"/>
  <c r="Q62" i="35"/>
  <c r="M62" i="35"/>
  <c r="L62" i="35"/>
  <c r="AU61" i="35"/>
  <c r="AQ61" i="35"/>
  <c r="AO61" i="35"/>
  <c r="AM61" i="35"/>
  <c r="AL61" i="35"/>
  <c r="AK61" i="35"/>
  <c r="AJ61" i="35"/>
  <c r="AI61" i="35"/>
  <c r="AH61" i="35"/>
  <c r="AG61" i="35"/>
  <c r="AE61" i="35"/>
  <c r="AD61" i="35"/>
  <c r="AC61" i="35"/>
  <c r="AA61" i="35"/>
  <c r="Z61" i="35"/>
  <c r="AB61" i="35" s="1"/>
  <c r="Y61" i="35"/>
  <c r="W61" i="35"/>
  <c r="V61" i="35"/>
  <c r="X61" i="35" s="1"/>
  <c r="U61" i="35"/>
  <c r="S61" i="35"/>
  <c r="R61" i="35"/>
  <c r="T61" i="35" s="1"/>
  <c r="Q61" i="35"/>
  <c r="AV61" i="35" s="1"/>
  <c r="M61" i="35"/>
  <c r="L61" i="35"/>
  <c r="AN60" i="35"/>
  <c r="AM60" i="35"/>
  <c r="AL60" i="35"/>
  <c r="AK60" i="35"/>
  <c r="AJ60" i="35"/>
  <c r="AI60" i="35"/>
  <c r="AH60" i="35"/>
  <c r="AG60" i="35"/>
  <c r="AE60" i="35"/>
  <c r="AD60" i="35"/>
  <c r="AC60" i="35"/>
  <c r="AA60" i="35"/>
  <c r="Z60" i="35"/>
  <c r="AB60" i="35" s="1"/>
  <c r="Y60" i="35"/>
  <c r="W60" i="35"/>
  <c r="V60" i="35"/>
  <c r="X60" i="35" s="1"/>
  <c r="U60" i="35"/>
  <c r="S60" i="35"/>
  <c r="R60" i="35"/>
  <c r="T60" i="35" s="1"/>
  <c r="Q60" i="35"/>
  <c r="M60" i="35"/>
  <c r="L60" i="35"/>
  <c r="AU59" i="35"/>
  <c r="AO59" i="35"/>
  <c r="AM59" i="35"/>
  <c r="AL59" i="35"/>
  <c r="AK59" i="35"/>
  <c r="AJ59" i="35"/>
  <c r="AI59" i="35"/>
  <c r="AH59" i="35"/>
  <c r="AG59" i="35"/>
  <c r="AE59" i="35"/>
  <c r="AD59" i="35"/>
  <c r="AC59" i="35"/>
  <c r="AA59" i="35"/>
  <c r="Z59" i="35"/>
  <c r="AB59" i="35" s="1"/>
  <c r="Y59" i="35"/>
  <c r="W59" i="35"/>
  <c r="V59" i="35"/>
  <c r="X59" i="35" s="1"/>
  <c r="U59" i="35"/>
  <c r="S59" i="35"/>
  <c r="R59" i="35"/>
  <c r="T59" i="35" s="1"/>
  <c r="Q59" i="35"/>
  <c r="AT59" i="35" s="1"/>
  <c r="M59" i="35"/>
  <c r="L59" i="35"/>
  <c r="AM58" i="35"/>
  <c r="AL58" i="35"/>
  <c r="AK58" i="35"/>
  <c r="AJ58" i="35"/>
  <c r="AI58" i="35"/>
  <c r="AH58" i="35"/>
  <c r="AG58" i="35"/>
  <c r="AE58" i="35"/>
  <c r="AD58" i="35"/>
  <c r="AC58" i="35"/>
  <c r="AA58" i="35"/>
  <c r="Z58" i="35"/>
  <c r="AB58" i="35" s="1"/>
  <c r="Y58" i="35"/>
  <c r="W58" i="35"/>
  <c r="V58" i="35"/>
  <c r="X58" i="35" s="1"/>
  <c r="U58" i="35"/>
  <c r="S58" i="35"/>
  <c r="R58" i="35"/>
  <c r="T58" i="35" s="1"/>
  <c r="Q58" i="35"/>
  <c r="AP58" i="35" s="1"/>
  <c r="M58" i="35"/>
  <c r="L58" i="35"/>
  <c r="AN57" i="35"/>
  <c r="AM57" i="35"/>
  <c r="AL57" i="35"/>
  <c r="AK57" i="35"/>
  <c r="AJ57" i="35"/>
  <c r="AI57" i="35"/>
  <c r="AH57" i="35"/>
  <c r="AG57" i="35"/>
  <c r="AE57" i="35"/>
  <c r="AD57" i="35"/>
  <c r="AC57" i="35"/>
  <c r="AA57" i="35"/>
  <c r="Z57" i="35"/>
  <c r="AB57" i="35" s="1"/>
  <c r="Y57" i="35"/>
  <c r="W57" i="35"/>
  <c r="V57" i="35"/>
  <c r="X57" i="35" s="1"/>
  <c r="U57" i="35"/>
  <c r="S57" i="35"/>
  <c r="R57" i="35"/>
  <c r="T57" i="35" s="1"/>
  <c r="Q57" i="35"/>
  <c r="M57" i="35"/>
  <c r="L57" i="35"/>
  <c r="AR56" i="35"/>
  <c r="AM56" i="35"/>
  <c r="AL56" i="35"/>
  <c r="AK56" i="35"/>
  <c r="AJ56" i="35"/>
  <c r="AI56" i="35"/>
  <c r="AH56" i="35"/>
  <c r="AG56" i="35"/>
  <c r="AE56" i="35"/>
  <c r="AD56" i="35"/>
  <c r="AC56" i="35"/>
  <c r="AA56" i="35"/>
  <c r="Z56" i="35"/>
  <c r="AB56" i="35" s="1"/>
  <c r="Y56" i="35"/>
  <c r="W56" i="35"/>
  <c r="V56" i="35"/>
  <c r="X56" i="35" s="1"/>
  <c r="U56" i="35"/>
  <c r="S56" i="35"/>
  <c r="R56" i="35"/>
  <c r="T56" i="35" s="1"/>
  <c r="Q56" i="35"/>
  <c r="AN56" i="35" s="1"/>
  <c r="M56" i="35"/>
  <c r="L56" i="35"/>
  <c r="AU55" i="35"/>
  <c r="AS55" i="35"/>
  <c r="AM55" i="35"/>
  <c r="AL55" i="35"/>
  <c r="AK55" i="35"/>
  <c r="AJ55" i="35"/>
  <c r="AI55" i="35"/>
  <c r="AH55" i="35"/>
  <c r="AG55" i="35"/>
  <c r="AE55" i="35"/>
  <c r="AD55" i="35"/>
  <c r="AC55" i="35"/>
  <c r="AA55" i="35"/>
  <c r="Z55" i="35"/>
  <c r="AB55" i="35" s="1"/>
  <c r="Y55" i="35"/>
  <c r="W55" i="35"/>
  <c r="V55" i="35"/>
  <c r="X55" i="35" s="1"/>
  <c r="U55" i="35"/>
  <c r="S55" i="35"/>
  <c r="R55" i="35"/>
  <c r="T55" i="35" s="1"/>
  <c r="Q55" i="35"/>
  <c r="AT55" i="35" s="1"/>
  <c r="M55" i="35"/>
  <c r="L55" i="35"/>
  <c r="AM54" i="35"/>
  <c r="AL54" i="35"/>
  <c r="AK54" i="35"/>
  <c r="AJ54" i="35"/>
  <c r="AI54" i="35"/>
  <c r="AH54" i="35"/>
  <c r="AG54" i="35"/>
  <c r="AE54" i="35"/>
  <c r="AD54" i="35"/>
  <c r="AC54" i="35"/>
  <c r="AA54" i="35"/>
  <c r="Z54" i="35"/>
  <c r="AB54" i="35" s="1"/>
  <c r="Y54" i="35"/>
  <c r="W54" i="35"/>
  <c r="V54" i="35"/>
  <c r="X54" i="35" s="1"/>
  <c r="U54" i="35"/>
  <c r="S54" i="35"/>
  <c r="R54" i="35"/>
  <c r="T54" i="35" s="1"/>
  <c r="Q54" i="35"/>
  <c r="AP54" i="35" s="1"/>
  <c r="M54" i="35"/>
  <c r="L54" i="35"/>
  <c r="AV53" i="35"/>
  <c r="AU53" i="35"/>
  <c r="AS53" i="35"/>
  <c r="AR53" i="35"/>
  <c r="AO53" i="35"/>
  <c r="AN53" i="35"/>
  <c r="AM53" i="35"/>
  <c r="AL53" i="35"/>
  <c r="AK53" i="35"/>
  <c r="AJ53" i="35"/>
  <c r="AI53" i="35"/>
  <c r="AH53" i="35"/>
  <c r="AG53" i="35"/>
  <c r="AE53" i="35"/>
  <c r="AD53" i="35"/>
  <c r="AC53" i="35"/>
  <c r="AB53" i="35"/>
  <c r="AA53" i="35"/>
  <c r="Z53" i="35"/>
  <c r="Y53" i="35"/>
  <c r="X53" i="35"/>
  <c r="W53" i="35"/>
  <c r="V53" i="35"/>
  <c r="U53" i="35"/>
  <c r="T53" i="35"/>
  <c r="S53" i="35"/>
  <c r="R53" i="35"/>
  <c r="Q53" i="35"/>
  <c r="AT53" i="35" s="1"/>
  <c r="M53" i="35"/>
  <c r="L53" i="35"/>
  <c r="AR52" i="35"/>
  <c r="AN52" i="35"/>
  <c r="AM52" i="35"/>
  <c r="AL52" i="35"/>
  <c r="AK52" i="35"/>
  <c r="AJ52" i="35"/>
  <c r="AI52" i="35"/>
  <c r="AH52" i="35"/>
  <c r="AG52" i="35"/>
  <c r="AE52" i="35"/>
  <c r="AD52" i="35"/>
  <c r="AC52" i="35"/>
  <c r="AA52" i="35"/>
  <c r="Z52" i="35"/>
  <c r="AB52" i="35" s="1"/>
  <c r="Y52" i="35"/>
  <c r="W52" i="35"/>
  <c r="V52" i="35"/>
  <c r="X52" i="35" s="1"/>
  <c r="U52" i="35"/>
  <c r="S52" i="35"/>
  <c r="R52" i="35"/>
  <c r="T52" i="35" s="1"/>
  <c r="Q52" i="35"/>
  <c r="M52" i="35"/>
  <c r="L52" i="35"/>
  <c r="AM51" i="35"/>
  <c r="AL51" i="35"/>
  <c r="AK51" i="35"/>
  <c r="AJ51" i="35"/>
  <c r="AI51" i="35"/>
  <c r="AH51" i="35"/>
  <c r="AG51" i="35"/>
  <c r="AE51" i="35"/>
  <c r="AD51" i="35"/>
  <c r="AC51" i="35"/>
  <c r="AA51" i="35"/>
  <c r="Z51" i="35"/>
  <c r="AB51" i="35" s="1"/>
  <c r="Y51" i="35"/>
  <c r="W51" i="35"/>
  <c r="V51" i="35"/>
  <c r="X51" i="35" s="1"/>
  <c r="U51" i="35"/>
  <c r="S51" i="35"/>
  <c r="R51" i="35"/>
  <c r="T51" i="35" s="1"/>
  <c r="Q51" i="35"/>
  <c r="M51" i="35"/>
  <c r="L51" i="35"/>
  <c r="AM50" i="35"/>
  <c r="AL50" i="35"/>
  <c r="AK50" i="35"/>
  <c r="AJ50" i="35"/>
  <c r="AI50" i="35"/>
  <c r="AH50" i="35"/>
  <c r="AG50" i="35"/>
  <c r="AE50" i="35"/>
  <c r="AD50" i="35"/>
  <c r="AC50" i="35"/>
  <c r="AA50" i="35"/>
  <c r="Z50" i="35"/>
  <c r="AB50" i="35" s="1"/>
  <c r="Y50" i="35"/>
  <c r="W50" i="35"/>
  <c r="V50" i="35"/>
  <c r="X50" i="35" s="1"/>
  <c r="U50" i="35"/>
  <c r="S50" i="35"/>
  <c r="R50" i="35"/>
  <c r="T50" i="35" s="1"/>
  <c r="Q50" i="35"/>
  <c r="AP50" i="35" s="1"/>
  <c r="M50" i="35"/>
  <c r="L50" i="35"/>
  <c r="AV49" i="35"/>
  <c r="AR49" i="35"/>
  <c r="AO49" i="35"/>
  <c r="AN49" i="35"/>
  <c r="AM49" i="35"/>
  <c r="AL49" i="35"/>
  <c r="AK49" i="35"/>
  <c r="AJ49" i="35"/>
  <c r="AI49" i="35"/>
  <c r="AH49" i="35"/>
  <c r="AG49" i="35"/>
  <c r="AE49" i="35"/>
  <c r="AD49" i="35"/>
  <c r="AC49" i="35"/>
  <c r="AA49" i="35"/>
  <c r="Z49" i="35"/>
  <c r="AB49" i="35" s="1"/>
  <c r="Y49" i="35"/>
  <c r="W49" i="35"/>
  <c r="V49" i="35"/>
  <c r="X49" i="35" s="1"/>
  <c r="U49" i="35"/>
  <c r="S49" i="35"/>
  <c r="R49" i="35"/>
  <c r="T49" i="35" s="1"/>
  <c r="Q49" i="35"/>
  <c r="AT49" i="35" s="1"/>
  <c r="M49" i="35"/>
  <c r="L49" i="35"/>
  <c r="AN48" i="35"/>
  <c r="AM48" i="35"/>
  <c r="AL48" i="35"/>
  <c r="AK48" i="35"/>
  <c r="AJ48" i="35"/>
  <c r="AI48" i="35"/>
  <c r="AH48" i="35"/>
  <c r="AG48" i="35"/>
  <c r="AE48" i="35"/>
  <c r="AD48" i="35"/>
  <c r="AC48" i="35"/>
  <c r="AA48" i="35"/>
  <c r="Z48" i="35"/>
  <c r="AB48" i="35" s="1"/>
  <c r="Y48" i="35"/>
  <c r="W48" i="35"/>
  <c r="V48" i="35"/>
  <c r="X48" i="35" s="1"/>
  <c r="U48" i="35"/>
  <c r="S48" i="35"/>
  <c r="R48" i="35"/>
  <c r="T48" i="35" s="1"/>
  <c r="Q48" i="35"/>
  <c r="M48" i="35"/>
  <c r="L48" i="35"/>
  <c r="AU47" i="35"/>
  <c r="AO47" i="35"/>
  <c r="AM47" i="35"/>
  <c r="AL47" i="35"/>
  <c r="AK47" i="35"/>
  <c r="AJ47" i="35"/>
  <c r="AI47" i="35"/>
  <c r="AH47" i="35"/>
  <c r="AG47" i="35"/>
  <c r="AE47" i="35"/>
  <c r="AD47" i="35"/>
  <c r="AC47" i="35"/>
  <c r="AA47" i="35"/>
  <c r="Z47" i="35"/>
  <c r="AB47" i="35" s="1"/>
  <c r="Y47" i="35"/>
  <c r="W47" i="35"/>
  <c r="V47" i="35"/>
  <c r="X47" i="35" s="1"/>
  <c r="U47" i="35"/>
  <c r="S47" i="35"/>
  <c r="R47" i="35"/>
  <c r="T47" i="35" s="1"/>
  <c r="Q47" i="35"/>
  <c r="AT47" i="35" s="1"/>
  <c r="M47" i="35"/>
  <c r="L47" i="35"/>
  <c r="AM46" i="35"/>
  <c r="AL46" i="35"/>
  <c r="AK46" i="35"/>
  <c r="AJ46" i="35"/>
  <c r="AI46" i="35"/>
  <c r="AH46" i="35"/>
  <c r="AG46" i="35"/>
  <c r="AE46" i="35"/>
  <c r="AD46" i="35"/>
  <c r="AC46" i="35"/>
  <c r="AA46" i="35"/>
  <c r="Z46" i="35"/>
  <c r="AB46" i="35" s="1"/>
  <c r="Y46" i="35"/>
  <c r="W46" i="35"/>
  <c r="V46" i="35"/>
  <c r="X46" i="35" s="1"/>
  <c r="U46" i="35"/>
  <c r="S46" i="35"/>
  <c r="R46" i="35"/>
  <c r="T46" i="35" s="1"/>
  <c r="Q46" i="35"/>
  <c r="M46" i="35"/>
  <c r="L46" i="35"/>
  <c r="AM45" i="35"/>
  <c r="AL45" i="35"/>
  <c r="AK45" i="35"/>
  <c r="AJ45" i="35"/>
  <c r="AI45" i="35"/>
  <c r="AH45" i="35"/>
  <c r="AG45" i="35"/>
  <c r="AE45" i="35"/>
  <c r="AD45" i="35"/>
  <c r="AC45" i="35"/>
  <c r="AA45" i="35"/>
  <c r="Z45" i="35"/>
  <c r="AB45" i="35" s="1"/>
  <c r="Y45" i="35"/>
  <c r="W45" i="35"/>
  <c r="V45" i="35"/>
  <c r="X45" i="35" s="1"/>
  <c r="U45" i="35"/>
  <c r="S45" i="35"/>
  <c r="R45" i="35"/>
  <c r="T45" i="35" s="1"/>
  <c r="Q45" i="35"/>
  <c r="M45" i="35"/>
  <c r="L45" i="35"/>
  <c r="AM44" i="35"/>
  <c r="AL44" i="35"/>
  <c r="AK44" i="35"/>
  <c r="AJ44" i="35"/>
  <c r="AI44" i="35"/>
  <c r="AH44" i="35"/>
  <c r="AG44" i="35"/>
  <c r="AE44" i="35"/>
  <c r="AD44" i="35"/>
  <c r="AC44" i="35"/>
  <c r="AA44" i="35"/>
  <c r="Z44" i="35"/>
  <c r="AB44" i="35" s="1"/>
  <c r="Y44" i="35"/>
  <c r="X44" i="35"/>
  <c r="W44" i="35"/>
  <c r="V44" i="35"/>
  <c r="U44" i="35"/>
  <c r="S44" i="35"/>
  <c r="R44" i="35"/>
  <c r="T44" i="35" s="1"/>
  <c r="Q44" i="35"/>
  <c r="AR44" i="35" s="1"/>
  <c r="M44" i="35"/>
  <c r="L44" i="35"/>
  <c r="AQ43" i="35"/>
  <c r="AA43" i="35"/>
  <c r="Z43" i="35"/>
  <c r="AB43" i="35" s="1"/>
  <c r="W43" i="35"/>
  <c r="V43" i="35"/>
  <c r="X43" i="35" s="1"/>
  <c r="S43" i="35"/>
  <c r="R43" i="35"/>
  <c r="Q43" i="35"/>
  <c r="AT43" i="35" s="1"/>
  <c r="AA42" i="35"/>
  <c r="Z42" i="35"/>
  <c r="W42" i="35"/>
  <c r="V42" i="35"/>
  <c r="S42" i="35"/>
  <c r="R42" i="35"/>
  <c r="Q42" i="35"/>
  <c r="AT42" i="35" s="1"/>
  <c r="AU41" i="35"/>
  <c r="AO41" i="35"/>
  <c r="AA41" i="35"/>
  <c r="Z41" i="35"/>
  <c r="W41" i="35"/>
  <c r="V41" i="35"/>
  <c r="S41" i="35"/>
  <c r="R41" i="35"/>
  <c r="Q41" i="35"/>
  <c r="AR41" i="35" s="1"/>
  <c r="AA40" i="35"/>
  <c r="Z40" i="35"/>
  <c r="W40" i="35"/>
  <c r="V40" i="35"/>
  <c r="S40" i="35"/>
  <c r="R40" i="35"/>
  <c r="Q40" i="35"/>
  <c r="AN40" i="35" s="1"/>
  <c r="AO39" i="35"/>
  <c r="AA39" i="35"/>
  <c r="Z39" i="35"/>
  <c r="AB39" i="35" s="1"/>
  <c r="W39" i="35"/>
  <c r="V39" i="35"/>
  <c r="S39" i="35"/>
  <c r="R39" i="35"/>
  <c r="Q39" i="35"/>
  <c r="AT39" i="35" s="1"/>
  <c r="AA38" i="35"/>
  <c r="Z38" i="35"/>
  <c r="W38" i="35"/>
  <c r="V38" i="35"/>
  <c r="X38" i="35" s="1"/>
  <c r="S38" i="35"/>
  <c r="R38" i="35"/>
  <c r="AJ38" i="35" s="1"/>
  <c r="AE38" i="35" s="1"/>
  <c r="M38" i="35" s="1"/>
  <c r="Q38" i="35"/>
  <c r="AR38" i="35" s="1"/>
  <c r="AG37" i="35"/>
  <c r="AA37" i="35"/>
  <c r="Z37" i="35"/>
  <c r="W37" i="35"/>
  <c r="V37" i="35"/>
  <c r="S37" i="35"/>
  <c r="R37" i="35"/>
  <c r="T37" i="35" s="1"/>
  <c r="Q37" i="35"/>
  <c r="AP36" i="35"/>
  <c r="AA36" i="35"/>
  <c r="Z36" i="35"/>
  <c r="W36" i="35"/>
  <c r="V36" i="35"/>
  <c r="S36" i="35"/>
  <c r="R36" i="35"/>
  <c r="AI36" i="35" s="1"/>
  <c r="Q36" i="35"/>
  <c r="AU35" i="35"/>
  <c r="AO35" i="35"/>
  <c r="AK35" i="35"/>
  <c r="U35" i="35" s="1"/>
  <c r="AA35" i="35"/>
  <c r="Z35" i="35"/>
  <c r="AB35" i="35" s="1"/>
  <c r="W35" i="35"/>
  <c r="V35" i="35"/>
  <c r="AQ35" i="35" s="1"/>
  <c r="S35" i="35"/>
  <c r="T35" i="35" s="1"/>
  <c r="R35" i="35"/>
  <c r="Q35" i="35"/>
  <c r="AA34" i="35"/>
  <c r="AV34" i="35" s="1"/>
  <c r="Z34" i="35"/>
  <c r="W34" i="35"/>
  <c r="V34" i="35"/>
  <c r="AL34" i="35" s="1"/>
  <c r="Y34" i="35" s="1"/>
  <c r="S34" i="35"/>
  <c r="R34" i="35"/>
  <c r="Q34" i="35"/>
  <c r="AT34" i="35" s="1"/>
  <c r="AU33" i="35"/>
  <c r="AR33" i="35"/>
  <c r="AA33" i="35"/>
  <c r="Z33" i="35"/>
  <c r="W33" i="35"/>
  <c r="V33" i="35"/>
  <c r="T33" i="35"/>
  <c r="S33" i="35"/>
  <c r="R33" i="35"/>
  <c r="Q33" i="35"/>
  <c r="AR32" i="35"/>
  <c r="AA32" i="35"/>
  <c r="Z32" i="35"/>
  <c r="W32" i="35"/>
  <c r="X32" i="35" s="1"/>
  <c r="V32" i="35"/>
  <c r="S32" i="35"/>
  <c r="R32" i="35"/>
  <c r="Q32" i="35"/>
  <c r="AN32" i="35" s="1"/>
  <c r="AA31" i="35"/>
  <c r="Z31" i="35"/>
  <c r="W31" i="35"/>
  <c r="V31" i="35"/>
  <c r="AI31" i="35" s="1"/>
  <c r="S31" i="35"/>
  <c r="R31" i="35"/>
  <c r="T31" i="35" s="1"/>
  <c r="Q31" i="35"/>
  <c r="AR30" i="35"/>
  <c r="AA30" i="35"/>
  <c r="Z30" i="35"/>
  <c r="W30" i="35"/>
  <c r="V30" i="35"/>
  <c r="S30" i="35"/>
  <c r="R30" i="35"/>
  <c r="Q30" i="35"/>
  <c r="AN30" i="35" s="1"/>
  <c r="AR29" i="35"/>
  <c r="AA29" i="35"/>
  <c r="Z29" i="35"/>
  <c r="AB29" i="35" s="1"/>
  <c r="W29" i="35"/>
  <c r="V29" i="35"/>
  <c r="S29" i="35"/>
  <c r="R29" i="35"/>
  <c r="Q29" i="35"/>
  <c r="AO29" i="35" s="1"/>
  <c r="AP28" i="35"/>
  <c r="AA28" i="35"/>
  <c r="AB28" i="35" s="1"/>
  <c r="Z28" i="35"/>
  <c r="W28" i="35"/>
  <c r="V28" i="35"/>
  <c r="S28" i="35"/>
  <c r="R28" i="35"/>
  <c r="Q28" i="35"/>
  <c r="AT28" i="35" s="1"/>
  <c r="AS27" i="35"/>
  <c r="AQ27" i="35"/>
  <c r="AB27" i="35"/>
  <c r="AA27" i="35"/>
  <c r="Z27" i="35"/>
  <c r="W27" i="35"/>
  <c r="V27" i="35"/>
  <c r="X27" i="35" s="1"/>
  <c r="S27" i="35"/>
  <c r="R27" i="35"/>
  <c r="Q27" i="35"/>
  <c r="AT27" i="35" s="1"/>
  <c r="AT26" i="35"/>
  <c r="AA26" i="35"/>
  <c r="Z26" i="35"/>
  <c r="W26" i="35"/>
  <c r="V26" i="35"/>
  <c r="S26" i="35"/>
  <c r="R26" i="35"/>
  <c r="AI26" i="35" s="1"/>
  <c r="Q26" i="35"/>
  <c r="AA25" i="35"/>
  <c r="Z25" i="35"/>
  <c r="AB25" i="35" s="1"/>
  <c r="W25" i="35"/>
  <c r="V25" i="35"/>
  <c r="S25" i="35"/>
  <c r="R25" i="35"/>
  <c r="Q25" i="35"/>
  <c r="AM25" i="35" s="1"/>
  <c r="AC25" i="35" s="1"/>
  <c r="AA24" i="35"/>
  <c r="Z24" i="35"/>
  <c r="W24" i="35"/>
  <c r="X24" i="35" s="1"/>
  <c r="V24" i="35"/>
  <c r="S24" i="35"/>
  <c r="R24" i="35"/>
  <c r="Q24" i="35"/>
  <c r="AR24" i="35" s="1"/>
  <c r="AA23" i="35"/>
  <c r="Z23" i="35"/>
  <c r="AB23" i="35" s="1"/>
  <c r="W23" i="35"/>
  <c r="V23" i="35"/>
  <c r="AS23" i="35" s="1"/>
  <c r="S23" i="35"/>
  <c r="R23" i="35"/>
  <c r="Q23" i="35"/>
  <c r="AM23" i="35" s="1"/>
  <c r="AC23" i="35" s="1"/>
  <c r="AA22" i="35"/>
  <c r="Z22" i="35"/>
  <c r="W22" i="35"/>
  <c r="V22" i="35"/>
  <c r="X22" i="35" s="1"/>
  <c r="S22" i="35"/>
  <c r="AH22" i="35" s="1"/>
  <c r="R22" i="35"/>
  <c r="Q22" i="35"/>
  <c r="AB21" i="35"/>
  <c r="AA21" i="35"/>
  <c r="Z21" i="35"/>
  <c r="X21" i="35"/>
  <c r="W21" i="35"/>
  <c r="V21" i="35"/>
  <c r="S21" i="35"/>
  <c r="R21" i="35"/>
  <c r="Q21" i="35"/>
  <c r="AA20" i="35"/>
  <c r="Z20" i="35"/>
  <c r="W20" i="35"/>
  <c r="V20" i="35"/>
  <c r="S20" i="35"/>
  <c r="R20" i="35"/>
  <c r="AI20" i="35" s="1"/>
  <c r="Q20" i="35"/>
  <c r="AN20" i="35" s="1"/>
  <c r="AU19" i="35"/>
  <c r="AO19" i="35"/>
  <c r="AA19" i="35"/>
  <c r="Z19" i="35"/>
  <c r="AB19" i="35" s="1"/>
  <c r="W19" i="35"/>
  <c r="V19" i="35"/>
  <c r="AQ19" i="35" s="1"/>
  <c r="S19" i="35"/>
  <c r="AG19" i="35" s="1"/>
  <c r="R19" i="35"/>
  <c r="Q19" i="35"/>
  <c r="AT18" i="35"/>
  <c r="AA18" i="35"/>
  <c r="Z18" i="35"/>
  <c r="W18" i="35"/>
  <c r="V18" i="35"/>
  <c r="S18" i="35"/>
  <c r="AJ18" i="35" s="1"/>
  <c r="AE18" i="35" s="1"/>
  <c r="M18" i="35" s="1"/>
  <c r="R18" i="35"/>
  <c r="Q18" i="35"/>
  <c r="AQ17" i="35"/>
  <c r="AO17" i="35"/>
  <c r="AA17" i="35"/>
  <c r="Z17" i="35"/>
  <c r="W17" i="35"/>
  <c r="V17" i="35"/>
  <c r="S17" i="35"/>
  <c r="R17" i="35"/>
  <c r="Q17" i="35"/>
  <c r="AT17" i="35" s="1"/>
  <c r="AN16" i="35"/>
  <c r="AA16" i="35"/>
  <c r="Z16" i="35"/>
  <c r="W16" i="35"/>
  <c r="X16" i="35" s="1"/>
  <c r="V16" i="35"/>
  <c r="S16" i="35"/>
  <c r="R16" i="35"/>
  <c r="Q16" i="35"/>
  <c r="AU15" i="35"/>
  <c r="AO15" i="35"/>
  <c r="AM15" i="35"/>
  <c r="AC15" i="35" s="1"/>
  <c r="AA15" i="35"/>
  <c r="Z15" i="35"/>
  <c r="W15" i="35"/>
  <c r="V15" i="35"/>
  <c r="X15" i="35" s="1"/>
  <c r="T15" i="35"/>
  <c r="S15" i="35"/>
  <c r="R15" i="35"/>
  <c r="AI15" i="35" s="1"/>
  <c r="Q15" i="35"/>
  <c r="AN14" i="35"/>
  <c r="AA14" i="35"/>
  <c r="Z14" i="35"/>
  <c r="W14" i="35"/>
  <c r="V14" i="35"/>
  <c r="X14" i="35" s="1"/>
  <c r="S14" i="35"/>
  <c r="R14" i="35"/>
  <c r="Q14" i="35"/>
  <c r="S39" i="12"/>
  <c r="S38" i="12"/>
  <c r="N35" i="12"/>
  <c r="G31" i="12"/>
  <c r="C31" i="12"/>
  <c r="L29" i="12"/>
  <c r="K29" i="12"/>
  <c r="J29" i="12"/>
  <c r="I29" i="12"/>
  <c r="H29" i="12"/>
  <c r="G29" i="12"/>
  <c r="F29" i="12"/>
  <c r="E29" i="12"/>
  <c r="D29" i="12"/>
  <c r="C29" i="12"/>
  <c r="L28" i="12"/>
  <c r="K28" i="12"/>
  <c r="J28" i="12"/>
  <c r="I28" i="12"/>
  <c r="H28" i="12"/>
  <c r="G28" i="12"/>
  <c r="F28" i="12"/>
  <c r="E28" i="12"/>
  <c r="D28" i="12"/>
  <c r="C28" i="12"/>
  <c r="N27" i="12"/>
  <c r="A27" i="12"/>
  <c r="A28" i="12" s="1"/>
  <c r="A29" i="12" s="1"/>
  <c r="A32" i="12" s="1"/>
  <c r="A33" i="12" s="1"/>
  <c r="A34" i="12" s="1"/>
  <c r="A35" i="12" s="1"/>
  <c r="N26" i="12"/>
  <c r="N25" i="12"/>
  <c r="L24" i="12"/>
  <c r="K24" i="12"/>
  <c r="J24" i="12"/>
  <c r="I24" i="12"/>
  <c r="H24" i="12"/>
  <c r="G24" i="12"/>
  <c r="F24" i="12"/>
  <c r="E24" i="12"/>
  <c r="D24" i="12"/>
  <c r="C24" i="12"/>
  <c r="L23" i="12"/>
  <c r="K23" i="12"/>
  <c r="J23" i="12"/>
  <c r="I23" i="12"/>
  <c r="H23" i="12"/>
  <c r="G23" i="12"/>
  <c r="F23" i="12"/>
  <c r="E23" i="12"/>
  <c r="D23" i="12"/>
  <c r="C23" i="12"/>
  <c r="N22" i="12"/>
  <c r="A22" i="12"/>
  <c r="A23" i="12" s="1"/>
  <c r="A24" i="12" s="1"/>
  <c r="N21" i="12"/>
  <c r="N20" i="12"/>
  <c r="L19" i="12"/>
  <c r="K19" i="12"/>
  <c r="J19" i="12"/>
  <c r="I19" i="12"/>
  <c r="H19" i="12"/>
  <c r="G19" i="12"/>
  <c r="F19" i="12"/>
  <c r="E19" i="12"/>
  <c r="D19" i="12"/>
  <c r="C19" i="12"/>
  <c r="L18" i="12"/>
  <c r="K18" i="12"/>
  <c r="K31" i="12" s="1"/>
  <c r="J18" i="12"/>
  <c r="I18" i="12"/>
  <c r="I31" i="12" s="1"/>
  <c r="H18" i="12"/>
  <c r="G18" i="12"/>
  <c r="F18" i="12"/>
  <c r="E18" i="12"/>
  <c r="E31" i="12" s="1"/>
  <c r="D18" i="12"/>
  <c r="C18" i="12"/>
  <c r="N17" i="12"/>
  <c r="A17" i="12"/>
  <c r="A18" i="12" s="1"/>
  <c r="A19" i="12" s="1"/>
  <c r="N16" i="12"/>
  <c r="N15" i="12"/>
  <c r="D12" i="12"/>
  <c r="X11" i="12"/>
  <c r="Q11" i="12"/>
  <c r="J11" i="12"/>
  <c r="H11" i="12"/>
  <c r="V11" i="12" s="1"/>
  <c r="F11" i="12"/>
  <c r="X9" i="12"/>
  <c r="T9" i="12"/>
  <c r="Q9" i="12"/>
  <c r="X7" i="12"/>
  <c r="T7" i="12"/>
  <c r="Q7" i="12"/>
  <c r="X5" i="12"/>
  <c r="T5" i="12"/>
  <c r="Q5" i="12"/>
  <c r="E23" i="11"/>
  <c r="M21" i="11"/>
  <c r="J26" i="11" s="1"/>
  <c r="I21" i="11"/>
  <c r="G21" i="11"/>
  <c r="E26" i="11" s="1"/>
  <c r="E21" i="11"/>
  <c r="G26" i="11" s="1"/>
  <c r="M26" i="11" s="1"/>
  <c r="F13" i="11"/>
  <c r="BR33" i="6"/>
  <c r="AW33" i="6"/>
  <c r="BR32" i="6"/>
  <c r="AW32" i="6"/>
  <c r="BR31" i="6"/>
  <c r="AW31" i="6"/>
  <c r="BR30" i="6"/>
  <c r="AW30" i="6"/>
  <c r="BR29" i="6"/>
  <c r="AW29" i="6"/>
  <c r="BR28" i="6"/>
  <c r="AW28" i="6"/>
  <c r="BR27" i="6"/>
  <c r="AW27" i="6"/>
  <c r="BR26" i="6"/>
  <c r="AW26" i="6"/>
  <c r="BR25" i="6"/>
  <c r="AW25" i="6"/>
  <c r="BR24" i="6"/>
  <c r="AW24" i="6"/>
  <c r="BR23" i="6"/>
  <c r="AW23" i="6"/>
  <c r="BR22" i="6"/>
  <c r="AW22" i="6"/>
  <c r="BR21" i="6"/>
  <c r="AW21" i="6"/>
  <c r="BR20" i="6"/>
  <c r="AW20" i="6"/>
  <c r="BR19" i="6"/>
  <c r="AW19" i="6"/>
  <c r="IO55" i="44"/>
  <c r="Y55" i="44"/>
  <c r="IQ54" i="44"/>
  <c r="IC54" i="44"/>
  <c r="HO54" i="44"/>
  <c r="HA54" i="44"/>
  <c r="GM54" i="44"/>
  <c r="FY54" i="44"/>
  <c r="FK54" i="44"/>
  <c r="EW54" i="44"/>
  <c r="EI54" i="44"/>
  <c r="DU54" i="44"/>
  <c r="DG54" i="44"/>
  <c r="CS54" i="44"/>
  <c r="CE54" i="44"/>
  <c r="BQ54" i="44"/>
  <c r="BC54" i="44"/>
  <c r="AO54" i="44"/>
  <c r="AA54" i="44"/>
  <c r="M54" i="44"/>
  <c r="IL53" i="44"/>
  <c r="HZ53" i="44"/>
  <c r="HX53" i="44"/>
  <c r="HY53" i="44" s="1"/>
  <c r="IA53" i="44" s="1"/>
  <c r="HJ53" i="44"/>
  <c r="HK53" i="44" s="1"/>
  <c r="GW53" i="44"/>
  <c r="GY53" i="44" s="1"/>
  <c r="GV53" i="44"/>
  <c r="GX53" i="44" s="1"/>
  <c r="GH53" i="44"/>
  <c r="GI53" i="44" s="1"/>
  <c r="FV53" i="44"/>
  <c r="FT53" i="44"/>
  <c r="FU53" i="44" s="1"/>
  <c r="FW53" i="44" s="1"/>
  <c r="FH53" i="44"/>
  <c r="FF53" i="44"/>
  <c r="FG53" i="44" s="1"/>
  <c r="ES53" i="44"/>
  <c r="ER53" i="44"/>
  <c r="ET53" i="44" s="1"/>
  <c r="EF53" i="44"/>
  <c r="ED53" i="44"/>
  <c r="EE53" i="44" s="1"/>
  <c r="DQ53" i="44"/>
  <c r="DS53" i="44" s="1"/>
  <c r="DP53" i="44"/>
  <c r="DR53" i="44" s="1"/>
  <c r="DB53" i="44"/>
  <c r="DC53" i="44" s="1"/>
  <c r="CN53" i="44"/>
  <c r="BZ53" i="44"/>
  <c r="CA53" i="44" s="1"/>
  <c r="BL53" i="44"/>
  <c r="AZ53" i="44"/>
  <c r="AX53" i="44"/>
  <c r="AY53" i="44" s="1"/>
  <c r="AK53" i="44"/>
  <c r="AM53" i="44" s="1"/>
  <c r="AJ53" i="44"/>
  <c r="AL53" i="44" s="1"/>
  <c r="V53" i="44"/>
  <c r="W53" i="44" s="1"/>
  <c r="H53" i="44"/>
  <c r="J53" i="44" s="1"/>
  <c r="IL52" i="44"/>
  <c r="IM52" i="44" s="1"/>
  <c r="HY52" i="44"/>
  <c r="IA52" i="44" s="1"/>
  <c r="HX52" i="44"/>
  <c r="HZ52" i="44" s="1"/>
  <c r="HJ52" i="44"/>
  <c r="HK52" i="44" s="1"/>
  <c r="GV52" i="44"/>
  <c r="GJ52" i="44"/>
  <c r="GH52" i="44"/>
  <c r="GI52" i="44" s="1"/>
  <c r="FT52" i="44"/>
  <c r="FH52" i="44"/>
  <c r="FF52" i="44"/>
  <c r="FG52" i="44" s="1"/>
  <c r="ET52" i="44"/>
  <c r="ES52" i="44"/>
  <c r="EU52" i="44" s="1"/>
  <c r="ER52" i="44"/>
  <c r="ED52" i="44"/>
  <c r="EE52" i="44" s="1"/>
  <c r="DP52" i="44"/>
  <c r="DR52" i="44" s="1"/>
  <c r="DB52" i="44"/>
  <c r="DC52" i="44" s="1"/>
  <c r="CO52" i="44"/>
  <c r="CQ52" i="44" s="1"/>
  <c r="CN52" i="44"/>
  <c r="CP52" i="44" s="1"/>
  <c r="CB52" i="44"/>
  <c r="BZ52" i="44"/>
  <c r="CA52" i="44" s="1"/>
  <c r="BO52" i="44"/>
  <c r="BM52" i="44"/>
  <c r="BL52" i="44"/>
  <c r="BN52" i="44" s="1"/>
  <c r="AX52" i="44"/>
  <c r="AL52" i="44"/>
  <c r="AK52" i="44"/>
  <c r="AJ52" i="44"/>
  <c r="V52" i="44"/>
  <c r="W52" i="44" s="1"/>
  <c r="H52" i="44"/>
  <c r="J52" i="44" s="1"/>
  <c r="IL51" i="44"/>
  <c r="IM51" i="44" s="1"/>
  <c r="HZ51" i="44"/>
  <c r="HY51" i="44"/>
  <c r="IA51" i="44" s="1"/>
  <c r="HX51" i="44"/>
  <c r="HJ51" i="44"/>
  <c r="GW51" i="44"/>
  <c r="GV51" i="44"/>
  <c r="GX51" i="44" s="1"/>
  <c r="GH51" i="44"/>
  <c r="FT51" i="44"/>
  <c r="FF51" i="44"/>
  <c r="FG51" i="44" s="1"/>
  <c r="ES51" i="44"/>
  <c r="EU51" i="44" s="1"/>
  <c r="ER51" i="44"/>
  <c r="ET51" i="44" s="1"/>
  <c r="ED51" i="44"/>
  <c r="EE51" i="44" s="1"/>
  <c r="DR51" i="44"/>
  <c r="DQ51" i="44"/>
  <c r="DP51" i="44"/>
  <c r="DB51" i="44"/>
  <c r="DC51" i="44" s="1"/>
  <c r="CN51" i="44"/>
  <c r="CB51" i="44"/>
  <c r="BZ51" i="44"/>
  <c r="CA51" i="44" s="1"/>
  <c r="BL51" i="44"/>
  <c r="BN51" i="44" s="1"/>
  <c r="AX51" i="44"/>
  <c r="AY51" i="44" s="1"/>
  <c r="AJ51" i="44"/>
  <c r="V51" i="44"/>
  <c r="W51" i="44" s="1"/>
  <c r="H51" i="44"/>
  <c r="I51" i="44" s="1"/>
  <c r="IL50" i="44"/>
  <c r="HY50" i="44"/>
  <c r="HX50" i="44"/>
  <c r="HZ50" i="44" s="1"/>
  <c r="HJ50" i="44"/>
  <c r="GV50" i="44"/>
  <c r="GH50" i="44"/>
  <c r="GI50" i="44" s="1"/>
  <c r="FU50" i="44"/>
  <c r="FW50" i="44" s="1"/>
  <c r="FT50" i="44"/>
  <c r="FV50" i="44" s="1"/>
  <c r="FF50" i="44"/>
  <c r="FG50" i="44" s="1"/>
  <c r="ET50" i="44"/>
  <c r="ES50" i="44"/>
  <c r="ER50" i="44"/>
  <c r="EF50" i="44"/>
  <c r="ED50" i="44"/>
  <c r="EE50" i="44" s="1"/>
  <c r="DP50" i="44"/>
  <c r="DD50" i="44"/>
  <c r="DB50" i="44"/>
  <c r="DC50" i="44" s="1"/>
  <c r="CN50" i="44"/>
  <c r="CP50" i="44" s="1"/>
  <c r="BZ50" i="44"/>
  <c r="CA50" i="44" s="1"/>
  <c r="BL50" i="44"/>
  <c r="AX50" i="44"/>
  <c r="AY50" i="44" s="1"/>
  <c r="AJ50" i="44"/>
  <c r="X50" i="44"/>
  <c r="V50" i="44"/>
  <c r="W50" i="44" s="1"/>
  <c r="H50" i="44"/>
  <c r="J50" i="44" s="1"/>
  <c r="IN49" i="44"/>
  <c r="IL49" i="44"/>
  <c r="IM49" i="44" s="1"/>
  <c r="HZ49" i="44"/>
  <c r="HY49" i="44"/>
  <c r="IA49" i="44" s="1"/>
  <c r="HX49" i="44"/>
  <c r="HJ49" i="44"/>
  <c r="HK49" i="44" s="1"/>
  <c r="GW49" i="44"/>
  <c r="GY49" i="44" s="1"/>
  <c r="GV49" i="44"/>
  <c r="GX49" i="44" s="1"/>
  <c r="GH49" i="44"/>
  <c r="GI49" i="44" s="1"/>
  <c r="FU49" i="44"/>
  <c r="FW49" i="44" s="1"/>
  <c r="FT49" i="44"/>
  <c r="FV49" i="44" s="1"/>
  <c r="FH49" i="44"/>
  <c r="FF49" i="44"/>
  <c r="FG49" i="44" s="1"/>
  <c r="EU49" i="44"/>
  <c r="ES49" i="44"/>
  <c r="ER49" i="44"/>
  <c r="ET49" i="44" s="1"/>
  <c r="ED49" i="44"/>
  <c r="DR49" i="44"/>
  <c r="DQ49" i="44"/>
  <c r="DP49" i="44"/>
  <c r="DB49" i="44"/>
  <c r="DC49" i="44" s="1"/>
  <c r="CO49" i="44"/>
  <c r="CQ49" i="44" s="1"/>
  <c r="CN49" i="44"/>
  <c r="CP49" i="44" s="1"/>
  <c r="BZ49" i="44"/>
  <c r="CA49" i="44" s="1"/>
  <c r="BN49" i="44"/>
  <c r="BO49" i="44" s="1"/>
  <c r="BM49" i="44"/>
  <c r="BL49" i="44"/>
  <c r="AZ49" i="44"/>
  <c r="AX49" i="44"/>
  <c r="AY49" i="44" s="1"/>
  <c r="AK49" i="44"/>
  <c r="AJ49" i="44"/>
  <c r="AL49" i="44" s="1"/>
  <c r="V49" i="44"/>
  <c r="H49" i="44"/>
  <c r="J49" i="44" s="1"/>
  <c r="IL48" i="44"/>
  <c r="IM48" i="44" s="1"/>
  <c r="HY48" i="44"/>
  <c r="IA48" i="44" s="1"/>
  <c r="HX48" i="44"/>
  <c r="HZ48" i="44" s="1"/>
  <c r="HJ48" i="44"/>
  <c r="HK48" i="44" s="1"/>
  <c r="GV48" i="44"/>
  <c r="GX48" i="44" s="1"/>
  <c r="GJ48" i="44"/>
  <c r="GH48" i="44"/>
  <c r="GI48" i="44" s="1"/>
  <c r="FU48" i="44"/>
  <c r="FW48" i="44" s="1"/>
  <c r="FT48" i="44"/>
  <c r="FV48" i="44" s="1"/>
  <c r="FF48" i="44"/>
  <c r="ET48" i="44"/>
  <c r="ES48" i="44"/>
  <c r="ER48" i="44"/>
  <c r="ED48" i="44"/>
  <c r="EE48" i="44" s="1"/>
  <c r="DQ48" i="44"/>
  <c r="DS48" i="44" s="1"/>
  <c r="DP48" i="44"/>
  <c r="DR48" i="44" s="1"/>
  <c r="DB48" i="44"/>
  <c r="DC48" i="44" s="1"/>
  <c r="CP48" i="44"/>
  <c r="CQ48" i="44" s="1"/>
  <c r="CO48" i="44"/>
  <c r="CN48" i="44"/>
  <c r="BZ48" i="44"/>
  <c r="CA48" i="44" s="1"/>
  <c r="BM48" i="44"/>
  <c r="BL48" i="44"/>
  <c r="BN48" i="44" s="1"/>
  <c r="AX48" i="44"/>
  <c r="AY48" i="44" s="1"/>
  <c r="AJ48" i="44"/>
  <c r="V48" i="44"/>
  <c r="W48" i="44" s="1"/>
  <c r="H48" i="44"/>
  <c r="J48" i="44" s="1"/>
  <c r="IL47" i="44"/>
  <c r="IM47" i="44" s="1"/>
  <c r="HZ47" i="44"/>
  <c r="HY47" i="44"/>
  <c r="HX47" i="44"/>
  <c r="HJ47" i="44"/>
  <c r="GV47" i="44"/>
  <c r="GJ47" i="44"/>
  <c r="GH47" i="44"/>
  <c r="GI47" i="44" s="1"/>
  <c r="FT47" i="44"/>
  <c r="FV47" i="44" s="1"/>
  <c r="FF47" i="44"/>
  <c r="FG47" i="44" s="1"/>
  <c r="ER47" i="44"/>
  <c r="ED47" i="44"/>
  <c r="EE47" i="44" s="1"/>
  <c r="DP47" i="44"/>
  <c r="DD47" i="44"/>
  <c r="DB47" i="44"/>
  <c r="DC47" i="44" s="1"/>
  <c r="CN47" i="44"/>
  <c r="CP47" i="44" s="1"/>
  <c r="CB47" i="44"/>
  <c r="BZ47" i="44"/>
  <c r="CA47" i="44" s="1"/>
  <c r="BN47" i="44"/>
  <c r="BM47" i="44"/>
  <c r="BO47" i="44" s="1"/>
  <c r="BL47" i="44"/>
  <c r="AX47" i="44"/>
  <c r="AY47" i="44" s="1"/>
  <c r="AK47" i="44"/>
  <c r="AM47" i="44" s="1"/>
  <c r="AJ47" i="44"/>
  <c r="AL47" i="44" s="1"/>
  <c r="V47" i="44"/>
  <c r="W47" i="44" s="1"/>
  <c r="H47" i="44"/>
  <c r="J47" i="44" s="1"/>
  <c r="IN46" i="44"/>
  <c r="IL46" i="44"/>
  <c r="IM46" i="44" s="1"/>
  <c r="HX46" i="44"/>
  <c r="HZ46" i="44" s="1"/>
  <c r="HL46" i="44"/>
  <c r="HJ46" i="44"/>
  <c r="HK46" i="44" s="1"/>
  <c r="GV46" i="44"/>
  <c r="GH46" i="44"/>
  <c r="GI46" i="44" s="1"/>
  <c r="FT46" i="44"/>
  <c r="FV46" i="44" s="1"/>
  <c r="FF46" i="44"/>
  <c r="FG46" i="44" s="1"/>
  <c r="ET46" i="44"/>
  <c r="ER46" i="44"/>
  <c r="ES46" i="44" s="1"/>
  <c r="ED46" i="44"/>
  <c r="DQ46" i="44"/>
  <c r="DP46" i="44"/>
  <c r="DR46" i="44" s="1"/>
  <c r="DB46" i="44"/>
  <c r="CP46" i="44"/>
  <c r="CQ46" i="44" s="1"/>
  <c r="CN46" i="44"/>
  <c r="CO46" i="44" s="1"/>
  <c r="BZ46" i="44"/>
  <c r="CA46" i="44" s="1"/>
  <c r="BM46" i="44"/>
  <c r="BO46" i="44" s="1"/>
  <c r="BL46" i="44"/>
  <c r="BN46" i="44" s="1"/>
  <c r="AX46" i="44"/>
  <c r="AY46" i="44" s="1"/>
  <c r="AL46" i="44"/>
  <c r="AK46" i="44"/>
  <c r="AJ46" i="44"/>
  <c r="V46" i="44"/>
  <c r="W46" i="44" s="1"/>
  <c r="H46" i="44"/>
  <c r="J46" i="44" s="1"/>
  <c r="IL45" i="44"/>
  <c r="HZ45" i="44"/>
  <c r="HY45" i="44"/>
  <c r="IA45" i="44" s="1"/>
  <c r="HX45" i="44"/>
  <c r="HJ45" i="44"/>
  <c r="HK45" i="44" s="1"/>
  <c r="GW45" i="44"/>
  <c r="GY45" i="44" s="1"/>
  <c r="GV45" i="44"/>
  <c r="GX45" i="44" s="1"/>
  <c r="GH45" i="44"/>
  <c r="GI45" i="44" s="1"/>
  <c r="FV45" i="44"/>
  <c r="FU45" i="44"/>
  <c r="FW45" i="44" s="1"/>
  <c r="FT45" i="44"/>
  <c r="FH45" i="44"/>
  <c r="FF45" i="44"/>
  <c r="FG45" i="44" s="1"/>
  <c r="ES45" i="44"/>
  <c r="ER45" i="44"/>
  <c r="ET45" i="44" s="1"/>
  <c r="EU45" i="44" s="1"/>
  <c r="EF45" i="44"/>
  <c r="ED45" i="44"/>
  <c r="EE45" i="44" s="1"/>
  <c r="DP45" i="44"/>
  <c r="DB45" i="44"/>
  <c r="DC45" i="44" s="1"/>
  <c r="CN45" i="44"/>
  <c r="BZ45" i="44"/>
  <c r="CA45" i="44" s="1"/>
  <c r="BN45" i="44"/>
  <c r="BL45" i="44"/>
  <c r="BM45" i="44" s="1"/>
  <c r="AZ45" i="44"/>
  <c r="AX45" i="44"/>
  <c r="AY45" i="44" s="1"/>
  <c r="AK45" i="44"/>
  <c r="AM45" i="44" s="1"/>
  <c r="AJ45" i="44"/>
  <c r="AL45" i="44" s="1"/>
  <c r="X45" i="44"/>
  <c r="V45" i="44"/>
  <c r="W45" i="44" s="1"/>
  <c r="H45" i="44"/>
  <c r="J45" i="44" s="1"/>
  <c r="IL44" i="44"/>
  <c r="IM44" i="44" s="1"/>
  <c r="HY44" i="44"/>
  <c r="IA44" i="44" s="1"/>
  <c r="HX44" i="44"/>
  <c r="HZ44" i="44" s="1"/>
  <c r="HJ44" i="44"/>
  <c r="HK44" i="44" s="1"/>
  <c r="GV44" i="44"/>
  <c r="GJ44" i="44"/>
  <c r="GH44" i="44"/>
  <c r="GI44" i="44" s="1"/>
  <c r="FT44" i="44"/>
  <c r="FF44" i="44"/>
  <c r="ET44" i="44"/>
  <c r="ES44" i="44"/>
  <c r="EU44" i="44" s="1"/>
  <c r="ER44" i="44"/>
  <c r="ED44" i="44"/>
  <c r="EE44" i="44" s="1"/>
  <c r="DP44" i="44"/>
  <c r="DR44" i="44" s="1"/>
  <c r="DB44" i="44"/>
  <c r="DC44" i="44" s="1"/>
  <c r="CO44" i="44"/>
  <c r="CQ44" i="44" s="1"/>
  <c r="CN44" i="44"/>
  <c r="CP44" i="44" s="1"/>
  <c r="CB44" i="44"/>
  <c r="BZ44" i="44"/>
  <c r="CA44" i="44" s="1"/>
  <c r="BL44" i="44"/>
  <c r="BN44" i="44" s="1"/>
  <c r="AX44" i="44"/>
  <c r="AL44" i="44"/>
  <c r="AK44" i="44"/>
  <c r="AJ44" i="44"/>
  <c r="V44" i="44"/>
  <c r="W44" i="44" s="1"/>
  <c r="H44" i="44"/>
  <c r="J44" i="44" s="1"/>
  <c r="IL43" i="44"/>
  <c r="IM43" i="44" s="1"/>
  <c r="HZ43" i="44"/>
  <c r="HY43" i="44"/>
  <c r="HX43" i="44"/>
  <c r="HJ43" i="44"/>
  <c r="GV43" i="44"/>
  <c r="GH43" i="44"/>
  <c r="FT43" i="44"/>
  <c r="FF43" i="44"/>
  <c r="FG43" i="44" s="1"/>
  <c r="ES43" i="44"/>
  <c r="EU43" i="44" s="1"/>
  <c r="ER43" i="44"/>
  <c r="ET43" i="44" s="1"/>
  <c r="ED43" i="44"/>
  <c r="EE43" i="44" s="1"/>
  <c r="DR43" i="44"/>
  <c r="DQ43" i="44"/>
  <c r="DP43" i="44"/>
  <c r="DD43" i="44"/>
  <c r="DB43" i="44"/>
  <c r="DC43" i="44" s="1"/>
  <c r="CN43" i="44"/>
  <c r="BZ43" i="44"/>
  <c r="BM43" i="44"/>
  <c r="BO43" i="44" s="1"/>
  <c r="BL43" i="44"/>
  <c r="BN43" i="44" s="1"/>
  <c r="AX43" i="44"/>
  <c r="AY43" i="44" s="1"/>
  <c r="AJ43" i="44"/>
  <c r="V43" i="44"/>
  <c r="W43" i="44" s="1"/>
  <c r="H43" i="44"/>
  <c r="I43" i="44" s="1"/>
  <c r="IL42" i="44"/>
  <c r="HY42" i="44"/>
  <c r="HX42" i="44"/>
  <c r="HZ42" i="44" s="1"/>
  <c r="HJ42" i="44"/>
  <c r="HK42" i="44" s="1"/>
  <c r="GX42" i="44"/>
  <c r="GY42" i="44" s="1"/>
  <c r="GV42" i="44"/>
  <c r="GW42" i="44" s="1"/>
  <c r="GH42" i="44"/>
  <c r="GI42" i="44" s="1"/>
  <c r="FU42" i="44"/>
  <c r="FW42" i="44" s="1"/>
  <c r="FT42" i="44"/>
  <c r="FV42" i="44" s="1"/>
  <c r="FF42" i="44"/>
  <c r="FG42" i="44" s="1"/>
  <c r="ET42" i="44"/>
  <c r="ES42" i="44"/>
  <c r="ER42" i="44"/>
  <c r="ED42" i="44"/>
  <c r="EE42" i="44" s="1"/>
  <c r="DS42" i="44"/>
  <c r="DQ42" i="44"/>
  <c r="DP42" i="44"/>
  <c r="DR42" i="44" s="1"/>
  <c r="DD42" i="44"/>
  <c r="DB42" i="44"/>
  <c r="DC42" i="44" s="1"/>
  <c r="CP42" i="44"/>
  <c r="CN42" i="44"/>
  <c r="CO42" i="44" s="1"/>
  <c r="CQ42" i="44" s="1"/>
  <c r="BZ42" i="44"/>
  <c r="CA42" i="44" s="1"/>
  <c r="BM42" i="44"/>
  <c r="BO42" i="44" s="1"/>
  <c r="BL42" i="44"/>
  <c r="BN42" i="44" s="1"/>
  <c r="AX42" i="44"/>
  <c r="AY42" i="44" s="1"/>
  <c r="AL42" i="44"/>
  <c r="AJ42" i="44"/>
  <c r="AK42" i="44" s="1"/>
  <c r="AM42" i="44" s="1"/>
  <c r="X42" i="44"/>
  <c r="V42" i="44"/>
  <c r="W42" i="44" s="1"/>
  <c r="H42" i="44"/>
  <c r="J42" i="44" s="1"/>
  <c r="IN41" i="44"/>
  <c r="IL41" i="44"/>
  <c r="IM41" i="44" s="1"/>
  <c r="HX41" i="44"/>
  <c r="HJ41" i="44"/>
  <c r="HK41" i="44" s="1"/>
  <c r="GV41" i="44"/>
  <c r="GX41" i="44" s="1"/>
  <c r="GH41" i="44"/>
  <c r="GI41" i="44" s="1"/>
  <c r="FV41" i="44"/>
  <c r="FT41" i="44"/>
  <c r="FU41" i="44" s="1"/>
  <c r="FH41" i="44"/>
  <c r="FF41" i="44"/>
  <c r="FG41" i="44" s="1"/>
  <c r="ES41" i="44"/>
  <c r="EU41" i="44" s="1"/>
  <c r="ER41" i="44"/>
  <c r="ET41" i="44" s="1"/>
  <c r="EF41" i="44"/>
  <c r="ED41" i="44"/>
  <c r="EE41" i="44" s="1"/>
  <c r="DQ41" i="44"/>
  <c r="DS41" i="44" s="1"/>
  <c r="DP41" i="44"/>
  <c r="DR41" i="44" s="1"/>
  <c r="DB41" i="44"/>
  <c r="DC41" i="44" s="1"/>
  <c r="CN41" i="44"/>
  <c r="CP41" i="44" s="1"/>
  <c r="BZ41" i="44"/>
  <c r="CA41" i="44" s="1"/>
  <c r="BM41" i="44"/>
  <c r="BO41" i="44" s="1"/>
  <c r="BL41" i="44"/>
  <c r="BN41" i="44" s="1"/>
  <c r="AX41" i="44"/>
  <c r="AY41" i="44" s="1"/>
  <c r="AJ41" i="44"/>
  <c r="V41" i="44"/>
  <c r="W41" i="44" s="1"/>
  <c r="H41" i="44"/>
  <c r="I41" i="44" s="1"/>
  <c r="IM29" i="44"/>
  <c r="HY29" i="44"/>
  <c r="HK29" i="44"/>
  <c r="GW29" i="44"/>
  <c r="GI29" i="44"/>
  <c r="FU29" i="44"/>
  <c r="FG29" i="44"/>
  <c r="ES29" i="44"/>
  <c r="EE29" i="44"/>
  <c r="DQ29" i="44"/>
  <c r="DC29" i="44"/>
  <c r="CO29" i="44"/>
  <c r="CA29" i="44"/>
  <c r="BM29" i="44"/>
  <c r="AY29" i="44"/>
  <c r="AK29" i="44"/>
  <c r="W29" i="44"/>
  <c r="I29" i="44"/>
  <c r="IN21" i="44"/>
  <c r="IL21" i="44"/>
  <c r="HZ21" i="44"/>
  <c r="HX21" i="44"/>
  <c r="HL21" i="44"/>
  <c r="HJ21" i="44"/>
  <c r="GX21" i="44"/>
  <c r="GV21" i="44"/>
  <c r="GJ21" i="44"/>
  <c r="GH21" i="44"/>
  <c r="FV21" i="44"/>
  <c r="FT21" i="44"/>
  <c r="FH21" i="44"/>
  <c r="FF21" i="44"/>
  <c r="ET21" i="44"/>
  <c r="ER21" i="44"/>
  <c r="EF21" i="44"/>
  <c r="ED21" i="44"/>
  <c r="DR21" i="44"/>
  <c r="DP21" i="44"/>
  <c r="DD21" i="44"/>
  <c r="DB21" i="44"/>
  <c r="CP21" i="44"/>
  <c r="CN21" i="44"/>
  <c r="CB21" i="44"/>
  <c r="BZ21" i="44"/>
  <c r="BN21" i="44"/>
  <c r="BL21" i="44"/>
  <c r="AZ21" i="44"/>
  <c r="AX21" i="44"/>
  <c r="AL21" i="44"/>
  <c r="AJ21" i="44"/>
  <c r="X21" i="44"/>
  <c r="V21" i="44"/>
  <c r="J21" i="44"/>
  <c r="H21" i="44"/>
  <c r="IL20" i="44"/>
  <c r="HZ20" i="44"/>
  <c r="HY59" i="44" s="1"/>
  <c r="HX20" i="44"/>
  <c r="HJ20" i="44"/>
  <c r="GV20" i="44"/>
  <c r="GX20" i="44" s="1"/>
  <c r="GH20" i="44"/>
  <c r="GJ19" i="44" s="1"/>
  <c r="FT20" i="44"/>
  <c r="FF20" i="44"/>
  <c r="FH19" i="44" s="1"/>
  <c r="ER20" i="44"/>
  <c r="ED20" i="44"/>
  <c r="EF19" i="44" s="1"/>
  <c r="DP20" i="44"/>
  <c r="DR20" i="44" s="1"/>
  <c r="DQ59" i="44" s="1"/>
  <c r="DB20" i="44"/>
  <c r="CN20" i="44"/>
  <c r="BZ20" i="44"/>
  <c r="BL20" i="44"/>
  <c r="AX20" i="44"/>
  <c r="AJ20" i="44"/>
  <c r="V20" i="44"/>
  <c r="H20" i="44"/>
  <c r="IN19" i="44"/>
  <c r="FV19" i="44"/>
  <c r="FU62" i="44" s="1"/>
  <c r="X19" i="44"/>
  <c r="IL18" i="44"/>
  <c r="HX18" i="44"/>
  <c r="HZ19" i="44" s="1"/>
  <c r="HY62" i="44" s="1"/>
  <c r="HJ18" i="44"/>
  <c r="HL20" i="44" s="1"/>
  <c r="HK58" i="44" s="1"/>
  <c r="GV18" i="44"/>
  <c r="GH18" i="44"/>
  <c r="FT18" i="44"/>
  <c r="FV20" i="44" s="1"/>
  <c r="FU59" i="44" s="1"/>
  <c r="FF18" i="44"/>
  <c r="ER18" i="44"/>
  <c r="ED18" i="44"/>
  <c r="DP18" i="44"/>
  <c r="DB18" i="44"/>
  <c r="DD20" i="44" s="1"/>
  <c r="DC59" i="44" s="1"/>
  <c r="CN18" i="44"/>
  <c r="BZ18" i="44"/>
  <c r="BL18" i="44"/>
  <c r="BN20" i="44" s="1"/>
  <c r="BM59" i="44" s="1"/>
  <c r="AX18" i="44"/>
  <c r="AZ20" i="44" s="1"/>
  <c r="AY59" i="44" s="1"/>
  <c r="AJ18" i="44"/>
  <c r="AL19" i="44" s="1"/>
  <c r="AK61" i="44" s="1"/>
  <c r="V18" i="44"/>
  <c r="H18" i="44"/>
  <c r="IL17" i="44"/>
  <c r="T29" i="46" s="1"/>
  <c r="HX17" i="44"/>
  <c r="T28" i="46" s="1"/>
  <c r="HJ17" i="44"/>
  <c r="T27" i="46" s="1"/>
  <c r="GV17" i="44"/>
  <c r="T26" i="46" s="1"/>
  <c r="GH17" i="44"/>
  <c r="T25" i="46" s="1"/>
  <c r="FT17" i="44"/>
  <c r="FF17" i="44"/>
  <c r="T23" i="46" s="1"/>
  <c r="ER17" i="44"/>
  <c r="T22" i="46" s="1"/>
  <c r="ED17" i="44"/>
  <c r="DP17" i="44"/>
  <c r="T20" i="46" s="1"/>
  <c r="DB17" i="44"/>
  <c r="T19" i="46" s="1"/>
  <c r="CN17" i="44"/>
  <c r="T18" i="46" s="1"/>
  <c r="BZ17" i="44"/>
  <c r="T17" i="46" s="1"/>
  <c r="BL17" i="44"/>
  <c r="AX17" i="44"/>
  <c r="AJ17" i="44"/>
  <c r="V17" i="44"/>
  <c r="T13" i="45" s="1"/>
  <c r="H17" i="44"/>
  <c r="T12" i="45" s="1"/>
  <c r="IL16" i="44"/>
  <c r="HX16" i="44"/>
  <c r="HJ16" i="44"/>
  <c r="S27" i="46" s="1"/>
  <c r="GV16" i="44"/>
  <c r="GH16" i="44"/>
  <c r="FT16" i="44"/>
  <c r="FF16" i="44"/>
  <c r="S23" i="46" s="1"/>
  <c r="ER16" i="44"/>
  <c r="ED16" i="44"/>
  <c r="DP16" i="44"/>
  <c r="DB16" i="44"/>
  <c r="S19" i="46" s="1"/>
  <c r="CN16" i="44"/>
  <c r="BZ16" i="44"/>
  <c r="BL16" i="44"/>
  <c r="AX16" i="44"/>
  <c r="AX19" i="44" s="1"/>
  <c r="AJ16" i="44"/>
  <c r="AJ19" i="44" s="1"/>
  <c r="V16" i="44"/>
  <c r="H16" i="44"/>
  <c r="GG13" i="44"/>
  <c r="BY13" i="44"/>
  <c r="IN11" i="44"/>
  <c r="U29" i="46" s="1"/>
  <c r="O29" i="46" s="1"/>
  <c r="AF29" i="46" s="1"/>
  <c r="HZ11" i="44"/>
  <c r="U28" i="46" s="1"/>
  <c r="K28" i="46" s="1"/>
  <c r="HN11" i="44"/>
  <c r="HL11" i="44"/>
  <c r="GX11" i="44"/>
  <c r="GJ11" i="44"/>
  <c r="FV11" i="44"/>
  <c r="U24" i="46" s="1"/>
  <c r="K24" i="46" s="1"/>
  <c r="FH11" i="44"/>
  <c r="ET11" i="44"/>
  <c r="U22" i="46" s="1"/>
  <c r="K22" i="46" s="1"/>
  <c r="EF11" i="44"/>
  <c r="DR11" i="44"/>
  <c r="U20" i="46" s="1"/>
  <c r="K20" i="46" s="1"/>
  <c r="DD11" i="44"/>
  <c r="U19" i="46" s="1"/>
  <c r="O19" i="46" s="1"/>
  <c r="AF19" i="46" s="1"/>
  <c r="CR11" i="44"/>
  <c r="CP11" i="44"/>
  <c r="U18" i="46" s="1"/>
  <c r="K18" i="46" s="1"/>
  <c r="CB11" i="44"/>
  <c r="BP11" i="44"/>
  <c r="BN11" i="44"/>
  <c r="U16" i="46" s="1"/>
  <c r="K16" i="46" s="1"/>
  <c r="AZ11" i="44"/>
  <c r="BA55" i="44" s="1"/>
  <c r="AN11" i="44"/>
  <c r="AL11" i="44"/>
  <c r="X11" i="44"/>
  <c r="J11" i="44"/>
  <c r="U12" i="45" s="1"/>
  <c r="IS10" i="44"/>
  <c r="IR10" i="44"/>
  <c r="IQ10" i="44"/>
  <c r="IL10" i="44"/>
  <c r="IE10" i="44"/>
  <c r="IB11" i="44" s="1"/>
  <c r="ID10" i="44"/>
  <c r="IC10" i="44"/>
  <c r="IB10" i="44"/>
  <c r="HX10" i="44"/>
  <c r="HQ10" i="44"/>
  <c r="HP10" i="44"/>
  <c r="HO10" i="44"/>
  <c r="HN9" i="44" s="1"/>
  <c r="HJ10" i="44"/>
  <c r="HC10" i="44"/>
  <c r="HB10" i="44"/>
  <c r="HA10" i="44"/>
  <c r="GV10" i="44"/>
  <c r="GO10" i="44"/>
  <c r="GN10" i="44"/>
  <c r="GM10" i="44"/>
  <c r="GL10" i="44" s="1"/>
  <c r="GH10" i="44"/>
  <c r="GA10" i="44"/>
  <c r="FZ10" i="44"/>
  <c r="FX10" i="44" s="1"/>
  <c r="FY10" i="44"/>
  <c r="FX11" i="44" s="1"/>
  <c r="FT10" i="44"/>
  <c r="FM10" i="44"/>
  <c r="FL10" i="44"/>
  <c r="FK10" i="44"/>
  <c r="FF10" i="44"/>
  <c r="EY10" i="44"/>
  <c r="EX10" i="44"/>
  <c r="EV10" i="44" s="1"/>
  <c r="EW10" i="44"/>
  <c r="EV11" i="44" s="1"/>
  <c r="ER10" i="44"/>
  <c r="EK10" i="44"/>
  <c r="EJ10" i="44"/>
  <c r="EI10" i="44"/>
  <c r="EH10" i="44" s="1"/>
  <c r="ED10" i="44"/>
  <c r="DW10" i="44"/>
  <c r="DV10" i="44"/>
  <c r="DT10" i="44" s="1"/>
  <c r="DU10" i="44"/>
  <c r="DT11" i="44" s="1"/>
  <c r="DP10" i="44"/>
  <c r="DI10" i="44"/>
  <c r="DF11" i="44" s="1"/>
  <c r="DH10" i="44"/>
  <c r="DF10" i="44" s="1"/>
  <c r="DG10" i="44"/>
  <c r="DB10" i="44"/>
  <c r="CU10" i="44"/>
  <c r="CT10" i="44"/>
  <c r="CS10" i="44"/>
  <c r="CR10" i="44"/>
  <c r="CN10" i="44"/>
  <c r="CG10" i="44"/>
  <c r="CF10" i="44"/>
  <c r="CE10" i="44"/>
  <c r="CD10" i="44" s="1"/>
  <c r="BZ10" i="44"/>
  <c r="BS10" i="44"/>
  <c r="BR10" i="44"/>
  <c r="BQ10" i="44"/>
  <c r="BL10" i="44"/>
  <c r="BE10" i="44"/>
  <c r="BD10" i="44"/>
  <c r="BC10" i="44"/>
  <c r="BB9" i="44" s="1"/>
  <c r="AX10" i="44"/>
  <c r="AQ10" i="44"/>
  <c r="AP10" i="44"/>
  <c r="AO10" i="44"/>
  <c r="AN9" i="44" s="1"/>
  <c r="AL17" i="44" s="1"/>
  <c r="AJ10" i="44"/>
  <c r="AC10" i="44"/>
  <c r="AB10" i="44"/>
  <c r="AA10" i="44"/>
  <c r="Z10" i="44" s="1"/>
  <c r="V10" i="44"/>
  <c r="O10" i="44"/>
  <c r="N10" i="44"/>
  <c r="M10" i="44"/>
  <c r="L9" i="44" s="1"/>
  <c r="L10" i="44"/>
  <c r="H10" i="44"/>
  <c r="IL9" i="44"/>
  <c r="IB9" i="44"/>
  <c r="HX9" i="44"/>
  <c r="HJ9" i="44"/>
  <c r="GV9" i="44"/>
  <c r="GH9" i="44"/>
  <c r="FT9" i="44"/>
  <c r="FF9" i="44"/>
  <c r="EV9" i="44"/>
  <c r="ER9" i="44"/>
  <c r="ED9" i="44"/>
  <c r="DT9" i="44"/>
  <c r="DP9" i="44"/>
  <c r="DF9" i="44"/>
  <c r="DB9" i="44"/>
  <c r="CR9" i="44"/>
  <c r="CN9" i="44"/>
  <c r="BZ9" i="44"/>
  <c r="BP9" i="44"/>
  <c r="BL9" i="44"/>
  <c r="AX9" i="44"/>
  <c r="AJ9" i="44"/>
  <c r="V9" i="44"/>
  <c r="H9" i="44"/>
  <c r="IP8" i="44"/>
  <c r="IK13" i="44" s="1"/>
  <c r="IB8" i="44"/>
  <c r="HW13" i="44" s="1"/>
  <c r="HN8" i="44"/>
  <c r="HI13" i="44" s="1"/>
  <c r="GZ8" i="44"/>
  <c r="GU13" i="44" s="1"/>
  <c r="GL8" i="44"/>
  <c r="FX8" i="44"/>
  <c r="FS13" i="44" s="1"/>
  <c r="FJ8" i="44"/>
  <c r="FE13" i="44" s="1"/>
  <c r="EV8" i="44"/>
  <c r="EQ13" i="44" s="1"/>
  <c r="EH8" i="44"/>
  <c r="EC13" i="44" s="1"/>
  <c r="DT8" i="44"/>
  <c r="DO13" i="44" s="1"/>
  <c r="DF8" i="44"/>
  <c r="DA13" i="44" s="1"/>
  <c r="CR8" i="44"/>
  <c r="CM13" i="44" s="1"/>
  <c r="CD8" i="44"/>
  <c r="BP8" i="44"/>
  <c r="BK13" i="44" s="1"/>
  <c r="BB8" i="44"/>
  <c r="AW13" i="44" s="1"/>
  <c r="AN8" i="44"/>
  <c r="AI13" i="44" s="1"/>
  <c r="Z8" i="44"/>
  <c r="U13" i="44" s="1"/>
  <c r="L8" i="44"/>
  <c r="G13" i="44" s="1"/>
  <c r="IG6" i="44"/>
  <c r="HS6" i="44"/>
  <c r="HT6" i="44" s="1"/>
  <c r="HF6" i="44"/>
  <c r="HE6" i="44"/>
  <c r="GQ6" i="44"/>
  <c r="GR6" i="44" s="1"/>
  <c r="GD6" i="44"/>
  <c r="GC6" i="44"/>
  <c r="FO6" i="44"/>
  <c r="FP6" i="44" s="1"/>
  <c r="FB6" i="44"/>
  <c r="FA6" i="44"/>
  <c r="EM6" i="44"/>
  <c r="EN6" i="44" s="1"/>
  <c r="DZ6" i="44"/>
  <c r="DY6" i="44"/>
  <c r="DK6" i="44"/>
  <c r="DL6" i="44" s="1"/>
  <c r="CX6" i="44"/>
  <c r="CW6" i="44"/>
  <c r="CI6" i="44"/>
  <c r="CJ6" i="44" s="1"/>
  <c r="BV6" i="44"/>
  <c r="BU6" i="44"/>
  <c r="BG6" i="44"/>
  <c r="BH6" i="44" s="1"/>
  <c r="AT6" i="44"/>
  <c r="AS6" i="44"/>
  <c r="AE6" i="44"/>
  <c r="AF6" i="44" s="1"/>
  <c r="R6" i="44"/>
  <c r="Q6" i="44"/>
  <c r="C6" i="44"/>
  <c r="D6" i="44" s="1"/>
  <c r="IH5" i="44"/>
  <c r="HT5" i="44"/>
  <c r="HF5" i="44"/>
  <c r="GR5" i="44"/>
  <c r="GD5" i="44"/>
  <c r="FP5" i="44"/>
  <c r="FB5" i="44"/>
  <c r="EN5" i="44"/>
  <c r="DZ5" i="44"/>
  <c r="DL5" i="44"/>
  <c r="CX5" i="44"/>
  <c r="CJ5" i="44"/>
  <c r="BV5" i="44"/>
  <c r="BH5" i="44"/>
  <c r="AT5" i="44"/>
  <c r="AF5" i="44"/>
  <c r="R5" i="44"/>
  <c r="D5" i="44"/>
  <c r="B5" i="44"/>
  <c r="IH4" i="44"/>
  <c r="HT4" i="44"/>
  <c r="HF4" i="44"/>
  <c r="GR4" i="44"/>
  <c r="GD4" i="44"/>
  <c r="FP4" i="44"/>
  <c r="FB4" i="44"/>
  <c r="EN4" i="44"/>
  <c r="DZ4" i="44"/>
  <c r="DL4" i="44"/>
  <c r="CX4" i="44"/>
  <c r="CJ4" i="44"/>
  <c r="BV4" i="44"/>
  <c r="BH4" i="44"/>
  <c r="AT4" i="44"/>
  <c r="AF4" i="44"/>
  <c r="R4" i="44"/>
  <c r="D4" i="44"/>
  <c r="B4" i="44"/>
  <c r="IH3" i="44"/>
  <c r="IG3" i="44"/>
  <c r="HT3" i="44"/>
  <c r="HS3" i="44"/>
  <c r="HF3" i="44"/>
  <c r="HE3" i="44"/>
  <c r="GR3" i="44"/>
  <c r="GQ3" i="44"/>
  <c r="GD3" i="44"/>
  <c r="GC3" i="44"/>
  <c r="FP3" i="44"/>
  <c r="FO3" i="44"/>
  <c r="FB3" i="44"/>
  <c r="FA3" i="44"/>
  <c r="EN3" i="44"/>
  <c r="EM3" i="44"/>
  <c r="DZ3" i="44"/>
  <c r="DY3" i="44"/>
  <c r="DL3" i="44"/>
  <c r="DK3" i="44"/>
  <c r="CX3" i="44"/>
  <c r="CW3" i="44"/>
  <c r="CJ3" i="44"/>
  <c r="CI3" i="44"/>
  <c r="BV3" i="44"/>
  <c r="BU3" i="44"/>
  <c r="BH3" i="44"/>
  <c r="BG3" i="44"/>
  <c r="AT3" i="44"/>
  <c r="AS3" i="44"/>
  <c r="AF3" i="44"/>
  <c r="AE3" i="44"/>
  <c r="R3" i="44"/>
  <c r="Q3" i="44"/>
  <c r="D3" i="44"/>
  <c r="C3" i="44"/>
  <c r="B3" i="44"/>
  <c r="IH2" i="44"/>
  <c r="IG2" i="44"/>
  <c r="HT2" i="44"/>
  <c r="HS2" i="44"/>
  <c r="HF2" i="44"/>
  <c r="HE2" i="44"/>
  <c r="GR2" i="44"/>
  <c r="GQ2" i="44"/>
  <c r="GD2" i="44"/>
  <c r="GC2" i="44"/>
  <c r="FP2" i="44"/>
  <c r="FO2" i="44"/>
  <c r="FB2" i="44"/>
  <c r="FA2" i="44"/>
  <c r="EN2" i="44"/>
  <c r="EM2" i="44"/>
  <c r="DZ2" i="44"/>
  <c r="DY2" i="44"/>
  <c r="DL2" i="44"/>
  <c r="DK2" i="44"/>
  <c r="CX2" i="44"/>
  <c r="CW2" i="44"/>
  <c r="CJ2" i="44"/>
  <c r="CI2" i="44"/>
  <c r="BV2" i="44"/>
  <c r="BU2" i="44"/>
  <c r="BH2" i="44"/>
  <c r="BG2" i="44"/>
  <c r="AT2" i="44"/>
  <c r="AS2" i="44"/>
  <c r="AF2" i="44"/>
  <c r="AE2" i="44"/>
  <c r="R2" i="44"/>
  <c r="Q2" i="44"/>
  <c r="D2" i="44"/>
  <c r="C2" i="44"/>
  <c r="B2" i="44"/>
  <c r="Y29" i="45"/>
  <c r="U29" i="45"/>
  <c r="O29" i="45" s="1"/>
  <c r="AF29" i="45" s="1"/>
  <c r="N29" i="45"/>
  <c r="AE29" i="45" s="1"/>
  <c r="Y28" i="45"/>
  <c r="S28" i="45"/>
  <c r="AD27" i="45"/>
  <c r="Y27" i="45"/>
  <c r="U27" i="45"/>
  <c r="O27" i="45" s="1"/>
  <c r="AF27" i="45" s="1"/>
  <c r="T27" i="45"/>
  <c r="R27" i="45"/>
  <c r="P27" i="45"/>
  <c r="AG27" i="45" s="1"/>
  <c r="N27" i="45"/>
  <c r="AE27" i="45" s="1"/>
  <c r="M27" i="45"/>
  <c r="L27" i="45"/>
  <c r="AC27" i="45" s="1"/>
  <c r="Y26" i="45"/>
  <c r="T26" i="45"/>
  <c r="Y25" i="45"/>
  <c r="U25" i="45"/>
  <c r="O25" i="45" s="1"/>
  <c r="AF25" i="45" s="1"/>
  <c r="R25" i="45"/>
  <c r="P25" i="45"/>
  <c r="AG25" i="45" s="1"/>
  <c r="N25" i="45"/>
  <c r="AE25" i="45" s="1"/>
  <c r="AF24" i="45"/>
  <c r="Y24" i="45"/>
  <c r="U24" i="45"/>
  <c r="N24" i="45" s="1"/>
  <c r="AE24" i="45" s="1"/>
  <c r="S24" i="45"/>
  <c r="O24" i="45"/>
  <c r="L24" i="45"/>
  <c r="AC24" i="45" s="1"/>
  <c r="K24" i="45"/>
  <c r="Y23" i="45"/>
  <c r="T23" i="45"/>
  <c r="Y22" i="45"/>
  <c r="U22" i="45"/>
  <c r="K22" i="45" s="1"/>
  <c r="S22" i="45"/>
  <c r="R22" i="45"/>
  <c r="P22" i="45"/>
  <c r="AG22" i="45" s="1"/>
  <c r="M22" i="45"/>
  <c r="AD22" i="45" s="1"/>
  <c r="L22" i="45"/>
  <c r="AC22" i="45" s="1"/>
  <c r="Y21" i="45"/>
  <c r="Y20" i="45"/>
  <c r="U20" i="45"/>
  <c r="T20" i="45"/>
  <c r="O20" i="45"/>
  <c r="AF20" i="45" s="1"/>
  <c r="L20" i="45"/>
  <c r="AC20" i="45" s="1"/>
  <c r="Y19" i="45"/>
  <c r="U19" i="45"/>
  <c r="O19" i="45" s="1"/>
  <c r="AF19" i="45" s="1"/>
  <c r="T19" i="45"/>
  <c r="N19" i="45"/>
  <c r="AE19" i="45" s="1"/>
  <c r="Y18" i="45"/>
  <c r="U18" i="45"/>
  <c r="P18" i="45" s="1"/>
  <c r="AG18" i="45" s="1"/>
  <c r="S18" i="45"/>
  <c r="R18" i="45"/>
  <c r="O18" i="45"/>
  <c r="AF18" i="45" s="1"/>
  <c r="N18" i="45"/>
  <c r="AE18" i="45" s="1"/>
  <c r="M18" i="45"/>
  <c r="AD18" i="45" s="1"/>
  <c r="L18" i="45"/>
  <c r="AC18" i="45" s="1"/>
  <c r="K18" i="45"/>
  <c r="AF17" i="45"/>
  <c r="Y17" i="45"/>
  <c r="U17" i="45"/>
  <c r="O17" i="45" s="1"/>
  <c r="T17" i="45"/>
  <c r="R17" i="45"/>
  <c r="M17" i="45"/>
  <c r="AD17" i="45" s="1"/>
  <c r="Y16" i="45"/>
  <c r="U16" i="45"/>
  <c r="S16" i="45"/>
  <c r="R16" i="45"/>
  <c r="L16" i="45"/>
  <c r="AC16" i="45" s="1"/>
  <c r="Y15" i="45"/>
  <c r="U15" i="45"/>
  <c r="O15" i="45" s="1"/>
  <c r="AF15" i="45" s="1"/>
  <c r="T15" i="45"/>
  <c r="R15" i="45"/>
  <c r="P15" i="45"/>
  <c r="AG15" i="45" s="1"/>
  <c r="N15" i="45"/>
  <c r="AE15" i="45" s="1"/>
  <c r="Y14" i="45"/>
  <c r="T14" i="45"/>
  <c r="S14" i="45"/>
  <c r="Y13" i="45"/>
  <c r="U13" i="45"/>
  <c r="M13" i="45"/>
  <c r="AD13" i="45" s="1"/>
  <c r="Y12" i="45"/>
  <c r="AC8" i="45"/>
  <c r="L113" i="34"/>
  <c r="K113" i="34"/>
  <c r="I113" i="34"/>
  <c r="H113" i="34"/>
  <c r="F113" i="34"/>
  <c r="E113" i="34"/>
  <c r="D113" i="34"/>
  <c r="L112" i="34"/>
  <c r="K112" i="34"/>
  <c r="I112" i="34"/>
  <c r="H112" i="34"/>
  <c r="F112" i="34"/>
  <c r="E112" i="34"/>
  <c r="D112" i="34"/>
  <c r="L111" i="34"/>
  <c r="K111" i="34"/>
  <c r="I111" i="34"/>
  <c r="H111" i="34"/>
  <c r="F111" i="34"/>
  <c r="E111" i="34"/>
  <c r="D111" i="34"/>
  <c r="L110" i="34"/>
  <c r="K110" i="34"/>
  <c r="I110" i="34"/>
  <c r="H110" i="34"/>
  <c r="F110" i="34"/>
  <c r="E110" i="34"/>
  <c r="D110" i="34"/>
  <c r="L109" i="34"/>
  <c r="K109" i="34"/>
  <c r="I109" i="34"/>
  <c r="H109" i="34"/>
  <c r="F109" i="34"/>
  <c r="E109" i="34"/>
  <c r="D109" i="34"/>
  <c r="L108" i="34"/>
  <c r="K108" i="34"/>
  <c r="I108" i="34"/>
  <c r="H108" i="34"/>
  <c r="F108" i="34"/>
  <c r="E108" i="34"/>
  <c r="D108" i="34"/>
  <c r="L107" i="34"/>
  <c r="K107" i="34"/>
  <c r="I107" i="34"/>
  <c r="H107" i="34"/>
  <c r="F107" i="34"/>
  <c r="E107" i="34"/>
  <c r="D107" i="34"/>
  <c r="L106" i="34"/>
  <c r="K106" i="34"/>
  <c r="I106" i="34"/>
  <c r="H106" i="34"/>
  <c r="F106" i="34"/>
  <c r="E106" i="34"/>
  <c r="D106" i="34"/>
  <c r="L105" i="34"/>
  <c r="K105" i="34"/>
  <c r="I105" i="34"/>
  <c r="H105" i="34"/>
  <c r="F105" i="34"/>
  <c r="E105" i="34"/>
  <c r="D105" i="34"/>
  <c r="L104" i="34"/>
  <c r="K104" i="34"/>
  <c r="I104" i="34"/>
  <c r="H104" i="34"/>
  <c r="F104" i="34"/>
  <c r="E104" i="34"/>
  <c r="D104" i="34"/>
  <c r="L103" i="34"/>
  <c r="K103" i="34"/>
  <c r="I103" i="34"/>
  <c r="H103" i="34"/>
  <c r="F103" i="34"/>
  <c r="E103" i="34"/>
  <c r="D103" i="34"/>
  <c r="L102" i="34"/>
  <c r="K102" i="34"/>
  <c r="I102" i="34"/>
  <c r="H102" i="34"/>
  <c r="F102" i="34"/>
  <c r="E102" i="34"/>
  <c r="D102" i="34"/>
  <c r="L101" i="34"/>
  <c r="K101" i="34"/>
  <c r="I101" i="34"/>
  <c r="H101" i="34"/>
  <c r="F101" i="34"/>
  <c r="E101" i="34"/>
  <c r="D101" i="34"/>
  <c r="L100" i="34"/>
  <c r="K100" i="34"/>
  <c r="I100" i="34"/>
  <c r="H100" i="34"/>
  <c r="F100" i="34"/>
  <c r="E100" i="34"/>
  <c r="D100" i="34"/>
  <c r="L99" i="34"/>
  <c r="K99" i="34"/>
  <c r="I99" i="34"/>
  <c r="H99" i="34"/>
  <c r="F99" i="34"/>
  <c r="E99" i="34"/>
  <c r="D99" i="34"/>
  <c r="L98" i="34"/>
  <c r="K98" i="34"/>
  <c r="I98" i="34"/>
  <c r="H98" i="34"/>
  <c r="F98" i="34"/>
  <c r="E98" i="34"/>
  <c r="D98" i="34"/>
  <c r="L97" i="34"/>
  <c r="K97" i="34"/>
  <c r="I97" i="34"/>
  <c r="H97" i="34"/>
  <c r="F97" i="34"/>
  <c r="E97" i="34"/>
  <c r="D97" i="34"/>
  <c r="L96" i="34"/>
  <c r="K96" i="34"/>
  <c r="I96" i="34"/>
  <c r="H96" i="34"/>
  <c r="F96" i="34"/>
  <c r="E96" i="34"/>
  <c r="D96" i="34"/>
  <c r="L95" i="34"/>
  <c r="K95" i="34"/>
  <c r="I95" i="34"/>
  <c r="H95" i="34"/>
  <c r="F95" i="34"/>
  <c r="E95" i="34"/>
  <c r="D95" i="34"/>
  <c r="L94" i="34"/>
  <c r="K94" i="34"/>
  <c r="I94" i="34"/>
  <c r="H94" i="34"/>
  <c r="F94" i="34"/>
  <c r="E94" i="34"/>
  <c r="D94" i="34"/>
  <c r="L93" i="34"/>
  <c r="K93" i="34"/>
  <c r="I93" i="34"/>
  <c r="H93" i="34"/>
  <c r="F93" i="34"/>
  <c r="E93" i="34"/>
  <c r="D93" i="34"/>
  <c r="L92" i="34"/>
  <c r="K92" i="34"/>
  <c r="I92" i="34"/>
  <c r="H92" i="34"/>
  <c r="F92" i="34"/>
  <c r="E92" i="34"/>
  <c r="D92" i="34"/>
  <c r="L91" i="34"/>
  <c r="K91" i="34"/>
  <c r="I91" i="34"/>
  <c r="H91" i="34"/>
  <c r="F91" i="34"/>
  <c r="E91" i="34"/>
  <c r="D91" i="34"/>
  <c r="L90" i="34"/>
  <c r="K90" i="34"/>
  <c r="I90" i="34"/>
  <c r="H90" i="34"/>
  <c r="F90" i="34"/>
  <c r="E90" i="34"/>
  <c r="D90" i="34"/>
  <c r="L89" i="34"/>
  <c r="K89" i="34"/>
  <c r="I89" i="34"/>
  <c r="H89" i="34"/>
  <c r="F89" i="34"/>
  <c r="E89" i="34"/>
  <c r="D89" i="34"/>
  <c r="L88" i="34"/>
  <c r="K88" i="34"/>
  <c r="I88" i="34"/>
  <c r="H88" i="34"/>
  <c r="F88" i="34"/>
  <c r="E88" i="34"/>
  <c r="D88" i="34"/>
  <c r="L87" i="34"/>
  <c r="K87" i="34"/>
  <c r="I87" i="34"/>
  <c r="H87" i="34"/>
  <c r="F87" i="34"/>
  <c r="E87" i="34"/>
  <c r="D87" i="34"/>
  <c r="L86" i="34"/>
  <c r="K86" i="34"/>
  <c r="I86" i="34"/>
  <c r="H86" i="34"/>
  <c r="F86" i="34"/>
  <c r="E86" i="34"/>
  <c r="D86" i="34"/>
  <c r="L85" i="34"/>
  <c r="K85" i="34"/>
  <c r="I85" i="34"/>
  <c r="H85" i="34"/>
  <c r="F85" i="34"/>
  <c r="E85" i="34"/>
  <c r="D85" i="34"/>
  <c r="L84" i="34"/>
  <c r="K84" i="34"/>
  <c r="I84" i="34"/>
  <c r="H84" i="34"/>
  <c r="F84" i="34"/>
  <c r="E84" i="34"/>
  <c r="D84" i="34"/>
  <c r="L83" i="34"/>
  <c r="K83" i="34"/>
  <c r="I83" i="34"/>
  <c r="H83" i="34"/>
  <c r="F83" i="34"/>
  <c r="E83" i="34"/>
  <c r="D83" i="34"/>
  <c r="L82" i="34"/>
  <c r="K82" i="34"/>
  <c r="I82" i="34"/>
  <c r="H82" i="34"/>
  <c r="F82" i="34"/>
  <c r="E82" i="34"/>
  <c r="D82" i="34"/>
  <c r="L81" i="34"/>
  <c r="K81" i="34"/>
  <c r="I81" i="34"/>
  <c r="H81" i="34"/>
  <c r="F81" i="34"/>
  <c r="E81" i="34"/>
  <c r="D81" i="34"/>
  <c r="L80" i="34"/>
  <c r="K80" i="34"/>
  <c r="I80" i="34"/>
  <c r="H80" i="34"/>
  <c r="F80" i="34"/>
  <c r="E80" i="34"/>
  <c r="D80" i="34"/>
  <c r="L79" i="34"/>
  <c r="K79" i="34"/>
  <c r="I79" i="34"/>
  <c r="H79" i="34"/>
  <c r="F79" i="34"/>
  <c r="E79" i="34"/>
  <c r="D79" i="34"/>
  <c r="L78" i="34"/>
  <c r="K78" i="34"/>
  <c r="I78" i="34"/>
  <c r="H78" i="34"/>
  <c r="F78" i="34"/>
  <c r="E78" i="34"/>
  <c r="D78" i="34"/>
  <c r="L77" i="34"/>
  <c r="K77" i="34"/>
  <c r="I77" i="34"/>
  <c r="H77" i="34"/>
  <c r="F77" i="34"/>
  <c r="E77" i="34"/>
  <c r="D77" i="34"/>
  <c r="L76" i="34"/>
  <c r="K76" i="34"/>
  <c r="I76" i="34"/>
  <c r="H76" i="34"/>
  <c r="F76" i="34"/>
  <c r="E76" i="34"/>
  <c r="D76" i="34"/>
  <c r="L75" i="34"/>
  <c r="K75" i="34"/>
  <c r="I75" i="34"/>
  <c r="H75" i="34"/>
  <c r="F75" i="34"/>
  <c r="E75" i="34"/>
  <c r="D75" i="34"/>
  <c r="L74" i="34"/>
  <c r="K74" i="34"/>
  <c r="I74" i="34"/>
  <c r="H74" i="34"/>
  <c r="F74" i="34"/>
  <c r="E74" i="34"/>
  <c r="D74" i="34"/>
  <c r="L73" i="34"/>
  <c r="K73" i="34"/>
  <c r="I73" i="34"/>
  <c r="H73" i="34"/>
  <c r="F73" i="34"/>
  <c r="E73" i="34"/>
  <c r="D73" i="34"/>
  <c r="L72" i="34"/>
  <c r="K72" i="34"/>
  <c r="I72" i="34"/>
  <c r="H72" i="34"/>
  <c r="F72" i="34"/>
  <c r="E72" i="34"/>
  <c r="D72" i="34"/>
  <c r="L71" i="34"/>
  <c r="K71" i="34"/>
  <c r="I71" i="34"/>
  <c r="H71" i="34"/>
  <c r="F71" i="34"/>
  <c r="E71" i="34"/>
  <c r="D71" i="34"/>
  <c r="L70" i="34"/>
  <c r="K70" i="34"/>
  <c r="I70" i="34"/>
  <c r="H70" i="34"/>
  <c r="F70" i="34"/>
  <c r="E70" i="34"/>
  <c r="D70" i="34"/>
  <c r="L69" i="34"/>
  <c r="K69" i="34"/>
  <c r="I69" i="34"/>
  <c r="H69" i="34"/>
  <c r="F69" i="34"/>
  <c r="E69" i="34"/>
  <c r="D69" i="34"/>
  <c r="L68" i="34"/>
  <c r="K68" i="34"/>
  <c r="I68" i="34"/>
  <c r="H68" i="34"/>
  <c r="F68" i="34"/>
  <c r="E68" i="34"/>
  <c r="D68" i="34"/>
  <c r="L67" i="34"/>
  <c r="K67" i="34"/>
  <c r="I67" i="34"/>
  <c r="H67" i="34"/>
  <c r="F67" i="34"/>
  <c r="E67" i="34"/>
  <c r="D67" i="34"/>
  <c r="L66" i="34"/>
  <c r="K66" i="34"/>
  <c r="I66" i="34"/>
  <c r="H66" i="34"/>
  <c r="F66" i="34"/>
  <c r="E66" i="34"/>
  <c r="D66" i="34"/>
  <c r="L65" i="34"/>
  <c r="K65" i="34"/>
  <c r="I65" i="34"/>
  <c r="H65" i="34"/>
  <c r="F65" i="34"/>
  <c r="E65" i="34"/>
  <c r="D65" i="34"/>
  <c r="L64" i="34"/>
  <c r="K64" i="34"/>
  <c r="I64" i="34"/>
  <c r="H64" i="34"/>
  <c r="F64" i="34"/>
  <c r="E64" i="34"/>
  <c r="D64" i="34"/>
  <c r="L63" i="34"/>
  <c r="K63" i="34"/>
  <c r="I63" i="34"/>
  <c r="H63" i="34"/>
  <c r="F63" i="34"/>
  <c r="E63" i="34"/>
  <c r="D63" i="34"/>
  <c r="L62" i="34"/>
  <c r="K62" i="34"/>
  <c r="I62" i="34"/>
  <c r="H62" i="34"/>
  <c r="F62" i="34"/>
  <c r="E62" i="34"/>
  <c r="D62" i="34"/>
  <c r="L61" i="34"/>
  <c r="K61" i="34"/>
  <c r="I61" i="34"/>
  <c r="H61" i="34"/>
  <c r="F61" i="34"/>
  <c r="E61" i="34"/>
  <c r="D61" i="34"/>
  <c r="L60" i="34"/>
  <c r="K60" i="34"/>
  <c r="I60" i="34"/>
  <c r="H60" i="34"/>
  <c r="F60" i="34"/>
  <c r="E60" i="34"/>
  <c r="D60" i="34"/>
  <c r="L59" i="34"/>
  <c r="K59" i="34"/>
  <c r="I59" i="34"/>
  <c r="H59" i="34"/>
  <c r="F59" i="34"/>
  <c r="E59" i="34"/>
  <c r="D59" i="34"/>
  <c r="L58" i="34"/>
  <c r="K58" i="34"/>
  <c r="I58" i="34"/>
  <c r="H58" i="34"/>
  <c r="F58" i="34"/>
  <c r="E58" i="34"/>
  <c r="D58" i="34"/>
  <c r="L57" i="34"/>
  <c r="K57" i="34"/>
  <c r="I57" i="34"/>
  <c r="H57" i="34"/>
  <c r="F57" i="34"/>
  <c r="E57" i="34"/>
  <c r="D57" i="34"/>
  <c r="L56" i="34"/>
  <c r="K56" i="34"/>
  <c r="I56" i="34"/>
  <c r="H56" i="34"/>
  <c r="F56" i="34"/>
  <c r="E56" i="34"/>
  <c r="D56" i="34"/>
  <c r="L55" i="34"/>
  <c r="K55" i="34"/>
  <c r="I55" i="34"/>
  <c r="H55" i="34"/>
  <c r="F55" i="34"/>
  <c r="E55" i="34"/>
  <c r="D55" i="34"/>
  <c r="L54" i="34"/>
  <c r="K54" i="34"/>
  <c r="I54" i="34"/>
  <c r="H54" i="34"/>
  <c r="F54" i="34"/>
  <c r="E54" i="34"/>
  <c r="D54" i="34"/>
  <c r="L53" i="34"/>
  <c r="K53" i="34"/>
  <c r="I53" i="34"/>
  <c r="H53" i="34"/>
  <c r="F53" i="34"/>
  <c r="E53" i="34"/>
  <c r="D53" i="34"/>
  <c r="L52" i="34"/>
  <c r="K52" i="34"/>
  <c r="I52" i="34"/>
  <c r="H52" i="34"/>
  <c r="F52" i="34"/>
  <c r="E52" i="34"/>
  <c r="D52" i="34"/>
  <c r="L51" i="34"/>
  <c r="K51" i="34"/>
  <c r="I51" i="34"/>
  <c r="H51" i="34"/>
  <c r="F51" i="34"/>
  <c r="E51" i="34"/>
  <c r="D51" i="34"/>
  <c r="L50" i="34"/>
  <c r="K50" i="34"/>
  <c r="I50" i="34"/>
  <c r="H50" i="34"/>
  <c r="F50" i="34"/>
  <c r="E50" i="34"/>
  <c r="D50" i="34"/>
  <c r="L49" i="34"/>
  <c r="K49" i="34"/>
  <c r="I49" i="34"/>
  <c r="H49" i="34"/>
  <c r="F49" i="34"/>
  <c r="E49" i="34"/>
  <c r="D49" i="34"/>
  <c r="L48" i="34"/>
  <c r="K48" i="34"/>
  <c r="I48" i="34"/>
  <c r="H48" i="34"/>
  <c r="F48" i="34"/>
  <c r="E48" i="34"/>
  <c r="D48" i="34"/>
  <c r="L47" i="34"/>
  <c r="K47" i="34"/>
  <c r="I47" i="34"/>
  <c r="H47" i="34"/>
  <c r="F47" i="34"/>
  <c r="E47" i="34"/>
  <c r="D47" i="34"/>
  <c r="L46" i="34"/>
  <c r="K46" i="34"/>
  <c r="I46" i="34"/>
  <c r="H46" i="34"/>
  <c r="F46" i="34"/>
  <c r="E46" i="34"/>
  <c r="D46" i="34"/>
  <c r="L45" i="34"/>
  <c r="K45" i="34"/>
  <c r="I45" i="34"/>
  <c r="H45" i="34"/>
  <c r="F45" i="34"/>
  <c r="E45" i="34"/>
  <c r="D45" i="34"/>
  <c r="L44" i="34"/>
  <c r="K44" i="34"/>
  <c r="I44" i="34"/>
  <c r="H44" i="34"/>
  <c r="F44" i="34"/>
  <c r="E44" i="34"/>
  <c r="D44" i="34"/>
  <c r="L43" i="34"/>
  <c r="K43" i="34"/>
  <c r="I43" i="34"/>
  <c r="H43" i="34"/>
  <c r="F43" i="34"/>
  <c r="E43" i="34"/>
  <c r="D43" i="34"/>
  <c r="L42" i="34"/>
  <c r="K42" i="34"/>
  <c r="I42" i="34"/>
  <c r="H42" i="34"/>
  <c r="F42" i="34"/>
  <c r="E42" i="34"/>
  <c r="D42" i="34"/>
  <c r="L41" i="34"/>
  <c r="K41" i="34"/>
  <c r="I41" i="34"/>
  <c r="H41" i="34"/>
  <c r="F41" i="34"/>
  <c r="E41" i="34"/>
  <c r="D41" i="34"/>
  <c r="L40" i="34"/>
  <c r="K40" i="34"/>
  <c r="I40" i="34"/>
  <c r="H40" i="34"/>
  <c r="F40" i="34"/>
  <c r="E40" i="34"/>
  <c r="D40" i="34"/>
  <c r="L39" i="34"/>
  <c r="K39" i="34"/>
  <c r="I39" i="34"/>
  <c r="H39" i="34"/>
  <c r="F39" i="34"/>
  <c r="E39" i="34"/>
  <c r="D39" i="34"/>
  <c r="L38" i="34"/>
  <c r="K38" i="34"/>
  <c r="I38" i="34"/>
  <c r="H38" i="34"/>
  <c r="F38" i="34"/>
  <c r="E38" i="34"/>
  <c r="D38" i="34"/>
  <c r="L37" i="34"/>
  <c r="K37" i="34"/>
  <c r="I37" i="34"/>
  <c r="H37" i="34"/>
  <c r="F37" i="34"/>
  <c r="E37" i="34"/>
  <c r="D37" i="34"/>
  <c r="L36" i="34"/>
  <c r="K36" i="34"/>
  <c r="I36" i="34"/>
  <c r="H36" i="34"/>
  <c r="F36" i="34"/>
  <c r="E36" i="34"/>
  <c r="D36" i="34"/>
  <c r="L35" i="34"/>
  <c r="K35" i="34"/>
  <c r="I35" i="34"/>
  <c r="H35" i="34"/>
  <c r="F35" i="34"/>
  <c r="E35" i="34"/>
  <c r="D35" i="34"/>
  <c r="L34" i="34"/>
  <c r="K34" i="34"/>
  <c r="I34" i="34"/>
  <c r="H34" i="34"/>
  <c r="F34" i="34"/>
  <c r="E34" i="34"/>
  <c r="D34" i="34"/>
  <c r="L33" i="34"/>
  <c r="K33" i="34"/>
  <c r="I33" i="34"/>
  <c r="H33" i="34"/>
  <c r="F33" i="34"/>
  <c r="E33" i="34"/>
  <c r="D33" i="34"/>
  <c r="L32" i="34"/>
  <c r="K32" i="34"/>
  <c r="I32" i="34"/>
  <c r="H32" i="34"/>
  <c r="F32" i="34"/>
  <c r="E32" i="34"/>
  <c r="D32" i="34"/>
  <c r="L31" i="34"/>
  <c r="K31" i="34"/>
  <c r="I31" i="34"/>
  <c r="H31" i="34"/>
  <c r="F31" i="34"/>
  <c r="E31" i="34"/>
  <c r="D31" i="34"/>
  <c r="L30" i="34"/>
  <c r="K30" i="34"/>
  <c r="I30" i="34"/>
  <c r="H30" i="34"/>
  <c r="F30" i="34"/>
  <c r="E30" i="34"/>
  <c r="D30" i="34"/>
  <c r="L29" i="34"/>
  <c r="K29" i="34"/>
  <c r="I29" i="34"/>
  <c r="H29" i="34"/>
  <c r="F29" i="34"/>
  <c r="E29" i="34"/>
  <c r="D29" i="34"/>
  <c r="L28" i="34"/>
  <c r="K28" i="34"/>
  <c r="I28" i="34"/>
  <c r="H28" i="34"/>
  <c r="F28" i="34"/>
  <c r="E28" i="34"/>
  <c r="D28" i="34"/>
  <c r="L27" i="34"/>
  <c r="K27" i="34"/>
  <c r="I27" i="34"/>
  <c r="H27" i="34"/>
  <c r="F27" i="34"/>
  <c r="E27" i="34"/>
  <c r="D27" i="34"/>
  <c r="L26" i="34"/>
  <c r="K26" i="34"/>
  <c r="I26" i="34"/>
  <c r="H26" i="34"/>
  <c r="F26" i="34"/>
  <c r="E26" i="34"/>
  <c r="D26" i="34"/>
  <c r="L25" i="34"/>
  <c r="K25" i="34"/>
  <c r="I25" i="34"/>
  <c r="H25" i="34"/>
  <c r="F25" i="34"/>
  <c r="E25" i="34"/>
  <c r="D25" i="34"/>
  <c r="L24" i="34"/>
  <c r="K24" i="34"/>
  <c r="I24" i="34"/>
  <c r="H24" i="34"/>
  <c r="F24" i="34"/>
  <c r="E24" i="34"/>
  <c r="D24" i="34"/>
  <c r="L23" i="34"/>
  <c r="K23" i="34"/>
  <c r="I23" i="34"/>
  <c r="H23" i="34"/>
  <c r="F23" i="34"/>
  <c r="E23" i="34"/>
  <c r="D23" i="34"/>
  <c r="N22" i="34"/>
  <c r="L22" i="34"/>
  <c r="K22" i="34"/>
  <c r="I22" i="34"/>
  <c r="H22" i="34"/>
  <c r="F22" i="34"/>
  <c r="E22" i="34"/>
  <c r="D22" i="34"/>
  <c r="M21" i="34"/>
  <c r="L21" i="34"/>
  <c r="K21" i="34"/>
  <c r="I21" i="34"/>
  <c r="H21" i="34"/>
  <c r="F21" i="34"/>
  <c r="E21" i="34"/>
  <c r="D21" i="34"/>
  <c r="L20" i="34"/>
  <c r="K20" i="34"/>
  <c r="I20" i="34"/>
  <c r="H20" i="34"/>
  <c r="F20" i="34"/>
  <c r="E20" i="34"/>
  <c r="D20" i="34"/>
  <c r="L19" i="34"/>
  <c r="K19" i="34"/>
  <c r="I19" i="34"/>
  <c r="H19" i="34"/>
  <c r="F19" i="34"/>
  <c r="E19" i="34"/>
  <c r="D19" i="34"/>
  <c r="L18" i="34"/>
  <c r="K18" i="34"/>
  <c r="I18" i="34"/>
  <c r="H18" i="34"/>
  <c r="F18" i="34"/>
  <c r="E18" i="34"/>
  <c r="D18" i="34"/>
  <c r="L17" i="34"/>
  <c r="K17" i="34"/>
  <c r="I17" i="34"/>
  <c r="H17" i="34"/>
  <c r="F17" i="34"/>
  <c r="E17" i="34"/>
  <c r="D17" i="34"/>
  <c r="L16" i="34"/>
  <c r="K16" i="34"/>
  <c r="I16" i="34"/>
  <c r="H16" i="34"/>
  <c r="F16" i="34"/>
  <c r="E16" i="34"/>
  <c r="D16" i="34"/>
  <c r="L15" i="34"/>
  <c r="K15" i="34"/>
  <c r="I15" i="34"/>
  <c r="H15" i="34"/>
  <c r="F15" i="34"/>
  <c r="E15" i="34"/>
  <c r="D15" i="34"/>
  <c r="L14" i="34"/>
  <c r="K14" i="34"/>
  <c r="I14" i="34"/>
  <c r="H14" i="34"/>
  <c r="F14" i="34"/>
  <c r="E14" i="34"/>
  <c r="D14" i="34"/>
  <c r="K12" i="34"/>
  <c r="H12" i="34"/>
  <c r="E12" i="34"/>
  <c r="Y10" i="34"/>
  <c r="X10" i="34"/>
  <c r="W10" i="34"/>
  <c r="V10" i="34"/>
  <c r="U10" i="34"/>
  <c r="T10" i="34"/>
  <c r="I9" i="34"/>
  <c r="D9" i="34"/>
  <c r="I8" i="34"/>
  <c r="D8" i="34"/>
  <c r="V7" i="34"/>
  <c r="I7" i="34"/>
  <c r="V6" i="34"/>
  <c r="I6" i="34"/>
  <c r="V5" i="34"/>
  <c r="V4" i="34"/>
  <c r="K115" i="33"/>
  <c r="L115" i="34" s="1"/>
  <c r="H115" i="33"/>
  <c r="I115" i="34" s="1"/>
  <c r="E115" i="33"/>
  <c r="F115" i="34" s="1"/>
  <c r="K114" i="33"/>
  <c r="L114" i="34" s="1"/>
  <c r="AM113" i="33"/>
  <c r="AL113" i="33"/>
  <c r="AK113" i="33"/>
  <c r="AJ113" i="33"/>
  <c r="AI113" i="33"/>
  <c r="AH113" i="33"/>
  <c r="AG113" i="33"/>
  <c r="AE113" i="33"/>
  <c r="AD113" i="33"/>
  <c r="AC113" i="33"/>
  <c r="AB113" i="33"/>
  <c r="AA113" i="33"/>
  <c r="Z113" i="33"/>
  <c r="Y113" i="33"/>
  <c r="W113" i="33"/>
  <c r="V113" i="33"/>
  <c r="X113" i="33" s="1"/>
  <c r="U113" i="33"/>
  <c r="S113" i="33"/>
  <c r="R113" i="33"/>
  <c r="T113" i="33" s="1"/>
  <c r="Q113" i="33"/>
  <c r="M113" i="33"/>
  <c r="N113" i="34" s="1"/>
  <c r="L113" i="33"/>
  <c r="M113" i="34" s="1"/>
  <c r="AU112" i="33"/>
  <c r="AQ112" i="33"/>
  <c r="AO112" i="33"/>
  <c r="AM112" i="33"/>
  <c r="AL112" i="33"/>
  <c r="AK112" i="33"/>
  <c r="AJ112" i="33"/>
  <c r="AI112" i="33"/>
  <c r="AH112" i="33"/>
  <c r="AG112" i="33"/>
  <c r="AE112" i="33"/>
  <c r="AD112" i="33"/>
  <c r="AC112" i="33"/>
  <c r="AA112" i="33"/>
  <c r="Z112" i="33"/>
  <c r="AB112" i="33" s="1"/>
  <c r="Y112" i="33"/>
  <c r="W112" i="33"/>
  <c r="V112" i="33"/>
  <c r="X112" i="33" s="1"/>
  <c r="U112" i="33"/>
  <c r="S112" i="33"/>
  <c r="R112" i="33"/>
  <c r="T112" i="33" s="1"/>
  <c r="Q112" i="33"/>
  <c r="AT112" i="33" s="1"/>
  <c r="M112" i="33"/>
  <c r="N112" i="34" s="1"/>
  <c r="L112" i="33"/>
  <c r="M112" i="34" s="1"/>
  <c r="AV111" i="33"/>
  <c r="AT111" i="33"/>
  <c r="AM111" i="33"/>
  <c r="AL111" i="33"/>
  <c r="AK111" i="33"/>
  <c r="AJ111" i="33"/>
  <c r="AI111" i="33"/>
  <c r="AH111" i="33"/>
  <c r="AG111" i="33"/>
  <c r="AE111" i="33"/>
  <c r="AD111" i="33"/>
  <c r="AC111" i="33"/>
  <c r="AA111" i="33"/>
  <c r="Z111" i="33"/>
  <c r="AB111" i="33" s="1"/>
  <c r="Y111" i="33"/>
  <c r="W111" i="33"/>
  <c r="V111" i="33"/>
  <c r="X111" i="33" s="1"/>
  <c r="U111" i="33"/>
  <c r="S111" i="33"/>
  <c r="R111" i="33"/>
  <c r="T111" i="33" s="1"/>
  <c r="Q111" i="33"/>
  <c r="M111" i="33"/>
  <c r="N111" i="34" s="1"/>
  <c r="L111" i="33"/>
  <c r="M111" i="34" s="1"/>
  <c r="AV110" i="33"/>
  <c r="AS110" i="33"/>
  <c r="AR110" i="33"/>
  <c r="AQ110" i="33"/>
  <c r="AO110" i="33"/>
  <c r="AN110" i="33"/>
  <c r="AM110" i="33"/>
  <c r="AL110" i="33"/>
  <c r="AK110" i="33"/>
  <c r="AJ110" i="33"/>
  <c r="AI110" i="33"/>
  <c r="AH110" i="33"/>
  <c r="AG110" i="33"/>
  <c r="AE110" i="33"/>
  <c r="AD110" i="33"/>
  <c r="AC110" i="33"/>
  <c r="AA110" i="33"/>
  <c r="Z110" i="33"/>
  <c r="AB110" i="33" s="1"/>
  <c r="Y110" i="33"/>
  <c r="W110" i="33"/>
  <c r="V110" i="33"/>
  <c r="X110" i="33" s="1"/>
  <c r="U110" i="33"/>
  <c r="S110" i="33"/>
  <c r="R110" i="33"/>
  <c r="T110" i="33" s="1"/>
  <c r="Q110" i="33"/>
  <c r="AT110" i="33" s="1"/>
  <c r="M110" i="33"/>
  <c r="N110" i="34" s="1"/>
  <c r="L110" i="33"/>
  <c r="M110" i="34" s="1"/>
  <c r="AM109" i="33"/>
  <c r="AL109" i="33"/>
  <c r="AK109" i="33"/>
  <c r="AJ109" i="33"/>
  <c r="AI109" i="33"/>
  <c r="AH109" i="33"/>
  <c r="AG109" i="33"/>
  <c r="AE109" i="33"/>
  <c r="AD109" i="33"/>
  <c r="AC109" i="33"/>
  <c r="AA109" i="33"/>
  <c r="Z109" i="33"/>
  <c r="AB109" i="33" s="1"/>
  <c r="Y109" i="33"/>
  <c r="W109" i="33"/>
  <c r="V109" i="33"/>
  <c r="X109" i="33" s="1"/>
  <c r="U109" i="33"/>
  <c r="S109" i="33"/>
  <c r="R109" i="33"/>
  <c r="T109" i="33" s="1"/>
  <c r="Q109" i="33"/>
  <c r="M109" i="33"/>
  <c r="N109" i="34" s="1"/>
  <c r="L109" i="33"/>
  <c r="M109" i="34" s="1"/>
  <c r="AU108" i="33"/>
  <c r="AO108" i="33"/>
  <c r="AM108" i="33"/>
  <c r="AL108" i="33"/>
  <c r="AK108" i="33"/>
  <c r="AJ108" i="33"/>
  <c r="AI108" i="33"/>
  <c r="AH108" i="33"/>
  <c r="AG108" i="33"/>
  <c r="AE108" i="33"/>
  <c r="AD108" i="33"/>
  <c r="AC108" i="33"/>
  <c r="AA108" i="33"/>
  <c r="Z108" i="33"/>
  <c r="AB108" i="33" s="1"/>
  <c r="Y108" i="33"/>
  <c r="W108" i="33"/>
  <c r="V108" i="33"/>
  <c r="X108" i="33" s="1"/>
  <c r="U108" i="33"/>
  <c r="S108" i="33"/>
  <c r="R108" i="33"/>
  <c r="T108" i="33" s="1"/>
  <c r="Q108" i="33"/>
  <c r="AT108" i="33" s="1"/>
  <c r="M108" i="33"/>
  <c r="N108" i="34" s="1"/>
  <c r="L108" i="33"/>
  <c r="M108" i="34" s="1"/>
  <c r="AM107" i="33"/>
  <c r="AL107" i="33"/>
  <c r="AK107" i="33"/>
  <c r="AJ107" i="33"/>
  <c r="AI107" i="33"/>
  <c r="AH107" i="33"/>
  <c r="AG107" i="33"/>
  <c r="AE107" i="33"/>
  <c r="AD107" i="33"/>
  <c r="AC107" i="33"/>
  <c r="AA107" i="33"/>
  <c r="Z107" i="33"/>
  <c r="AB107" i="33" s="1"/>
  <c r="Y107" i="33"/>
  <c r="W107" i="33"/>
  <c r="V107" i="33"/>
  <c r="X107" i="33" s="1"/>
  <c r="U107" i="33"/>
  <c r="S107" i="33"/>
  <c r="R107" i="33"/>
  <c r="T107" i="33" s="1"/>
  <c r="Q107" i="33"/>
  <c r="M107" i="33"/>
  <c r="N107" i="34" s="1"/>
  <c r="L107" i="33"/>
  <c r="M107" i="34" s="1"/>
  <c r="AS106" i="33"/>
  <c r="AQ106" i="33"/>
  <c r="AO106" i="33"/>
  <c r="AN106" i="33"/>
  <c r="AM106" i="33"/>
  <c r="AL106" i="33"/>
  <c r="AK106" i="33"/>
  <c r="AJ106" i="33"/>
  <c r="AI106" i="33"/>
  <c r="AH106" i="33"/>
  <c r="AG106" i="33"/>
  <c r="AE106" i="33"/>
  <c r="AD106" i="33"/>
  <c r="AC106" i="33"/>
  <c r="AA106" i="33"/>
  <c r="Z106" i="33"/>
  <c r="AB106" i="33" s="1"/>
  <c r="Y106" i="33"/>
  <c r="W106" i="33"/>
  <c r="V106" i="33"/>
  <c r="X106" i="33" s="1"/>
  <c r="U106" i="33"/>
  <c r="S106" i="33"/>
  <c r="R106" i="33"/>
  <c r="T106" i="33" s="1"/>
  <c r="Q106" i="33"/>
  <c r="M106" i="33"/>
  <c r="N106" i="34" s="1"/>
  <c r="L106" i="33"/>
  <c r="M106" i="34" s="1"/>
  <c r="AT105" i="33"/>
  <c r="AM105" i="33"/>
  <c r="AL105" i="33"/>
  <c r="AK105" i="33"/>
  <c r="AJ105" i="33"/>
  <c r="AI105" i="33"/>
  <c r="AH105" i="33"/>
  <c r="AG105" i="33"/>
  <c r="AE105" i="33"/>
  <c r="AD105" i="33"/>
  <c r="AC105" i="33"/>
  <c r="AA105" i="33"/>
  <c r="Z105" i="33"/>
  <c r="AB105" i="33" s="1"/>
  <c r="Y105" i="33"/>
  <c r="X105" i="33"/>
  <c r="W105" i="33"/>
  <c r="V105" i="33"/>
  <c r="U105" i="33"/>
  <c r="S105" i="33"/>
  <c r="R105" i="33"/>
  <c r="T105" i="33" s="1"/>
  <c r="Q105" i="33"/>
  <c r="M105" i="33"/>
  <c r="N105" i="34" s="1"/>
  <c r="L105" i="33"/>
  <c r="M105" i="34" s="1"/>
  <c r="AS104" i="33"/>
  <c r="AO104" i="33"/>
  <c r="AM104" i="33"/>
  <c r="AL104" i="33"/>
  <c r="AK104" i="33"/>
  <c r="AJ104" i="33"/>
  <c r="AI104" i="33"/>
  <c r="AH104" i="33"/>
  <c r="AG104" i="33"/>
  <c r="AE104" i="33"/>
  <c r="AD104" i="33"/>
  <c r="AC104" i="33"/>
  <c r="AB104" i="33"/>
  <c r="AA104" i="33"/>
  <c r="Z104" i="33"/>
  <c r="Y104" i="33"/>
  <c r="W104" i="33"/>
  <c r="V104" i="33"/>
  <c r="X104" i="33" s="1"/>
  <c r="U104" i="33"/>
  <c r="T104" i="33"/>
  <c r="S104" i="33"/>
  <c r="R104" i="33"/>
  <c r="Q104" i="33"/>
  <c r="M104" i="33"/>
  <c r="N104" i="34" s="1"/>
  <c r="L104" i="33"/>
  <c r="M104" i="34" s="1"/>
  <c r="AV103" i="33"/>
  <c r="AT103" i="33"/>
  <c r="AR103" i="33"/>
  <c r="AM103" i="33"/>
  <c r="AL103" i="33"/>
  <c r="AK103" i="33"/>
  <c r="AJ103" i="33"/>
  <c r="AI103" i="33"/>
  <c r="AH103" i="33"/>
  <c r="AG103" i="33"/>
  <c r="AE103" i="33"/>
  <c r="AD103" i="33"/>
  <c r="AC103" i="33"/>
  <c r="AA103" i="33"/>
  <c r="Z103" i="33"/>
  <c r="AB103" i="33" s="1"/>
  <c r="Y103" i="33"/>
  <c r="W103" i="33"/>
  <c r="V103" i="33"/>
  <c r="X103" i="33" s="1"/>
  <c r="U103" i="33"/>
  <c r="S103" i="33"/>
  <c r="R103" i="33"/>
  <c r="T103" i="33" s="1"/>
  <c r="Q103" i="33"/>
  <c r="AN103" i="33" s="1"/>
  <c r="M103" i="33"/>
  <c r="N103" i="34" s="1"/>
  <c r="L103" i="33"/>
  <c r="M103" i="34" s="1"/>
  <c r="AM102" i="33"/>
  <c r="AL102" i="33"/>
  <c r="AK102" i="33"/>
  <c r="AJ102" i="33"/>
  <c r="AI102" i="33"/>
  <c r="AH102" i="33"/>
  <c r="AG102" i="33"/>
  <c r="AE102" i="33"/>
  <c r="AD102" i="33"/>
  <c r="AC102" i="33"/>
  <c r="AA102" i="33"/>
  <c r="Z102" i="33"/>
  <c r="AB102" i="33" s="1"/>
  <c r="Y102" i="33"/>
  <c r="W102" i="33"/>
  <c r="V102" i="33"/>
  <c r="X102" i="33" s="1"/>
  <c r="U102" i="33"/>
  <c r="S102" i="33"/>
  <c r="R102" i="33"/>
  <c r="T102" i="33" s="1"/>
  <c r="Q102" i="33"/>
  <c r="M102" i="33"/>
  <c r="N102" i="34" s="1"/>
  <c r="L102" i="33"/>
  <c r="M102" i="34" s="1"/>
  <c r="AV101" i="33"/>
  <c r="AP101" i="33"/>
  <c r="AN101" i="33"/>
  <c r="AM101" i="33"/>
  <c r="AL101" i="33"/>
  <c r="AK101" i="33"/>
  <c r="AJ101" i="33"/>
  <c r="AI101" i="33"/>
  <c r="AH101" i="33"/>
  <c r="AG101" i="33"/>
  <c r="AE101" i="33"/>
  <c r="AD101" i="33"/>
  <c r="AC101" i="33"/>
  <c r="AA101" i="33"/>
  <c r="Z101" i="33"/>
  <c r="AB101" i="33" s="1"/>
  <c r="Y101" i="33"/>
  <c r="W101" i="33"/>
  <c r="V101" i="33"/>
  <c r="X101" i="33" s="1"/>
  <c r="U101" i="33"/>
  <c r="S101" i="33"/>
  <c r="R101" i="33"/>
  <c r="T101" i="33" s="1"/>
  <c r="Q101" i="33"/>
  <c r="AT101" i="33" s="1"/>
  <c r="M101" i="33"/>
  <c r="N101" i="34" s="1"/>
  <c r="L101" i="33"/>
  <c r="M101" i="34" s="1"/>
  <c r="AM100" i="33"/>
  <c r="AL100" i="33"/>
  <c r="AK100" i="33"/>
  <c r="AJ100" i="33"/>
  <c r="AI100" i="33"/>
  <c r="AH100" i="33"/>
  <c r="AG100" i="33"/>
  <c r="AE100" i="33"/>
  <c r="AD100" i="33"/>
  <c r="AC100" i="33"/>
  <c r="AA100" i="33"/>
  <c r="Z100" i="33"/>
  <c r="AB100" i="33" s="1"/>
  <c r="Y100" i="33"/>
  <c r="W100" i="33"/>
  <c r="V100" i="33"/>
  <c r="X100" i="33" s="1"/>
  <c r="U100" i="33"/>
  <c r="S100" i="33"/>
  <c r="R100" i="33"/>
  <c r="T100" i="33" s="1"/>
  <c r="Q100" i="33"/>
  <c r="M100" i="33"/>
  <c r="N100" i="34" s="1"/>
  <c r="L100" i="33"/>
  <c r="M100" i="34" s="1"/>
  <c r="AV99" i="33"/>
  <c r="AM99" i="33"/>
  <c r="AL99" i="33"/>
  <c r="AK99" i="33"/>
  <c r="AJ99" i="33"/>
  <c r="AI99" i="33"/>
  <c r="AH99" i="33"/>
  <c r="AG99" i="33"/>
  <c r="AE99" i="33"/>
  <c r="AD99" i="33"/>
  <c r="AC99" i="33"/>
  <c r="AA99" i="33"/>
  <c r="Z99" i="33"/>
  <c r="AB99" i="33" s="1"/>
  <c r="Y99" i="33"/>
  <c r="W99" i="33"/>
  <c r="V99" i="33"/>
  <c r="X99" i="33" s="1"/>
  <c r="U99" i="33"/>
  <c r="S99" i="33"/>
  <c r="R99" i="33"/>
  <c r="T99" i="33" s="1"/>
  <c r="Q99" i="33"/>
  <c r="M99" i="33"/>
  <c r="N99" i="34" s="1"/>
  <c r="L99" i="33"/>
  <c r="M99" i="34" s="1"/>
  <c r="AR98" i="33"/>
  <c r="AQ98" i="33"/>
  <c r="AO98" i="33"/>
  <c r="AN98" i="33"/>
  <c r="AM98" i="33"/>
  <c r="AL98" i="33"/>
  <c r="AK98" i="33"/>
  <c r="AJ98" i="33"/>
  <c r="AI98" i="33"/>
  <c r="AH98" i="33"/>
  <c r="AG98" i="33"/>
  <c r="AE98" i="33"/>
  <c r="AD98" i="33"/>
  <c r="AC98" i="33"/>
  <c r="AA98" i="33"/>
  <c r="Z98" i="33"/>
  <c r="AB98" i="33" s="1"/>
  <c r="Y98" i="33"/>
  <c r="W98" i="33"/>
  <c r="V98" i="33"/>
  <c r="X98" i="33" s="1"/>
  <c r="U98" i="33"/>
  <c r="S98" i="33"/>
  <c r="R98" i="33"/>
  <c r="T98" i="33" s="1"/>
  <c r="Q98" i="33"/>
  <c r="M98" i="33"/>
  <c r="N98" i="34" s="1"/>
  <c r="L98" i="33"/>
  <c r="M98" i="34" s="1"/>
  <c r="AP97" i="33"/>
  <c r="AM97" i="33"/>
  <c r="AL97" i="33"/>
  <c r="AK97" i="33"/>
  <c r="AJ97" i="33"/>
  <c r="AI97" i="33"/>
  <c r="AH97" i="33"/>
  <c r="AG97" i="33"/>
  <c r="AE97" i="33"/>
  <c r="AD97" i="33"/>
  <c r="AC97" i="33"/>
  <c r="AB97" i="33"/>
  <c r="AA97" i="33"/>
  <c r="Z97" i="33"/>
  <c r="Y97" i="33"/>
  <c r="X97" i="33"/>
  <c r="W97" i="33"/>
  <c r="V97" i="33"/>
  <c r="U97" i="33"/>
  <c r="T97" i="33"/>
  <c r="S97" i="33"/>
  <c r="R97" i="33"/>
  <c r="Q97" i="33"/>
  <c r="AV97" i="33" s="1"/>
  <c r="M97" i="33"/>
  <c r="N97" i="34" s="1"/>
  <c r="L97" i="33"/>
  <c r="M97" i="34" s="1"/>
  <c r="AQ96" i="33"/>
  <c r="AO96" i="33"/>
  <c r="AM96" i="33"/>
  <c r="AL96" i="33"/>
  <c r="AK96" i="33"/>
  <c r="AJ96" i="33"/>
  <c r="AI96" i="33"/>
  <c r="AH96" i="33"/>
  <c r="AG96" i="33"/>
  <c r="AE96" i="33"/>
  <c r="AD96" i="33"/>
  <c r="AC96" i="33"/>
  <c r="AB96" i="33"/>
  <c r="AA96" i="33"/>
  <c r="Z96" i="33"/>
  <c r="Y96" i="33"/>
  <c r="W96" i="33"/>
  <c r="V96" i="33"/>
  <c r="X96" i="33" s="1"/>
  <c r="U96" i="33"/>
  <c r="T96" i="33"/>
  <c r="S96" i="33"/>
  <c r="R96" i="33"/>
  <c r="Q96" i="33"/>
  <c r="AT96" i="33" s="1"/>
  <c r="M96" i="33"/>
  <c r="N96" i="34" s="1"/>
  <c r="L96" i="33"/>
  <c r="M96" i="34" s="1"/>
  <c r="AV95" i="33"/>
  <c r="AT95" i="33"/>
  <c r="AR95" i="33"/>
  <c r="AN95" i="33"/>
  <c r="AM95" i="33"/>
  <c r="AL95" i="33"/>
  <c r="AK95" i="33"/>
  <c r="AJ95" i="33"/>
  <c r="AI95" i="33"/>
  <c r="AH95" i="33"/>
  <c r="AG95" i="33"/>
  <c r="AE95" i="33"/>
  <c r="AD95" i="33"/>
  <c r="AC95" i="33"/>
  <c r="AA95" i="33"/>
  <c r="Z95" i="33"/>
  <c r="AB95" i="33" s="1"/>
  <c r="Y95" i="33"/>
  <c r="W95" i="33"/>
  <c r="V95" i="33"/>
  <c r="X95" i="33" s="1"/>
  <c r="U95" i="33"/>
  <c r="S95" i="33"/>
  <c r="R95" i="33"/>
  <c r="T95" i="33" s="1"/>
  <c r="Q95" i="33"/>
  <c r="M95" i="33"/>
  <c r="N95" i="34" s="1"/>
  <c r="L95" i="33"/>
  <c r="M95" i="34" s="1"/>
  <c r="AU94" i="33"/>
  <c r="AS94" i="33"/>
  <c r="AQ94" i="33"/>
  <c r="AO94" i="33"/>
  <c r="AM94" i="33"/>
  <c r="AL94" i="33"/>
  <c r="AK94" i="33"/>
  <c r="AJ94" i="33"/>
  <c r="AI94" i="33"/>
  <c r="AH94" i="33"/>
  <c r="AG94" i="33"/>
  <c r="AE94" i="33"/>
  <c r="AD94" i="33"/>
  <c r="AC94" i="33"/>
  <c r="AA94" i="33"/>
  <c r="Z94" i="33"/>
  <c r="AB94" i="33" s="1"/>
  <c r="Y94" i="33"/>
  <c r="W94" i="33"/>
  <c r="V94" i="33"/>
  <c r="X94" i="33" s="1"/>
  <c r="U94" i="33"/>
  <c r="S94" i="33"/>
  <c r="R94" i="33"/>
  <c r="T94" i="33" s="1"/>
  <c r="Q94" i="33"/>
  <c r="AN94" i="33" s="1"/>
  <c r="M94" i="33"/>
  <c r="N94" i="34" s="1"/>
  <c r="L94" i="33"/>
  <c r="M94" i="34" s="1"/>
  <c r="AM93" i="33"/>
  <c r="AL93" i="33"/>
  <c r="AK93" i="33"/>
  <c r="AJ93" i="33"/>
  <c r="AI93" i="33"/>
  <c r="AH93" i="33"/>
  <c r="AG93" i="33"/>
  <c r="AE93" i="33"/>
  <c r="AD93" i="33"/>
  <c r="AC93" i="33"/>
  <c r="AA93" i="33"/>
  <c r="Z93" i="33"/>
  <c r="AB93" i="33" s="1"/>
  <c r="Y93" i="33"/>
  <c r="W93" i="33"/>
  <c r="V93" i="33"/>
  <c r="X93" i="33" s="1"/>
  <c r="U93" i="33"/>
  <c r="S93" i="33"/>
  <c r="R93" i="33"/>
  <c r="T93" i="33" s="1"/>
  <c r="Q93" i="33"/>
  <c r="AV93" i="33" s="1"/>
  <c r="M93" i="33"/>
  <c r="N93" i="34" s="1"/>
  <c r="L93" i="33"/>
  <c r="M93" i="34" s="1"/>
  <c r="AU92" i="33"/>
  <c r="AM92" i="33"/>
  <c r="AL92" i="33"/>
  <c r="AK92" i="33"/>
  <c r="AJ92" i="33"/>
  <c r="AI92" i="33"/>
  <c r="AH92" i="33"/>
  <c r="AG92" i="33"/>
  <c r="AE92" i="33"/>
  <c r="AD92" i="33"/>
  <c r="AC92" i="33"/>
  <c r="AA92" i="33"/>
  <c r="Z92" i="33"/>
  <c r="AB92" i="33" s="1"/>
  <c r="Y92" i="33"/>
  <c r="W92" i="33"/>
  <c r="V92" i="33"/>
  <c r="X92" i="33" s="1"/>
  <c r="U92" i="33"/>
  <c r="S92" i="33"/>
  <c r="R92" i="33"/>
  <c r="T92" i="33" s="1"/>
  <c r="Q92" i="33"/>
  <c r="M92" i="33"/>
  <c r="N92" i="34" s="1"/>
  <c r="L92" i="33"/>
  <c r="M92" i="34" s="1"/>
  <c r="AV91" i="33"/>
  <c r="AM91" i="33"/>
  <c r="AL91" i="33"/>
  <c r="AK91" i="33"/>
  <c r="AJ91" i="33"/>
  <c r="AI91" i="33"/>
  <c r="AH91" i="33"/>
  <c r="AG91" i="33"/>
  <c r="AE91" i="33"/>
  <c r="AD91" i="33"/>
  <c r="AC91" i="33"/>
  <c r="AA91" i="33"/>
  <c r="Z91" i="33"/>
  <c r="AB91" i="33" s="1"/>
  <c r="Y91" i="33"/>
  <c r="W91" i="33"/>
  <c r="V91" i="33"/>
  <c r="X91" i="33" s="1"/>
  <c r="U91" i="33"/>
  <c r="S91" i="33"/>
  <c r="R91" i="33"/>
  <c r="T91" i="33" s="1"/>
  <c r="Q91" i="33"/>
  <c r="M91" i="33"/>
  <c r="N91" i="34" s="1"/>
  <c r="L91" i="33"/>
  <c r="M91" i="34" s="1"/>
  <c r="AU90" i="33"/>
  <c r="AO90" i="33"/>
  <c r="AN90" i="33"/>
  <c r="AM90" i="33"/>
  <c r="AL90" i="33"/>
  <c r="AK90" i="33"/>
  <c r="AJ90" i="33"/>
  <c r="AI90" i="33"/>
  <c r="AH90" i="33"/>
  <c r="AG90" i="33"/>
  <c r="AE90" i="33"/>
  <c r="AD90" i="33"/>
  <c r="AC90" i="33"/>
  <c r="AA90" i="33"/>
  <c r="Z90" i="33"/>
  <c r="AB90" i="33" s="1"/>
  <c r="Y90" i="33"/>
  <c r="W90" i="33"/>
  <c r="V90" i="33"/>
  <c r="X90" i="33" s="1"/>
  <c r="U90" i="33"/>
  <c r="S90" i="33"/>
  <c r="R90" i="33"/>
  <c r="T90" i="33" s="1"/>
  <c r="Q90" i="33"/>
  <c r="AV90" i="33" s="1"/>
  <c r="M90" i="33"/>
  <c r="N90" i="34" s="1"/>
  <c r="L90" i="33"/>
  <c r="M90" i="34" s="1"/>
  <c r="AT89" i="33"/>
  <c r="AM89" i="33"/>
  <c r="AL89" i="33"/>
  <c r="AK89" i="33"/>
  <c r="AJ89" i="33"/>
  <c r="AI89" i="33"/>
  <c r="AH89" i="33"/>
  <c r="AG89" i="33"/>
  <c r="AE89" i="33"/>
  <c r="AD89" i="33"/>
  <c r="AC89" i="33"/>
  <c r="AA89" i="33"/>
  <c r="Z89" i="33"/>
  <c r="AB89" i="33" s="1"/>
  <c r="Y89" i="33"/>
  <c r="X89" i="33"/>
  <c r="W89" i="33"/>
  <c r="V89" i="33"/>
  <c r="U89" i="33"/>
  <c r="S89" i="33"/>
  <c r="R89" i="33"/>
  <c r="T89" i="33" s="1"/>
  <c r="Q89" i="33"/>
  <c r="AV89" i="33" s="1"/>
  <c r="M89" i="33"/>
  <c r="N89" i="34" s="1"/>
  <c r="L89" i="33"/>
  <c r="M89" i="34" s="1"/>
  <c r="AM88" i="33"/>
  <c r="AL88" i="33"/>
  <c r="AK88" i="33"/>
  <c r="AJ88" i="33"/>
  <c r="AI88" i="33"/>
  <c r="AH88" i="33"/>
  <c r="AG88" i="33"/>
  <c r="AE88" i="33"/>
  <c r="AD88" i="33"/>
  <c r="AC88" i="33"/>
  <c r="AB88" i="33"/>
  <c r="AA88" i="33"/>
  <c r="Z88" i="33"/>
  <c r="Y88" i="33"/>
  <c r="W88" i="33"/>
  <c r="V88" i="33"/>
  <c r="X88" i="33" s="1"/>
  <c r="U88" i="33"/>
  <c r="T88" i="33"/>
  <c r="S88" i="33"/>
  <c r="R88" i="33"/>
  <c r="Q88" i="33"/>
  <c r="AT88" i="33" s="1"/>
  <c r="M88" i="33"/>
  <c r="N88" i="34" s="1"/>
  <c r="L88" i="33"/>
  <c r="M88" i="34" s="1"/>
  <c r="AV87" i="33"/>
  <c r="AT87" i="33"/>
  <c r="AR87" i="33"/>
  <c r="AM87" i="33"/>
  <c r="AL87" i="33"/>
  <c r="AK87" i="33"/>
  <c r="AJ87" i="33"/>
  <c r="AI87" i="33"/>
  <c r="AH87" i="33"/>
  <c r="AG87" i="33"/>
  <c r="AE87" i="33"/>
  <c r="AD87" i="33"/>
  <c r="AC87" i="33"/>
  <c r="AA87" i="33"/>
  <c r="Z87" i="33"/>
  <c r="AB87" i="33" s="1"/>
  <c r="Y87" i="33"/>
  <c r="W87" i="33"/>
  <c r="V87" i="33"/>
  <c r="X87" i="33" s="1"/>
  <c r="U87" i="33"/>
  <c r="S87" i="33"/>
  <c r="R87" i="33"/>
  <c r="T87" i="33" s="1"/>
  <c r="Q87" i="33"/>
  <c r="AN87" i="33" s="1"/>
  <c r="M87" i="33"/>
  <c r="N87" i="34" s="1"/>
  <c r="L87" i="33"/>
  <c r="M87" i="34" s="1"/>
  <c r="AQ86" i="33"/>
  <c r="AM86" i="33"/>
  <c r="AL86" i="33"/>
  <c r="AK86" i="33"/>
  <c r="AJ86" i="33"/>
  <c r="AI86" i="33"/>
  <c r="AH86" i="33"/>
  <c r="AG86" i="33"/>
  <c r="AE86" i="33"/>
  <c r="AD86" i="33"/>
  <c r="AC86" i="33"/>
  <c r="AA86" i="33"/>
  <c r="Z86" i="33"/>
  <c r="AB86" i="33" s="1"/>
  <c r="Y86" i="33"/>
  <c r="W86" i="33"/>
  <c r="V86" i="33"/>
  <c r="X86" i="33" s="1"/>
  <c r="U86" i="33"/>
  <c r="S86" i="33"/>
  <c r="R86" i="33"/>
  <c r="T86" i="33" s="1"/>
  <c r="Q86" i="33"/>
  <c r="AT86" i="33" s="1"/>
  <c r="M86" i="33"/>
  <c r="N86" i="34" s="1"/>
  <c r="L86" i="33"/>
  <c r="M86" i="34" s="1"/>
  <c r="AV85" i="33"/>
  <c r="AP85" i="33"/>
  <c r="AN85" i="33"/>
  <c r="AM85" i="33"/>
  <c r="AL85" i="33"/>
  <c r="AK85" i="33"/>
  <c r="AJ85" i="33"/>
  <c r="AI85" i="33"/>
  <c r="AH85" i="33"/>
  <c r="AG85" i="33"/>
  <c r="AE85" i="33"/>
  <c r="AD85" i="33"/>
  <c r="AC85" i="33"/>
  <c r="AA85" i="33"/>
  <c r="Z85" i="33"/>
  <c r="AB85" i="33" s="1"/>
  <c r="Y85" i="33"/>
  <c r="W85" i="33"/>
  <c r="V85" i="33"/>
  <c r="X85" i="33" s="1"/>
  <c r="U85" i="33"/>
  <c r="S85" i="33"/>
  <c r="R85" i="33"/>
  <c r="T85" i="33" s="1"/>
  <c r="Q85" i="33"/>
  <c r="AT85" i="33" s="1"/>
  <c r="M85" i="33"/>
  <c r="N85" i="34" s="1"/>
  <c r="L85" i="33"/>
  <c r="M85" i="34" s="1"/>
  <c r="AU84" i="33"/>
  <c r="AS84" i="33"/>
  <c r="AM84" i="33"/>
  <c r="AL84" i="33"/>
  <c r="AK84" i="33"/>
  <c r="AJ84" i="33"/>
  <c r="AI84" i="33"/>
  <c r="AH84" i="33"/>
  <c r="AG84" i="33"/>
  <c r="AE84" i="33"/>
  <c r="AD84" i="33"/>
  <c r="AC84" i="33"/>
  <c r="AA84" i="33"/>
  <c r="Z84" i="33"/>
  <c r="AB84" i="33" s="1"/>
  <c r="Y84" i="33"/>
  <c r="W84" i="33"/>
  <c r="V84" i="33"/>
  <c r="X84" i="33" s="1"/>
  <c r="U84" i="33"/>
  <c r="S84" i="33"/>
  <c r="R84" i="33"/>
  <c r="T84" i="33" s="1"/>
  <c r="Q84" i="33"/>
  <c r="AT84" i="33" s="1"/>
  <c r="M84" i="33"/>
  <c r="N84" i="34" s="1"/>
  <c r="L84" i="33"/>
  <c r="M84" i="34" s="1"/>
  <c r="AV83" i="33"/>
  <c r="AM83" i="33"/>
  <c r="AL83" i="33"/>
  <c r="AK83" i="33"/>
  <c r="AJ83" i="33"/>
  <c r="AI83" i="33"/>
  <c r="AH83" i="33"/>
  <c r="AG83" i="33"/>
  <c r="AE83" i="33"/>
  <c r="AD83" i="33"/>
  <c r="AC83" i="33"/>
  <c r="AA83" i="33"/>
  <c r="Z83" i="33"/>
  <c r="AB83" i="33" s="1"/>
  <c r="Y83" i="33"/>
  <c r="W83" i="33"/>
  <c r="V83" i="33"/>
  <c r="X83" i="33" s="1"/>
  <c r="U83" i="33"/>
  <c r="S83" i="33"/>
  <c r="R83" i="33"/>
  <c r="T83" i="33" s="1"/>
  <c r="Q83" i="33"/>
  <c r="AT83" i="33" s="1"/>
  <c r="M83" i="33"/>
  <c r="N83" i="34" s="1"/>
  <c r="L83" i="33"/>
  <c r="M83" i="34" s="1"/>
  <c r="AV82" i="33"/>
  <c r="AR82" i="33"/>
  <c r="AO82" i="33"/>
  <c r="AN82" i="33"/>
  <c r="AM82" i="33"/>
  <c r="AL82" i="33"/>
  <c r="AK82" i="33"/>
  <c r="AJ82" i="33"/>
  <c r="AI82" i="33"/>
  <c r="AH82" i="33"/>
  <c r="AG82" i="33"/>
  <c r="AE82" i="33"/>
  <c r="AD82" i="33"/>
  <c r="AC82" i="33"/>
  <c r="AA82" i="33"/>
  <c r="Z82" i="33"/>
  <c r="AB82" i="33" s="1"/>
  <c r="Y82" i="33"/>
  <c r="W82" i="33"/>
  <c r="V82" i="33"/>
  <c r="X82" i="33" s="1"/>
  <c r="U82" i="33"/>
  <c r="S82" i="33"/>
  <c r="R82" i="33"/>
  <c r="T82" i="33" s="1"/>
  <c r="Q82" i="33"/>
  <c r="AT82" i="33" s="1"/>
  <c r="M82" i="33"/>
  <c r="N82" i="34" s="1"/>
  <c r="L82" i="33"/>
  <c r="M82" i="34" s="1"/>
  <c r="AP81" i="33"/>
  <c r="AM81" i="33"/>
  <c r="AL81" i="33"/>
  <c r="AK81" i="33"/>
  <c r="AJ81" i="33"/>
  <c r="AI81" i="33"/>
  <c r="AH81" i="33"/>
  <c r="AG81" i="33"/>
  <c r="AE81" i="33"/>
  <c r="AD81" i="33"/>
  <c r="AC81" i="33"/>
  <c r="AB81" i="33"/>
  <c r="AA81" i="33"/>
  <c r="Z81" i="33"/>
  <c r="Y81" i="33"/>
  <c r="X81" i="33"/>
  <c r="W81" i="33"/>
  <c r="V81" i="33"/>
  <c r="U81" i="33"/>
  <c r="T81" i="33"/>
  <c r="S81" i="33"/>
  <c r="R81" i="33"/>
  <c r="Q81" i="33"/>
  <c r="AV81" i="33" s="1"/>
  <c r="M81" i="33"/>
  <c r="N81" i="34" s="1"/>
  <c r="L81" i="33"/>
  <c r="M81" i="34" s="1"/>
  <c r="AQ80" i="33"/>
  <c r="AO80" i="33"/>
  <c r="AM80" i="33"/>
  <c r="AL80" i="33"/>
  <c r="AK80" i="33"/>
  <c r="AJ80" i="33"/>
  <c r="AI80" i="33"/>
  <c r="AH80" i="33"/>
  <c r="AG80" i="33"/>
  <c r="AE80" i="33"/>
  <c r="AD80" i="33"/>
  <c r="AC80" i="33"/>
  <c r="AB80" i="33"/>
  <c r="AA80" i="33"/>
  <c r="Z80" i="33"/>
  <c r="Y80" i="33"/>
  <c r="X80" i="33"/>
  <c r="W80" i="33"/>
  <c r="V80" i="33"/>
  <c r="U80" i="33"/>
  <c r="T80" i="33"/>
  <c r="S80" i="33"/>
  <c r="R80" i="33"/>
  <c r="Q80" i="33"/>
  <c r="AT80" i="33" s="1"/>
  <c r="M80" i="33"/>
  <c r="N80" i="34" s="1"/>
  <c r="L80" i="33"/>
  <c r="M80" i="34" s="1"/>
  <c r="AM79" i="33"/>
  <c r="AL79" i="33"/>
  <c r="AK79" i="33"/>
  <c r="AJ79" i="33"/>
  <c r="AI79" i="33"/>
  <c r="AH79" i="33"/>
  <c r="AG79" i="33"/>
  <c r="AE79" i="33"/>
  <c r="AD79" i="33"/>
  <c r="AC79" i="33"/>
  <c r="AA79" i="33"/>
  <c r="Z79" i="33"/>
  <c r="AB79" i="33" s="1"/>
  <c r="Y79" i="33"/>
  <c r="W79" i="33"/>
  <c r="V79" i="33"/>
  <c r="X79" i="33" s="1"/>
  <c r="U79" i="33"/>
  <c r="S79" i="33"/>
  <c r="R79" i="33"/>
  <c r="T79" i="33" s="1"/>
  <c r="Q79" i="33"/>
  <c r="AV79" i="33" s="1"/>
  <c r="M79" i="33"/>
  <c r="N79" i="34" s="1"/>
  <c r="L79" i="33"/>
  <c r="M79" i="34" s="1"/>
  <c r="AV78" i="33"/>
  <c r="AS78" i="33"/>
  <c r="AO78" i="33"/>
  <c r="AM78" i="33"/>
  <c r="AL78" i="33"/>
  <c r="AK78" i="33"/>
  <c r="AJ78" i="33"/>
  <c r="AI78" i="33"/>
  <c r="AH78" i="33"/>
  <c r="AG78" i="33"/>
  <c r="AE78" i="33"/>
  <c r="AD78" i="33"/>
  <c r="AC78" i="33"/>
  <c r="AA78" i="33"/>
  <c r="Z78" i="33"/>
  <c r="AB78" i="33" s="1"/>
  <c r="Y78" i="33"/>
  <c r="W78" i="33"/>
  <c r="V78" i="33"/>
  <c r="X78" i="33" s="1"/>
  <c r="U78" i="33"/>
  <c r="S78" i="33"/>
  <c r="R78" i="33"/>
  <c r="T78" i="33" s="1"/>
  <c r="Q78" i="33"/>
  <c r="AT78" i="33" s="1"/>
  <c r="M78" i="33"/>
  <c r="N78" i="34" s="1"/>
  <c r="L78" i="33"/>
  <c r="M78" i="34" s="1"/>
  <c r="AM77" i="33"/>
  <c r="AL77" i="33"/>
  <c r="AK77" i="33"/>
  <c r="AJ77" i="33"/>
  <c r="AI77" i="33"/>
  <c r="AH77" i="33"/>
  <c r="AG77" i="33"/>
  <c r="AE77" i="33"/>
  <c r="AD77" i="33"/>
  <c r="AC77" i="33"/>
  <c r="AB77" i="33"/>
  <c r="AA77" i="33"/>
  <c r="Z77" i="33"/>
  <c r="Y77" i="33"/>
  <c r="W77" i="33"/>
  <c r="V77" i="33"/>
  <c r="X77" i="33" s="1"/>
  <c r="U77" i="33"/>
  <c r="T77" i="33"/>
  <c r="S77" i="33"/>
  <c r="R77" i="33"/>
  <c r="Q77" i="33"/>
  <c r="AP77" i="33" s="1"/>
  <c r="M77" i="33"/>
  <c r="N77" i="34" s="1"/>
  <c r="L77" i="33"/>
  <c r="M77" i="34" s="1"/>
  <c r="AU76" i="33"/>
  <c r="AS76" i="33"/>
  <c r="AQ76" i="33"/>
  <c r="AM76" i="33"/>
  <c r="AL76" i="33"/>
  <c r="AK76" i="33"/>
  <c r="AJ76" i="33"/>
  <c r="AI76" i="33"/>
  <c r="AH76" i="33"/>
  <c r="AG76" i="33"/>
  <c r="AE76" i="33"/>
  <c r="AD76" i="33"/>
  <c r="AC76" i="33"/>
  <c r="AA76" i="33"/>
  <c r="Z76" i="33"/>
  <c r="AB76" i="33" s="1"/>
  <c r="Y76" i="33"/>
  <c r="W76" i="33"/>
  <c r="V76" i="33"/>
  <c r="X76" i="33" s="1"/>
  <c r="U76" i="33"/>
  <c r="S76" i="33"/>
  <c r="R76" i="33"/>
  <c r="T76" i="33" s="1"/>
  <c r="Q76" i="33"/>
  <c r="AT76" i="33" s="1"/>
  <c r="M76" i="33"/>
  <c r="N76" i="34" s="1"/>
  <c r="L76" i="33"/>
  <c r="M76" i="34" s="1"/>
  <c r="AV75" i="33"/>
  <c r="AR75" i="33"/>
  <c r="AM75" i="33"/>
  <c r="AL75" i="33"/>
  <c r="AK75" i="33"/>
  <c r="AJ75" i="33"/>
  <c r="AI75" i="33"/>
  <c r="AH75" i="33"/>
  <c r="AG75" i="33"/>
  <c r="AE75" i="33"/>
  <c r="AD75" i="33"/>
  <c r="AC75" i="33"/>
  <c r="AA75" i="33"/>
  <c r="Z75" i="33"/>
  <c r="AB75" i="33" s="1"/>
  <c r="Y75" i="33"/>
  <c r="W75" i="33"/>
  <c r="V75" i="33"/>
  <c r="X75" i="33" s="1"/>
  <c r="U75" i="33"/>
  <c r="S75" i="33"/>
  <c r="R75" i="33"/>
  <c r="T75" i="33" s="1"/>
  <c r="Q75" i="33"/>
  <c r="AT75" i="33" s="1"/>
  <c r="M75" i="33"/>
  <c r="N75" i="34" s="1"/>
  <c r="L75" i="33"/>
  <c r="M75" i="34" s="1"/>
  <c r="AM74" i="33"/>
  <c r="AL74" i="33"/>
  <c r="AK74" i="33"/>
  <c r="AJ74" i="33"/>
  <c r="AI74" i="33"/>
  <c r="AH74" i="33"/>
  <c r="AG74" i="33"/>
  <c r="AE74" i="33"/>
  <c r="AD74" i="33"/>
  <c r="AC74" i="33"/>
  <c r="AB74" i="33"/>
  <c r="AA74" i="33"/>
  <c r="Z74" i="33"/>
  <c r="Y74" i="33"/>
  <c r="W74" i="33"/>
  <c r="V74" i="33"/>
  <c r="X74" i="33" s="1"/>
  <c r="U74" i="33"/>
  <c r="T74" i="33"/>
  <c r="S74" i="33"/>
  <c r="R74" i="33"/>
  <c r="Q74" i="33"/>
  <c r="AT74" i="33" s="1"/>
  <c r="M74" i="33"/>
  <c r="N74" i="34" s="1"/>
  <c r="L74" i="33"/>
  <c r="M74" i="34" s="1"/>
  <c r="AT73" i="33"/>
  <c r="AP73" i="33"/>
  <c r="AM73" i="33"/>
  <c r="AL73" i="33"/>
  <c r="AK73" i="33"/>
  <c r="AJ73" i="33"/>
  <c r="AI73" i="33"/>
  <c r="AH73" i="33"/>
  <c r="AG73" i="33"/>
  <c r="AE73" i="33"/>
  <c r="AD73" i="33"/>
  <c r="AC73" i="33"/>
  <c r="AA73" i="33"/>
  <c r="Z73" i="33"/>
  <c r="AB73" i="33" s="1"/>
  <c r="Y73" i="33"/>
  <c r="W73" i="33"/>
  <c r="V73" i="33"/>
  <c r="X73" i="33" s="1"/>
  <c r="U73" i="33"/>
  <c r="S73" i="33"/>
  <c r="R73" i="33"/>
  <c r="T73" i="33" s="1"/>
  <c r="Q73" i="33"/>
  <c r="AV73" i="33" s="1"/>
  <c r="M73" i="33"/>
  <c r="N73" i="34" s="1"/>
  <c r="L73" i="33"/>
  <c r="M73" i="34" s="1"/>
  <c r="AU72" i="33"/>
  <c r="AO72" i="33"/>
  <c r="AM72" i="33"/>
  <c r="AL72" i="33"/>
  <c r="AK72" i="33"/>
  <c r="AJ72" i="33"/>
  <c r="AI72" i="33"/>
  <c r="AH72" i="33"/>
  <c r="AG72" i="33"/>
  <c r="AE72" i="33"/>
  <c r="AD72" i="33"/>
  <c r="AC72" i="33"/>
  <c r="AA72" i="33"/>
  <c r="Z72" i="33"/>
  <c r="AB72" i="33" s="1"/>
  <c r="Y72" i="33"/>
  <c r="W72" i="33"/>
  <c r="V72" i="33"/>
  <c r="X72" i="33" s="1"/>
  <c r="U72" i="33"/>
  <c r="S72" i="33"/>
  <c r="R72" i="33"/>
  <c r="T72" i="33" s="1"/>
  <c r="Q72" i="33"/>
  <c r="AT72" i="33" s="1"/>
  <c r="M72" i="33"/>
  <c r="N72" i="34" s="1"/>
  <c r="L72" i="33"/>
  <c r="M72" i="34" s="1"/>
  <c r="AV71" i="33"/>
  <c r="AT71" i="33"/>
  <c r="AR71" i="33"/>
  <c r="AN71" i="33"/>
  <c r="AM71" i="33"/>
  <c r="AL71" i="33"/>
  <c r="AK71" i="33"/>
  <c r="AJ71" i="33"/>
  <c r="AI71" i="33"/>
  <c r="AH71" i="33"/>
  <c r="AG71" i="33"/>
  <c r="AE71" i="33"/>
  <c r="AD71" i="33"/>
  <c r="AC71" i="33"/>
  <c r="AA71" i="33"/>
  <c r="Z71" i="33"/>
  <c r="AB71" i="33" s="1"/>
  <c r="Y71" i="33"/>
  <c r="W71" i="33"/>
  <c r="V71" i="33"/>
  <c r="X71" i="33" s="1"/>
  <c r="U71" i="33"/>
  <c r="S71" i="33"/>
  <c r="R71" i="33"/>
  <c r="T71" i="33" s="1"/>
  <c r="Q71" i="33"/>
  <c r="M71" i="33"/>
  <c r="N71" i="34" s="1"/>
  <c r="L71" i="33"/>
  <c r="M71" i="34" s="1"/>
  <c r="AR70" i="33"/>
  <c r="AN70" i="33"/>
  <c r="AM70" i="33"/>
  <c r="AL70" i="33"/>
  <c r="AK70" i="33"/>
  <c r="AJ70" i="33"/>
  <c r="AI70" i="33"/>
  <c r="AH70" i="33"/>
  <c r="AG70" i="33"/>
  <c r="AE70" i="33"/>
  <c r="AD70" i="33"/>
  <c r="AC70" i="33"/>
  <c r="AA70" i="33"/>
  <c r="Z70" i="33"/>
  <c r="AB70" i="33" s="1"/>
  <c r="Y70" i="33"/>
  <c r="W70" i="33"/>
  <c r="V70" i="33"/>
  <c r="X70" i="33" s="1"/>
  <c r="U70" i="33"/>
  <c r="S70" i="33"/>
  <c r="R70" i="33"/>
  <c r="T70" i="33" s="1"/>
  <c r="Q70" i="33"/>
  <c r="AT70" i="33" s="1"/>
  <c r="M70" i="33"/>
  <c r="N70" i="34" s="1"/>
  <c r="L70" i="33"/>
  <c r="M70" i="34" s="1"/>
  <c r="AP69" i="33"/>
  <c r="AN69" i="33"/>
  <c r="AM69" i="33"/>
  <c r="AL69" i="33"/>
  <c r="AK69" i="33"/>
  <c r="AJ69" i="33"/>
  <c r="AI69" i="33"/>
  <c r="AH69" i="33"/>
  <c r="AG69" i="33"/>
  <c r="AE69" i="33"/>
  <c r="AD69" i="33"/>
  <c r="AC69" i="33"/>
  <c r="AB69" i="33"/>
  <c r="AA69" i="33"/>
  <c r="Z69" i="33"/>
  <c r="Y69" i="33"/>
  <c r="X69" i="33"/>
  <c r="W69" i="33"/>
  <c r="V69" i="33"/>
  <c r="U69" i="33"/>
  <c r="T69" i="33"/>
  <c r="S69" i="33"/>
  <c r="R69" i="33"/>
  <c r="Q69" i="33"/>
  <c r="AV69" i="33" s="1"/>
  <c r="M69" i="33"/>
  <c r="N69" i="34" s="1"/>
  <c r="L69" i="33"/>
  <c r="M69" i="34" s="1"/>
  <c r="AM68" i="33"/>
  <c r="AL68" i="33"/>
  <c r="AK68" i="33"/>
  <c r="AJ68" i="33"/>
  <c r="AI68" i="33"/>
  <c r="AH68" i="33"/>
  <c r="AG68" i="33"/>
  <c r="AE68" i="33"/>
  <c r="AD68" i="33"/>
  <c r="AC68" i="33"/>
  <c r="AA68" i="33"/>
  <c r="Z68" i="33"/>
  <c r="AB68" i="33" s="1"/>
  <c r="Y68" i="33"/>
  <c r="W68" i="33"/>
  <c r="V68" i="33"/>
  <c r="X68" i="33" s="1"/>
  <c r="U68" i="33"/>
  <c r="S68" i="33"/>
  <c r="R68" i="33"/>
  <c r="T68" i="33" s="1"/>
  <c r="Q68" i="33"/>
  <c r="AT68" i="33" s="1"/>
  <c r="M68" i="33"/>
  <c r="N68" i="34" s="1"/>
  <c r="L68" i="33"/>
  <c r="M68" i="34" s="1"/>
  <c r="AM67" i="33"/>
  <c r="AL67" i="33"/>
  <c r="AK67" i="33"/>
  <c r="AJ67" i="33"/>
  <c r="AI67" i="33"/>
  <c r="AH67" i="33"/>
  <c r="AG67" i="33"/>
  <c r="AE67" i="33"/>
  <c r="AD67" i="33"/>
  <c r="AC67" i="33"/>
  <c r="AA67" i="33"/>
  <c r="Z67" i="33"/>
  <c r="AB67" i="33" s="1"/>
  <c r="Y67" i="33"/>
  <c r="W67" i="33"/>
  <c r="V67" i="33"/>
  <c r="X67" i="33" s="1"/>
  <c r="U67" i="33"/>
  <c r="S67" i="33"/>
  <c r="R67" i="33"/>
  <c r="T67" i="33" s="1"/>
  <c r="Q67" i="33"/>
  <c r="AT67" i="33" s="1"/>
  <c r="M67" i="33"/>
  <c r="N67" i="34" s="1"/>
  <c r="L67" i="33"/>
  <c r="M67" i="34" s="1"/>
  <c r="AV66" i="33"/>
  <c r="AU66" i="33"/>
  <c r="AS66" i="33"/>
  <c r="AO66" i="33"/>
  <c r="AN66" i="33"/>
  <c r="AM66" i="33"/>
  <c r="AL66" i="33"/>
  <c r="AK66" i="33"/>
  <c r="AJ66" i="33"/>
  <c r="AI66" i="33"/>
  <c r="AH66" i="33"/>
  <c r="AG66" i="33"/>
  <c r="AE66" i="33"/>
  <c r="AD66" i="33"/>
  <c r="AC66" i="33"/>
  <c r="AB66" i="33"/>
  <c r="AA66" i="33"/>
  <c r="Z66" i="33"/>
  <c r="Y66" i="33"/>
  <c r="X66" i="33"/>
  <c r="W66" i="33"/>
  <c r="V66" i="33"/>
  <c r="U66" i="33"/>
  <c r="T66" i="33"/>
  <c r="S66" i="33"/>
  <c r="R66" i="33"/>
  <c r="Q66" i="33"/>
  <c r="AT66" i="33" s="1"/>
  <c r="M66" i="33"/>
  <c r="N66" i="34" s="1"/>
  <c r="L66" i="33"/>
  <c r="M66" i="34" s="1"/>
  <c r="AT65" i="33"/>
  <c r="AP65" i="33"/>
  <c r="AM65" i="33"/>
  <c r="AL65" i="33"/>
  <c r="AK65" i="33"/>
  <c r="AJ65" i="33"/>
  <c r="AI65" i="33"/>
  <c r="AH65" i="33"/>
  <c r="AG65" i="33"/>
  <c r="AE65" i="33"/>
  <c r="AD65" i="33"/>
  <c r="AC65" i="33"/>
  <c r="AA65" i="33"/>
  <c r="Z65" i="33"/>
  <c r="AB65" i="33" s="1"/>
  <c r="Y65" i="33"/>
  <c r="W65" i="33"/>
  <c r="V65" i="33"/>
  <c r="X65" i="33" s="1"/>
  <c r="U65" i="33"/>
  <c r="S65" i="33"/>
  <c r="R65" i="33"/>
  <c r="T65" i="33" s="1"/>
  <c r="Q65" i="33"/>
  <c r="AV65" i="33" s="1"/>
  <c r="M65" i="33"/>
  <c r="N65" i="34" s="1"/>
  <c r="L65" i="33"/>
  <c r="M65" i="34" s="1"/>
  <c r="AM64" i="33"/>
  <c r="AL64" i="33"/>
  <c r="AK64" i="33"/>
  <c r="AJ64" i="33"/>
  <c r="AI64" i="33"/>
  <c r="AH64" i="33"/>
  <c r="AG64" i="33"/>
  <c r="AE64" i="33"/>
  <c r="AD64" i="33"/>
  <c r="AC64" i="33"/>
  <c r="AA64" i="33"/>
  <c r="Z64" i="33"/>
  <c r="AB64" i="33" s="1"/>
  <c r="Y64" i="33"/>
  <c r="W64" i="33"/>
  <c r="V64" i="33"/>
  <c r="X64" i="33" s="1"/>
  <c r="U64" i="33"/>
  <c r="S64" i="33"/>
  <c r="R64" i="33"/>
  <c r="T64" i="33" s="1"/>
  <c r="Q64" i="33"/>
  <c r="AT64" i="33" s="1"/>
  <c r="M64" i="33"/>
  <c r="N64" i="34" s="1"/>
  <c r="L64" i="33"/>
  <c r="M64" i="34" s="1"/>
  <c r="AV63" i="33"/>
  <c r="AT63" i="33"/>
  <c r="AR63" i="33"/>
  <c r="AN63" i="33"/>
  <c r="AM63" i="33"/>
  <c r="AL63" i="33"/>
  <c r="AK63" i="33"/>
  <c r="AJ63" i="33"/>
  <c r="AI63" i="33"/>
  <c r="AH63" i="33"/>
  <c r="AG63" i="33"/>
  <c r="AE63" i="33"/>
  <c r="AD63" i="33"/>
  <c r="AC63" i="33"/>
  <c r="AA63" i="33"/>
  <c r="Z63" i="33"/>
  <c r="AB63" i="33" s="1"/>
  <c r="Y63" i="33"/>
  <c r="W63" i="33"/>
  <c r="V63" i="33"/>
  <c r="X63" i="33" s="1"/>
  <c r="U63" i="33"/>
  <c r="S63" i="33"/>
  <c r="R63" i="33"/>
  <c r="T63" i="33" s="1"/>
  <c r="Q63" i="33"/>
  <c r="M63" i="33"/>
  <c r="N63" i="34" s="1"/>
  <c r="L63" i="33"/>
  <c r="M63" i="34" s="1"/>
  <c r="AS62" i="33"/>
  <c r="AR62" i="33"/>
  <c r="AQ62" i="33"/>
  <c r="AM62" i="33"/>
  <c r="AL62" i="33"/>
  <c r="AK62" i="33"/>
  <c r="AJ62" i="33"/>
  <c r="AI62" i="33"/>
  <c r="AH62" i="33"/>
  <c r="AG62" i="33"/>
  <c r="AE62" i="33"/>
  <c r="AD62" i="33"/>
  <c r="AC62" i="33"/>
  <c r="AA62" i="33"/>
  <c r="Z62" i="33"/>
  <c r="AB62" i="33" s="1"/>
  <c r="Y62" i="33"/>
  <c r="W62" i="33"/>
  <c r="V62" i="33"/>
  <c r="X62" i="33" s="1"/>
  <c r="U62" i="33"/>
  <c r="S62" i="33"/>
  <c r="R62" i="33"/>
  <c r="T62" i="33" s="1"/>
  <c r="Q62" i="33"/>
  <c r="AT62" i="33" s="1"/>
  <c r="M62" i="33"/>
  <c r="N62" i="34" s="1"/>
  <c r="L62" i="33"/>
  <c r="M62" i="34" s="1"/>
  <c r="AV61" i="33"/>
  <c r="AP61" i="33"/>
  <c r="AN61" i="33"/>
  <c r="AM61" i="33"/>
  <c r="AL61" i="33"/>
  <c r="AK61" i="33"/>
  <c r="AJ61" i="33"/>
  <c r="AI61" i="33"/>
  <c r="AH61" i="33"/>
  <c r="AG61" i="33"/>
  <c r="AE61" i="33"/>
  <c r="AD61" i="33"/>
  <c r="AC61" i="33"/>
  <c r="AA61" i="33"/>
  <c r="Z61" i="33"/>
  <c r="AB61" i="33" s="1"/>
  <c r="Y61" i="33"/>
  <c r="W61" i="33"/>
  <c r="V61" i="33"/>
  <c r="X61" i="33" s="1"/>
  <c r="U61" i="33"/>
  <c r="S61" i="33"/>
  <c r="R61" i="33"/>
  <c r="T61" i="33" s="1"/>
  <c r="Q61" i="33"/>
  <c r="AT61" i="33" s="1"/>
  <c r="M61" i="33"/>
  <c r="N61" i="34" s="1"/>
  <c r="L61" i="33"/>
  <c r="M61" i="34" s="1"/>
  <c r="AU60" i="33"/>
  <c r="AS60" i="33"/>
  <c r="AQ60" i="33"/>
  <c r="AO60" i="33"/>
  <c r="AM60" i="33"/>
  <c r="AL60" i="33"/>
  <c r="AK60" i="33"/>
  <c r="AJ60" i="33"/>
  <c r="AI60" i="33"/>
  <c r="AH60" i="33"/>
  <c r="AG60" i="33"/>
  <c r="AE60" i="33"/>
  <c r="AD60" i="33"/>
  <c r="AC60" i="33"/>
  <c r="AA60" i="33"/>
  <c r="Z60" i="33"/>
  <c r="AB60" i="33" s="1"/>
  <c r="Y60" i="33"/>
  <c r="W60" i="33"/>
  <c r="V60" i="33"/>
  <c r="X60" i="33" s="1"/>
  <c r="U60" i="33"/>
  <c r="S60" i="33"/>
  <c r="R60" i="33"/>
  <c r="T60" i="33" s="1"/>
  <c r="Q60" i="33"/>
  <c r="AT60" i="33" s="1"/>
  <c r="M60" i="33"/>
  <c r="N60" i="34" s="1"/>
  <c r="L60" i="33"/>
  <c r="M60" i="34" s="1"/>
  <c r="AV59" i="33"/>
  <c r="AR59" i="33"/>
  <c r="AN59" i="33"/>
  <c r="AM59" i="33"/>
  <c r="AL59" i="33"/>
  <c r="AK59" i="33"/>
  <c r="AJ59" i="33"/>
  <c r="AI59" i="33"/>
  <c r="AH59" i="33"/>
  <c r="AG59" i="33"/>
  <c r="AE59" i="33"/>
  <c r="AD59" i="33"/>
  <c r="AC59" i="33"/>
  <c r="AA59" i="33"/>
  <c r="Z59" i="33"/>
  <c r="AB59" i="33" s="1"/>
  <c r="Y59" i="33"/>
  <c r="W59" i="33"/>
  <c r="V59" i="33"/>
  <c r="X59" i="33" s="1"/>
  <c r="U59" i="33"/>
  <c r="S59" i="33"/>
  <c r="R59" i="33"/>
  <c r="T59" i="33" s="1"/>
  <c r="Q59" i="33"/>
  <c r="AT59" i="33" s="1"/>
  <c r="M59" i="33"/>
  <c r="N59" i="34" s="1"/>
  <c r="L59" i="33"/>
  <c r="M59" i="34" s="1"/>
  <c r="AV58" i="33"/>
  <c r="AU58" i="33"/>
  <c r="AS58" i="33"/>
  <c r="AR58" i="33"/>
  <c r="AN58" i="33"/>
  <c r="AM58" i="33"/>
  <c r="AL58" i="33"/>
  <c r="AK58" i="33"/>
  <c r="AJ58" i="33"/>
  <c r="AI58" i="33"/>
  <c r="AH58" i="33"/>
  <c r="AG58" i="33"/>
  <c r="AE58" i="33"/>
  <c r="AD58" i="33"/>
  <c r="AC58" i="33"/>
  <c r="AA58" i="33"/>
  <c r="Z58" i="33"/>
  <c r="AB58" i="33" s="1"/>
  <c r="Y58" i="33"/>
  <c r="W58" i="33"/>
  <c r="V58" i="33"/>
  <c r="X58" i="33" s="1"/>
  <c r="U58" i="33"/>
  <c r="S58" i="33"/>
  <c r="R58" i="33"/>
  <c r="T58" i="33" s="1"/>
  <c r="Q58" i="33"/>
  <c r="AT58" i="33" s="1"/>
  <c r="M58" i="33"/>
  <c r="N58" i="34" s="1"/>
  <c r="L58" i="33"/>
  <c r="M58" i="34" s="1"/>
  <c r="AM57" i="33"/>
  <c r="AL57" i="33"/>
  <c r="AK57" i="33"/>
  <c r="AJ57" i="33"/>
  <c r="AI57" i="33"/>
  <c r="AH57" i="33"/>
  <c r="AG57" i="33"/>
  <c r="AE57" i="33"/>
  <c r="AD57" i="33"/>
  <c r="AC57" i="33"/>
  <c r="AB57" i="33"/>
  <c r="AA57" i="33"/>
  <c r="Z57" i="33"/>
  <c r="Y57" i="33"/>
  <c r="W57" i="33"/>
  <c r="V57" i="33"/>
  <c r="X57" i="33" s="1"/>
  <c r="U57" i="33"/>
  <c r="T57" i="33"/>
  <c r="S57" i="33"/>
  <c r="R57" i="33"/>
  <c r="Q57" i="33"/>
  <c r="AV57" i="33" s="1"/>
  <c r="M57" i="33"/>
  <c r="N57" i="34" s="1"/>
  <c r="L57" i="33"/>
  <c r="M57" i="34" s="1"/>
  <c r="AU56" i="33"/>
  <c r="AQ56" i="33"/>
  <c r="AM56" i="33"/>
  <c r="AL56" i="33"/>
  <c r="AK56" i="33"/>
  <c r="AJ56" i="33"/>
  <c r="AI56" i="33"/>
  <c r="AH56" i="33"/>
  <c r="AG56" i="33"/>
  <c r="AE56" i="33"/>
  <c r="AD56" i="33"/>
  <c r="AC56" i="33"/>
  <c r="AA56" i="33"/>
  <c r="Z56" i="33"/>
  <c r="AB56" i="33" s="1"/>
  <c r="Y56" i="33"/>
  <c r="X56" i="33"/>
  <c r="W56" i="33"/>
  <c r="V56" i="33"/>
  <c r="U56" i="33"/>
  <c r="S56" i="33"/>
  <c r="R56" i="33"/>
  <c r="T56" i="33" s="1"/>
  <c r="Q56" i="33"/>
  <c r="AT56" i="33" s="1"/>
  <c r="M56" i="33"/>
  <c r="N56" i="34" s="1"/>
  <c r="L56" i="33"/>
  <c r="M56" i="34" s="1"/>
  <c r="AT55" i="33"/>
  <c r="AM55" i="33"/>
  <c r="AL55" i="33"/>
  <c r="AK55" i="33"/>
  <c r="AJ55" i="33"/>
  <c r="AI55" i="33"/>
  <c r="AH55" i="33"/>
  <c r="AG55" i="33"/>
  <c r="AE55" i="33"/>
  <c r="AD55" i="33"/>
  <c r="AC55" i="33"/>
  <c r="AA55" i="33"/>
  <c r="Z55" i="33"/>
  <c r="AB55" i="33" s="1"/>
  <c r="Y55" i="33"/>
  <c r="W55" i="33"/>
  <c r="V55" i="33"/>
  <c r="X55" i="33" s="1"/>
  <c r="U55" i="33"/>
  <c r="S55" i="33"/>
  <c r="R55" i="33"/>
  <c r="T55" i="33" s="1"/>
  <c r="Q55" i="33"/>
  <c r="AR55" i="33" s="1"/>
  <c r="M55" i="33"/>
  <c r="N55" i="34" s="1"/>
  <c r="L55" i="33"/>
  <c r="M55" i="34" s="1"/>
  <c r="AV54" i="33"/>
  <c r="AS54" i="33"/>
  <c r="AR54" i="33"/>
  <c r="AQ54" i="33"/>
  <c r="AO54" i="33"/>
  <c r="AM54" i="33"/>
  <c r="AL54" i="33"/>
  <c r="AK54" i="33"/>
  <c r="AJ54" i="33"/>
  <c r="AI54" i="33"/>
  <c r="AH54" i="33"/>
  <c r="AG54" i="33"/>
  <c r="AE54" i="33"/>
  <c r="AD54" i="33"/>
  <c r="AC54" i="33"/>
  <c r="AA54" i="33"/>
  <c r="Z54" i="33"/>
  <c r="AB54" i="33" s="1"/>
  <c r="Y54" i="33"/>
  <c r="W54" i="33"/>
  <c r="V54" i="33"/>
  <c r="X54" i="33" s="1"/>
  <c r="U54" i="33"/>
  <c r="S54" i="33"/>
  <c r="R54" i="33"/>
  <c r="T54" i="33" s="1"/>
  <c r="Q54" i="33"/>
  <c r="AT54" i="33" s="1"/>
  <c r="M54" i="33"/>
  <c r="N54" i="34" s="1"/>
  <c r="L54" i="33"/>
  <c r="M54" i="34" s="1"/>
  <c r="AM53" i="33"/>
  <c r="AL53" i="33"/>
  <c r="AK53" i="33"/>
  <c r="AJ53" i="33"/>
  <c r="AI53" i="33"/>
  <c r="AH53" i="33"/>
  <c r="AG53" i="33"/>
  <c r="AE53" i="33"/>
  <c r="AD53" i="33"/>
  <c r="AC53" i="33"/>
  <c r="AA53" i="33"/>
  <c r="Z53" i="33"/>
  <c r="AB53" i="33" s="1"/>
  <c r="Y53" i="33"/>
  <c r="W53" i="33"/>
  <c r="V53" i="33"/>
  <c r="X53" i="33" s="1"/>
  <c r="U53" i="33"/>
  <c r="S53" i="33"/>
  <c r="R53" i="33"/>
  <c r="T53" i="33" s="1"/>
  <c r="Q53" i="33"/>
  <c r="AV53" i="33" s="1"/>
  <c r="M53" i="33"/>
  <c r="N53" i="34" s="1"/>
  <c r="L53" i="33"/>
  <c r="M53" i="34" s="1"/>
  <c r="AU52" i="33"/>
  <c r="AS52" i="33"/>
  <c r="AQ52" i="33"/>
  <c r="AO52" i="33"/>
  <c r="AM52" i="33"/>
  <c r="AL52" i="33"/>
  <c r="AK52" i="33"/>
  <c r="AJ52" i="33"/>
  <c r="AI52" i="33"/>
  <c r="AH52" i="33"/>
  <c r="AG52" i="33"/>
  <c r="AE52" i="33"/>
  <c r="AD52" i="33"/>
  <c r="AC52" i="33"/>
  <c r="AA52" i="33"/>
  <c r="Z52" i="33"/>
  <c r="AB52" i="33" s="1"/>
  <c r="Y52" i="33"/>
  <c r="W52" i="33"/>
  <c r="V52" i="33"/>
  <c r="X52" i="33" s="1"/>
  <c r="U52" i="33"/>
  <c r="S52" i="33"/>
  <c r="R52" i="33"/>
  <c r="T52" i="33" s="1"/>
  <c r="Q52" i="33"/>
  <c r="AT52" i="33" s="1"/>
  <c r="M52" i="33"/>
  <c r="N52" i="34" s="1"/>
  <c r="L52" i="33"/>
  <c r="M52" i="34" s="1"/>
  <c r="AV51" i="33"/>
  <c r="AR51" i="33"/>
  <c r="AN51" i="33"/>
  <c r="AM51" i="33"/>
  <c r="AL51" i="33"/>
  <c r="AK51" i="33"/>
  <c r="AJ51" i="33"/>
  <c r="AI51" i="33"/>
  <c r="AH51" i="33"/>
  <c r="AG51" i="33"/>
  <c r="AE51" i="33"/>
  <c r="AD51" i="33"/>
  <c r="AC51" i="33"/>
  <c r="AA51" i="33"/>
  <c r="Z51" i="33"/>
  <c r="AB51" i="33" s="1"/>
  <c r="Y51" i="33"/>
  <c r="W51" i="33"/>
  <c r="V51" i="33"/>
  <c r="X51" i="33" s="1"/>
  <c r="U51" i="33"/>
  <c r="S51" i="33"/>
  <c r="R51" i="33"/>
  <c r="T51" i="33" s="1"/>
  <c r="Q51" i="33"/>
  <c r="AT51" i="33" s="1"/>
  <c r="M51" i="33"/>
  <c r="N51" i="34" s="1"/>
  <c r="L51" i="33"/>
  <c r="M51" i="34" s="1"/>
  <c r="AM50" i="33"/>
  <c r="AL50" i="33"/>
  <c r="AK50" i="33"/>
  <c r="AJ50" i="33"/>
  <c r="AI50" i="33"/>
  <c r="AH50" i="33"/>
  <c r="AG50" i="33"/>
  <c r="AE50" i="33"/>
  <c r="AD50" i="33"/>
  <c r="AC50" i="33"/>
  <c r="AA50" i="33"/>
  <c r="Z50" i="33"/>
  <c r="AB50" i="33" s="1"/>
  <c r="Y50" i="33"/>
  <c r="W50" i="33"/>
  <c r="V50" i="33"/>
  <c r="X50" i="33" s="1"/>
  <c r="U50" i="33"/>
  <c r="S50" i="33"/>
  <c r="R50" i="33"/>
  <c r="T50" i="33" s="1"/>
  <c r="Q50" i="33"/>
  <c r="AT50" i="33" s="1"/>
  <c r="M50" i="33"/>
  <c r="N50" i="34" s="1"/>
  <c r="L50" i="33"/>
  <c r="M50" i="34" s="1"/>
  <c r="AT49" i="33"/>
  <c r="AP49" i="33"/>
  <c r="AM49" i="33"/>
  <c r="AL49" i="33"/>
  <c r="AK49" i="33"/>
  <c r="AJ49" i="33"/>
  <c r="AI49" i="33"/>
  <c r="AH49" i="33"/>
  <c r="AG49" i="33"/>
  <c r="AE49" i="33"/>
  <c r="AD49" i="33"/>
  <c r="AC49" i="33"/>
  <c r="AB49" i="33"/>
  <c r="AA49" i="33"/>
  <c r="Z49" i="33"/>
  <c r="Y49" i="33"/>
  <c r="X49" i="33"/>
  <c r="W49" i="33"/>
  <c r="V49" i="33"/>
  <c r="U49" i="33"/>
  <c r="T49" i="33"/>
  <c r="S49" i="33"/>
  <c r="R49" i="33"/>
  <c r="Q49" i="33"/>
  <c r="AV49" i="33" s="1"/>
  <c r="M49" i="33"/>
  <c r="N49" i="34" s="1"/>
  <c r="L49" i="33"/>
  <c r="M49" i="34" s="1"/>
  <c r="AO48" i="33"/>
  <c r="AM48" i="33"/>
  <c r="AL48" i="33"/>
  <c r="AK48" i="33"/>
  <c r="AJ48" i="33"/>
  <c r="AI48" i="33"/>
  <c r="AH48" i="33"/>
  <c r="AG48" i="33"/>
  <c r="AE48" i="33"/>
  <c r="AD48" i="33"/>
  <c r="AC48" i="33"/>
  <c r="AB48" i="33"/>
  <c r="AA48" i="33"/>
  <c r="Z48" i="33"/>
  <c r="Y48" i="33"/>
  <c r="X48" i="33"/>
  <c r="W48" i="33"/>
  <c r="V48" i="33"/>
  <c r="U48" i="33"/>
  <c r="T48" i="33"/>
  <c r="S48" i="33"/>
  <c r="R48" i="33"/>
  <c r="Q48" i="33"/>
  <c r="AT48" i="33" s="1"/>
  <c r="M48" i="33"/>
  <c r="N48" i="34" s="1"/>
  <c r="L48" i="33"/>
  <c r="M48" i="34" s="1"/>
  <c r="AR47" i="33"/>
  <c r="AM47" i="33"/>
  <c r="AL47" i="33"/>
  <c r="AK47" i="33"/>
  <c r="AJ47" i="33"/>
  <c r="AI47" i="33"/>
  <c r="AH47" i="33"/>
  <c r="AG47" i="33"/>
  <c r="AE47" i="33"/>
  <c r="AD47" i="33"/>
  <c r="AC47" i="33"/>
  <c r="AA47" i="33"/>
  <c r="Z47" i="33"/>
  <c r="AB47" i="33" s="1"/>
  <c r="Y47" i="33"/>
  <c r="W47" i="33"/>
  <c r="V47" i="33"/>
  <c r="X47" i="33" s="1"/>
  <c r="U47" i="33"/>
  <c r="S47" i="33"/>
  <c r="R47" i="33"/>
  <c r="T47" i="33" s="1"/>
  <c r="Q47" i="33"/>
  <c r="AN47" i="33" s="1"/>
  <c r="M47" i="33"/>
  <c r="N47" i="34" s="1"/>
  <c r="L47" i="33"/>
  <c r="M47" i="34" s="1"/>
  <c r="AM46" i="33"/>
  <c r="AL46" i="33"/>
  <c r="AK46" i="33"/>
  <c r="AJ46" i="33"/>
  <c r="AI46" i="33"/>
  <c r="AH46" i="33"/>
  <c r="AG46" i="33"/>
  <c r="AE46" i="33"/>
  <c r="AD46" i="33"/>
  <c r="AC46" i="33"/>
  <c r="AA46" i="33"/>
  <c r="Z46" i="33"/>
  <c r="AB46" i="33" s="1"/>
  <c r="Y46" i="33"/>
  <c r="W46" i="33"/>
  <c r="V46" i="33"/>
  <c r="X46" i="33" s="1"/>
  <c r="U46" i="33"/>
  <c r="S46" i="33"/>
  <c r="R46" i="33"/>
  <c r="T46" i="33" s="1"/>
  <c r="Q46" i="33"/>
  <c r="AT46" i="33" s="1"/>
  <c r="M46" i="33"/>
  <c r="N46" i="34" s="1"/>
  <c r="L46" i="33"/>
  <c r="M46" i="34" s="1"/>
  <c r="AV45" i="33"/>
  <c r="AP45" i="33"/>
  <c r="AM45" i="33"/>
  <c r="AL45" i="33"/>
  <c r="AK45" i="33"/>
  <c r="AJ45" i="33"/>
  <c r="AI45" i="33"/>
  <c r="AH45" i="33"/>
  <c r="AG45" i="33"/>
  <c r="AE45" i="33"/>
  <c r="AD45" i="33"/>
  <c r="AC45" i="33"/>
  <c r="AA45" i="33"/>
  <c r="Z45" i="33"/>
  <c r="AB45" i="33" s="1"/>
  <c r="Y45" i="33"/>
  <c r="X45" i="33"/>
  <c r="W45" i="33"/>
  <c r="V45" i="33"/>
  <c r="U45" i="33"/>
  <c r="S45" i="33"/>
  <c r="R45" i="33"/>
  <c r="T45" i="33" s="1"/>
  <c r="Q45" i="33"/>
  <c r="AT45" i="33" s="1"/>
  <c r="M45" i="33"/>
  <c r="N45" i="34" s="1"/>
  <c r="L45" i="33"/>
  <c r="M45" i="34" s="1"/>
  <c r="AS44" i="33"/>
  <c r="AM44" i="33"/>
  <c r="AL44" i="33"/>
  <c r="AK44" i="33"/>
  <c r="AJ44" i="33"/>
  <c r="AI44" i="33"/>
  <c r="AH44" i="33"/>
  <c r="AG44" i="33"/>
  <c r="AE44" i="33"/>
  <c r="AD44" i="33"/>
  <c r="AC44" i="33"/>
  <c r="AA44" i="33"/>
  <c r="Z44" i="33"/>
  <c r="AB44" i="33" s="1"/>
  <c r="Y44" i="33"/>
  <c r="W44" i="33"/>
  <c r="V44" i="33"/>
  <c r="X44" i="33" s="1"/>
  <c r="U44" i="33"/>
  <c r="S44" i="33"/>
  <c r="R44" i="33"/>
  <c r="T44" i="33" s="1"/>
  <c r="Q44" i="33"/>
  <c r="AT44" i="33" s="1"/>
  <c r="M44" i="33"/>
  <c r="N44" i="34" s="1"/>
  <c r="L44" i="33"/>
  <c r="M44" i="34" s="1"/>
  <c r="AV43" i="33"/>
  <c r="AM43" i="33"/>
  <c r="AL43" i="33"/>
  <c r="AK43" i="33"/>
  <c r="AJ43" i="33"/>
  <c r="AI43" i="33"/>
  <c r="AH43" i="33"/>
  <c r="AG43" i="33"/>
  <c r="AE43" i="33"/>
  <c r="AD43" i="33"/>
  <c r="AC43" i="33"/>
  <c r="AA43" i="33"/>
  <c r="Z43" i="33"/>
  <c r="AB43" i="33" s="1"/>
  <c r="Y43" i="33"/>
  <c r="W43" i="33"/>
  <c r="V43" i="33"/>
  <c r="X43" i="33" s="1"/>
  <c r="U43" i="33"/>
  <c r="S43" i="33"/>
  <c r="R43" i="33"/>
  <c r="T43" i="33" s="1"/>
  <c r="Q43" i="33"/>
  <c r="AT43" i="33" s="1"/>
  <c r="M43" i="33"/>
  <c r="N43" i="34" s="1"/>
  <c r="L43" i="33"/>
  <c r="M43" i="34" s="1"/>
  <c r="AV42" i="33"/>
  <c r="AR42" i="33"/>
  <c r="AO42" i="33"/>
  <c r="AM42" i="33"/>
  <c r="AL42" i="33"/>
  <c r="AK42" i="33"/>
  <c r="AJ42" i="33"/>
  <c r="AI42" i="33"/>
  <c r="AH42" i="33"/>
  <c r="AG42" i="33"/>
  <c r="AE42" i="33"/>
  <c r="AD42" i="33"/>
  <c r="AC42" i="33"/>
  <c r="AA42" i="33"/>
  <c r="Z42" i="33"/>
  <c r="AB42" i="33" s="1"/>
  <c r="Y42" i="33"/>
  <c r="X42" i="33"/>
  <c r="W42" i="33"/>
  <c r="V42" i="33"/>
  <c r="U42" i="33"/>
  <c r="S42" i="33"/>
  <c r="R42" i="33"/>
  <c r="T42" i="33" s="1"/>
  <c r="Q42" i="33"/>
  <c r="AT42" i="33" s="1"/>
  <c r="M42" i="33"/>
  <c r="N42" i="34" s="1"/>
  <c r="L42" i="33"/>
  <c r="M42" i="34" s="1"/>
  <c r="AP41" i="33"/>
  <c r="AM41" i="33"/>
  <c r="AL41" i="33"/>
  <c r="AK41" i="33"/>
  <c r="AJ41" i="33"/>
  <c r="AI41" i="33"/>
  <c r="AH41" i="33"/>
  <c r="AG41" i="33"/>
  <c r="AE41" i="33"/>
  <c r="AD41" i="33"/>
  <c r="AC41" i="33"/>
  <c r="AA41" i="33"/>
  <c r="Z41" i="33"/>
  <c r="AB41" i="33" s="1"/>
  <c r="Y41" i="33"/>
  <c r="W41" i="33"/>
  <c r="V41" i="33"/>
  <c r="X41" i="33" s="1"/>
  <c r="U41" i="33"/>
  <c r="S41" i="33"/>
  <c r="R41" i="33"/>
  <c r="T41" i="33" s="1"/>
  <c r="Q41" i="33"/>
  <c r="AV41" i="33" s="1"/>
  <c r="M41" i="33"/>
  <c r="N41" i="34" s="1"/>
  <c r="L41" i="33"/>
  <c r="M41" i="34" s="1"/>
  <c r="AQ40" i="33"/>
  <c r="AO40" i="33"/>
  <c r="AM40" i="33"/>
  <c r="AL40" i="33"/>
  <c r="AK40" i="33"/>
  <c r="AJ40" i="33"/>
  <c r="AI40" i="33"/>
  <c r="AH40" i="33"/>
  <c r="AG40" i="33"/>
  <c r="AE40" i="33"/>
  <c r="AD40" i="33"/>
  <c r="AC40" i="33"/>
  <c r="AA40" i="33"/>
  <c r="Z40" i="33"/>
  <c r="AB40" i="33" s="1"/>
  <c r="Y40" i="33"/>
  <c r="W40" i="33"/>
  <c r="V40" i="33"/>
  <c r="X40" i="33" s="1"/>
  <c r="U40" i="33"/>
  <c r="S40" i="33"/>
  <c r="R40" i="33"/>
  <c r="T40" i="33" s="1"/>
  <c r="Q40" i="33"/>
  <c r="AT40" i="33" s="1"/>
  <c r="M40" i="33"/>
  <c r="N40" i="34" s="1"/>
  <c r="L40" i="33"/>
  <c r="M40" i="34" s="1"/>
  <c r="AV39" i="33"/>
  <c r="AN39" i="33"/>
  <c r="AM39" i="33"/>
  <c r="AL39" i="33"/>
  <c r="AK39" i="33"/>
  <c r="AJ39" i="33"/>
  <c r="AI39" i="33"/>
  <c r="AH39" i="33"/>
  <c r="AG39" i="33"/>
  <c r="AE39" i="33"/>
  <c r="AD39" i="33"/>
  <c r="AC39" i="33"/>
  <c r="AA39" i="33"/>
  <c r="Z39" i="33"/>
  <c r="AB39" i="33" s="1"/>
  <c r="Y39" i="33"/>
  <c r="W39" i="33"/>
  <c r="V39" i="33"/>
  <c r="X39" i="33" s="1"/>
  <c r="U39" i="33"/>
  <c r="S39" i="33"/>
  <c r="R39" i="33"/>
  <c r="T39" i="33" s="1"/>
  <c r="Q39" i="33"/>
  <c r="AT39" i="33" s="1"/>
  <c r="M39" i="33"/>
  <c r="N39" i="34" s="1"/>
  <c r="L39" i="33"/>
  <c r="M39" i="34" s="1"/>
  <c r="AS38" i="33"/>
  <c r="AR38" i="33"/>
  <c r="AQ38" i="33"/>
  <c r="AO38" i="33"/>
  <c r="AN38" i="33"/>
  <c r="AM38" i="33"/>
  <c r="AL38" i="33"/>
  <c r="AK38" i="33"/>
  <c r="AJ38" i="33"/>
  <c r="AI38" i="33"/>
  <c r="AH38" i="33"/>
  <c r="AG38" i="33"/>
  <c r="AE38" i="33"/>
  <c r="AD38" i="33"/>
  <c r="AC38" i="33"/>
  <c r="AA38" i="33"/>
  <c r="Z38" i="33"/>
  <c r="AB38" i="33" s="1"/>
  <c r="Y38" i="33"/>
  <c r="W38" i="33"/>
  <c r="V38" i="33"/>
  <c r="X38" i="33" s="1"/>
  <c r="U38" i="33"/>
  <c r="S38" i="33"/>
  <c r="R38" i="33"/>
  <c r="T38" i="33" s="1"/>
  <c r="Q38" i="33"/>
  <c r="AT38" i="33" s="1"/>
  <c r="M38" i="33"/>
  <c r="N38" i="34" s="1"/>
  <c r="L38" i="33"/>
  <c r="M38" i="34" s="1"/>
  <c r="AN37" i="33"/>
  <c r="AM37" i="33"/>
  <c r="AL37" i="33"/>
  <c r="AK37" i="33"/>
  <c r="AJ37" i="33"/>
  <c r="AI37" i="33"/>
  <c r="AH37" i="33"/>
  <c r="AG37" i="33"/>
  <c r="AE37" i="33"/>
  <c r="AD37" i="33"/>
  <c r="AC37" i="33"/>
  <c r="AB37" i="33"/>
  <c r="AA37" i="33"/>
  <c r="Z37" i="33"/>
  <c r="Y37" i="33"/>
  <c r="X37" i="33"/>
  <c r="W37" i="33"/>
  <c r="V37" i="33"/>
  <c r="U37" i="33"/>
  <c r="T37" i="33"/>
  <c r="S37" i="33"/>
  <c r="R37" i="33"/>
  <c r="Q37" i="33"/>
  <c r="AV37" i="33" s="1"/>
  <c r="M37" i="33"/>
  <c r="N37" i="34" s="1"/>
  <c r="L37" i="33"/>
  <c r="M37" i="34" s="1"/>
  <c r="AQ36" i="33"/>
  <c r="AM36" i="33"/>
  <c r="AL36" i="33"/>
  <c r="AK36" i="33"/>
  <c r="AJ36" i="33"/>
  <c r="AI36" i="33"/>
  <c r="AH36" i="33"/>
  <c r="AG36" i="33"/>
  <c r="AE36" i="33"/>
  <c r="AD36" i="33"/>
  <c r="AC36" i="33"/>
  <c r="AA36" i="33"/>
  <c r="Z36" i="33"/>
  <c r="AB36" i="33" s="1"/>
  <c r="Y36" i="33"/>
  <c r="W36" i="33"/>
  <c r="V36" i="33"/>
  <c r="X36" i="33" s="1"/>
  <c r="U36" i="33"/>
  <c r="S36" i="33"/>
  <c r="R36" i="33"/>
  <c r="T36" i="33" s="1"/>
  <c r="Q36" i="33"/>
  <c r="AT36" i="33" s="1"/>
  <c r="M36" i="33"/>
  <c r="N36" i="34" s="1"/>
  <c r="L36" i="33"/>
  <c r="M36" i="34" s="1"/>
  <c r="AR35" i="33"/>
  <c r="AM35" i="33"/>
  <c r="AL35" i="33"/>
  <c r="AK35" i="33"/>
  <c r="AJ35" i="33"/>
  <c r="AI35" i="33"/>
  <c r="AH35" i="33"/>
  <c r="AG35" i="33"/>
  <c r="AE35" i="33"/>
  <c r="AD35" i="33"/>
  <c r="AC35" i="33"/>
  <c r="AA35" i="33"/>
  <c r="Z35" i="33"/>
  <c r="AB35" i="33" s="1"/>
  <c r="Y35" i="33"/>
  <c r="W35" i="33"/>
  <c r="V35" i="33"/>
  <c r="X35" i="33" s="1"/>
  <c r="U35" i="33"/>
  <c r="S35" i="33"/>
  <c r="R35" i="33"/>
  <c r="T35" i="33" s="1"/>
  <c r="Q35" i="33"/>
  <c r="AT35" i="33" s="1"/>
  <c r="M35" i="33"/>
  <c r="N35" i="34" s="1"/>
  <c r="L35" i="33"/>
  <c r="M35" i="34" s="1"/>
  <c r="AU34" i="33"/>
  <c r="AN34" i="33"/>
  <c r="AM34" i="33"/>
  <c r="AL34" i="33"/>
  <c r="AK34" i="33"/>
  <c r="AJ34" i="33"/>
  <c r="AI34" i="33"/>
  <c r="AH34" i="33"/>
  <c r="AG34" i="33"/>
  <c r="AE34" i="33"/>
  <c r="AD34" i="33"/>
  <c r="AC34" i="33"/>
  <c r="AB34" i="33"/>
  <c r="AA34" i="33"/>
  <c r="Z34" i="33"/>
  <c r="Y34" i="33"/>
  <c r="X34" i="33"/>
  <c r="W34" i="33"/>
  <c r="V34" i="33"/>
  <c r="U34" i="33"/>
  <c r="T34" i="33"/>
  <c r="S34" i="33"/>
  <c r="R34" i="33"/>
  <c r="Q34" i="33"/>
  <c r="AT34" i="33" s="1"/>
  <c r="M34" i="33"/>
  <c r="N34" i="34" s="1"/>
  <c r="L34" i="33"/>
  <c r="M34" i="34" s="1"/>
  <c r="AM33" i="33"/>
  <c r="AL33" i="33"/>
  <c r="AK33" i="33"/>
  <c r="AJ33" i="33"/>
  <c r="AI33" i="33"/>
  <c r="AH33" i="33"/>
  <c r="AG33" i="33"/>
  <c r="AE33" i="33"/>
  <c r="AD33" i="33"/>
  <c r="AC33" i="33"/>
  <c r="AA33" i="33"/>
  <c r="Z33" i="33"/>
  <c r="AB33" i="33" s="1"/>
  <c r="Y33" i="33"/>
  <c r="W33" i="33"/>
  <c r="V33" i="33"/>
  <c r="X33" i="33" s="1"/>
  <c r="U33" i="33"/>
  <c r="S33" i="33"/>
  <c r="R33" i="33"/>
  <c r="T33" i="33" s="1"/>
  <c r="Q33" i="33"/>
  <c r="AV33" i="33" s="1"/>
  <c r="M33" i="33"/>
  <c r="N33" i="34" s="1"/>
  <c r="L33" i="33"/>
  <c r="M33" i="34" s="1"/>
  <c r="AU32" i="33"/>
  <c r="AO32" i="33"/>
  <c r="AM32" i="33"/>
  <c r="AL32" i="33"/>
  <c r="AK32" i="33"/>
  <c r="AJ32" i="33"/>
  <c r="AI32" i="33"/>
  <c r="AH32" i="33"/>
  <c r="AG32" i="33"/>
  <c r="AE32" i="33"/>
  <c r="AD32" i="33"/>
  <c r="AC32" i="33"/>
  <c r="AA32" i="33"/>
  <c r="Z32" i="33"/>
  <c r="AB32" i="33" s="1"/>
  <c r="Y32" i="33"/>
  <c r="W32" i="33"/>
  <c r="V32" i="33"/>
  <c r="X32" i="33" s="1"/>
  <c r="U32" i="33"/>
  <c r="S32" i="33"/>
  <c r="R32" i="33"/>
  <c r="T32" i="33" s="1"/>
  <c r="Q32" i="33"/>
  <c r="AT32" i="33" s="1"/>
  <c r="M32" i="33"/>
  <c r="N32" i="34" s="1"/>
  <c r="L32" i="33"/>
  <c r="M32" i="34" s="1"/>
  <c r="AV31" i="33"/>
  <c r="AT31" i="33"/>
  <c r="AM31" i="33"/>
  <c r="AL31" i="33"/>
  <c r="AK31" i="33"/>
  <c r="AJ31" i="33"/>
  <c r="AI31" i="33"/>
  <c r="AH31" i="33"/>
  <c r="AG31" i="33"/>
  <c r="AE31" i="33"/>
  <c r="AD31" i="33"/>
  <c r="AC31" i="33"/>
  <c r="AA31" i="33"/>
  <c r="Z31" i="33"/>
  <c r="AB31" i="33" s="1"/>
  <c r="Y31" i="33"/>
  <c r="W31" i="33"/>
  <c r="V31" i="33"/>
  <c r="X31" i="33" s="1"/>
  <c r="U31" i="33"/>
  <c r="S31" i="33"/>
  <c r="R31" i="33"/>
  <c r="T31" i="33" s="1"/>
  <c r="Q31" i="33"/>
  <c r="AR31" i="33" s="1"/>
  <c r="M31" i="33"/>
  <c r="N31" i="34" s="1"/>
  <c r="L31" i="33"/>
  <c r="M31" i="34" s="1"/>
  <c r="AV30" i="33"/>
  <c r="AR30" i="33"/>
  <c r="AQ30" i="33"/>
  <c r="AO30" i="33"/>
  <c r="AN30" i="33"/>
  <c r="AM30" i="33"/>
  <c r="AL30" i="33"/>
  <c r="AK30" i="33"/>
  <c r="AJ30" i="33"/>
  <c r="AI30" i="33"/>
  <c r="AH30" i="33"/>
  <c r="AG30" i="33"/>
  <c r="AE30" i="33"/>
  <c r="AD30" i="33"/>
  <c r="AC30" i="33"/>
  <c r="AA30" i="33"/>
  <c r="Z30" i="33"/>
  <c r="AB30" i="33" s="1"/>
  <c r="Y30" i="33"/>
  <c r="W30" i="33"/>
  <c r="V30" i="33"/>
  <c r="X30" i="33" s="1"/>
  <c r="U30" i="33"/>
  <c r="S30" i="33"/>
  <c r="R30" i="33"/>
  <c r="T30" i="33" s="1"/>
  <c r="Q30" i="33"/>
  <c r="AT30" i="33" s="1"/>
  <c r="M30" i="33"/>
  <c r="N30" i="34" s="1"/>
  <c r="L30" i="33"/>
  <c r="M30" i="34" s="1"/>
  <c r="AP29" i="33"/>
  <c r="AN29" i="33"/>
  <c r="AM29" i="33"/>
  <c r="AL29" i="33"/>
  <c r="AK29" i="33"/>
  <c r="AJ29" i="33"/>
  <c r="AI29" i="33"/>
  <c r="AH29" i="33"/>
  <c r="AG29" i="33"/>
  <c r="AE29" i="33"/>
  <c r="AD29" i="33"/>
  <c r="AC29" i="33"/>
  <c r="AA29" i="33"/>
  <c r="Z29" i="33"/>
  <c r="AB29" i="33" s="1"/>
  <c r="Y29" i="33"/>
  <c r="W29" i="33"/>
  <c r="V29" i="33"/>
  <c r="X29" i="33" s="1"/>
  <c r="U29" i="33"/>
  <c r="S29" i="33"/>
  <c r="R29" i="33"/>
  <c r="T29" i="33" s="1"/>
  <c r="Q29" i="33"/>
  <c r="AV29" i="33" s="1"/>
  <c r="M29" i="33"/>
  <c r="N29" i="34" s="1"/>
  <c r="L29" i="33"/>
  <c r="M29" i="34" s="1"/>
  <c r="AU28" i="33"/>
  <c r="AO28" i="33"/>
  <c r="AM28" i="33"/>
  <c r="AL28" i="33"/>
  <c r="AK28" i="33"/>
  <c r="AJ28" i="33"/>
  <c r="AI28" i="33"/>
  <c r="AH28" i="33"/>
  <c r="AG28" i="33"/>
  <c r="AE28" i="33"/>
  <c r="AD28" i="33"/>
  <c r="AC28" i="33"/>
  <c r="AA28" i="33"/>
  <c r="Z28" i="33"/>
  <c r="AB28" i="33" s="1"/>
  <c r="Y28" i="33"/>
  <c r="W28" i="33"/>
  <c r="V28" i="33"/>
  <c r="X28" i="33" s="1"/>
  <c r="U28" i="33"/>
  <c r="S28" i="33"/>
  <c r="R28" i="33"/>
  <c r="T28" i="33" s="1"/>
  <c r="Q28" i="33"/>
  <c r="AT28" i="33" s="1"/>
  <c r="M28" i="33"/>
  <c r="N28" i="34" s="1"/>
  <c r="L28" i="33"/>
  <c r="M28" i="34" s="1"/>
  <c r="AN27" i="33"/>
  <c r="AM27" i="33"/>
  <c r="AL27" i="33"/>
  <c r="AK27" i="33"/>
  <c r="AJ27" i="33"/>
  <c r="AI27" i="33"/>
  <c r="AH27" i="33"/>
  <c r="AG27" i="33"/>
  <c r="AE27" i="33"/>
  <c r="AD27" i="33"/>
  <c r="AC27" i="33"/>
  <c r="AA27" i="33"/>
  <c r="Z27" i="33"/>
  <c r="AB27" i="33" s="1"/>
  <c r="Y27" i="33"/>
  <c r="W27" i="33"/>
  <c r="V27" i="33"/>
  <c r="X27" i="33" s="1"/>
  <c r="U27" i="33"/>
  <c r="S27" i="33"/>
  <c r="R27" i="33"/>
  <c r="T27" i="33" s="1"/>
  <c r="Q27" i="33"/>
  <c r="AT27" i="33" s="1"/>
  <c r="M27" i="33"/>
  <c r="N27" i="34" s="1"/>
  <c r="L27" i="33"/>
  <c r="M27" i="34" s="1"/>
  <c r="AS26" i="33"/>
  <c r="AO26" i="33"/>
  <c r="AN26" i="33"/>
  <c r="AM26" i="33"/>
  <c r="AL26" i="33"/>
  <c r="AK26" i="33"/>
  <c r="AJ26" i="33"/>
  <c r="AI26" i="33"/>
  <c r="AH26" i="33"/>
  <c r="AG26" i="33"/>
  <c r="AE26" i="33"/>
  <c r="AD26" i="33"/>
  <c r="AC26" i="33"/>
  <c r="AA26" i="33"/>
  <c r="Z26" i="33"/>
  <c r="AB26" i="33" s="1"/>
  <c r="Y26" i="33"/>
  <c r="W26" i="33"/>
  <c r="V26" i="33"/>
  <c r="X26" i="33" s="1"/>
  <c r="U26" i="33"/>
  <c r="S26" i="33"/>
  <c r="R26" i="33"/>
  <c r="T26" i="33" s="1"/>
  <c r="Q26" i="33"/>
  <c r="AT26" i="33" s="1"/>
  <c r="M26" i="33"/>
  <c r="N26" i="34" s="1"/>
  <c r="L26" i="33"/>
  <c r="M26" i="34" s="1"/>
  <c r="AT25" i="33"/>
  <c r="AM25" i="33"/>
  <c r="AL25" i="33"/>
  <c r="AK25" i="33"/>
  <c r="AJ25" i="33"/>
  <c r="AI25" i="33"/>
  <c r="AH25" i="33"/>
  <c r="AG25" i="33"/>
  <c r="AE25" i="33"/>
  <c r="AD25" i="33"/>
  <c r="AC25" i="33"/>
  <c r="AA25" i="33"/>
  <c r="Z25" i="33"/>
  <c r="AB25" i="33" s="1"/>
  <c r="Y25" i="33"/>
  <c r="X25" i="33"/>
  <c r="W25" i="33"/>
  <c r="V25" i="33"/>
  <c r="U25" i="33"/>
  <c r="S25" i="33"/>
  <c r="R25" i="33"/>
  <c r="T25" i="33" s="1"/>
  <c r="Q25" i="33"/>
  <c r="AV25" i="33" s="1"/>
  <c r="M25" i="33"/>
  <c r="N25" i="34" s="1"/>
  <c r="L25" i="33"/>
  <c r="M25" i="34" s="1"/>
  <c r="AM24" i="33"/>
  <c r="AL24" i="33"/>
  <c r="AK24" i="33"/>
  <c r="AJ24" i="33"/>
  <c r="AI24" i="33"/>
  <c r="AH24" i="33"/>
  <c r="AG24" i="33"/>
  <c r="AE24" i="33"/>
  <c r="AD24" i="33"/>
  <c r="AC24" i="33"/>
  <c r="AB24" i="33"/>
  <c r="AA24" i="33"/>
  <c r="Z24" i="33"/>
  <c r="Y24" i="33"/>
  <c r="W24" i="33"/>
  <c r="V24" i="33"/>
  <c r="X24" i="33" s="1"/>
  <c r="U24" i="33"/>
  <c r="T24" i="33"/>
  <c r="S24" i="33"/>
  <c r="R24" i="33"/>
  <c r="Q24" i="33"/>
  <c r="AT24" i="33" s="1"/>
  <c r="M24" i="33"/>
  <c r="N24" i="34" s="1"/>
  <c r="L24" i="33"/>
  <c r="M24" i="34" s="1"/>
  <c r="AV23" i="33"/>
  <c r="AT23" i="33"/>
  <c r="AR23" i="33"/>
  <c r="AM23" i="33"/>
  <c r="AL23" i="33"/>
  <c r="AK23" i="33"/>
  <c r="AJ23" i="33"/>
  <c r="AI23" i="33"/>
  <c r="AH23" i="33"/>
  <c r="AG23" i="33"/>
  <c r="AE23" i="33"/>
  <c r="AD23" i="33"/>
  <c r="AC23" i="33"/>
  <c r="AA23" i="33"/>
  <c r="Z23" i="33"/>
  <c r="AB23" i="33" s="1"/>
  <c r="Y23" i="33"/>
  <c r="W23" i="33"/>
  <c r="V23" i="33"/>
  <c r="X23" i="33" s="1"/>
  <c r="U23" i="33"/>
  <c r="S23" i="33"/>
  <c r="R23" i="33"/>
  <c r="T23" i="33" s="1"/>
  <c r="Q23" i="33"/>
  <c r="AN23" i="33" s="1"/>
  <c r="M23" i="33"/>
  <c r="N23" i="34" s="1"/>
  <c r="L23" i="33"/>
  <c r="M23" i="34" s="1"/>
  <c r="AQ22" i="33"/>
  <c r="AM22" i="33"/>
  <c r="AL22" i="33"/>
  <c r="AK22" i="33"/>
  <c r="AJ22" i="33"/>
  <c r="AI22" i="33"/>
  <c r="AH22" i="33"/>
  <c r="AG22" i="33"/>
  <c r="AE22" i="33"/>
  <c r="AD22" i="33"/>
  <c r="AC22" i="33"/>
  <c r="AA22" i="33"/>
  <c r="Z22" i="33"/>
  <c r="AB22" i="33" s="1"/>
  <c r="Y22" i="33"/>
  <c r="W22" i="33"/>
  <c r="V22" i="33"/>
  <c r="X22" i="33" s="1"/>
  <c r="U22" i="33"/>
  <c r="S22" i="33"/>
  <c r="R22" i="33"/>
  <c r="T22" i="33" s="1"/>
  <c r="Q22" i="33"/>
  <c r="AT22" i="33" s="1"/>
  <c r="M22" i="33"/>
  <c r="L22" i="33"/>
  <c r="M22" i="34" s="1"/>
  <c r="AV21" i="33"/>
  <c r="AP21" i="33"/>
  <c r="AN21" i="33"/>
  <c r="AM21" i="33"/>
  <c r="AL21" i="33"/>
  <c r="AK21" i="33"/>
  <c r="AJ21" i="33"/>
  <c r="AI21" i="33"/>
  <c r="AH21" i="33"/>
  <c r="AG21" i="33"/>
  <c r="AE21" i="33"/>
  <c r="AD21" i="33"/>
  <c r="AC21" i="33"/>
  <c r="AA21" i="33"/>
  <c r="Z21" i="33"/>
  <c r="AB21" i="33" s="1"/>
  <c r="Y21" i="33"/>
  <c r="W21" i="33"/>
  <c r="V21" i="33"/>
  <c r="X21" i="33" s="1"/>
  <c r="U21" i="33"/>
  <c r="S21" i="33"/>
  <c r="R21" i="33"/>
  <c r="T21" i="33" s="1"/>
  <c r="Q21" i="33"/>
  <c r="AT21" i="33" s="1"/>
  <c r="M21" i="33"/>
  <c r="N21" i="34" s="1"/>
  <c r="L21" i="33"/>
  <c r="AU20" i="33"/>
  <c r="AS20" i="33"/>
  <c r="AM20" i="33"/>
  <c r="AL20" i="33"/>
  <c r="AK20" i="33"/>
  <c r="AJ20" i="33"/>
  <c r="AI20" i="33"/>
  <c r="AH20" i="33"/>
  <c r="AG20" i="33"/>
  <c r="AE20" i="33"/>
  <c r="AD20" i="33"/>
  <c r="AC20" i="33"/>
  <c r="AA20" i="33"/>
  <c r="Z20" i="33"/>
  <c r="AB20" i="33" s="1"/>
  <c r="Y20" i="33"/>
  <c r="W20" i="33"/>
  <c r="V20" i="33"/>
  <c r="X20" i="33" s="1"/>
  <c r="U20" i="33"/>
  <c r="S20" i="33"/>
  <c r="R20" i="33"/>
  <c r="T20" i="33" s="1"/>
  <c r="Q20" i="33"/>
  <c r="AT20" i="33" s="1"/>
  <c r="M20" i="33"/>
  <c r="N20" i="34" s="1"/>
  <c r="L20" i="33"/>
  <c r="M20" i="34" s="1"/>
  <c r="AV19" i="33"/>
  <c r="AM19" i="33"/>
  <c r="AL19" i="33"/>
  <c r="AK19" i="33"/>
  <c r="AJ19" i="33"/>
  <c r="AI19" i="33"/>
  <c r="AH19" i="33"/>
  <c r="AG19" i="33"/>
  <c r="AE19" i="33"/>
  <c r="AD19" i="33"/>
  <c r="AC19" i="33"/>
  <c r="AA19" i="33"/>
  <c r="Z19" i="33"/>
  <c r="AB19" i="33" s="1"/>
  <c r="Y19" i="33"/>
  <c r="W19" i="33"/>
  <c r="V19" i="33"/>
  <c r="X19" i="33" s="1"/>
  <c r="U19" i="33"/>
  <c r="S19" i="33"/>
  <c r="R19" i="33"/>
  <c r="T19" i="33" s="1"/>
  <c r="Q19" i="33"/>
  <c r="AT19" i="33" s="1"/>
  <c r="M19" i="33"/>
  <c r="N19" i="34" s="1"/>
  <c r="L19" i="33"/>
  <c r="M19" i="34" s="1"/>
  <c r="AV18" i="33"/>
  <c r="AR18" i="33"/>
  <c r="AO18" i="33"/>
  <c r="AN18" i="33"/>
  <c r="AM18" i="33"/>
  <c r="AL18" i="33"/>
  <c r="AK18" i="33"/>
  <c r="AJ18" i="33"/>
  <c r="AI18" i="33"/>
  <c r="AH18" i="33"/>
  <c r="AG18" i="33"/>
  <c r="AE18" i="33"/>
  <c r="AD18" i="33"/>
  <c r="AC18" i="33"/>
  <c r="AA18" i="33"/>
  <c r="Z18" i="33"/>
  <c r="AB18" i="33" s="1"/>
  <c r="Y18" i="33"/>
  <c r="W18" i="33"/>
  <c r="V18" i="33"/>
  <c r="X18" i="33" s="1"/>
  <c r="U18" i="33"/>
  <c r="S18" i="33"/>
  <c r="R18" i="33"/>
  <c r="T18" i="33" s="1"/>
  <c r="Q18" i="33"/>
  <c r="AT18" i="33" s="1"/>
  <c r="M18" i="33"/>
  <c r="N18" i="34" s="1"/>
  <c r="L18" i="33"/>
  <c r="M18" i="34" s="1"/>
  <c r="AP17" i="33"/>
  <c r="AM17" i="33"/>
  <c r="AL17" i="33"/>
  <c r="AK17" i="33"/>
  <c r="AJ17" i="33"/>
  <c r="AI17" i="33"/>
  <c r="AH17" i="33"/>
  <c r="AG17" i="33"/>
  <c r="AE17" i="33"/>
  <c r="AD17" i="33"/>
  <c r="AC17" i="33"/>
  <c r="AB17" i="33"/>
  <c r="AA17" i="33"/>
  <c r="Z17" i="33"/>
  <c r="Y17" i="33"/>
  <c r="X17" i="33"/>
  <c r="W17" i="33"/>
  <c r="V17" i="33"/>
  <c r="U17" i="33"/>
  <c r="T17" i="33"/>
  <c r="S17" i="33"/>
  <c r="R17" i="33"/>
  <c r="Q17" i="33"/>
  <c r="AV17" i="33" s="1"/>
  <c r="M17" i="33"/>
  <c r="N17" i="34" s="1"/>
  <c r="L17" i="33"/>
  <c r="M17" i="34" s="1"/>
  <c r="AQ16" i="33"/>
  <c r="AO16" i="33"/>
  <c r="AM16" i="33"/>
  <c r="AL16" i="33"/>
  <c r="AK16" i="33"/>
  <c r="AJ16" i="33"/>
  <c r="AI16" i="33"/>
  <c r="AH16" i="33"/>
  <c r="AG16" i="33"/>
  <c r="AE16" i="33"/>
  <c r="AD16" i="33"/>
  <c r="AC16" i="33"/>
  <c r="AB16" i="33"/>
  <c r="AA16" i="33"/>
  <c r="Z16" i="33"/>
  <c r="Y16" i="33"/>
  <c r="X16" i="33"/>
  <c r="W16" i="33"/>
  <c r="V16" i="33"/>
  <c r="U16" i="33"/>
  <c r="T16" i="33"/>
  <c r="S16" i="33"/>
  <c r="R16" i="33"/>
  <c r="Q16" i="33"/>
  <c r="AT16" i="33" s="1"/>
  <c r="M16" i="33"/>
  <c r="N16" i="34" s="1"/>
  <c r="L16" i="33"/>
  <c r="M16" i="34" s="1"/>
  <c r="AM15" i="33"/>
  <c r="AL15" i="33"/>
  <c r="AK15" i="33"/>
  <c r="AJ15" i="33"/>
  <c r="AI15" i="33"/>
  <c r="AH15" i="33"/>
  <c r="AG15" i="33"/>
  <c r="AE15" i="33"/>
  <c r="AD15" i="33"/>
  <c r="AC15" i="33"/>
  <c r="AA15" i="33"/>
  <c r="Z15" i="33"/>
  <c r="AB15" i="33" s="1"/>
  <c r="Y15" i="33"/>
  <c r="W15" i="33"/>
  <c r="V15" i="33"/>
  <c r="X15" i="33" s="1"/>
  <c r="U15" i="33"/>
  <c r="S15" i="33"/>
  <c r="R15" i="33"/>
  <c r="T15" i="33" s="1"/>
  <c r="Q15" i="33"/>
  <c r="AV15" i="33" s="1"/>
  <c r="M15" i="33"/>
  <c r="N15" i="34" s="1"/>
  <c r="L15" i="33"/>
  <c r="M15" i="34" s="1"/>
  <c r="AV14" i="33"/>
  <c r="AS14" i="33"/>
  <c r="AO14" i="33"/>
  <c r="AM14" i="33"/>
  <c r="AL14" i="33"/>
  <c r="AK14" i="33"/>
  <c r="AJ14" i="33"/>
  <c r="AI14" i="33"/>
  <c r="AH14" i="33"/>
  <c r="AG14" i="33"/>
  <c r="AE14" i="33"/>
  <c r="AD14" i="33"/>
  <c r="AC14" i="33"/>
  <c r="AA14" i="33"/>
  <c r="Z14" i="33"/>
  <c r="AB14" i="33" s="1"/>
  <c r="Y14" i="33"/>
  <c r="W14" i="33"/>
  <c r="V14" i="33"/>
  <c r="X14" i="33" s="1"/>
  <c r="U14" i="33"/>
  <c r="U114" i="33" s="1"/>
  <c r="S14" i="33"/>
  <c r="R14" i="33"/>
  <c r="T14" i="33" s="1"/>
  <c r="Q14" i="33"/>
  <c r="AT14" i="33" s="1"/>
  <c r="M14" i="33"/>
  <c r="L14" i="33"/>
  <c r="X41" i="10"/>
  <c r="Z40" i="10"/>
  <c r="S39" i="10"/>
  <c r="S38" i="10"/>
  <c r="X37" i="10"/>
  <c r="Z36" i="10"/>
  <c r="Z35" i="10"/>
  <c r="N35" i="10"/>
  <c r="N34" i="10"/>
  <c r="N33" i="10"/>
  <c r="N32" i="10"/>
  <c r="S31" i="10"/>
  <c r="N31" i="10"/>
  <c r="Z30" i="10"/>
  <c r="S30" i="10"/>
  <c r="N30" i="10"/>
  <c r="Z29" i="10"/>
  <c r="L29" i="10"/>
  <c r="K29" i="10"/>
  <c r="J29" i="10"/>
  <c r="I29" i="10"/>
  <c r="H29" i="10"/>
  <c r="G29" i="10"/>
  <c r="F29" i="10"/>
  <c r="E29" i="10"/>
  <c r="D29" i="10"/>
  <c r="C29" i="10"/>
  <c r="N29" i="10" s="1"/>
  <c r="L28" i="10"/>
  <c r="K28" i="10"/>
  <c r="J28" i="10"/>
  <c r="I28" i="10"/>
  <c r="H28" i="10"/>
  <c r="G28" i="10"/>
  <c r="F28" i="10"/>
  <c r="E28" i="10"/>
  <c r="D28" i="10"/>
  <c r="C28" i="10"/>
  <c r="N28" i="10" s="1"/>
  <c r="S27" i="10"/>
  <c r="N27" i="10"/>
  <c r="A27" i="10"/>
  <c r="A28" i="10" s="1"/>
  <c r="A29" i="10" s="1"/>
  <c r="A32" i="10" s="1"/>
  <c r="A33" i="10" s="1"/>
  <c r="A34" i="10" s="1"/>
  <c r="A35" i="10" s="1"/>
  <c r="X26" i="10"/>
  <c r="S26" i="10"/>
  <c r="N26" i="10"/>
  <c r="Z25" i="10"/>
  <c r="N25" i="10"/>
  <c r="Z24" i="10"/>
  <c r="L24" i="10"/>
  <c r="K24" i="10"/>
  <c r="J24" i="10"/>
  <c r="I24" i="10"/>
  <c r="H24" i="10"/>
  <c r="G24" i="10"/>
  <c r="F24" i="10"/>
  <c r="E24" i="10"/>
  <c r="D24" i="10"/>
  <c r="C24" i="10"/>
  <c r="N24" i="10" s="1"/>
  <c r="L23" i="10"/>
  <c r="K23" i="10"/>
  <c r="J23" i="10"/>
  <c r="I23" i="10"/>
  <c r="H23" i="10"/>
  <c r="G23" i="10"/>
  <c r="F23" i="10"/>
  <c r="E23" i="10"/>
  <c r="D23" i="10"/>
  <c r="C23" i="10"/>
  <c r="N23" i="10" s="1"/>
  <c r="A23" i="10"/>
  <c r="A24" i="10" s="1"/>
  <c r="N22" i="10"/>
  <c r="A22" i="10"/>
  <c r="Z21" i="10"/>
  <c r="S21" i="10"/>
  <c r="N21" i="10"/>
  <c r="Z20" i="10"/>
  <c r="S20" i="10"/>
  <c r="N20" i="10"/>
  <c r="L19" i="10"/>
  <c r="K19" i="10"/>
  <c r="J19" i="10"/>
  <c r="I19" i="10"/>
  <c r="H19" i="10"/>
  <c r="G19" i="10"/>
  <c r="F19" i="10"/>
  <c r="E19" i="10"/>
  <c r="D19" i="10"/>
  <c r="C19" i="10"/>
  <c r="S34" i="10" s="1"/>
  <c r="N18" i="10"/>
  <c r="L18" i="10"/>
  <c r="L31" i="10" s="1"/>
  <c r="K18" i="10"/>
  <c r="K31" i="10" s="1"/>
  <c r="J18" i="10"/>
  <c r="J31" i="10" s="1"/>
  <c r="I18" i="10"/>
  <c r="I31" i="10" s="1"/>
  <c r="H18" i="10"/>
  <c r="H31" i="10" s="1"/>
  <c r="G18" i="10"/>
  <c r="G31" i="10" s="1"/>
  <c r="F18" i="10"/>
  <c r="F31" i="10" s="1"/>
  <c r="E18" i="10"/>
  <c r="E31" i="10" s="1"/>
  <c r="D18" i="10"/>
  <c r="D31" i="10" s="1"/>
  <c r="C18" i="10"/>
  <c r="C31" i="10" s="1"/>
  <c r="Z17" i="10"/>
  <c r="S17" i="10"/>
  <c r="N17" i="10"/>
  <c r="A17" i="10"/>
  <c r="A18" i="10" s="1"/>
  <c r="A19" i="10" s="1"/>
  <c r="Z16" i="10"/>
  <c r="S16" i="10"/>
  <c r="N16" i="10"/>
  <c r="N15" i="10"/>
  <c r="D12" i="10"/>
  <c r="Z11" i="10"/>
  <c r="Q11" i="10"/>
  <c r="J11" i="10"/>
  <c r="X11" i="10" s="1"/>
  <c r="H11" i="10"/>
  <c r="V11" i="10" s="1"/>
  <c r="F11" i="10"/>
  <c r="T11" i="10" s="1"/>
  <c r="X9" i="10"/>
  <c r="T9" i="10"/>
  <c r="Q9" i="10"/>
  <c r="X7" i="10"/>
  <c r="T7" i="10"/>
  <c r="Q7" i="10"/>
  <c r="X5" i="10"/>
  <c r="T5" i="10"/>
  <c r="Q5" i="10"/>
  <c r="Q26" i="9"/>
  <c r="O26" i="9"/>
  <c r="M26" i="9"/>
  <c r="L26" i="9"/>
  <c r="K26" i="9"/>
  <c r="J26" i="9"/>
  <c r="I26" i="9"/>
  <c r="H26" i="9"/>
  <c r="G26" i="9"/>
  <c r="E26" i="9"/>
  <c r="E23" i="9"/>
  <c r="Q21" i="9"/>
  <c r="O21" i="9"/>
  <c r="M21" i="9"/>
  <c r="K21" i="9"/>
  <c r="I21" i="9"/>
  <c r="G21" i="9"/>
  <c r="E21" i="9"/>
  <c r="F13" i="9"/>
  <c r="BR33" i="5"/>
  <c r="AW33" i="5"/>
  <c r="BR32" i="5"/>
  <c r="AW32" i="5"/>
  <c r="BR31" i="5"/>
  <c r="AW31" i="5"/>
  <c r="BR30" i="5"/>
  <c r="AW30" i="5"/>
  <c r="BR29" i="5"/>
  <c r="AW29" i="5"/>
  <c r="BR28" i="5"/>
  <c r="AW28" i="5"/>
  <c r="BR27" i="5"/>
  <c r="AW27" i="5"/>
  <c r="BR26" i="5"/>
  <c r="AW26" i="5"/>
  <c r="BR25" i="5"/>
  <c r="AW25" i="5"/>
  <c r="BR24" i="5"/>
  <c r="AW24" i="5"/>
  <c r="BR23" i="5"/>
  <c r="AW23" i="5"/>
  <c r="BR22" i="5"/>
  <c r="AW22" i="5"/>
  <c r="BR21" i="5"/>
  <c r="AW21" i="5"/>
  <c r="BR20" i="5"/>
  <c r="AW20" i="5"/>
  <c r="BR19" i="5"/>
  <c r="AW19" i="5"/>
  <c r="S42" i="4"/>
  <c r="L42" i="4"/>
  <c r="S41" i="4"/>
  <c r="L41" i="4"/>
  <c r="S40" i="4"/>
  <c r="L40" i="4"/>
  <c r="S39" i="4"/>
  <c r="L39" i="4"/>
  <c r="S38" i="4"/>
  <c r="L38" i="4"/>
  <c r="S37" i="4"/>
  <c r="L37" i="4"/>
  <c r="S36" i="4"/>
  <c r="L36" i="4"/>
  <c r="S35" i="4"/>
  <c r="L35" i="4"/>
  <c r="S34" i="4"/>
  <c r="L34" i="4"/>
  <c r="S33" i="4"/>
  <c r="L33" i="4"/>
  <c r="S32" i="4"/>
  <c r="L32" i="4"/>
  <c r="S31" i="4"/>
  <c r="L31" i="4"/>
  <c r="S30" i="4"/>
  <c r="L30" i="4"/>
  <c r="S29" i="4"/>
  <c r="L29" i="4"/>
  <c r="S28" i="4"/>
  <c r="L28" i="4"/>
  <c r="S27" i="4"/>
  <c r="L27" i="4"/>
  <c r="S26" i="4"/>
  <c r="L26" i="4"/>
  <c r="S25" i="4"/>
  <c r="L25" i="4"/>
  <c r="S24" i="4"/>
  <c r="L24" i="4"/>
  <c r="S23" i="4"/>
  <c r="L23" i="4"/>
  <c r="S22" i="4"/>
  <c r="L22" i="4"/>
  <c r="S21" i="4"/>
  <c r="L21" i="4"/>
  <c r="S20" i="4"/>
  <c r="L20" i="4"/>
  <c r="S19" i="4"/>
  <c r="L19" i="4"/>
  <c r="AU46" i="33" l="1"/>
  <c r="AT100" i="33"/>
  <c r="AQ100" i="33"/>
  <c r="AO100" i="33"/>
  <c r="CN19" i="44"/>
  <c r="S18" i="46"/>
  <c r="T16" i="46"/>
  <c r="T16" i="45"/>
  <c r="W49" i="44"/>
  <c r="X49" i="44"/>
  <c r="AQ14" i="33"/>
  <c r="Y12" i="34"/>
  <c r="AS16" i="33"/>
  <c r="AS18" i="33"/>
  <c r="AN19" i="33"/>
  <c r="AO20" i="33"/>
  <c r="AR22" i="33"/>
  <c r="AU24" i="33"/>
  <c r="AU26" i="33"/>
  <c r="AR27" i="33"/>
  <c r="AQ28" i="33"/>
  <c r="AS30" i="33"/>
  <c r="AN31" i="33"/>
  <c r="AP33" i="33"/>
  <c r="AV34" i="33"/>
  <c r="AV35" i="33"/>
  <c r="AS36" i="33"/>
  <c r="AU38" i="33"/>
  <c r="AR39" i="33"/>
  <c r="AT41" i="33"/>
  <c r="AU44" i="33"/>
  <c r="AV46" i="33"/>
  <c r="AT47" i="33"/>
  <c r="AN50" i="33"/>
  <c r="AN53" i="33"/>
  <c r="AV55" i="33"/>
  <c r="AO58" i="33"/>
  <c r="AN62" i="33"/>
  <c r="AO64" i="33"/>
  <c r="AQ66" i="33"/>
  <c r="AT69" i="33"/>
  <c r="AO70" i="33"/>
  <c r="AQ72" i="33"/>
  <c r="AR74" i="33"/>
  <c r="AV77" i="33"/>
  <c r="AQ78" i="33"/>
  <c r="AS80" i="33"/>
  <c r="AS82" i="33"/>
  <c r="AN83" i="33"/>
  <c r="AO84" i="33"/>
  <c r="AR86" i="33"/>
  <c r="AU88" i="33"/>
  <c r="AN93" i="33"/>
  <c r="AT104" i="33"/>
  <c r="AQ104" i="33"/>
  <c r="AU104" i="33"/>
  <c r="AT106" i="33"/>
  <c r="AR106" i="33"/>
  <c r="AV106" i="33"/>
  <c r="AU106" i="33"/>
  <c r="O13" i="45"/>
  <c r="AF13" i="45" s="1"/>
  <c r="R13" i="45"/>
  <c r="P13" i="45"/>
  <c r="AG13" i="45" s="1"/>
  <c r="N13" i="45"/>
  <c r="AE13" i="45" s="1"/>
  <c r="L13" i="45"/>
  <c r="AC13" i="45" s="1"/>
  <c r="DR19" i="44"/>
  <c r="DQ62" i="44" s="1"/>
  <c r="FG44" i="44"/>
  <c r="FH44" i="44"/>
  <c r="ET47" i="44"/>
  <c r="ES47" i="44"/>
  <c r="AT51" i="35"/>
  <c r="AQ51" i="35"/>
  <c r="AO51" i="35"/>
  <c r="AU51" i="35"/>
  <c r="AS51" i="35"/>
  <c r="AT64" i="35"/>
  <c r="AP64" i="35"/>
  <c r="H34" i="10"/>
  <c r="AQ74" i="33"/>
  <c r="AT77" i="33"/>
  <c r="AS88" i="33"/>
  <c r="AT102" i="33"/>
  <c r="AO102" i="33"/>
  <c r="AS102" i="33"/>
  <c r="AR102" i="33"/>
  <c r="AV109" i="33"/>
  <c r="AP109" i="33"/>
  <c r="AA114" i="33"/>
  <c r="U23" i="46"/>
  <c r="O23" i="46" s="1"/>
  <c r="AF23" i="46" s="1"/>
  <c r="FI55" i="44"/>
  <c r="U23" i="45"/>
  <c r="GV19" i="44"/>
  <c r="S26" i="46"/>
  <c r="S26" i="45"/>
  <c r="T24" i="46"/>
  <c r="T24" i="45"/>
  <c r="ET20" i="44"/>
  <c r="ES58" i="44" s="1"/>
  <c r="ET19" i="44"/>
  <c r="ES61" i="44" s="1"/>
  <c r="AL41" i="44"/>
  <c r="AM41" i="44" s="1"/>
  <c r="AK41" i="44"/>
  <c r="CP51" i="44"/>
  <c r="CO51" i="44"/>
  <c r="N19" i="10"/>
  <c r="S35" i="10"/>
  <c r="M14" i="34"/>
  <c r="U23" i="34"/>
  <c r="X12" i="34"/>
  <c r="AR14" i="33"/>
  <c r="AU16" i="33"/>
  <c r="AU18" i="33"/>
  <c r="AR19" i="33"/>
  <c r="AQ20" i="33"/>
  <c r="AS22" i="33"/>
  <c r="AP25" i="33"/>
  <c r="AV26" i="33"/>
  <c r="AV27" i="33"/>
  <c r="AS28" i="33"/>
  <c r="AU30" i="33"/>
  <c r="AT33" i="33"/>
  <c r="AU36" i="33"/>
  <c r="AV38" i="33"/>
  <c r="AN42" i="33"/>
  <c r="AN45" i="33"/>
  <c r="AV47" i="33"/>
  <c r="AO50" i="33"/>
  <c r="AP53" i="33"/>
  <c r="AN54" i="33"/>
  <c r="AO56" i="33"/>
  <c r="AQ58" i="33"/>
  <c r="AO62" i="33"/>
  <c r="AQ64" i="33"/>
  <c r="AR66" i="33"/>
  <c r="AQ70" i="33"/>
  <c r="AS72" i="33"/>
  <c r="AS74" i="33"/>
  <c r="AN75" i="33"/>
  <c r="AO76" i="33"/>
  <c r="AR78" i="33"/>
  <c r="AU80" i="33"/>
  <c r="AU82" i="33"/>
  <c r="AR83" i="33"/>
  <c r="AQ84" i="33"/>
  <c r="AS86" i="33"/>
  <c r="AP89" i="33"/>
  <c r="AP93" i="33"/>
  <c r="AT99" i="33"/>
  <c r="AR99" i="33"/>
  <c r="AN99" i="33"/>
  <c r="AV105" i="33"/>
  <c r="AP105" i="33"/>
  <c r="AR111" i="33"/>
  <c r="AN111" i="33"/>
  <c r="AV113" i="33"/>
  <c r="AT113" i="33"/>
  <c r="AP113" i="33"/>
  <c r="P16" i="45"/>
  <c r="AG16" i="45" s="1"/>
  <c r="O16" i="45"/>
  <c r="AF16" i="45" s="1"/>
  <c r="N16" i="45"/>
  <c r="AE16" i="45" s="1"/>
  <c r="M16" i="45"/>
  <c r="AD16" i="45" s="1"/>
  <c r="K16" i="45"/>
  <c r="K20" i="45"/>
  <c r="R20" i="45"/>
  <c r="P20" i="45"/>
  <c r="AG20" i="45" s="1"/>
  <c r="N20" i="45"/>
  <c r="AE20" i="45" s="1"/>
  <c r="M20" i="45"/>
  <c r="AD20" i="45" s="1"/>
  <c r="GZ10" i="44"/>
  <c r="GZ9" i="44"/>
  <c r="GX17" i="44" s="1"/>
  <c r="GZ11" i="44"/>
  <c r="GX43" i="44"/>
  <c r="GW43" i="44"/>
  <c r="GI51" i="44"/>
  <c r="GJ51" i="44"/>
  <c r="T17" i="35"/>
  <c r="AI17" i="35"/>
  <c r="AT31" i="35"/>
  <c r="AU31" i="35"/>
  <c r="AO31" i="35"/>
  <c r="AM31" i="35"/>
  <c r="AC31" i="35" s="1"/>
  <c r="AR40" i="35"/>
  <c r="AU22" i="33"/>
  <c r="AN46" i="33"/>
  <c r="AT53" i="33"/>
  <c r="AT93" i="33"/>
  <c r="AN102" i="33"/>
  <c r="AT107" i="33"/>
  <c r="AV107" i="33"/>
  <c r="AR107" i="33"/>
  <c r="U26" i="46"/>
  <c r="K26" i="46" s="1"/>
  <c r="U26" i="45"/>
  <c r="GW58" i="44"/>
  <c r="GW59" i="44"/>
  <c r="AL50" i="44"/>
  <c r="AK50" i="44"/>
  <c r="AM50" i="44" s="1"/>
  <c r="AS21" i="35"/>
  <c r="AR21" i="35"/>
  <c r="AO21" i="35"/>
  <c r="AU21" i="35"/>
  <c r="AT45" i="35"/>
  <c r="AN45" i="35"/>
  <c r="AV45" i="35"/>
  <c r="AR45" i="35"/>
  <c r="AQ45" i="35"/>
  <c r="AS45" i="35"/>
  <c r="AO45" i="35"/>
  <c r="CP48" i="47"/>
  <c r="CO48" i="47"/>
  <c r="AU86" i="33"/>
  <c r="AT92" i="33"/>
  <c r="AO92" i="33"/>
  <c r="AN109" i="33"/>
  <c r="AU14" i="33"/>
  <c r="AR15" i="33"/>
  <c r="AT17" i="33"/>
  <c r="AV22" i="33"/>
  <c r="AO34" i="33"/>
  <c r="AP37" i="33"/>
  <c r="AQ42" i="33"/>
  <c r="AO46" i="33"/>
  <c r="AQ48" i="33"/>
  <c r="AR50" i="33"/>
  <c r="AS56" i="33"/>
  <c r="AU64" i="33"/>
  <c r="AR67" i="33"/>
  <c r="AQ68" i="33"/>
  <c r="AS70" i="33"/>
  <c r="AV74" i="33"/>
  <c r="AU78" i="33"/>
  <c r="AR79" i="33"/>
  <c r="AT81" i="33"/>
  <c r="AV86" i="33"/>
  <c r="AT91" i="33"/>
  <c r="AN91" i="33"/>
  <c r="AT97" i="33"/>
  <c r="AU100" i="33"/>
  <c r="AQ102" i="33"/>
  <c r="AT109" i="33"/>
  <c r="AM55" i="44"/>
  <c r="U14" i="45"/>
  <c r="CP19" i="44"/>
  <c r="CO62" i="44" s="1"/>
  <c r="HZ41" i="44"/>
  <c r="HY41" i="44"/>
  <c r="IA41" i="44" s="1"/>
  <c r="CA43" i="44"/>
  <c r="CB43" i="44"/>
  <c r="GX46" i="44"/>
  <c r="GW46" i="44"/>
  <c r="GY46" i="44" s="1"/>
  <c r="GX50" i="44"/>
  <c r="GW50" i="44"/>
  <c r="W12" i="34"/>
  <c r="AQ50" i="33"/>
  <c r="AS64" i="33"/>
  <c r="AU74" i="33"/>
  <c r="AN79" i="33"/>
  <c r="AC114" i="33"/>
  <c r="AT15" i="33"/>
  <c r="AQ34" i="33"/>
  <c r="AT37" i="33"/>
  <c r="AQ46" i="33"/>
  <c r="AV67" i="33"/>
  <c r="AS68" i="33"/>
  <c r="AU70" i="33"/>
  <c r="AT79" i="33"/>
  <c r="AU102" i="33"/>
  <c r="T21" i="46"/>
  <c r="T21" i="45"/>
  <c r="GW44" i="44"/>
  <c r="GX44" i="44"/>
  <c r="BN50" i="44"/>
  <c r="BM50" i="44"/>
  <c r="BN53" i="44"/>
  <c r="BM53" i="44"/>
  <c r="AR62" i="35"/>
  <c r="AN62" i="35"/>
  <c r="AV62" i="35"/>
  <c r="AT62" i="35"/>
  <c r="AS24" i="33"/>
  <c r="AN15" i="33"/>
  <c r="AN67" i="33"/>
  <c r="AO68" i="33"/>
  <c r="AS100" i="33"/>
  <c r="AS48" i="33"/>
  <c r="AS50" i="33"/>
  <c r="AN22" i="33"/>
  <c r="AO24" i="33"/>
  <c r="AQ26" i="33"/>
  <c r="AT29" i="33"/>
  <c r="AQ32" i="33"/>
  <c r="AR34" i="33"/>
  <c r="AS40" i="33"/>
  <c r="AS42" i="33"/>
  <c r="AN43" i="33"/>
  <c r="AO44" i="33"/>
  <c r="AR46" i="33"/>
  <c r="AU48" i="33"/>
  <c r="AU50" i="33"/>
  <c r="AN55" i="33"/>
  <c r="AP57" i="33"/>
  <c r="AU62" i="33"/>
  <c r="AU68" i="33"/>
  <c r="AV70" i="33"/>
  <c r="AN74" i="33"/>
  <c r="AN77" i="33"/>
  <c r="AN86" i="33"/>
  <c r="AO88" i="33"/>
  <c r="AT90" i="33"/>
  <c r="AS90" i="33"/>
  <c r="AQ90" i="33"/>
  <c r="AQ92" i="33"/>
  <c r="AV102" i="33"/>
  <c r="AN107" i="33"/>
  <c r="FJ9" i="44"/>
  <c r="FJ11" i="44"/>
  <c r="HL17" i="44"/>
  <c r="U21" i="46"/>
  <c r="O21" i="46" s="1"/>
  <c r="AF21" i="46" s="1"/>
  <c r="EG55" i="44"/>
  <c r="U21" i="45"/>
  <c r="DR45" i="44"/>
  <c r="DQ45" i="44"/>
  <c r="DS45" i="44" s="1"/>
  <c r="EE46" i="44"/>
  <c r="EF46" i="44"/>
  <c r="AL48" i="44"/>
  <c r="AK48" i="44"/>
  <c r="AM48" i="44" s="1"/>
  <c r="AS39" i="35"/>
  <c r="X39" i="35"/>
  <c r="AU45" i="35"/>
  <c r="AN14" i="33"/>
  <c r="AQ18" i="33"/>
  <c r="AO22" i="33"/>
  <c r="AQ24" i="33"/>
  <c r="AR26" i="33"/>
  <c r="AS32" i="33"/>
  <c r="AS34" i="33"/>
  <c r="AN35" i="33"/>
  <c r="AO36" i="33"/>
  <c r="AU40" i="33"/>
  <c r="AU42" i="33"/>
  <c r="AR43" i="33"/>
  <c r="AQ44" i="33"/>
  <c r="AS46" i="33"/>
  <c r="AV50" i="33"/>
  <c r="AU54" i="33"/>
  <c r="AT57" i="33"/>
  <c r="AV62" i="33"/>
  <c r="AO74" i="33"/>
  <c r="AN78" i="33"/>
  <c r="AQ82" i="33"/>
  <c r="AO86" i="33"/>
  <c r="AQ88" i="33"/>
  <c r="AR90" i="33"/>
  <c r="AR91" i="33"/>
  <c r="AS92" i="33"/>
  <c r="AT94" i="33"/>
  <c r="AR94" i="33"/>
  <c r="AV94" i="33"/>
  <c r="AT98" i="33"/>
  <c r="AU98" i="33"/>
  <c r="AS98" i="33"/>
  <c r="AV98" i="33"/>
  <c r="T29" i="45"/>
  <c r="CP17" i="44"/>
  <c r="AL20" i="44"/>
  <c r="AK59" i="44" s="1"/>
  <c r="FW41" i="44"/>
  <c r="EU46" i="44"/>
  <c r="DR47" i="44"/>
  <c r="DQ47" i="44"/>
  <c r="HK47" i="44"/>
  <c r="HM47" i="44" s="1"/>
  <c r="HL47" i="44"/>
  <c r="AY52" i="44"/>
  <c r="AZ52" i="44"/>
  <c r="AS96" i="33"/>
  <c r="AQ108" i="33"/>
  <c r="L15" i="45"/>
  <c r="AC15" i="45" s="1"/>
  <c r="N17" i="45"/>
  <c r="AE17" i="45" s="1"/>
  <c r="T18" i="45"/>
  <c r="P19" i="45"/>
  <c r="AG19" i="45" s="1"/>
  <c r="N22" i="45"/>
  <c r="AE22" i="45" s="1"/>
  <c r="P24" i="45"/>
  <c r="AG24" i="45" s="1"/>
  <c r="L25" i="45"/>
  <c r="AC25" i="45" s="1"/>
  <c r="T28" i="45"/>
  <c r="P29" i="45"/>
  <c r="AG29" i="45" s="1"/>
  <c r="HZ17" i="44"/>
  <c r="L11" i="44"/>
  <c r="J17" i="44" s="1"/>
  <c r="E18" i="44" s="1"/>
  <c r="U17" i="46"/>
  <c r="O17" i="46" s="1"/>
  <c r="AF17" i="46" s="1"/>
  <c r="CC55" i="44"/>
  <c r="BL19" i="44"/>
  <c r="S16" i="46"/>
  <c r="FT19" i="44"/>
  <c r="S24" i="46"/>
  <c r="CP20" i="44"/>
  <c r="IM42" i="44"/>
  <c r="IO42" i="44" s="1"/>
  <c r="IN42" i="44"/>
  <c r="CP45" i="44"/>
  <c r="CO45" i="44"/>
  <c r="GX47" i="44"/>
  <c r="GW47" i="44"/>
  <c r="DR50" i="44"/>
  <c r="DQ50" i="44"/>
  <c r="FV52" i="44"/>
  <c r="FW52" i="44" s="1"/>
  <c r="FU52" i="44"/>
  <c r="DE55" i="44"/>
  <c r="AP18" i="35"/>
  <c r="T29" i="35"/>
  <c r="AJ30" i="35"/>
  <c r="AE30" i="35" s="1"/>
  <c r="M30" i="35" s="1"/>
  <c r="AJ32" i="35"/>
  <c r="AE32" i="35" s="1"/>
  <c r="M32" i="35" s="1"/>
  <c r="X37" i="35"/>
  <c r="AI39" i="35"/>
  <c r="AJ40" i="35"/>
  <c r="AE40" i="35" s="1"/>
  <c r="M40" i="35" s="1"/>
  <c r="AL42" i="35"/>
  <c r="Y42" i="35" s="1"/>
  <c r="AN96" i="35"/>
  <c r="AR96" i="35"/>
  <c r="AU96" i="33"/>
  <c r="AS108" i="33"/>
  <c r="AU110" i="33"/>
  <c r="M15" i="45"/>
  <c r="AD15" i="45" s="1"/>
  <c r="P17" i="45"/>
  <c r="AG17" i="45" s="1"/>
  <c r="R19" i="45"/>
  <c r="O22" i="45"/>
  <c r="AF22" i="45" s="1"/>
  <c r="R24" i="45"/>
  <c r="M25" i="45"/>
  <c r="AD25" i="45" s="1"/>
  <c r="U28" i="45"/>
  <c r="R29" i="45"/>
  <c r="DD17" i="44"/>
  <c r="CY158" i="44" s="1"/>
  <c r="FX9" i="44"/>
  <c r="FV17" i="44" s="1"/>
  <c r="BB10" i="44"/>
  <c r="U27" i="46"/>
  <c r="O27" i="46" s="1"/>
  <c r="AF27" i="46" s="1"/>
  <c r="HM55" i="44"/>
  <c r="BZ19" i="44"/>
  <c r="GH19" i="44"/>
  <c r="X20" i="44"/>
  <c r="W59" i="44" s="1"/>
  <c r="EF20" i="44"/>
  <c r="IN20" i="44"/>
  <c r="DD19" i="44"/>
  <c r="X41" i="44"/>
  <c r="EF42" i="44"/>
  <c r="CP43" i="44"/>
  <c r="CO43" i="44"/>
  <c r="CQ43" i="44" s="1"/>
  <c r="HK43" i="44"/>
  <c r="HL43" i="44"/>
  <c r="HM43" i="44" s="1"/>
  <c r="X46" i="44"/>
  <c r="CB48" i="44"/>
  <c r="AL51" i="44"/>
  <c r="AK51" i="44"/>
  <c r="AM51" i="44" s="1"/>
  <c r="DD51" i="44"/>
  <c r="FV51" i="44"/>
  <c r="FU51" i="44"/>
  <c r="DQ52" i="44"/>
  <c r="DS52" i="44" s="1"/>
  <c r="CP53" i="44"/>
  <c r="CO53" i="44"/>
  <c r="AS17" i="35"/>
  <c r="X17" i="35"/>
  <c r="AK19" i="35"/>
  <c r="U19" i="35" s="1"/>
  <c r="AP20" i="35"/>
  <c r="AJ26" i="35"/>
  <c r="AE26" i="35" s="1"/>
  <c r="M26" i="35" s="1"/>
  <c r="AL26" i="35"/>
  <c r="Y26" i="35" s="1"/>
  <c r="X36" i="35"/>
  <c r="AL36" i="35"/>
  <c r="Y36" i="35" s="1"/>
  <c r="AI41" i="35"/>
  <c r="AP42" i="35"/>
  <c r="AT57" i="35"/>
  <c r="AS57" i="35"/>
  <c r="AR57" i="35"/>
  <c r="AQ57" i="35"/>
  <c r="AO57" i="35"/>
  <c r="AV57" i="35"/>
  <c r="AT71" i="35"/>
  <c r="AQ71" i="35"/>
  <c r="AO71" i="35"/>
  <c r="AU71" i="35"/>
  <c r="AN92" i="35"/>
  <c r="AR92" i="35"/>
  <c r="V19" i="47"/>
  <c r="I44" i="47"/>
  <c r="J44" i="47"/>
  <c r="DR17" i="44"/>
  <c r="FJ10" i="44"/>
  <c r="FH20" i="44"/>
  <c r="FG59" i="44" s="1"/>
  <c r="AZ19" i="44"/>
  <c r="EU42" i="44"/>
  <c r="AL43" i="44"/>
  <c r="AK43" i="44"/>
  <c r="IA43" i="44"/>
  <c r="AY44" i="44"/>
  <c r="AZ44" i="44"/>
  <c r="AM46" i="44"/>
  <c r="EE49" i="44"/>
  <c r="EF49" i="44"/>
  <c r="EG49" i="44" s="1"/>
  <c r="HK50" i="44"/>
  <c r="HL50" i="44"/>
  <c r="GX52" i="44"/>
  <c r="GW52" i="44"/>
  <c r="GY52" i="44" s="1"/>
  <c r="AK21" i="35"/>
  <c r="U21" i="35" s="1"/>
  <c r="AG21" i="35"/>
  <c r="AG35" i="35"/>
  <c r="AS41" i="35"/>
  <c r="X41" i="35"/>
  <c r="HL20" i="47"/>
  <c r="HL19" i="47"/>
  <c r="I41" i="47"/>
  <c r="J41" i="47"/>
  <c r="BN17" i="44"/>
  <c r="HN10" i="44"/>
  <c r="DP19" i="44"/>
  <c r="S20" i="46"/>
  <c r="HX19" i="44"/>
  <c r="S28" i="46"/>
  <c r="BN19" i="44"/>
  <c r="BM62" i="44" s="1"/>
  <c r="GX19" i="44"/>
  <c r="GW62" i="44" s="1"/>
  <c r="CO41" i="44"/>
  <c r="CQ41" i="44" s="1"/>
  <c r="FV43" i="44"/>
  <c r="FU43" i="44"/>
  <c r="FW43" i="44" s="1"/>
  <c r="FV44" i="44"/>
  <c r="FW44" i="44" s="1"/>
  <c r="FU44" i="44"/>
  <c r="DC46" i="44"/>
  <c r="DD46" i="44"/>
  <c r="CO47" i="44"/>
  <c r="CQ47" i="44" s="1"/>
  <c r="GW48" i="44"/>
  <c r="GY48" i="44" s="1"/>
  <c r="BM51" i="44"/>
  <c r="BO51" i="44" s="1"/>
  <c r="IM53" i="44"/>
  <c r="IO53" i="44" s="1"/>
  <c r="IN53" i="44"/>
  <c r="Q21" i="11"/>
  <c r="O21" i="11"/>
  <c r="K21" i="11"/>
  <c r="N23" i="12"/>
  <c r="N24" i="12"/>
  <c r="AT23" i="35"/>
  <c r="AQ23" i="35"/>
  <c r="AO23" i="35"/>
  <c r="AU23" i="35"/>
  <c r="AT25" i="35"/>
  <c r="AQ25" i="35"/>
  <c r="AO25" i="35"/>
  <c r="AN25" i="35"/>
  <c r="L19" i="45"/>
  <c r="AC19" i="45" s="1"/>
  <c r="S20" i="45"/>
  <c r="T22" i="45"/>
  <c r="M24" i="45"/>
  <c r="AD24" i="45" s="1"/>
  <c r="T25" i="45"/>
  <c r="AC29" i="45"/>
  <c r="AN10" i="44"/>
  <c r="BP10" i="44"/>
  <c r="BB11" i="44"/>
  <c r="V19" i="44"/>
  <c r="ED19" i="44"/>
  <c r="IL19" i="44"/>
  <c r="CB20" i="44"/>
  <c r="CA59" i="44" s="1"/>
  <c r="GJ20" i="44"/>
  <c r="GI59" i="44" s="1"/>
  <c r="CB19" i="44"/>
  <c r="HL19" i="44"/>
  <c r="AZ41" i="44"/>
  <c r="GW41" i="44"/>
  <c r="GY41" i="44" s="1"/>
  <c r="HL42" i="44"/>
  <c r="BM44" i="44"/>
  <c r="BO44" i="44" s="1"/>
  <c r="DQ44" i="44"/>
  <c r="DS44" i="44" s="1"/>
  <c r="BO45" i="44"/>
  <c r="FU46" i="44"/>
  <c r="FW46" i="44" s="1"/>
  <c r="HY46" i="44"/>
  <c r="IA46" i="44" s="1"/>
  <c r="FU47" i="44"/>
  <c r="FW47" i="44" s="1"/>
  <c r="AZ48" i="44"/>
  <c r="BA48" i="44" s="1"/>
  <c r="FG48" i="44"/>
  <c r="FH48" i="44"/>
  <c r="CO50" i="44"/>
  <c r="CQ50" i="44" s="1"/>
  <c r="HK51" i="44"/>
  <c r="HL51" i="44"/>
  <c r="AH14" i="35"/>
  <c r="AP26" i="35"/>
  <c r="AN36" i="35"/>
  <c r="AT37" i="35"/>
  <c r="AO37" i="35"/>
  <c r="AN37" i="35"/>
  <c r="AK37" i="35"/>
  <c r="U37" i="35" s="1"/>
  <c r="AU37" i="35"/>
  <c r="AS37" i="35"/>
  <c r="AQ37" i="35"/>
  <c r="AN38" i="35"/>
  <c r="AB41" i="35"/>
  <c r="AJ42" i="35"/>
  <c r="AE42" i="35" s="1"/>
  <c r="M42" i="35" s="1"/>
  <c r="AU57" i="35"/>
  <c r="AS112" i="33"/>
  <c r="L17" i="45"/>
  <c r="AC17" i="45" s="1"/>
  <c r="M19" i="45"/>
  <c r="AD19" i="45" s="1"/>
  <c r="M29" i="45"/>
  <c r="AD29" i="45" s="1"/>
  <c r="ET17" i="44"/>
  <c r="EO19" i="44" s="1"/>
  <c r="U25" i="46"/>
  <c r="O25" i="46" s="1"/>
  <c r="AF25" i="46" s="1"/>
  <c r="GK55" i="44"/>
  <c r="ER19" i="44"/>
  <c r="S22" i="46"/>
  <c r="IA42" i="44"/>
  <c r="DS43" i="44"/>
  <c r="GI43" i="44"/>
  <c r="GJ43" i="44"/>
  <c r="GK43" i="44" s="1"/>
  <c r="IM45" i="44"/>
  <c r="IN45" i="44"/>
  <c r="IM50" i="44"/>
  <c r="IN50" i="44"/>
  <c r="X20" i="35"/>
  <c r="AL20" i="35"/>
  <c r="Y20" i="35" s="1"/>
  <c r="N29" i="12"/>
  <c r="AT15" i="35"/>
  <c r="AJ16" i="35"/>
  <c r="AE16" i="35" s="1"/>
  <c r="M16" i="35" s="1"/>
  <c r="AM17" i="35"/>
  <c r="AC17" i="35" s="1"/>
  <c r="AV18" i="35"/>
  <c r="AT20" i="35"/>
  <c r="AR22" i="35"/>
  <c r="AK27" i="35"/>
  <c r="U27" i="35" s="1"/>
  <c r="AU29" i="35"/>
  <c r="AT33" i="35"/>
  <c r="AM33" i="35"/>
  <c r="AC33" i="35" s="1"/>
  <c r="AH34" i="35"/>
  <c r="AT36" i="35"/>
  <c r="AQ39" i="35"/>
  <c r="AB40" i="35"/>
  <c r="AQ41" i="35"/>
  <c r="AS43" i="35"/>
  <c r="AQ47" i="35"/>
  <c r="AS49" i="35"/>
  <c r="AQ53" i="35"/>
  <c r="AO55" i="35"/>
  <c r="AQ59" i="35"/>
  <c r="AO65" i="35"/>
  <c r="AP68" i="35"/>
  <c r="AN69" i="35"/>
  <c r="AU73" i="35"/>
  <c r="AR74" i="35"/>
  <c r="AO77" i="35"/>
  <c r="AT95" i="35"/>
  <c r="AO95" i="35"/>
  <c r="AU95" i="35"/>
  <c r="AS99" i="35"/>
  <c r="Y43" i="47"/>
  <c r="HL46" i="47"/>
  <c r="HK46" i="47"/>
  <c r="I48" i="47"/>
  <c r="J48" i="47"/>
  <c r="AM44" i="44"/>
  <c r="DS46" i="44"/>
  <c r="IA47" i="44"/>
  <c r="EU48" i="44"/>
  <c r="DS49" i="44"/>
  <c r="IA50" i="44"/>
  <c r="GY51" i="44"/>
  <c r="X53" i="44"/>
  <c r="N19" i="12"/>
  <c r="AN17" i="35"/>
  <c r="AH18" i="35"/>
  <c r="AV20" i="35"/>
  <c r="AB24" i="35"/>
  <c r="T27" i="35"/>
  <c r="AO27" i="35"/>
  <c r="AS29" i="35"/>
  <c r="AO33" i="35"/>
  <c r="AV36" i="35"/>
  <c r="AB37" i="35"/>
  <c r="AU39" i="35"/>
  <c r="AS47" i="35"/>
  <c r="AU49" i="35"/>
  <c r="AQ55" i="35"/>
  <c r="AS59" i="35"/>
  <c r="AO63" i="35"/>
  <c r="AQ65" i="35"/>
  <c r="AO69" i="35"/>
  <c r="AV73" i="35"/>
  <c r="AQ77" i="35"/>
  <c r="AT79" i="35"/>
  <c r="AU79" i="35"/>
  <c r="AS79" i="35"/>
  <c r="AT101" i="35"/>
  <c r="AS101" i="35"/>
  <c r="AR101" i="35"/>
  <c r="AN101" i="35"/>
  <c r="AV101" i="35"/>
  <c r="AU101" i="35"/>
  <c r="L10" i="47"/>
  <c r="FH44" i="47"/>
  <c r="FG44" i="47"/>
  <c r="FI44" i="47" s="1"/>
  <c r="I45" i="47"/>
  <c r="J45" i="47"/>
  <c r="BM47" i="47"/>
  <c r="BN47" i="47"/>
  <c r="GK50" i="47"/>
  <c r="AS63" i="35"/>
  <c r="AT109" i="35"/>
  <c r="AS109" i="35"/>
  <c r="AR109" i="35"/>
  <c r="AN109" i="35"/>
  <c r="AV109" i="35"/>
  <c r="HM42" i="47"/>
  <c r="BA44" i="47"/>
  <c r="BO48" i="44"/>
  <c r="AM49" i="44"/>
  <c r="EU53" i="44"/>
  <c r="AQ15" i="35"/>
  <c r="AB16" i="35"/>
  <c r="AL18" i="35"/>
  <c r="Y18" i="35" s="1"/>
  <c r="AS19" i="35"/>
  <c r="AB20" i="35"/>
  <c r="X30" i="35"/>
  <c r="AB32" i="35"/>
  <c r="AG33" i="35"/>
  <c r="AN34" i="35"/>
  <c r="AS35" i="35"/>
  <c r="AB36" i="35"/>
  <c r="AT41" i="35"/>
  <c r="AI42" i="35"/>
  <c r="AU63" i="35"/>
  <c r="AS75" i="35"/>
  <c r="AU77" i="35"/>
  <c r="AT89" i="35"/>
  <c r="AS89" i="35"/>
  <c r="AR89" i="35"/>
  <c r="AN89" i="35"/>
  <c r="AU89" i="35"/>
  <c r="X16" i="47"/>
  <c r="T20" i="47" s="1"/>
  <c r="EF41" i="47"/>
  <c r="EE41" i="47"/>
  <c r="EG41" i="47" s="1"/>
  <c r="BM43" i="47"/>
  <c r="BN43" i="47"/>
  <c r="FH45" i="47"/>
  <c r="FG45" i="47"/>
  <c r="FH47" i="47"/>
  <c r="FG47" i="47"/>
  <c r="FI47" i="47" s="1"/>
  <c r="GJ48" i="47"/>
  <c r="GI48" i="47"/>
  <c r="GK48" i="47" s="1"/>
  <c r="HY49" i="47"/>
  <c r="HZ49" i="47"/>
  <c r="EU50" i="44"/>
  <c r="DS51" i="44"/>
  <c r="AM52" i="44"/>
  <c r="AN18" i="35"/>
  <c r="AQ21" i="35"/>
  <c r="AR25" i="35"/>
  <c r="AI28" i="35"/>
  <c r="AI34" i="35"/>
  <c r="AP34" i="35"/>
  <c r="AK43" i="35"/>
  <c r="U43" i="35" s="1"/>
  <c r="AU69" i="35"/>
  <c r="AQ73" i="35"/>
  <c r="AU75" i="35"/>
  <c r="AV77" i="35"/>
  <c r="AV89" i="35"/>
  <c r="AT91" i="35"/>
  <c r="AO91" i="35"/>
  <c r="AU91" i="35"/>
  <c r="AT99" i="35"/>
  <c r="AQ99" i="35"/>
  <c r="AO99" i="35"/>
  <c r="EA18" i="47"/>
  <c r="EA9" i="47"/>
  <c r="EA31" i="47"/>
  <c r="EA48" i="47"/>
  <c r="EA34" i="47"/>
  <c r="EA11" i="47"/>
  <c r="HL41" i="47"/>
  <c r="HK41" i="47"/>
  <c r="HM41" i="47" s="1"/>
  <c r="IN42" i="47"/>
  <c r="IM42" i="47"/>
  <c r="CC43" i="47"/>
  <c r="HL44" i="47"/>
  <c r="HK44" i="47"/>
  <c r="AZ51" i="47"/>
  <c r="AY51" i="47"/>
  <c r="BA51" i="47" s="1"/>
  <c r="H37" i="56"/>
  <c r="AI18" i="35"/>
  <c r="X19" i="35"/>
  <c r="AJ34" i="35"/>
  <c r="AE34" i="35" s="1"/>
  <c r="M34" i="35" s="1"/>
  <c r="X35" i="35"/>
  <c r="AR37" i="35"/>
  <c r="AM39" i="35"/>
  <c r="AC39" i="35" s="1"/>
  <c r="X40" i="35"/>
  <c r="AM41" i="35"/>
  <c r="AC41" i="35" s="1"/>
  <c r="T43" i="35"/>
  <c r="AO43" i="35"/>
  <c r="AQ49" i="35"/>
  <c r="AS61" i="35"/>
  <c r="AV69" i="35"/>
  <c r="AR73" i="35"/>
  <c r="AO109" i="35"/>
  <c r="AV113" i="35"/>
  <c r="AS113" i="35"/>
  <c r="AR113" i="35"/>
  <c r="AN113" i="35"/>
  <c r="AU113" i="35"/>
  <c r="II31" i="47"/>
  <c r="II48" i="47"/>
  <c r="II34" i="47"/>
  <c r="II11" i="47"/>
  <c r="II25" i="47"/>
  <c r="EA32" i="47"/>
  <c r="CC41" i="47"/>
  <c r="FH41" i="47"/>
  <c r="FG41" i="47"/>
  <c r="EG48" i="47"/>
  <c r="CO50" i="47"/>
  <c r="CP50" i="47"/>
  <c r="GI43" i="47"/>
  <c r="GK43" i="47" s="1"/>
  <c r="IM43" i="47"/>
  <c r="IO43" i="47" s="1"/>
  <c r="CP45" i="47"/>
  <c r="AY46" i="47"/>
  <c r="BA46" i="47" s="1"/>
  <c r="IM46" i="47"/>
  <c r="IO46" i="47" s="1"/>
  <c r="HY47" i="47"/>
  <c r="IA47" i="47" s="1"/>
  <c r="DR48" i="47"/>
  <c r="FG49" i="47"/>
  <c r="FI49" i="47" s="1"/>
  <c r="HK49" i="47"/>
  <c r="HM49" i="47" s="1"/>
  <c r="J50" i="47"/>
  <c r="DR50" i="47"/>
  <c r="HK50" i="47"/>
  <c r="HM50" i="47" s="1"/>
  <c r="BN51" i="47"/>
  <c r="GX51" i="47"/>
  <c r="DC52" i="47"/>
  <c r="DE52" i="47" s="1"/>
  <c r="FG52" i="47"/>
  <c r="FI52" i="47" s="1"/>
  <c r="AU81" i="35"/>
  <c r="AR82" i="35"/>
  <c r="AQ83" i="35"/>
  <c r="AS85" i="35"/>
  <c r="AU93" i="35"/>
  <c r="AO97" i="35"/>
  <c r="AU105" i="35"/>
  <c r="AQ107" i="35"/>
  <c r="BB10" i="47"/>
  <c r="CD10" i="47"/>
  <c r="CB16" i="47" s="1"/>
  <c r="DF11" i="47"/>
  <c r="FJ11" i="47"/>
  <c r="AJ19" i="47"/>
  <c r="CB19" i="47"/>
  <c r="CP41" i="47"/>
  <c r="IM41" i="47"/>
  <c r="IO41" i="47" s="1"/>
  <c r="AY42" i="47"/>
  <c r="BA42" i="47" s="1"/>
  <c r="CP42" i="47"/>
  <c r="GX42" i="47"/>
  <c r="AY43" i="47"/>
  <c r="BA43" i="47" s="1"/>
  <c r="ET43" i="47"/>
  <c r="AL44" i="47"/>
  <c r="GI44" i="47"/>
  <c r="GK44" i="47" s="1"/>
  <c r="IM44" i="47"/>
  <c r="IO44" i="47" s="1"/>
  <c r="IM45" i="47"/>
  <c r="IO45" i="47" s="1"/>
  <c r="DC46" i="47"/>
  <c r="DE46" i="47" s="1"/>
  <c r="FG46" i="47"/>
  <c r="FI46" i="47" s="1"/>
  <c r="AY47" i="47"/>
  <c r="BA47" i="47" s="1"/>
  <c r="CA48" i="47"/>
  <c r="CC48" i="47" s="1"/>
  <c r="I49" i="47"/>
  <c r="K49" i="47" s="1"/>
  <c r="DR49" i="47"/>
  <c r="CA50" i="47"/>
  <c r="CC50" i="47" s="1"/>
  <c r="W51" i="47"/>
  <c r="Y51" i="47" s="1"/>
  <c r="W52" i="47"/>
  <c r="Y52" i="47" s="1"/>
  <c r="BN52" i="47"/>
  <c r="HK52" i="47"/>
  <c r="HM52" i="47" s="1"/>
  <c r="W53" i="47"/>
  <c r="Y53" i="47" s="1"/>
  <c r="BN53" i="47"/>
  <c r="HK53" i="47"/>
  <c r="HM53" i="47" s="1"/>
  <c r="F34" i="56"/>
  <c r="G34" i="56" s="1"/>
  <c r="H34" i="56" s="1"/>
  <c r="AH37" i="56"/>
  <c r="AU85" i="35"/>
  <c r="AQ97" i="35"/>
  <c r="AS107" i="35"/>
  <c r="Z11" i="47"/>
  <c r="X17" i="47" s="1"/>
  <c r="Z20" i="47" s="1"/>
  <c r="Z21" i="47" s="1"/>
  <c r="P13" i="46" s="1"/>
  <c r="AG13" i="46" s="1"/>
  <c r="CD11" i="47"/>
  <c r="CB17" i="47" s="1"/>
  <c r="EF16" i="47"/>
  <c r="GJ16" i="47"/>
  <c r="HN11" i="47"/>
  <c r="AX19" i="47"/>
  <c r="ER19" i="47"/>
  <c r="DP19" i="47"/>
  <c r="FI42" i="47"/>
  <c r="DE44" i="47"/>
  <c r="AM48" i="47"/>
  <c r="Y50" i="47"/>
  <c r="HM51" i="47"/>
  <c r="CC53" i="47"/>
  <c r="FV53" i="47"/>
  <c r="EG52" i="47"/>
  <c r="H35" i="56"/>
  <c r="HM45" i="47"/>
  <c r="CC46" i="47"/>
  <c r="EE51" i="47"/>
  <c r="EG51" i="47" s="1"/>
  <c r="EG54" i="47" s="1"/>
  <c r="AL52" i="47"/>
  <c r="AL53" i="47"/>
  <c r="EE53" i="47"/>
  <c r="EG53" i="47" s="1"/>
  <c r="GI53" i="47"/>
  <c r="GK53" i="47" s="1"/>
  <c r="F57" i="56"/>
  <c r="AO81" i="35"/>
  <c r="AP84" i="35"/>
  <c r="AN85" i="35"/>
  <c r="AO87" i="35"/>
  <c r="AU97" i="35"/>
  <c r="AS103" i="35"/>
  <c r="AO105" i="35"/>
  <c r="BP10" i="47"/>
  <c r="CC45" i="47"/>
  <c r="IM53" i="47"/>
  <c r="IO53" i="47" s="1"/>
  <c r="G48" i="56"/>
  <c r="H33" i="56" s="1"/>
  <c r="AQ81" i="35"/>
  <c r="AO85" i="35"/>
  <c r="AQ87" i="35"/>
  <c r="AQ93" i="35"/>
  <c r="AV97" i="35"/>
  <c r="AU103" i="35"/>
  <c r="AQ105" i="35"/>
  <c r="AS111" i="35"/>
  <c r="DT10" i="47"/>
  <c r="FX10" i="47"/>
  <c r="CN19" i="47"/>
  <c r="GV19" i="47"/>
  <c r="FT19" i="47"/>
  <c r="DR41" i="47"/>
  <c r="W42" i="47"/>
  <c r="Y42" i="47" s="1"/>
  <c r="CC42" i="47"/>
  <c r="GK42" i="47"/>
  <c r="FV43" i="47"/>
  <c r="W44" i="47"/>
  <c r="Y44" i="47" s="1"/>
  <c r="EE46" i="47"/>
  <c r="EG46" i="47" s="1"/>
  <c r="BN48" i="47"/>
  <c r="ET49" i="47"/>
  <c r="IM49" i="47"/>
  <c r="IO49" i="47" s="1"/>
  <c r="AY50" i="47"/>
  <c r="BA50" i="47" s="1"/>
  <c r="DC50" i="47"/>
  <c r="DE50" i="47" s="1"/>
  <c r="GX50" i="47"/>
  <c r="IM51" i="47"/>
  <c r="IO51" i="47" s="1"/>
  <c r="AY52" i="47"/>
  <c r="BA52" i="47" s="1"/>
  <c r="ET52" i="47"/>
  <c r="AY53" i="47"/>
  <c r="BA53" i="47" s="1"/>
  <c r="GX53" i="47"/>
  <c r="GY53" i="47" s="1"/>
  <c r="F59" i="56"/>
  <c r="I42" i="44"/>
  <c r="K42" i="44" s="1"/>
  <c r="H19" i="44"/>
  <c r="J19" i="44"/>
  <c r="I62" i="44" s="1"/>
  <c r="I48" i="44"/>
  <c r="K48" i="44" s="1"/>
  <c r="I50" i="44"/>
  <c r="K50" i="44" s="1"/>
  <c r="J20" i="44"/>
  <c r="I59" i="44" s="1"/>
  <c r="J43" i="44"/>
  <c r="K43" i="44" s="1"/>
  <c r="J41" i="44"/>
  <c r="K41" i="44" s="1"/>
  <c r="I49" i="44"/>
  <c r="K49" i="44" s="1"/>
  <c r="I53" i="44"/>
  <c r="K53" i="44" s="1"/>
  <c r="S12" i="45"/>
  <c r="K12" i="45"/>
  <c r="R12" i="45"/>
  <c r="I44" i="44"/>
  <c r="K44" i="44" s="1"/>
  <c r="J51" i="44"/>
  <c r="K51" i="44" s="1"/>
  <c r="I45" i="44"/>
  <c r="K45" i="44" s="1"/>
  <c r="I46" i="44"/>
  <c r="K46" i="44" s="1"/>
  <c r="I47" i="44"/>
  <c r="K47" i="44" s="1"/>
  <c r="I52" i="44"/>
  <c r="K52" i="44" s="1"/>
  <c r="Y11" i="34"/>
  <c r="V12" i="34"/>
  <c r="V11" i="34"/>
  <c r="W16" i="34"/>
  <c r="BI139" i="44"/>
  <c r="BI135" i="44"/>
  <c r="BI137" i="44"/>
  <c r="BI155" i="44"/>
  <c r="BI151" i="44"/>
  <c r="BI147" i="44"/>
  <c r="BI143" i="44"/>
  <c r="BI138" i="44"/>
  <c r="BI60" i="44"/>
  <c r="BK59" i="44"/>
  <c r="BK58" i="44"/>
  <c r="BI55" i="44"/>
  <c r="BI53" i="44"/>
  <c r="BI51" i="44"/>
  <c r="BI49" i="44"/>
  <c r="BI47" i="44"/>
  <c r="BI45" i="44"/>
  <c r="BI43" i="44"/>
  <c r="BI41" i="44"/>
  <c r="BI40" i="44"/>
  <c r="BI39" i="44"/>
  <c r="BI38" i="44"/>
  <c r="BI37" i="44"/>
  <c r="BI36" i="44"/>
  <c r="BI35" i="44"/>
  <c r="BI34" i="44"/>
  <c r="BI33" i="44"/>
  <c r="BI32" i="44"/>
  <c r="BI28" i="44"/>
  <c r="BI27" i="44"/>
  <c r="BI26" i="44"/>
  <c r="BI25" i="44"/>
  <c r="BI24" i="44"/>
  <c r="BI23" i="44"/>
  <c r="BI22" i="44"/>
  <c r="BI20" i="44"/>
  <c r="BP19" i="44"/>
  <c r="BI19" i="44"/>
  <c r="BI18" i="44"/>
  <c r="BI17" i="44"/>
  <c r="BI16" i="44"/>
  <c r="BI15" i="44"/>
  <c r="BI13" i="44"/>
  <c r="BI12" i="44"/>
  <c r="BI11" i="44"/>
  <c r="BI8" i="44"/>
  <c r="BI158" i="44"/>
  <c r="BI154" i="44"/>
  <c r="BI150" i="44"/>
  <c r="BI146" i="44"/>
  <c r="BI142" i="44"/>
  <c r="BI132" i="44"/>
  <c r="BI130" i="44"/>
  <c r="BI128" i="44"/>
  <c r="BI126" i="44"/>
  <c r="BI124" i="44"/>
  <c r="BI122" i="44"/>
  <c r="BI120" i="44"/>
  <c r="BI118" i="44"/>
  <c r="BI116" i="44"/>
  <c r="BI114" i="44"/>
  <c r="BI112" i="44"/>
  <c r="BI110" i="44"/>
  <c r="BI108" i="44"/>
  <c r="BI106" i="44"/>
  <c r="BI104" i="44"/>
  <c r="BI102" i="44"/>
  <c r="BI100" i="44"/>
  <c r="BI98" i="44"/>
  <c r="BI96" i="44"/>
  <c r="BI94" i="44"/>
  <c r="BI92" i="44"/>
  <c r="BI90" i="44"/>
  <c r="BI88" i="44"/>
  <c r="BI86" i="44"/>
  <c r="BI84" i="44"/>
  <c r="BI82" i="44"/>
  <c r="BI80" i="44"/>
  <c r="BI78" i="44"/>
  <c r="BI76" i="44"/>
  <c r="BI74" i="44"/>
  <c r="BI72" i="44"/>
  <c r="BI70" i="44"/>
  <c r="BI68" i="44"/>
  <c r="BI66" i="44"/>
  <c r="BI64" i="44"/>
  <c r="BI157" i="44"/>
  <c r="BI153" i="44"/>
  <c r="BI149" i="44"/>
  <c r="BI145" i="44"/>
  <c r="BI141" i="44"/>
  <c r="BI134" i="44"/>
  <c r="BI63" i="44"/>
  <c r="BI58" i="44"/>
  <c r="BI57" i="44"/>
  <c r="BI56" i="44"/>
  <c r="BI54" i="44"/>
  <c r="BI52" i="44"/>
  <c r="BI50" i="44"/>
  <c r="BI48" i="44"/>
  <c r="BI46" i="44"/>
  <c r="BI44" i="44"/>
  <c r="BI42" i="44"/>
  <c r="BI31" i="44"/>
  <c r="BI30" i="44"/>
  <c r="BI29" i="44"/>
  <c r="BI21" i="44"/>
  <c r="BI14" i="44"/>
  <c r="BI10" i="44"/>
  <c r="BI9" i="44"/>
  <c r="BI156" i="44"/>
  <c r="BI152" i="44"/>
  <c r="BI148" i="44"/>
  <c r="BI144" i="44"/>
  <c r="BI140" i="44"/>
  <c r="BI136" i="44"/>
  <c r="BI133" i="44"/>
  <c r="BI131" i="44"/>
  <c r="BI129" i="44"/>
  <c r="BI127" i="44"/>
  <c r="BI125" i="44"/>
  <c r="BI123" i="44"/>
  <c r="BI121" i="44"/>
  <c r="BI119" i="44"/>
  <c r="BI117" i="44"/>
  <c r="BI115" i="44"/>
  <c r="BI113" i="44"/>
  <c r="BI111" i="44"/>
  <c r="BI109" i="44"/>
  <c r="BI107" i="44"/>
  <c r="BI105" i="44"/>
  <c r="BI103" i="44"/>
  <c r="BI101" i="44"/>
  <c r="BI99" i="44"/>
  <c r="BI97" i="44"/>
  <c r="BI95" i="44"/>
  <c r="BI93" i="44"/>
  <c r="BI91" i="44"/>
  <c r="BI89" i="44"/>
  <c r="BI87" i="44"/>
  <c r="BI85" i="44"/>
  <c r="BI83" i="44"/>
  <c r="BI81" i="44"/>
  <c r="BI79" i="44"/>
  <c r="BI77" i="44"/>
  <c r="BI75" i="44"/>
  <c r="BI73" i="44"/>
  <c r="BI71" i="44"/>
  <c r="BI69" i="44"/>
  <c r="BI67" i="44"/>
  <c r="BI65" i="44"/>
  <c r="BI62" i="44"/>
  <c r="BI59" i="44"/>
  <c r="BI61" i="44"/>
  <c r="GS138" i="44"/>
  <c r="GS134" i="44"/>
  <c r="GS136" i="44"/>
  <c r="GS158" i="44"/>
  <c r="GS154" i="44"/>
  <c r="GS150" i="44"/>
  <c r="GS146" i="44"/>
  <c r="GS142" i="44"/>
  <c r="GS59" i="44"/>
  <c r="GU58" i="44"/>
  <c r="GS54" i="44"/>
  <c r="GS52" i="44"/>
  <c r="GS50" i="44"/>
  <c r="GS48" i="44"/>
  <c r="GS46" i="44"/>
  <c r="GS44" i="44"/>
  <c r="GS42" i="44"/>
  <c r="GS40" i="44"/>
  <c r="GS39" i="44"/>
  <c r="GS38" i="44"/>
  <c r="GS37" i="44"/>
  <c r="GS36" i="44"/>
  <c r="GS35" i="44"/>
  <c r="GS34" i="44"/>
  <c r="GS33" i="44"/>
  <c r="GS32" i="44"/>
  <c r="GS27" i="44"/>
  <c r="GS26" i="44"/>
  <c r="GS25" i="44"/>
  <c r="GS24" i="44"/>
  <c r="GS23" i="44"/>
  <c r="GS22" i="44"/>
  <c r="GS21" i="44"/>
  <c r="GZ19" i="44"/>
  <c r="GS19" i="44"/>
  <c r="GS18" i="44"/>
  <c r="GS17" i="44"/>
  <c r="GS16" i="44"/>
  <c r="GS15" i="44"/>
  <c r="GS14" i="44"/>
  <c r="GS12" i="44"/>
  <c r="GS11" i="44"/>
  <c r="GS10" i="44"/>
  <c r="GS157" i="44"/>
  <c r="GS153" i="44"/>
  <c r="GS149" i="44"/>
  <c r="GS145" i="44"/>
  <c r="GS141" i="44"/>
  <c r="GS135" i="44"/>
  <c r="GS133" i="44"/>
  <c r="GS131" i="44"/>
  <c r="GS129" i="44"/>
  <c r="GS127" i="44"/>
  <c r="GS125" i="44"/>
  <c r="GS123" i="44"/>
  <c r="GS121" i="44"/>
  <c r="GS119" i="44"/>
  <c r="GS117" i="44"/>
  <c r="GS115" i="44"/>
  <c r="GS113" i="44"/>
  <c r="GS111" i="44"/>
  <c r="GS109" i="44"/>
  <c r="GS107" i="44"/>
  <c r="GS105" i="44"/>
  <c r="GS103" i="44"/>
  <c r="GS101" i="44"/>
  <c r="GS99" i="44"/>
  <c r="GS97" i="44"/>
  <c r="GS95" i="44"/>
  <c r="GS93" i="44"/>
  <c r="GS91" i="44"/>
  <c r="GS89" i="44"/>
  <c r="GS87" i="44"/>
  <c r="GS85" i="44"/>
  <c r="GS83" i="44"/>
  <c r="GS81" i="44"/>
  <c r="GS79" i="44"/>
  <c r="GS77" i="44"/>
  <c r="GS75" i="44"/>
  <c r="GS73" i="44"/>
  <c r="GS71" i="44"/>
  <c r="GS69" i="44"/>
  <c r="GS67" i="44"/>
  <c r="GS65" i="44"/>
  <c r="GS63" i="44"/>
  <c r="GS156" i="44"/>
  <c r="GS152" i="44"/>
  <c r="GS148" i="44"/>
  <c r="GS144" i="44"/>
  <c r="GS140" i="44"/>
  <c r="GS137" i="44"/>
  <c r="GS62" i="44"/>
  <c r="GS58" i="44"/>
  <c r="GS57" i="44"/>
  <c r="GS56" i="44"/>
  <c r="GS55" i="44"/>
  <c r="GS53" i="44"/>
  <c r="GS51" i="44"/>
  <c r="GS49" i="44"/>
  <c r="GS47" i="44"/>
  <c r="GS45" i="44"/>
  <c r="GS43" i="44"/>
  <c r="GS41" i="44"/>
  <c r="GS31" i="44"/>
  <c r="GS30" i="44"/>
  <c r="GS29" i="44"/>
  <c r="GS28" i="44"/>
  <c r="GS20" i="44"/>
  <c r="GS13" i="44"/>
  <c r="GS9" i="44"/>
  <c r="GS8" i="44"/>
  <c r="GS155" i="44"/>
  <c r="GS151" i="44"/>
  <c r="GS147" i="44"/>
  <c r="GS143" i="44"/>
  <c r="GS139" i="44"/>
  <c r="GS132" i="44"/>
  <c r="GS130" i="44"/>
  <c r="GS128" i="44"/>
  <c r="GS126" i="44"/>
  <c r="GS124" i="44"/>
  <c r="GS122" i="44"/>
  <c r="GS120" i="44"/>
  <c r="GS118" i="44"/>
  <c r="GS116" i="44"/>
  <c r="GS114" i="44"/>
  <c r="GS112" i="44"/>
  <c r="GS110" i="44"/>
  <c r="GS108" i="44"/>
  <c r="GS106" i="44"/>
  <c r="GS104" i="44"/>
  <c r="GS102" i="44"/>
  <c r="GS100" i="44"/>
  <c r="GS98" i="44"/>
  <c r="GS96" i="44"/>
  <c r="GS94" i="44"/>
  <c r="GS92" i="44"/>
  <c r="GS90" i="44"/>
  <c r="GS88" i="44"/>
  <c r="GS86" i="44"/>
  <c r="GS84" i="44"/>
  <c r="GS82" i="44"/>
  <c r="GS80" i="44"/>
  <c r="GS78" i="44"/>
  <c r="GS76" i="44"/>
  <c r="GS74" i="44"/>
  <c r="GS72" i="44"/>
  <c r="GS70" i="44"/>
  <c r="GS68" i="44"/>
  <c r="GS66" i="44"/>
  <c r="GS64" i="44"/>
  <c r="GU59" i="44"/>
  <c r="GS61" i="44"/>
  <c r="GS60" i="44"/>
  <c r="HU137" i="44"/>
  <c r="HU135" i="44"/>
  <c r="HU157" i="44"/>
  <c r="HU153" i="44"/>
  <c r="HU149" i="44"/>
  <c r="HU145" i="44"/>
  <c r="HU141" i="44"/>
  <c r="HW58" i="44"/>
  <c r="HU55" i="44"/>
  <c r="HU53" i="44"/>
  <c r="HU51" i="44"/>
  <c r="HU49" i="44"/>
  <c r="HU47" i="44"/>
  <c r="HU45" i="44"/>
  <c r="HU43" i="44"/>
  <c r="HU41" i="44"/>
  <c r="HU40" i="44"/>
  <c r="HU39" i="44"/>
  <c r="HU38" i="44"/>
  <c r="HU37" i="44"/>
  <c r="HU36" i="44"/>
  <c r="HU35" i="44"/>
  <c r="HU34" i="44"/>
  <c r="HU33" i="44"/>
  <c r="HU32" i="44"/>
  <c r="HU28" i="44"/>
  <c r="HU27" i="44"/>
  <c r="HU26" i="44"/>
  <c r="HU25" i="44"/>
  <c r="HU24" i="44"/>
  <c r="HU23" i="44"/>
  <c r="HU22" i="44"/>
  <c r="HU20" i="44"/>
  <c r="IB19" i="44"/>
  <c r="HU19" i="44"/>
  <c r="HU18" i="44"/>
  <c r="HU17" i="44"/>
  <c r="HU16" i="44"/>
  <c r="HU15" i="44"/>
  <c r="HU13" i="44"/>
  <c r="HU12" i="44"/>
  <c r="HU11" i="44"/>
  <c r="HU8" i="44"/>
  <c r="HU156" i="44"/>
  <c r="HU152" i="44"/>
  <c r="HU148" i="44"/>
  <c r="HU144" i="44"/>
  <c r="HU140" i="44"/>
  <c r="HU134" i="44"/>
  <c r="HU132" i="44"/>
  <c r="HU130" i="44"/>
  <c r="HU128" i="44"/>
  <c r="HU126" i="44"/>
  <c r="HU124" i="44"/>
  <c r="HU122" i="44"/>
  <c r="HU120" i="44"/>
  <c r="HU118" i="44"/>
  <c r="HU116" i="44"/>
  <c r="HU114" i="44"/>
  <c r="HU112" i="44"/>
  <c r="HU110" i="44"/>
  <c r="HU108" i="44"/>
  <c r="HU106" i="44"/>
  <c r="HU104" i="44"/>
  <c r="HU102" i="44"/>
  <c r="HU100" i="44"/>
  <c r="HU98" i="44"/>
  <c r="HU96" i="44"/>
  <c r="HU94" i="44"/>
  <c r="HU92" i="44"/>
  <c r="HU90" i="44"/>
  <c r="HU88" i="44"/>
  <c r="HU86" i="44"/>
  <c r="HU84" i="44"/>
  <c r="HU82" i="44"/>
  <c r="HU80" i="44"/>
  <c r="HU78" i="44"/>
  <c r="HU76" i="44"/>
  <c r="HU74" i="44"/>
  <c r="HU72" i="44"/>
  <c r="HU70" i="44"/>
  <c r="HU68" i="44"/>
  <c r="HU66" i="44"/>
  <c r="HU64" i="44"/>
  <c r="HU155" i="44"/>
  <c r="HU151" i="44"/>
  <c r="HU147" i="44"/>
  <c r="HU143" i="44"/>
  <c r="HU139" i="44"/>
  <c r="HU136" i="44"/>
  <c r="HU60" i="44"/>
  <c r="HW59" i="44"/>
  <c r="HU58" i="44"/>
  <c r="HU57" i="44"/>
  <c r="HU56" i="44"/>
  <c r="HU54" i="44"/>
  <c r="HU52" i="44"/>
  <c r="HU50" i="44"/>
  <c r="HU48" i="44"/>
  <c r="HU46" i="44"/>
  <c r="HU44" i="44"/>
  <c r="HU42" i="44"/>
  <c r="HU31" i="44"/>
  <c r="HU30" i="44"/>
  <c r="HU29" i="44"/>
  <c r="HU21" i="44"/>
  <c r="HU14" i="44"/>
  <c r="HU10" i="44"/>
  <c r="HU9" i="44"/>
  <c r="HU158" i="44"/>
  <c r="HU154" i="44"/>
  <c r="HU150" i="44"/>
  <c r="HU146" i="44"/>
  <c r="HU142" i="44"/>
  <c r="HU138" i="44"/>
  <c r="HU133" i="44"/>
  <c r="HU131" i="44"/>
  <c r="HU129" i="44"/>
  <c r="HU127" i="44"/>
  <c r="HU125" i="44"/>
  <c r="HU123" i="44"/>
  <c r="HU121" i="44"/>
  <c r="HU119" i="44"/>
  <c r="HU117" i="44"/>
  <c r="HU115" i="44"/>
  <c r="HU113" i="44"/>
  <c r="HU111" i="44"/>
  <c r="HU109" i="44"/>
  <c r="HU107" i="44"/>
  <c r="HU105" i="44"/>
  <c r="HU103" i="44"/>
  <c r="HU101" i="44"/>
  <c r="HU99" i="44"/>
  <c r="HU97" i="44"/>
  <c r="HU95" i="44"/>
  <c r="HU93" i="44"/>
  <c r="HU91" i="44"/>
  <c r="HU89" i="44"/>
  <c r="HU87" i="44"/>
  <c r="HU85" i="44"/>
  <c r="HU83" i="44"/>
  <c r="HU81" i="44"/>
  <c r="HU79" i="44"/>
  <c r="HU77" i="44"/>
  <c r="HU75" i="44"/>
  <c r="HU73" i="44"/>
  <c r="HU71" i="44"/>
  <c r="HU69" i="44"/>
  <c r="HU67" i="44"/>
  <c r="HU65" i="44"/>
  <c r="HU63" i="44"/>
  <c r="HU61" i="44"/>
  <c r="HU62" i="44"/>
  <c r="HU59" i="44"/>
  <c r="AZ17" i="44"/>
  <c r="AZ16" i="44"/>
  <c r="U11" i="34"/>
  <c r="U18" i="34" s="1"/>
  <c r="U12" i="34"/>
  <c r="X11" i="34"/>
  <c r="W114" i="33"/>
  <c r="H114" i="33" s="1"/>
  <c r="I114" i="34" s="1"/>
  <c r="AG136" i="44"/>
  <c r="AG138" i="44"/>
  <c r="AG134" i="44"/>
  <c r="AG156" i="44"/>
  <c r="AG152" i="44"/>
  <c r="AG148" i="44"/>
  <c r="AG144" i="44"/>
  <c r="AG140" i="44"/>
  <c r="AG139" i="44"/>
  <c r="AG62" i="44"/>
  <c r="AI58" i="44"/>
  <c r="AG54" i="44"/>
  <c r="AG52" i="44"/>
  <c r="AG50" i="44"/>
  <c r="AG48" i="44"/>
  <c r="AG46" i="44"/>
  <c r="AG44" i="44"/>
  <c r="AG42" i="44"/>
  <c r="AG40" i="44"/>
  <c r="AG39" i="44"/>
  <c r="AG38" i="44"/>
  <c r="AG37" i="44"/>
  <c r="AG36" i="44"/>
  <c r="AG35" i="44"/>
  <c r="AG34" i="44"/>
  <c r="AG33" i="44"/>
  <c r="AG32" i="44"/>
  <c r="AG27" i="44"/>
  <c r="AG26" i="44"/>
  <c r="AG25" i="44"/>
  <c r="AG24" i="44"/>
  <c r="AG23" i="44"/>
  <c r="AG22" i="44"/>
  <c r="AG21" i="44"/>
  <c r="AN19" i="44"/>
  <c r="AG19" i="44"/>
  <c r="AG18" i="44"/>
  <c r="AG17" i="44"/>
  <c r="AG16" i="44"/>
  <c r="AG15" i="44"/>
  <c r="AG14" i="44"/>
  <c r="AG12" i="44"/>
  <c r="AG11" i="44"/>
  <c r="AG10" i="44"/>
  <c r="AG155" i="44"/>
  <c r="AG151" i="44"/>
  <c r="AG147" i="44"/>
  <c r="AG143" i="44"/>
  <c r="AG133" i="44"/>
  <c r="AG131" i="44"/>
  <c r="AG129" i="44"/>
  <c r="AG127" i="44"/>
  <c r="AG125" i="44"/>
  <c r="AG123" i="44"/>
  <c r="AG121" i="44"/>
  <c r="AG119" i="44"/>
  <c r="AG117" i="44"/>
  <c r="AG115" i="44"/>
  <c r="AG113" i="44"/>
  <c r="AG111" i="44"/>
  <c r="AG109" i="44"/>
  <c r="AG107" i="44"/>
  <c r="AG105" i="44"/>
  <c r="AG103" i="44"/>
  <c r="AG101" i="44"/>
  <c r="AG99" i="44"/>
  <c r="AG97" i="44"/>
  <c r="AG95" i="44"/>
  <c r="AG93" i="44"/>
  <c r="AG91" i="44"/>
  <c r="AG89" i="44"/>
  <c r="AG87" i="44"/>
  <c r="AG85" i="44"/>
  <c r="AG83" i="44"/>
  <c r="AG81" i="44"/>
  <c r="AG79" i="44"/>
  <c r="AG77" i="44"/>
  <c r="AG75" i="44"/>
  <c r="AG73" i="44"/>
  <c r="AG71" i="44"/>
  <c r="AG69" i="44"/>
  <c r="AG67" i="44"/>
  <c r="AG65" i="44"/>
  <c r="AG63" i="44"/>
  <c r="AG158" i="44"/>
  <c r="AG154" i="44"/>
  <c r="AG150" i="44"/>
  <c r="AG146" i="44"/>
  <c r="AG142" i="44"/>
  <c r="AG135" i="44"/>
  <c r="AG59" i="44"/>
  <c r="AG58" i="44"/>
  <c r="AG57" i="44"/>
  <c r="AG56" i="44"/>
  <c r="AG55" i="44"/>
  <c r="AG53" i="44"/>
  <c r="AG51" i="44"/>
  <c r="AG49" i="44"/>
  <c r="AG47" i="44"/>
  <c r="AG45" i="44"/>
  <c r="AG43" i="44"/>
  <c r="AG41" i="44"/>
  <c r="AG31" i="44"/>
  <c r="AG30" i="44"/>
  <c r="AG29" i="44"/>
  <c r="AG28" i="44"/>
  <c r="AG20" i="44"/>
  <c r="AG13" i="44"/>
  <c r="AG9" i="44"/>
  <c r="AG8" i="44"/>
  <c r="AG157" i="44"/>
  <c r="AG153" i="44"/>
  <c r="AG149" i="44"/>
  <c r="AG145" i="44"/>
  <c r="AG141" i="44"/>
  <c r="AG137" i="44"/>
  <c r="AG132" i="44"/>
  <c r="AG130" i="44"/>
  <c r="AG128" i="44"/>
  <c r="AG126" i="44"/>
  <c r="AG124" i="44"/>
  <c r="AG122" i="44"/>
  <c r="AG120" i="44"/>
  <c r="AG118" i="44"/>
  <c r="AG116" i="44"/>
  <c r="AG114" i="44"/>
  <c r="AG112" i="44"/>
  <c r="AG110" i="44"/>
  <c r="AG108" i="44"/>
  <c r="AG106" i="44"/>
  <c r="AG104" i="44"/>
  <c r="AG102" i="44"/>
  <c r="AG100" i="44"/>
  <c r="AG98" i="44"/>
  <c r="AG96" i="44"/>
  <c r="AG94" i="44"/>
  <c r="AG92" i="44"/>
  <c r="AG90" i="44"/>
  <c r="AG88" i="44"/>
  <c r="AG86" i="44"/>
  <c r="AG84" i="44"/>
  <c r="AG82" i="44"/>
  <c r="AG80" i="44"/>
  <c r="AG78" i="44"/>
  <c r="AG76" i="44"/>
  <c r="AG74" i="44"/>
  <c r="AG72" i="44"/>
  <c r="AG70" i="44"/>
  <c r="AG68" i="44"/>
  <c r="AG66" i="44"/>
  <c r="AG64" i="44"/>
  <c r="AG60" i="44"/>
  <c r="AG61" i="44"/>
  <c r="AI59" i="44"/>
  <c r="CY150" i="44"/>
  <c r="CY127" i="44"/>
  <c r="CY56" i="44"/>
  <c r="CY116" i="44"/>
  <c r="CY92" i="44"/>
  <c r="CY16" i="44"/>
  <c r="CY55" i="44"/>
  <c r="FQ135" i="44"/>
  <c r="FQ137" i="44"/>
  <c r="FQ151" i="44"/>
  <c r="FQ147" i="44"/>
  <c r="FS59" i="44"/>
  <c r="FS58" i="44"/>
  <c r="FQ53" i="44"/>
  <c r="FQ51" i="44"/>
  <c r="FQ43" i="44"/>
  <c r="FQ41" i="44"/>
  <c r="FQ39" i="44"/>
  <c r="FQ38" i="44"/>
  <c r="FQ34" i="44"/>
  <c r="FQ33" i="44"/>
  <c r="FQ28" i="44"/>
  <c r="FQ27" i="44"/>
  <c r="FQ23" i="44"/>
  <c r="FQ22" i="44"/>
  <c r="FX19" i="44"/>
  <c r="FQ19" i="44"/>
  <c r="FQ15" i="44"/>
  <c r="FQ13" i="44"/>
  <c r="FQ11" i="44"/>
  <c r="FQ8" i="44"/>
  <c r="FQ146" i="44"/>
  <c r="FQ142" i="44"/>
  <c r="FQ132" i="44"/>
  <c r="FQ130" i="44"/>
  <c r="FQ122" i="44"/>
  <c r="FQ120" i="44"/>
  <c r="FQ116" i="44"/>
  <c r="FQ114" i="44"/>
  <c r="FQ106" i="44"/>
  <c r="FQ104" i="44"/>
  <c r="FQ100" i="44"/>
  <c r="FQ98" i="44"/>
  <c r="FQ90" i="44"/>
  <c r="FQ88" i="44"/>
  <c r="FQ84" i="44"/>
  <c r="FQ82" i="44"/>
  <c r="FQ74" i="44"/>
  <c r="FQ72" i="44"/>
  <c r="FQ68" i="44"/>
  <c r="FQ66" i="44"/>
  <c r="FQ149" i="44"/>
  <c r="FQ145" i="44"/>
  <c r="FQ138" i="44"/>
  <c r="FQ58" i="44"/>
  <c r="FQ52" i="44"/>
  <c r="FQ50" i="44"/>
  <c r="FQ46" i="44"/>
  <c r="FQ44" i="44"/>
  <c r="FQ29" i="44"/>
  <c r="FQ21" i="44"/>
  <c r="FQ10" i="44"/>
  <c r="FQ9" i="44"/>
  <c r="FQ144" i="44"/>
  <c r="FQ140" i="44"/>
  <c r="FQ131" i="44"/>
  <c r="FQ129" i="44"/>
  <c r="FQ121" i="44"/>
  <c r="FQ119" i="44"/>
  <c r="FQ115" i="44"/>
  <c r="FQ113" i="44"/>
  <c r="FQ107" i="44"/>
  <c r="FQ105" i="44"/>
  <c r="FQ103" i="44"/>
  <c r="FQ99" i="44"/>
  <c r="FQ97" i="44"/>
  <c r="FQ91" i="44"/>
  <c r="FQ89" i="44"/>
  <c r="FQ87" i="44"/>
  <c r="FQ83" i="44"/>
  <c r="FQ81" i="44"/>
  <c r="FQ75" i="44"/>
  <c r="FQ73" i="44"/>
  <c r="FQ71" i="44"/>
  <c r="FQ67" i="44"/>
  <c r="FQ65" i="44"/>
  <c r="FQ61" i="44"/>
  <c r="FQ59" i="44"/>
  <c r="AY61" i="44"/>
  <c r="AY62" i="44"/>
  <c r="FG61" i="44"/>
  <c r="FG62" i="44"/>
  <c r="T12" i="34"/>
  <c r="W11" i="34"/>
  <c r="T11" i="34"/>
  <c r="S114" i="33"/>
  <c r="E114" i="33" s="1"/>
  <c r="F114" i="34" s="1"/>
  <c r="E22" i="44"/>
  <c r="E156" i="44"/>
  <c r="E134" i="44"/>
  <c r="E68" i="44"/>
  <c r="E52" i="44"/>
  <c r="E44" i="44"/>
  <c r="E99" i="44"/>
  <c r="E73" i="44"/>
  <c r="E62" i="44"/>
  <c r="EO23" i="44"/>
  <c r="EO10" i="44"/>
  <c r="EO137" i="44"/>
  <c r="EO67" i="44"/>
  <c r="EO55" i="44"/>
  <c r="EO47" i="44"/>
  <c r="EO96" i="44"/>
  <c r="EO72" i="44"/>
  <c r="EO61" i="44"/>
  <c r="HG157" i="44"/>
  <c r="HG155" i="44"/>
  <c r="HG153" i="44"/>
  <c r="HG151" i="44"/>
  <c r="HG149" i="44"/>
  <c r="HG147" i="44"/>
  <c r="HG145" i="44"/>
  <c r="HG143" i="44"/>
  <c r="HG141" i="44"/>
  <c r="HG139" i="44"/>
  <c r="HG136" i="44"/>
  <c r="HG158" i="44"/>
  <c r="HG156" i="44"/>
  <c r="HG154" i="44"/>
  <c r="HG152" i="44"/>
  <c r="HG150" i="44"/>
  <c r="HG148" i="44"/>
  <c r="HG146" i="44"/>
  <c r="HG144" i="44"/>
  <c r="HG142" i="44"/>
  <c r="HG140" i="44"/>
  <c r="HG138" i="44"/>
  <c r="HG134" i="44"/>
  <c r="HG135" i="44"/>
  <c r="HG133" i="44"/>
  <c r="HG131" i="44"/>
  <c r="HG129" i="44"/>
  <c r="HG127" i="44"/>
  <c r="HG125" i="44"/>
  <c r="HG123" i="44"/>
  <c r="HG121" i="44"/>
  <c r="HG119" i="44"/>
  <c r="HG117" i="44"/>
  <c r="HG115" i="44"/>
  <c r="HG113" i="44"/>
  <c r="HG111" i="44"/>
  <c r="HG109" i="44"/>
  <c r="HG107" i="44"/>
  <c r="HG105" i="44"/>
  <c r="HG103" i="44"/>
  <c r="HG101" i="44"/>
  <c r="HG99" i="44"/>
  <c r="HG97" i="44"/>
  <c r="HG95" i="44"/>
  <c r="HG93" i="44"/>
  <c r="HG91" i="44"/>
  <c r="HG89" i="44"/>
  <c r="HG87" i="44"/>
  <c r="HG85" i="44"/>
  <c r="HG83" i="44"/>
  <c r="HG81" i="44"/>
  <c r="HG79" i="44"/>
  <c r="HG77" i="44"/>
  <c r="HG75" i="44"/>
  <c r="HG73" i="44"/>
  <c r="HG71" i="44"/>
  <c r="HG69" i="44"/>
  <c r="HG67" i="44"/>
  <c r="HG65" i="44"/>
  <c r="HG63" i="44"/>
  <c r="HG60" i="44"/>
  <c r="HG59" i="44"/>
  <c r="HI58" i="44"/>
  <c r="HG57" i="44"/>
  <c r="HG56" i="44"/>
  <c r="HG34" i="44"/>
  <c r="HG33" i="44"/>
  <c r="HG32" i="44"/>
  <c r="HG31" i="44"/>
  <c r="HG30" i="44"/>
  <c r="HG11" i="44"/>
  <c r="HG137" i="44"/>
  <c r="HG132" i="44"/>
  <c r="HG130" i="44"/>
  <c r="HG128" i="44"/>
  <c r="HG126" i="44"/>
  <c r="HG124" i="44"/>
  <c r="HG122" i="44"/>
  <c r="HG120" i="44"/>
  <c r="HG118" i="44"/>
  <c r="HG116" i="44"/>
  <c r="HG114" i="44"/>
  <c r="HG112" i="44"/>
  <c r="HG110" i="44"/>
  <c r="HG108" i="44"/>
  <c r="HG106" i="44"/>
  <c r="HG104" i="44"/>
  <c r="HG102" i="44"/>
  <c r="HG100" i="44"/>
  <c r="HG98" i="44"/>
  <c r="HG96" i="44"/>
  <c r="HG94" i="44"/>
  <c r="HG92" i="44"/>
  <c r="HG90" i="44"/>
  <c r="HG88" i="44"/>
  <c r="HG86" i="44"/>
  <c r="HG84" i="44"/>
  <c r="HG82" i="44"/>
  <c r="HG80" i="44"/>
  <c r="HG78" i="44"/>
  <c r="HG76" i="44"/>
  <c r="HG74" i="44"/>
  <c r="HG72" i="44"/>
  <c r="HG70" i="44"/>
  <c r="HG68" i="44"/>
  <c r="HG66" i="44"/>
  <c r="HG64" i="44"/>
  <c r="HG62" i="44"/>
  <c r="HG61" i="44"/>
  <c r="HI59" i="44"/>
  <c r="HG58" i="44"/>
  <c r="HG40" i="44"/>
  <c r="HG39" i="44"/>
  <c r="HG38" i="44"/>
  <c r="HG37" i="44"/>
  <c r="HG36" i="44"/>
  <c r="HG35" i="44"/>
  <c r="HG29" i="44"/>
  <c r="HG27" i="44"/>
  <c r="HG26" i="44"/>
  <c r="HG25" i="44"/>
  <c r="HG24" i="44"/>
  <c r="HG23" i="44"/>
  <c r="HG22" i="44"/>
  <c r="HG19" i="44"/>
  <c r="HG18" i="44"/>
  <c r="HG17" i="44"/>
  <c r="HG16" i="44"/>
  <c r="HG15" i="44"/>
  <c r="HG12" i="44"/>
  <c r="HG9" i="44"/>
  <c r="HG54" i="44"/>
  <c r="HG53" i="44"/>
  <c r="HG48" i="44"/>
  <c r="HG45" i="44"/>
  <c r="HG21" i="44"/>
  <c r="HG10" i="44"/>
  <c r="HG51" i="44"/>
  <c r="HG46" i="44"/>
  <c r="HG43" i="44"/>
  <c r="HG20" i="44"/>
  <c r="HG55" i="44"/>
  <c r="HG52" i="44"/>
  <c r="HG49" i="44"/>
  <c r="HG44" i="44"/>
  <c r="HG41" i="44"/>
  <c r="HG13" i="44"/>
  <c r="HG50" i="44"/>
  <c r="HG47" i="44"/>
  <c r="HG42" i="44"/>
  <c r="HG28" i="44"/>
  <c r="HG14" i="44"/>
  <c r="HG8" i="44"/>
  <c r="FH17" i="44"/>
  <c r="FJ19" i="44" s="1"/>
  <c r="FH16" i="44"/>
  <c r="CK138" i="44"/>
  <c r="CK134" i="44"/>
  <c r="CK136" i="44"/>
  <c r="CK158" i="44"/>
  <c r="CK154" i="44"/>
  <c r="CK150" i="44"/>
  <c r="CK146" i="44"/>
  <c r="CK142" i="44"/>
  <c r="CK137" i="44"/>
  <c r="CK59" i="44"/>
  <c r="CM58" i="44"/>
  <c r="CK54" i="44"/>
  <c r="CK52" i="44"/>
  <c r="CK50" i="44"/>
  <c r="CK48" i="44"/>
  <c r="CK46" i="44"/>
  <c r="CK44" i="44"/>
  <c r="CK42" i="44"/>
  <c r="CK40" i="44"/>
  <c r="CK39" i="44"/>
  <c r="CK38" i="44"/>
  <c r="CK37" i="44"/>
  <c r="CK36" i="44"/>
  <c r="CK35" i="44"/>
  <c r="CK34" i="44"/>
  <c r="CK33" i="44"/>
  <c r="CK32" i="44"/>
  <c r="CK27" i="44"/>
  <c r="CK26" i="44"/>
  <c r="CK25" i="44"/>
  <c r="CK24" i="44"/>
  <c r="CK23" i="44"/>
  <c r="CK22" i="44"/>
  <c r="CK21" i="44"/>
  <c r="CR19" i="44"/>
  <c r="CK19" i="44"/>
  <c r="CK18" i="44"/>
  <c r="CK17" i="44"/>
  <c r="CK16" i="44"/>
  <c r="CK15" i="44"/>
  <c r="CK14" i="44"/>
  <c r="CK12" i="44"/>
  <c r="CK11" i="44"/>
  <c r="CK10" i="44"/>
  <c r="CK157" i="44"/>
  <c r="CK153" i="44"/>
  <c r="CK149" i="44"/>
  <c r="CK145" i="44"/>
  <c r="CK141" i="44"/>
  <c r="CK139" i="44"/>
  <c r="CK133" i="44"/>
  <c r="CK131" i="44"/>
  <c r="CK129" i="44"/>
  <c r="CK127" i="44"/>
  <c r="CK125" i="44"/>
  <c r="CK123" i="44"/>
  <c r="CK121" i="44"/>
  <c r="CK119" i="44"/>
  <c r="CK117" i="44"/>
  <c r="CK115" i="44"/>
  <c r="CK113" i="44"/>
  <c r="CK111" i="44"/>
  <c r="CK109" i="44"/>
  <c r="CK107" i="44"/>
  <c r="CK105" i="44"/>
  <c r="CK103" i="44"/>
  <c r="CK101" i="44"/>
  <c r="CK99" i="44"/>
  <c r="CK97" i="44"/>
  <c r="CK95" i="44"/>
  <c r="CK93" i="44"/>
  <c r="CK91" i="44"/>
  <c r="CK89" i="44"/>
  <c r="CK87" i="44"/>
  <c r="CK85" i="44"/>
  <c r="CK83" i="44"/>
  <c r="CK81" i="44"/>
  <c r="CK79" i="44"/>
  <c r="CK77" i="44"/>
  <c r="CK75" i="44"/>
  <c r="CK73" i="44"/>
  <c r="CK71" i="44"/>
  <c r="CK69" i="44"/>
  <c r="CK67" i="44"/>
  <c r="CK65" i="44"/>
  <c r="CK156" i="44"/>
  <c r="CK152" i="44"/>
  <c r="CK148" i="44"/>
  <c r="CK144" i="44"/>
  <c r="CK140" i="44"/>
  <c r="CK62" i="44"/>
  <c r="CK58" i="44"/>
  <c r="CK57" i="44"/>
  <c r="CK56" i="44"/>
  <c r="CK55" i="44"/>
  <c r="CK53" i="44"/>
  <c r="CK51" i="44"/>
  <c r="CK49" i="44"/>
  <c r="CK47" i="44"/>
  <c r="CK45" i="44"/>
  <c r="CK43" i="44"/>
  <c r="CK41" i="44"/>
  <c r="CK31" i="44"/>
  <c r="CK30" i="44"/>
  <c r="CK29" i="44"/>
  <c r="CK28" i="44"/>
  <c r="CK20" i="44"/>
  <c r="CK13" i="44"/>
  <c r="CK9" i="44"/>
  <c r="CK8" i="44"/>
  <c r="CK155" i="44"/>
  <c r="CK151" i="44"/>
  <c r="CK147" i="44"/>
  <c r="CK143" i="44"/>
  <c r="CK135" i="44"/>
  <c r="CK132" i="44"/>
  <c r="CK130" i="44"/>
  <c r="CK128" i="44"/>
  <c r="CK126" i="44"/>
  <c r="CK124" i="44"/>
  <c r="CK122" i="44"/>
  <c r="CK120" i="44"/>
  <c r="CK118" i="44"/>
  <c r="CK116" i="44"/>
  <c r="CK114" i="44"/>
  <c r="CK112" i="44"/>
  <c r="CK110" i="44"/>
  <c r="CK108" i="44"/>
  <c r="CK106" i="44"/>
  <c r="CK104" i="44"/>
  <c r="CK102" i="44"/>
  <c r="CK100" i="44"/>
  <c r="CK98" i="44"/>
  <c r="CK96" i="44"/>
  <c r="CK94" i="44"/>
  <c r="CK92" i="44"/>
  <c r="CK90" i="44"/>
  <c r="CK88" i="44"/>
  <c r="CK86" i="44"/>
  <c r="CK84" i="44"/>
  <c r="CK82" i="44"/>
  <c r="CK80" i="44"/>
  <c r="CK78" i="44"/>
  <c r="CK76" i="44"/>
  <c r="CK74" i="44"/>
  <c r="CK72" i="44"/>
  <c r="CK70" i="44"/>
  <c r="CK68" i="44"/>
  <c r="CK66" i="44"/>
  <c r="CK64" i="44"/>
  <c r="CK63" i="44"/>
  <c r="CM59" i="44"/>
  <c r="CK60" i="44"/>
  <c r="CK61" i="44"/>
  <c r="DM137" i="44"/>
  <c r="DM139" i="44"/>
  <c r="DM135" i="44"/>
  <c r="DM157" i="44"/>
  <c r="DM153" i="44"/>
  <c r="DM149" i="44"/>
  <c r="DM145" i="44"/>
  <c r="DM141" i="44"/>
  <c r="DM136" i="44"/>
  <c r="DM63" i="44"/>
  <c r="DO58" i="44"/>
  <c r="DM55" i="44"/>
  <c r="DM53" i="44"/>
  <c r="DM51" i="44"/>
  <c r="DM49" i="44"/>
  <c r="DM47" i="44"/>
  <c r="DM45" i="44"/>
  <c r="DM43" i="44"/>
  <c r="DM41" i="44"/>
  <c r="DM40" i="44"/>
  <c r="DM39" i="44"/>
  <c r="DM38" i="44"/>
  <c r="DM37" i="44"/>
  <c r="DM36" i="44"/>
  <c r="DM35" i="44"/>
  <c r="DM34" i="44"/>
  <c r="DM33" i="44"/>
  <c r="DM32" i="44"/>
  <c r="DM28" i="44"/>
  <c r="DM27" i="44"/>
  <c r="DM26" i="44"/>
  <c r="DM25" i="44"/>
  <c r="DM24" i="44"/>
  <c r="DM23" i="44"/>
  <c r="DM22" i="44"/>
  <c r="DM20" i="44"/>
  <c r="DT19" i="44"/>
  <c r="DM19" i="44"/>
  <c r="DM18" i="44"/>
  <c r="DM17" i="44"/>
  <c r="DM16" i="44"/>
  <c r="DM15" i="44"/>
  <c r="DM13" i="44"/>
  <c r="DM12" i="44"/>
  <c r="DM11" i="44"/>
  <c r="DM8" i="44"/>
  <c r="DM156" i="44"/>
  <c r="DM152" i="44"/>
  <c r="DM148" i="44"/>
  <c r="DM144" i="44"/>
  <c r="DM140" i="44"/>
  <c r="DM138" i="44"/>
  <c r="DM132" i="44"/>
  <c r="DM130" i="44"/>
  <c r="DM128" i="44"/>
  <c r="DM126" i="44"/>
  <c r="DM124" i="44"/>
  <c r="DM122" i="44"/>
  <c r="DM120" i="44"/>
  <c r="DM118" i="44"/>
  <c r="DM116" i="44"/>
  <c r="DM114" i="44"/>
  <c r="DM112" i="44"/>
  <c r="DM110" i="44"/>
  <c r="DM108" i="44"/>
  <c r="DM106" i="44"/>
  <c r="DM104" i="44"/>
  <c r="DM102" i="44"/>
  <c r="DM100" i="44"/>
  <c r="DM98" i="44"/>
  <c r="DM96" i="44"/>
  <c r="DM94" i="44"/>
  <c r="DM92" i="44"/>
  <c r="DM90" i="44"/>
  <c r="DM88" i="44"/>
  <c r="DM86" i="44"/>
  <c r="DM84" i="44"/>
  <c r="DM82" i="44"/>
  <c r="DM80" i="44"/>
  <c r="DM78" i="44"/>
  <c r="DM76" i="44"/>
  <c r="DM74" i="44"/>
  <c r="DM72" i="44"/>
  <c r="DM70" i="44"/>
  <c r="DM68" i="44"/>
  <c r="DM66" i="44"/>
  <c r="DM64" i="44"/>
  <c r="DM155" i="44"/>
  <c r="DM151" i="44"/>
  <c r="DM147" i="44"/>
  <c r="DM143" i="44"/>
  <c r="DM60" i="44"/>
  <c r="DO59" i="44"/>
  <c r="DM58" i="44"/>
  <c r="DM57" i="44"/>
  <c r="DM56" i="44"/>
  <c r="DM54" i="44"/>
  <c r="DM52" i="44"/>
  <c r="DM50" i="44"/>
  <c r="DM48" i="44"/>
  <c r="DM46" i="44"/>
  <c r="DM44" i="44"/>
  <c r="DM42" i="44"/>
  <c r="DM31" i="44"/>
  <c r="DM30" i="44"/>
  <c r="DM29" i="44"/>
  <c r="DM21" i="44"/>
  <c r="DM14" i="44"/>
  <c r="DM10" i="44"/>
  <c r="DM9" i="44"/>
  <c r="DM158" i="44"/>
  <c r="DM154" i="44"/>
  <c r="DM150" i="44"/>
  <c r="DM146" i="44"/>
  <c r="DM142" i="44"/>
  <c r="DM134" i="44"/>
  <c r="DM133" i="44"/>
  <c r="DM131" i="44"/>
  <c r="DM129" i="44"/>
  <c r="DM127" i="44"/>
  <c r="DM125" i="44"/>
  <c r="DM123" i="44"/>
  <c r="DM121" i="44"/>
  <c r="DM119" i="44"/>
  <c r="DM117" i="44"/>
  <c r="DM115" i="44"/>
  <c r="DM113" i="44"/>
  <c r="DM111" i="44"/>
  <c r="DM109" i="44"/>
  <c r="DM107" i="44"/>
  <c r="DM105" i="44"/>
  <c r="DM103" i="44"/>
  <c r="DM101" i="44"/>
  <c r="DM99" i="44"/>
  <c r="DM97" i="44"/>
  <c r="DM95" i="44"/>
  <c r="DM93" i="44"/>
  <c r="DM91" i="44"/>
  <c r="DM89" i="44"/>
  <c r="DM87" i="44"/>
  <c r="DM85" i="44"/>
  <c r="DM83" i="44"/>
  <c r="DM81" i="44"/>
  <c r="DM79" i="44"/>
  <c r="DM77" i="44"/>
  <c r="DM75" i="44"/>
  <c r="DM73" i="44"/>
  <c r="DM71" i="44"/>
  <c r="DM69" i="44"/>
  <c r="DM67" i="44"/>
  <c r="DM65" i="44"/>
  <c r="DM61" i="44"/>
  <c r="DM59" i="44"/>
  <c r="DM62" i="44"/>
  <c r="DC61" i="44"/>
  <c r="DC62" i="44"/>
  <c r="HK61" i="44"/>
  <c r="HK62" i="44"/>
  <c r="IB47" i="44"/>
  <c r="ID47" i="44" s="1"/>
  <c r="IE47" i="44" s="1"/>
  <c r="X16" i="34"/>
  <c r="Z11" i="44"/>
  <c r="CD11" i="44"/>
  <c r="EH11" i="44"/>
  <c r="GL11" i="44"/>
  <c r="IP11" i="44"/>
  <c r="IM59" i="44"/>
  <c r="IM58" i="44"/>
  <c r="DE41" i="44"/>
  <c r="IO44" i="44"/>
  <c r="EG48" i="44"/>
  <c r="HK59" i="44"/>
  <c r="DQ61" i="44"/>
  <c r="HY61" i="44"/>
  <c r="AK62" i="44"/>
  <c r="BX156" i="47"/>
  <c r="BX152" i="47"/>
  <c r="BX151" i="47"/>
  <c r="BX158" i="47"/>
  <c r="BX154" i="47"/>
  <c r="BX155" i="47"/>
  <c r="BX150" i="47"/>
  <c r="BX149" i="47"/>
  <c r="BX148" i="47"/>
  <c r="BX147" i="47"/>
  <c r="BX146" i="47"/>
  <c r="BX145" i="47"/>
  <c r="BX144" i="47"/>
  <c r="BX143" i="47"/>
  <c r="BX142" i="47"/>
  <c r="BX141" i="47"/>
  <c r="BX140" i="47"/>
  <c r="BX139" i="47"/>
  <c r="BX153" i="47"/>
  <c r="BX137" i="47"/>
  <c r="BX135" i="47"/>
  <c r="BX134" i="47"/>
  <c r="BX133" i="47"/>
  <c r="BX132" i="47"/>
  <c r="BX131" i="47"/>
  <c r="BX130" i="47"/>
  <c r="BX129" i="47"/>
  <c r="BX128" i="47"/>
  <c r="BX127" i="47"/>
  <c r="BX126" i="47"/>
  <c r="BX125" i="47"/>
  <c r="BX124" i="47"/>
  <c r="BX123" i="47"/>
  <c r="BX122" i="47"/>
  <c r="BX121" i="47"/>
  <c r="BX120" i="47"/>
  <c r="BX119" i="47"/>
  <c r="BX118" i="47"/>
  <c r="BX117" i="47"/>
  <c r="BX116" i="47"/>
  <c r="BX115" i="47"/>
  <c r="BX114" i="47"/>
  <c r="BX113" i="47"/>
  <c r="BX112" i="47"/>
  <c r="BX111" i="47"/>
  <c r="BX110" i="47"/>
  <c r="BX109" i="47"/>
  <c r="BX108" i="47"/>
  <c r="BX107" i="47"/>
  <c r="BX106" i="47"/>
  <c r="BX105" i="47"/>
  <c r="BX104" i="47"/>
  <c r="BX136" i="47"/>
  <c r="BX138" i="47"/>
  <c r="BX100" i="47"/>
  <c r="BX96" i="47"/>
  <c r="BX102" i="47"/>
  <c r="BX98" i="47"/>
  <c r="BX103" i="47"/>
  <c r="BX94" i="47"/>
  <c r="BX92" i="47"/>
  <c r="BX90" i="47"/>
  <c r="BX88" i="47"/>
  <c r="BX86" i="47"/>
  <c r="BX84" i="47"/>
  <c r="BX82" i="47"/>
  <c r="BX80" i="47"/>
  <c r="BX78" i="47"/>
  <c r="BX74" i="47"/>
  <c r="BX61" i="47"/>
  <c r="BX58" i="47"/>
  <c r="BX157" i="47"/>
  <c r="BX99" i="47"/>
  <c r="BX95" i="47"/>
  <c r="BX93" i="47"/>
  <c r="BX91" i="47"/>
  <c r="BX89" i="47"/>
  <c r="BX87" i="47"/>
  <c r="BX85" i="47"/>
  <c r="BX83" i="47"/>
  <c r="BX81" i="47"/>
  <c r="BX79" i="47"/>
  <c r="BX76" i="47"/>
  <c r="BX72" i="47"/>
  <c r="BX70" i="47"/>
  <c r="BX69" i="47"/>
  <c r="BX68" i="47"/>
  <c r="BX67" i="47"/>
  <c r="BX66" i="47"/>
  <c r="BX65" i="47"/>
  <c r="BX64" i="47"/>
  <c r="BX63" i="47"/>
  <c r="BX62" i="47"/>
  <c r="BX60" i="47"/>
  <c r="BX59" i="47"/>
  <c r="BX57" i="47"/>
  <c r="BX56" i="47"/>
  <c r="BX101" i="47"/>
  <c r="BX73" i="47"/>
  <c r="BY61" i="47"/>
  <c r="BX52" i="47"/>
  <c r="BX34" i="47"/>
  <c r="BX33" i="47"/>
  <c r="BX32" i="47"/>
  <c r="BX77" i="47"/>
  <c r="BX55" i="47"/>
  <c r="BX54" i="47"/>
  <c r="BX53" i="47"/>
  <c r="BX51" i="47"/>
  <c r="BX48" i="47"/>
  <c r="BX40" i="47"/>
  <c r="BX39" i="47"/>
  <c r="BX38" i="47"/>
  <c r="BX37" i="47"/>
  <c r="BX36" i="47"/>
  <c r="BX35" i="47"/>
  <c r="BX29" i="47"/>
  <c r="BX27" i="47"/>
  <c r="BX26" i="47"/>
  <c r="BX25" i="47"/>
  <c r="BX24" i="47"/>
  <c r="BX23" i="47"/>
  <c r="BX22" i="47"/>
  <c r="BX19" i="47"/>
  <c r="BX18" i="47"/>
  <c r="BX17" i="47"/>
  <c r="BX16" i="47"/>
  <c r="BX49" i="47"/>
  <c r="BX47" i="47"/>
  <c r="BX42" i="47"/>
  <c r="BX28" i="47"/>
  <c r="BX21" i="47"/>
  <c r="BX15" i="47"/>
  <c r="BX12" i="47"/>
  <c r="BX9" i="47"/>
  <c r="BX75" i="47"/>
  <c r="BX46" i="47"/>
  <c r="BX43" i="47"/>
  <c r="BX31" i="47"/>
  <c r="CD20" i="47"/>
  <c r="CD21" i="47" s="1"/>
  <c r="CD18" i="47"/>
  <c r="BX11" i="47"/>
  <c r="BX71" i="47"/>
  <c r="BX45" i="47"/>
  <c r="BX41" i="47"/>
  <c r="CD17" i="47"/>
  <c r="CB18" i="47"/>
  <c r="CD16" i="47" s="1"/>
  <c r="BX14" i="47"/>
  <c r="BX97" i="47"/>
  <c r="BY62" i="47"/>
  <c r="BX10" i="47"/>
  <c r="BX30" i="47"/>
  <c r="BX44" i="47"/>
  <c r="BX20" i="47"/>
  <c r="BX13" i="47"/>
  <c r="BX8" i="47"/>
  <c r="BX50" i="47"/>
  <c r="I34" i="10"/>
  <c r="X23" i="34"/>
  <c r="M118" i="33"/>
  <c r="N118" i="34" s="1"/>
  <c r="AU15" i="33"/>
  <c r="AQ15" i="33"/>
  <c r="AS15" i="33"/>
  <c r="AO15" i="33"/>
  <c r="AP15" i="33"/>
  <c r="AN17" i="33"/>
  <c r="AS21" i="33"/>
  <c r="AO21" i="33"/>
  <c r="AU21" i="33"/>
  <c r="AQ21" i="33"/>
  <c r="AR21" i="33"/>
  <c r="AU23" i="33"/>
  <c r="AQ23" i="33"/>
  <c r="AS23" i="33"/>
  <c r="AO23" i="33"/>
  <c r="AP23" i="33"/>
  <c r="AN25" i="33"/>
  <c r="AS29" i="33"/>
  <c r="AO29" i="33"/>
  <c r="AU29" i="33"/>
  <c r="AQ29" i="33"/>
  <c r="AR29" i="33"/>
  <c r="AU31" i="33"/>
  <c r="AQ31" i="33"/>
  <c r="AS31" i="33"/>
  <c r="AO31" i="33"/>
  <c r="AP31" i="33"/>
  <c r="AN33" i="33"/>
  <c r="AS37" i="33"/>
  <c r="AO37" i="33"/>
  <c r="AU37" i="33"/>
  <c r="AQ37" i="33"/>
  <c r="AR37" i="33"/>
  <c r="AU39" i="33"/>
  <c r="AQ39" i="33"/>
  <c r="AS39" i="33"/>
  <c r="AO39" i="33"/>
  <c r="AP39" i="33"/>
  <c r="AN41" i="33"/>
  <c r="AS45" i="33"/>
  <c r="AO45" i="33"/>
  <c r="AU45" i="33"/>
  <c r="AQ45" i="33"/>
  <c r="AR45" i="33"/>
  <c r="AU47" i="33"/>
  <c r="AQ47" i="33"/>
  <c r="AS47" i="33"/>
  <c r="AO47" i="33"/>
  <c r="AP47" i="33"/>
  <c r="AN49" i="33"/>
  <c r="AS53" i="33"/>
  <c r="AO53" i="33"/>
  <c r="AU53" i="33"/>
  <c r="AQ53" i="33"/>
  <c r="AR53" i="33"/>
  <c r="AU55" i="33"/>
  <c r="AQ55" i="33"/>
  <c r="AS55" i="33"/>
  <c r="AO55" i="33"/>
  <c r="AP55" i="33"/>
  <c r="AN57" i="33"/>
  <c r="AS61" i="33"/>
  <c r="AO61" i="33"/>
  <c r="AU61" i="33"/>
  <c r="AQ61" i="33"/>
  <c r="AR61" i="33"/>
  <c r="AU63" i="33"/>
  <c r="AQ63" i="33"/>
  <c r="AS63" i="33"/>
  <c r="AO63" i="33"/>
  <c r="AP63" i="33"/>
  <c r="AN65" i="33"/>
  <c r="AS69" i="33"/>
  <c r="AO69" i="33"/>
  <c r="AU69" i="33"/>
  <c r="AQ69" i="33"/>
  <c r="AR69" i="33"/>
  <c r="AU71" i="33"/>
  <c r="AQ71" i="33"/>
  <c r="AS71" i="33"/>
  <c r="AO71" i="33"/>
  <c r="AP71" i="33"/>
  <c r="AN73" i="33"/>
  <c r="AS77" i="33"/>
  <c r="AO77" i="33"/>
  <c r="AU77" i="33"/>
  <c r="AQ77" i="33"/>
  <c r="AR77" i="33"/>
  <c r="AU79" i="33"/>
  <c r="AQ79" i="33"/>
  <c r="AS79" i="33"/>
  <c r="AO79" i="33"/>
  <c r="AP79" i="33"/>
  <c r="AN81" i="33"/>
  <c r="AS85" i="33"/>
  <c r="AO85" i="33"/>
  <c r="AU85" i="33"/>
  <c r="AQ85" i="33"/>
  <c r="AR85" i="33"/>
  <c r="AU87" i="33"/>
  <c r="AQ87" i="33"/>
  <c r="AS87" i="33"/>
  <c r="AO87" i="33"/>
  <c r="AP87" i="33"/>
  <c r="AN89" i="33"/>
  <c r="AS93" i="33"/>
  <c r="AO93" i="33"/>
  <c r="AU93" i="33"/>
  <c r="AQ93" i="33"/>
  <c r="AR93" i="33"/>
  <c r="AU95" i="33"/>
  <c r="AQ95" i="33"/>
  <c r="AS95" i="33"/>
  <c r="AO95" i="33"/>
  <c r="AP95" i="33"/>
  <c r="AN97" i="33"/>
  <c r="AS101" i="33"/>
  <c r="AO101" i="33"/>
  <c r="AU101" i="33"/>
  <c r="AQ101" i="33"/>
  <c r="AR101" i="33"/>
  <c r="AU103" i="33"/>
  <c r="AQ103" i="33"/>
  <c r="AS103" i="33"/>
  <c r="AO103" i="33"/>
  <c r="AP103" i="33"/>
  <c r="AN105" i="33"/>
  <c r="AS109" i="33"/>
  <c r="AO109" i="33"/>
  <c r="AU109" i="33"/>
  <c r="AQ109" i="33"/>
  <c r="AR109" i="33"/>
  <c r="AU111" i="33"/>
  <c r="AQ111" i="33"/>
  <c r="AS111" i="33"/>
  <c r="AO111" i="33"/>
  <c r="AP111" i="33"/>
  <c r="AN113" i="33"/>
  <c r="N14" i="34"/>
  <c r="X17" i="34"/>
  <c r="X22" i="34"/>
  <c r="Y32" i="45"/>
  <c r="J16" i="44"/>
  <c r="AL16" i="44"/>
  <c r="BN16" i="44"/>
  <c r="CP16" i="44"/>
  <c r="DD16" i="44"/>
  <c r="DR16" i="44"/>
  <c r="ET16" i="44"/>
  <c r="FV16" i="44"/>
  <c r="GX16" i="44"/>
  <c r="HL16" i="44"/>
  <c r="HZ16" i="44"/>
  <c r="Y41" i="44"/>
  <c r="DD41" i="44"/>
  <c r="FI41" i="44"/>
  <c r="GJ41" i="44"/>
  <c r="GK41" i="44" s="1"/>
  <c r="IO41" i="44"/>
  <c r="CB42" i="44"/>
  <c r="CC42" i="44" s="1"/>
  <c r="EG42" i="44"/>
  <c r="FH42" i="44"/>
  <c r="FI42" i="44" s="1"/>
  <c r="HM42" i="44"/>
  <c r="AZ43" i="44"/>
  <c r="BA43" i="44" s="1"/>
  <c r="DE43" i="44"/>
  <c r="EF43" i="44"/>
  <c r="EG43" i="44" s="1"/>
  <c r="X44" i="44"/>
  <c r="Y44" i="44" s="1"/>
  <c r="CC44" i="44"/>
  <c r="DD44" i="44"/>
  <c r="DE44" i="44" s="1"/>
  <c r="FI44" i="44"/>
  <c r="IN44" i="44"/>
  <c r="BA45" i="44"/>
  <c r="CB45" i="44"/>
  <c r="CC45" i="44" s="1"/>
  <c r="EG45" i="44"/>
  <c r="HL45" i="44"/>
  <c r="HM45" i="44" s="1"/>
  <c r="Y46" i="44"/>
  <c r="AZ46" i="44"/>
  <c r="BA46" i="44" s="1"/>
  <c r="DE46" i="44"/>
  <c r="GJ46" i="44"/>
  <c r="GK46" i="44" s="1"/>
  <c r="IO46" i="44"/>
  <c r="X47" i="44"/>
  <c r="Y47" i="44" s="1"/>
  <c r="CC47" i="44"/>
  <c r="FH47" i="44"/>
  <c r="FI47" i="44" s="1"/>
  <c r="IN47" i="44"/>
  <c r="IO47" i="44" s="1"/>
  <c r="EF48" i="44"/>
  <c r="GK48" i="44"/>
  <c r="HL48" i="44"/>
  <c r="HM48" i="44" s="1"/>
  <c r="Y49" i="44"/>
  <c r="DD49" i="44"/>
  <c r="DE49" i="44" s="1"/>
  <c r="FI49" i="44"/>
  <c r="GJ49" i="44"/>
  <c r="GK49" i="44" s="1"/>
  <c r="IO49" i="44"/>
  <c r="CB50" i="44"/>
  <c r="CC50" i="44" s="1"/>
  <c r="EG50" i="44"/>
  <c r="FH50" i="44"/>
  <c r="FI50" i="44" s="1"/>
  <c r="HM50" i="44"/>
  <c r="AZ51" i="44"/>
  <c r="BA51" i="44" s="1"/>
  <c r="DE51" i="44"/>
  <c r="EF51" i="44"/>
  <c r="EG51" i="44" s="1"/>
  <c r="GK51" i="44"/>
  <c r="X52" i="44"/>
  <c r="Y52" i="44" s="1"/>
  <c r="CC52" i="44"/>
  <c r="DD52" i="44"/>
  <c r="DE52" i="44" s="1"/>
  <c r="FI52" i="44"/>
  <c r="IN52" i="44"/>
  <c r="IO52" i="44" s="1"/>
  <c r="BA53" i="44"/>
  <c r="CB53" i="44"/>
  <c r="CC53" i="44" s="1"/>
  <c r="EG53" i="44"/>
  <c r="HL53" i="44"/>
  <c r="HM53" i="44" s="1"/>
  <c r="W58" i="44"/>
  <c r="AY58" i="44"/>
  <c r="CA58" i="44"/>
  <c r="DC58" i="44"/>
  <c r="FG58" i="44"/>
  <c r="GI58" i="44"/>
  <c r="ES59" i="44"/>
  <c r="CO61" i="44"/>
  <c r="GW61" i="44"/>
  <c r="EB158" i="47"/>
  <c r="EB154" i="47"/>
  <c r="EB152" i="47"/>
  <c r="EB151" i="47"/>
  <c r="EB150" i="47"/>
  <c r="EB156" i="47"/>
  <c r="EB153" i="47"/>
  <c r="EB148" i="47"/>
  <c r="EB147" i="47"/>
  <c r="EB146" i="47"/>
  <c r="EB145" i="47"/>
  <c r="EB144" i="47"/>
  <c r="EB143" i="47"/>
  <c r="EB142" i="47"/>
  <c r="EB141" i="47"/>
  <c r="EB140" i="47"/>
  <c r="EB139" i="47"/>
  <c r="EB157" i="47"/>
  <c r="EB137" i="47"/>
  <c r="EB135" i="47"/>
  <c r="EB134" i="47"/>
  <c r="EB133" i="47"/>
  <c r="EB132" i="47"/>
  <c r="EB131" i="47"/>
  <c r="EB130" i="47"/>
  <c r="EB129" i="47"/>
  <c r="EB128" i="47"/>
  <c r="EB127" i="47"/>
  <c r="EB126" i="47"/>
  <c r="EB125" i="47"/>
  <c r="EB124" i="47"/>
  <c r="EB123" i="47"/>
  <c r="EB122" i="47"/>
  <c r="EB121" i="47"/>
  <c r="EB120" i="47"/>
  <c r="EB119" i="47"/>
  <c r="EB118" i="47"/>
  <c r="EB117" i="47"/>
  <c r="EB116" i="47"/>
  <c r="EB138" i="47"/>
  <c r="EB115" i="47"/>
  <c r="EB114" i="47"/>
  <c r="EB113" i="47"/>
  <c r="EB112" i="47"/>
  <c r="EB111" i="47"/>
  <c r="EB110" i="47"/>
  <c r="EB109" i="47"/>
  <c r="EB108" i="47"/>
  <c r="EB107" i="47"/>
  <c r="EB106" i="47"/>
  <c r="EB105" i="47"/>
  <c r="EB104" i="47"/>
  <c r="EB136" i="47"/>
  <c r="EB102" i="47"/>
  <c r="EB98" i="47"/>
  <c r="EB155" i="47"/>
  <c r="EB100" i="47"/>
  <c r="EB96" i="47"/>
  <c r="EB101" i="47"/>
  <c r="EB94" i="47"/>
  <c r="EB92" i="47"/>
  <c r="EB90" i="47"/>
  <c r="EB88" i="47"/>
  <c r="EB86" i="47"/>
  <c r="EB84" i="47"/>
  <c r="EB82" i="47"/>
  <c r="EB80" i="47"/>
  <c r="EB76" i="47"/>
  <c r="EB72" i="47"/>
  <c r="EB61" i="47"/>
  <c r="EB58" i="47"/>
  <c r="EB149" i="47"/>
  <c r="EB97" i="47"/>
  <c r="EB95" i="47"/>
  <c r="EB93" i="47"/>
  <c r="EB91" i="47"/>
  <c r="EB89" i="47"/>
  <c r="EB87" i="47"/>
  <c r="EB85" i="47"/>
  <c r="EB83" i="47"/>
  <c r="EB81" i="47"/>
  <c r="EB79" i="47"/>
  <c r="EB78" i="47"/>
  <c r="EB74" i="47"/>
  <c r="EB70" i="47"/>
  <c r="EB69" i="47"/>
  <c r="EB68" i="47"/>
  <c r="EB67" i="47"/>
  <c r="EB66" i="47"/>
  <c r="EB65" i="47"/>
  <c r="EB64" i="47"/>
  <c r="EB63" i="47"/>
  <c r="EB62" i="47"/>
  <c r="EB60" i="47"/>
  <c r="EB59" i="47"/>
  <c r="EB57" i="47"/>
  <c r="EB56" i="47"/>
  <c r="EB99" i="47"/>
  <c r="EB71" i="47"/>
  <c r="EC61" i="47"/>
  <c r="EB55" i="47"/>
  <c r="EB50" i="47"/>
  <c r="EB34" i="47"/>
  <c r="EB33" i="47"/>
  <c r="EB32" i="47"/>
  <c r="EB75" i="47"/>
  <c r="EB54" i="47"/>
  <c r="EB49" i="47"/>
  <c r="EB48" i="47"/>
  <c r="EB40" i="47"/>
  <c r="EB39" i="47"/>
  <c r="EB38" i="47"/>
  <c r="EB37" i="47"/>
  <c r="EB36" i="47"/>
  <c r="EB35" i="47"/>
  <c r="EB29" i="47"/>
  <c r="EB27" i="47"/>
  <c r="EB26" i="47"/>
  <c r="EB25" i="47"/>
  <c r="EB24" i="47"/>
  <c r="EB23" i="47"/>
  <c r="EB22" i="47"/>
  <c r="EB19" i="47"/>
  <c r="EB18" i="47"/>
  <c r="EB17" i="47"/>
  <c r="EB16" i="47"/>
  <c r="EB77" i="47"/>
  <c r="EC62" i="47"/>
  <c r="EB103" i="47"/>
  <c r="EB73" i="47"/>
  <c r="EB45" i="47"/>
  <c r="EB31" i="47"/>
  <c r="EH18" i="47"/>
  <c r="EB15" i="47"/>
  <c r="EB12" i="47"/>
  <c r="EB9" i="47"/>
  <c r="EB52" i="47"/>
  <c r="EB44" i="47"/>
  <c r="EB41" i="47"/>
  <c r="EH20" i="47"/>
  <c r="EH21" i="47" s="1"/>
  <c r="EB11" i="47"/>
  <c r="EB46" i="47"/>
  <c r="EB14" i="47"/>
  <c r="EB53" i="47"/>
  <c r="EB51" i="47"/>
  <c r="EB43" i="47"/>
  <c r="EB30" i="47"/>
  <c r="EB21" i="47"/>
  <c r="EB47" i="47"/>
  <c r="EB28" i="47"/>
  <c r="EB10" i="47"/>
  <c r="EH17" i="47"/>
  <c r="EB20" i="47"/>
  <c r="EB8" i="47"/>
  <c r="EB42" i="47"/>
  <c r="EF18" i="47"/>
  <c r="EH16" i="47" s="1"/>
  <c r="EB13" i="47"/>
  <c r="GF148" i="47"/>
  <c r="GF127" i="47"/>
  <c r="GF107" i="47"/>
  <c r="GF58" i="47"/>
  <c r="GF59" i="47"/>
  <c r="GF37" i="47"/>
  <c r="GF101" i="47"/>
  <c r="IA54" i="44"/>
  <c r="IO43" i="44"/>
  <c r="FI46" i="44"/>
  <c r="BA50" i="44"/>
  <c r="Y51" i="44"/>
  <c r="GK53" i="44"/>
  <c r="BM61" i="44"/>
  <c r="FU61" i="44"/>
  <c r="ES62" i="44"/>
  <c r="IJ158" i="47"/>
  <c r="IJ154" i="47"/>
  <c r="IJ151" i="47"/>
  <c r="IJ150" i="47"/>
  <c r="IJ156" i="47"/>
  <c r="IJ152" i="47"/>
  <c r="IJ157" i="47"/>
  <c r="IJ148" i="47"/>
  <c r="IJ147" i="47"/>
  <c r="IJ146" i="47"/>
  <c r="IJ145" i="47"/>
  <c r="IJ144" i="47"/>
  <c r="IJ143" i="47"/>
  <c r="IJ142" i="47"/>
  <c r="IJ141" i="47"/>
  <c r="IJ140" i="47"/>
  <c r="IJ139" i="47"/>
  <c r="IJ153" i="47"/>
  <c r="IJ155" i="47"/>
  <c r="IJ137" i="47"/>
  <c r="IJ135" i="47"/>
  <c r="IJ134" i="47"/>
  <c r="IJ133" i="47"/>
  <c r="IJ132" i="47"/>
  <c r="IJ131" i="47"/>
  <c r="IJ130" i="47"/>
  <c r="IJ129" i="47"/>
  <c r="IJ128" i="47"/>
  <c r="IJ127" i="47"/>
  <c r="IJ126" i="47"/>
  <c r="IJ125" i="47"/>
  <c r="IJ124" i="47"/>
  <c r="IJ123" i="47"/>
  <c r="IJ122" i="47"/>
  <c r="IJ121" i="47"/>
  <c r="IJ120" i="47"/>
  <c r="IJ119" i="47"/>
  <c r="IJ118" i="47"/>
  <c r="IJ117" i="47"/>
  <c r="IJ116" i="47"/>
  <c r="IJ115" i="47"/>
  <c r="IJ114" i="47"/>
  <c r="IJ113" i="47"/>
  <c r="IJ112" i="47"/>
  <c r="IJ111" i="47"/>
  <c r="IJ110" i="47"/>
  <c r="IJ109" i="47"/>
  <c r="IJ108" i="47"/>
  <c r="IJ107" i="47"/>
  <c r="IJ106" i="47"/>
  <c r="IJ105" i="47"/>
  <c r="IJ104" i="47"/>
  <c r="IJ103" i="47"/>
  <c r="IJ149" i="47"/>
  <c r="IJ138" i="47"/>
  <c r="IJ102" i="47"/>
  <c r="IJ98" i="47"/>
  <c r="IJ100" i="47"/>
  <c r="IJ96" i="47"/>
  <c r="IJ97" i="47"/>
  <c r="IJ94" i="47"/>
  <c r="IJ92" i="47"/>
  <c r="IJ90" i="47"/>
  <c r="IJ88" i="47"/>
  <c r="IJ86" i="47"/>
  <c r="IJ84" i="47"/>
  <c r="IJ82" i="47"/>
  <c r="IJ80" i="47"/>
  <c r="IJ78" i="47"/>
  <c r="IJ76" i="47"/>
  <c r="IJ72" i="47"/>
  <c r="IJ61" i="47"/>
  <c r="IJ58" i="47"/>
  <c r="IJ101" i="47"/>
  <c r="IJ93" i="47"/>
  <c r="IJ91" i="47"/>
  <c r="IJ89" i="47"/>
  <c r="IJ87" i="47"/>
  <c r="IJ85" i="47"/>
  <c r="IJ83" i="47"/>
  <c r="IJ81" i="47"/>
  <c r="IJ79" i="47"/>
  <c r="IJ74" i="47"/>
  <c r="IJ70" i="47"/>
  <c r="IJ69" i="47"/>
  <c r="IJ68" i="47"/>
  <c r="IJ67" i="47"/>
  <c r="IJ66" i="47"/>
  <c r="IJ65" i="47"/>
  <c r="IJ64" i="47"/>
  <c r="IJ63" i="47"/>
  <c r="IJ62" i="47"/>
  <c r="IJ60" i="47"/>
  <c r="IJ59" i="47"/>
  <c r="IJ57" i="47"/>
  <c r="IJ56" i="47"/>
  <c r="IJ95" i="47"/>
  <c r="IJ75" i="47"/>
  <c r="IK61" i="47"/>
  <c r="IJ55" i="47"/>
  <c r="IJ49" i="47"/>
  <c r="IJ47" i="47"/>
  <c r="IJ34" i="47"/>
  <c r="IJ33" i="47"/>
  <c r="IJ32" i="47"/>
  <c r="IJ71" i="47"/>
  <c r="IJ54" i="47"/>
  <c r="IJ50" i="47"/>
  <c r="IJ48" i="47"/>
  <c r="IJ40" i="47"/>
  <c r="IJ39" i="47"/>
  <c r="IJ38" i="47"/>
  <c r="IJ37" i="47"/>
  <c r="IJ36" i="47"/>
  <c r="IJ35" i="47"/>
  <c r="IJ29" i="47"/>
  <c r="IJ27" i="47"/>
  <c r="IJ26" i="47"/>
  <c r="IJ25" i="47"/>
  <c r="IJ24" i="47"/>
  <c r="IJ23" i="47"/>
  <c r="IJ22" i="47"/>
  <c r="IJ19" i="47"/>
  <c r="IJ18" i="47"/>
  <c r="IJ17" i="47"/>
  <c r="IJ16" i="47"/>
  <c r="IJ73" i="47"/>
  <c r="IK62" i="47"/>
  <c r="IJ99" i="47"/>
  <c r="IJ77" i="47"/>
  <c r="IJ44" i="47"/>
  <c r="IJ41" i="47"/>
  <c r="IJ31" i="47"/>
  <c r="IP18" i="47"/>
  <c r="IJ15" i="47"/>
  <c r="IJ12" i="47"/>
  <c r="IJ9" i="47"/>
  <c r="IJ136" i="47"/>
  <c r="IJ53" i="47"/>
  <c r="IJ52" i="47"/>
  <c r="IJ45" i="47"/>
  <c r="IP20" i="47"/>
  <c r="IP21" i="47" s="1"/>
  <c r="IJ11" i="47"/>
  <c r="IJ51" i="47"/>
  <c r="IJ46" i="47"/>
  <c r="IJ42" i="47"/>
  <c r="IJ30" i="47"/>
  <c r="IJ14" i="47"/>
  <c r="IJ28" i="47"/>
  <c r="IJ43" i="47"/>
  <c r="IJ21" i="47"/>
  <c r="IN18" i="47"/>
  <c r="IP16" i="47" s="1"/>
  <c r="IJ13" i="47"/>
  <c r="IJ10" i="47"/>
  <c r="IJ20" i="47"/>
  <c r="IP17" i="47"/>
  <c r="IJ8" i="47"/>
  <c r="AY61" i="47"/>
  <c r="AY62" i="47"/>
  <c r="G34" i="10"/>
  <c r="AS17" i="33"/>
  <c r="AO17" i="33"/>
  <c r="AU17" i="33"/>
  <c r="AQ17" i="33"/>
  <c r="AR17" i="33"/>
  <c r="AU19" i="33"/>
  <c r="AQ19" i="33"/>
  <c r="AS19" i="33"/>
  <c r="AO19" i="33"/>
  <c r="AP19" i="33"/>
  <c r="AS25" i="33"/>
  <c r="AO25" i="33"/>
  <c r="AU25" i="33"/>
  <c r="AQ25" i="33"/>
  <c r="AR25" i="33"/>
  <c r="AU27" i="33"/>
  <c r="AQ27" i="33"/>
  <c r="AS27" i="33"/>
  <c r="AO27" i="33"/>
  <c r="AP27" i="33"/>
  <c r="AS33" i="33"/>
  <c r="AO33" i="33"/>
  <c r="AU33" i="33"/>
  <c r="AQ33" i="33"/>
  <c r="AR33" i="33"/>
  <c r="AU35" i="33"/>
  <c r="AQ35" i="33"/>
  <c r="AS35" i="33"/>
  <c r="AO35" i="33"/>
  <c r="AP35" i="33"/>
  <c r="AS41" i="33"/>
  <c r="AO41" i="33"/>
  <c r="AU41" i="33"/>
  <c r="AQ41" i="33"/>
  <c r="AR41" i="33"/>
  <c r="AU43" i="33"/>
  <c r="AQ43" i="33"/>
  <c r="AS43" i="33"/>
  <c r="AO43" i="33"/>
  <c r="AP43" i="33"/>
  <c r="AS49" i="33"/>
  <c r="AO49" i="33"/>
  <c r="AU49" i="33"/>
  <c r="AQ49" i="33"/>
  <c r="AR49" i="33"/>
  <c r="AU51" i="33"/>
  <c r="AQ51" i="33"/>
  <c r="AS51" i="33"/>
  <c r="AO51" i="33"/>
  <c r="AP51" i="33"/>
  <c r="AS57" i="33"/>
  <c r="AO57" i="33"/>
  <c r="AU57" i="33"/>
  <c r="AQ57" i="33"/>
  <c r="AR57" i="33"/>
  <c r="AU59" i="33"/>
  <c r="AQ59" i="33"/>
  <c r="AS59" i="33"/>
  <c r="AO59" i="33"/>
  <c r="AP59" i="33"/>
  <c r="AS65" i="33"/>
  <c r="AO65" i="33"/>
  <c r="AU65" i="33"/>
  <c r="AQ65" i="33"/>
  <c r="AR65" i="33"/>
  <c r="AU67" i="33"/>
  <c r="AQ67" i="33"/>
  <c r="AS67" i="33"/>
  <c r="AO67" i="33"/>
  <c r="AP67" i="33"/>
  <c r="AS73" i="33"/>
  <c r="AO73" i="33"/>
  <c r="AU73" i="33"/>
  <c r="AQ73" i="33"/>
  <c r="AR73" i="33"/>
  <c r="AU75" i="33"/>
  <c r="AQ75" i="33"/>
  <c r="AS75" i="33"/>
  <c r="AO75" i="33"/>
  <c r="AP75" i="33"/>
  <c r="AS81" i="33"/>
  <c r="AO81" i="33"/>
  <c r="AU81" i="33"/>
  <c r="AQ81" i="33"/>
  <c r="AR81" i="33"/>
  <c r="AU83" i="33"/>
  <c r="AQ83" i="33"/>
  <c r="AS83" i="33"/>
  <c r="AO83" i="33"/>
  <c r="AP83" i="33"/>
  <c r="AS89" i="33"/>
  <c r="AO89" i="33"/>
  <c r="AU89" i="33"/>
  <c r="AQ89" i="33"/>
  <c r="AR89" i="33"/>
  <c r="AU91" i="33"/>
  <c r="AQ91" i="33"/>
  <c r="AS91" i="33"/>
  <c r="AO91" i="33"/>
  <c r="AP91" i="33"/>
  <c r="AS97" i="33"/>
  <c r="AO97" i="33"/>
  <c r="AU97" i="33"/>
  <c r="AQ97" i="33"/>
  <c r="AR97" i="33"/>
  <c r="AU99" i="33"/>
  <c r="AQ99" i="33"/>
  <c r="AS99" i="33"/>
  <c r="AO99" i="33"/>
  <c r="AP99" i="33"/>
  <c r="AS105" i="33"/>
  <c r="AO105" i="33"/>
  <c r="AU105" i="33"/>
  <c r="AQ105" i="33"/>
  <c r="AR105" i="33"/>
  <c r="AU107" i="33"/>
  <c r="AQ107" i="33"/>
  <c r="AS107" i="33"/>
  <c r="AO107" i="33"/>
  <c r="AP107" i="33"/>
  <c r="AS113" i="33"/>
  <c r="AO113" i="33"/>
  <c r="AU113" i="33"/>
  <c r="AQ113" i="33"/>
  <c r="AR113" i="33"/>
  <c r="L117" i="33"/>
  <c r="M117" i="34" s="1"/>
  <c r="Z9" i="44"/>
  <c r="CD9" i="44"/>
  <c r="EH9" i="44"/>
  <c r="GL9" i="44"/>
  <c r="IP9" i="44"/>
  <c r="W62" i="44"/>
  <c r="W61" i="44"/>
  <c r="CA62" i="44"/>
  <c r="CA61" i="44"/>
  <c r="EE62" i="44"/>
  <c r="EE61" i="44"/>
  <c r="GI62" i="44"/>
  <c r="GI61" i="44"/>
  <c r="IM62" i="44"/>
  <c r="IM61" i="44"/>
  <c r="BA41" i="44"/>
  <c r="CB41" i="44"/>
  <c r="CC41" i="44" s="1"/>
  <c r="EG41" i="44"/>
  <c r="HL41" i="44"/>
  <c r="HM41" i="44" s="1"/>
  <c r="Y42" i="44"/>
  <c r="AZ42" i="44"/>
  <c r="BA42" i="44" s="1"/>
  <c r="DE42" i="44"/>
  <c r="GJ42" i="44"/>
  <c r="GK42" i="44" s="1"/>
  <c r="X43" i="44"/>
  <c r="Y43" i="44" s="1"/>
  <c r="CC43" i="44"/>
  <c r="FH43" i="44"/>
  <c r="FI43" i="44" s="1"/>
  <c r="IB43" i="44"/>
  <c r="ID43" i="44" s="1"/>
  <c r="IE43" i="44" s="1"/>
  <c r="IN43" i="44"/>
  <c r="BA44" i="44"/>
  <c r="EF44" i="44"/>
  <c r="EG44" i="44" s="1"/>
  <c r="GK44" i="44"/>
  <c r="HL44" i="44"/>
  <c r="HM44" i="44" s="1"/>
  <c r="Y45" i="44"/>
  <c r="DD45" i="44"/>
  <c r="DE45" i="44" s="1"/>
  <c r="FI45" i="44"/>
  <c r="GJ45" i="44"/>
  <c r="GK45" i="44" s="1"/>
  <c r="IO45" i="44"/>
  <c r="CB46" i="44"/>
  <c r="CC46" i="44" s="1"/>
  <c r="EG46" i="44"/>
  <c r="FH46" i="44"/>
  <c r="HM46" i="44"/>
  <c r="AZ47" i="44"/>
  <c r="BA47" i="44" s="1"/>
  <c r="DE47" i="44"/>
  <c r="EF47" i="44"/>
  <c r="EG47" i="44" s="1"/>
  <c r="GK47" i="44"/>
  <c r="X48" i="44"/>
  <c r="Y48" i="44" s="1"/>
  <c r="CC48" i="44"/>
  <c r="DD48" i="44"/>
  <c r="DE48" i="44" s="1"/>
  <c r="FI48" i="44"/>
  <c r="IN48" i="44"/>
  <c r="IO48" i="44" s="1"/>
  <c r="BA49" i="44"/>
  <c r="CB49" i="44"/>
  <c r="CC49" i="44" s="1"/>
  <c r="HL49" i="44"/>
  <c r="HM49" i="44" s="1"/>
  <c r="Y50" i="44"/>
  <c r="AZ50" i="44"/>
  <c r="DE50" i="44"/>
  <c r="GJ50" i="44"/>
  <c r="GK50" i="44" s="1"/>
  <c r="IO50" i="44"/>
  <c r="X51" i="44"/>
  <c r="CC51" i="44"/>
  <c r="FH51" i="44"/>
  <c r="FI51" i="44" s="1"/>
  <c r="HM51" i="44"/>
  <c r="IN51" i="44"/>
  <c r="IO51" i="44" s="1"/>
  <c r="BA52" i="44"/>
  <c r="EF52" i="44"/>
  <c r="EG52" i="44" s="1"/>
  <c r="GK52" i="44"/>
  <c r="HL52" i="44"/>
  <c r="HM52" i="44" s="1"/>
  <c r="Y53" i="44"/>
  <c r="DD53" i="44"/>
  <c r="DE53" i="44" s="1"/>
  <c r="FI53" i="44"/>
  <c r="GJ53" i="44"/>
  <c r="AK58" i="44"/>
  <c r="BM58" i="44"/>
  <c r="DQ58" i="44"/>
  <c r="FU58" i="44"/>
  <c r="HY58" i="44"/>
  <c r="AU14" i="35"/>
  <c r="AQ14" i="35"/>
  <c r="AM14" i="35"/>
  <c r="AC14" i="35" s="1"/>
  <c r="AS14" i="35"/>
  <c r="AO14" i="35"/>
  <c r="AK14" i="35"/>
  <c r="U14" i="35" s="1"/>
  <c r="AT14" i="35"/>
  <c r="AL14" i="35"/>
  <c r="Y14" i="35" s="1"/>
  <c r="AP14" i="35"/>
  <c r="AV14" i="35"/>
  <c r="AS16" i="35"/>
  <c r="AO16" i="35"/>
  <c r="AK16" i="35"/>
  <c r="U16" i="35" s="1"/>
  <c r="AU16" i="35"/>
  <c r="AQ16" i="35"/>
  <c r="AM16" i="35"/>
  <c r="AC16" i="35" s="1"/>
  <c r="AT16" i="35"/>
  <c r="AL16" i="35"/>
  <c r="Y16" i="35" s="1"/>
  <c r="AP16" i="35"/>
  <c r="AV16" i="35"/>
  <c r="AD18" i="35"/>
  <c r="L18" i="35" s="1"/>
  <c r="AN22" i="35"/>
  <c r="X23" i="35"/>
  <c r="AG24" i="35"/>
  <c r="T24" i="35"/>
  <c r="AH24" i="35"/>
  <c r="AN24" i="35"/>
  <c r="X25" i="35"/>
  <c r="AU27" i="35"/>
  <c r="AM27" i="35"/>
  <c r="AC27" i="35" s="1"/>
  <c r="AN29" i="35"/>
  <c r="AJ29" i="35"/>
  <c r="AE29" i="35" s="1"/>
  <c r="M29" i="35" s="1"/>
  <c r="AH29" i="35"/>
  <c r="AI29" i="35"/>
  <c r="AG29" i="35"/>
  <c r="X31" i="35"/>
  <c r="X33" i="35"/>
  <c r="AI33" i="35"/>
  <c r="AE43" i="35"/>
  <c r="M43" i="35" s="1"/>
  <c r="AU43" i="35"/>
  <c r="AM43" i="35"/>
  <c r="AC43" i="35" s="1"/>
  <c r="AN44" i="35"/>
  <c r="AU46" i="35"/>
  <c r="AQ46" i="35"/>
  <c r="AS46" i="35"/>
  <c r="AO46" i="35"/>
  <c r="AR46" i="35"/>
  <c r="AV46" i="35"/>
  <c r="AN46" i="35"/>
  <c r="AT46" i="35"/>
  <c r="AS48" i="35"/>
  <c r="AO48" i="35"/>
  <c r="AU48" i="35"/>
  <c r="AQ48" i="35"/>
  <c r="AP48" i="35"/>
  <c r="AT48" i="35"/>
  <c r="AV48" i="35"/>
  <c r="AS60" i="35"/>
  <c r="AO60" i="35"/>
  <c r="AU60" i="35"/>
  <c r="AQ60" i="35"/>
  <c r="AT60" i="35"/>
  <c r="AP60" i="35"/>
  <c r="AV60" i="35"/>
  <c r="AU86" i="35"/>
  <c r="AQ86" i="35"/>
  <c r="AS86" i="35"/>
  <c r="AO86" i="35"/>
  <c r="AR86" i="35"/>
  <c r="AV86" i="35"/>
  <c r="AN86" i="35"/>
  <c r="AT86" i="35"/>
  <c r="AS88" i="35"/>
  <c r="AO88" i="35"/>
  <c r="AU88" i="35"/>
  <c r="AQ88" i="35"/>
  <c r="AP88" i="35"/>
  <c r="AT88" i="35"/>
  <c r="AV88" i="35"/>
  <c r="AS100" i="35"/>
  <c r="AO100" i="35"/>
  <c r="AU100" i="35"/>
  <c r="AQ100" i="35"/>
  <c r="AT100" i="35"/>
  <c r="AP100" i="35"/>
  <c r="AV100" i="35"/>
  <c r="AN104" i="35"/>
  <c r="AU106" i="35"/>
  <c r="AQ106" i="35"/>
  <c r="AS106" i="35"/>
  <c r="AO106" i="35"/>
  <c r="AV106" i="35"/>
  <c r="AN106" i="35"/>
  <c r="AR106" i="35"/>
  <c r="AT106" i="35"/>
  <c r="Y13" i="46"/>
  <c r="R13" i="46"/>
  <c r="Y15" i="46"/>
  <c r="R15" i="46"/>
  <c r="T10" i="47"/>
  <c r="AN11" i="47"/>
  <c r="AN10" i="47"/>
  <c r="AN9" i="47"/>
  <c r="BM44" i="47"/>
  <c r="BO44" i="47" s="1"/>
  <c r="BN44" i="47"/>
  <c r="CO44" i="47"/>
  <c r="CQ44" i="47" s="1"/>
  <c r="CP44" i="47"/>
  <c r="T46" i="47"/>
  <c r="GW49" i="47"/>
  <c r="GX49" i="47"/>
  <c r="ES51" i="47"/>
  <c r="EU51" i="47" s="1"/>
  <c r="ET51" i="47"/>
  <c r="I52" i="47"/>
  <c r="K52" i="47" s="1"/>
  <c r="J52" i="47"/>
  <c r="DQ53" i="47"/>
  <c r="DS53" i="47" s="1"/>
  <c r="DR53" i="47"/>
  <c r="T73" i="47"/>
  <c r="AP14" i="33"/>
  <c r="AN16" i="33"/>
  <c r="AR16" i="33"/>
  <c r="AV16" i="33"/>
  <c r="AP18" i="33"/>
  <c r="AN20" i="33"/>
  <c r="AR20" i="33"/>
  <c r="AV20" i="33"/>
  <c r="AP22" i="33"/>
  <c r="AN24" i="33"/>
  <c r="AR24" i="33"/>
  <c r="AV24" i="33"/>
  <c r="AP26" i="33"/>
  <c r="AN28" i="33"/>
  <c r="AR28" i="33"/>
  <c r="AV28" i="33"/>
  <c r="AP30" i="33"/>
  <c r="AN32" i="33"/>
  <c r="AR32" i="33"/>
  <c r="AV32" i="33"/>
  <c r="AP34" i="33"/>
  <c r="AN36" i="33"/>
  <c r="AR36" i="33"/>
  <c r="AV36" i="33"/>
  <c r="AP38" i="33"/>
  <c r="AN40" i="33"/>
  <c r="AR40" i="33"/>
  <c r="AV40" i="33"/>
  <c r="AP42" i="33"/>
  <c r="AN44" i="33"/>
  <c r="AR44" i="33"/>
  <c r="AV44" i="33"/>
  <c r="AP46" i="33"/>
  <c r="AN48" i="33"/>
  <c r="AR48" i="33"/>
  <c r="AV48" i="33"/>
  <c r="AP50" i="33"/>
  <c r="AN52" i="33"/>
  <c r="AR52" i="33"/>
  <c r="AV52" i="33"/>
  <c r="AP54" i="33"/>
  <c r="AN56" i="33"/>
  <c r="AR56" i="33"/>
  <c r="AV56" i="33"/>
  <c r="AP58" i="33"/>
  <c r="AN60" i="33"/>
  <c r="AR60" i="33"/>
  <c r="AV60" i="33"/>
  <c r="AP62" i="33"/>
  <c r="AN64" i="33"/>
  <c r="AR64" i="33"/>
  <c r="AV64" i="33"/>
  <c r="AP66" i="33"/>
  <c r="AN68" i="33"/>
  <c r="AR68" i="33"/>
  <c r="AV68" i="33"/>
  <c r="AP70" i="33"/>
  <c r="AN72" i="33"/>
  <c r="AR72" i="33"/>
  <c r="AV72" i="33"/>
  <c r="AP74" i="33"/>
  <c r="AN76" i="33"/>
  <c r="AR76" i="33"/>
  <c r="AV76" i="33"/>
  <c r="AP78" i="33"/>
  <c r="AN80" i="33"/>
  <c r="AR80" i="33"/>
  <c r="AV80" i="33"/>
  <c r="AP82" i="33"/>
  <c r="AN84" i="33"/>
  <c r="AR84" i="33"/>
  <c r="AV84" i="33"/>
  <c r="AP86" i="33"/>
  <c r="AN88" i="33"/>
  <c r="AR88" i="33"/>
  <c r="AV88" i="33"/>
  <c r="AP90" i="33"/>
  <c r="AN92" i="33"/>
  <c r="AR92" i="33"/>
  <c r="AV92" i="33"/>
  <c r="AP94" i="33"/>
  <c r="AN96" i="33"/>
  <c r="AR96" i="33"/>
  <c r="AV96" i="33"/>
  <c r="AP98" i="33"/>
  <c r="AN100" i="33"/>
  <c r="AR100" i="33"/>
  <c r="AV100" i="33"/>
  <c r="AP102" i="33"/>
  <c r="AN104" i="33"/>
  <c r="AR104" i="33"/>
  <c r="AV104" i="33"/>
  <c r="AP106" i="33"/>
  <c r="AN108" i="33"/>
  <c r="AR108" i="33"/>
  <c r="AV108" i="33"/>
  <c r="AP110" i="33"/>
  <c r="AN112" i="33"/>
  <c r="AR112" i="33"/>
  <c r="AV112" i="33"/>
  <c r="Y114" i="33"/>
  <c r="U22" i="34"/>
  <c r="U26" i="34" s="1"/>
  <c r="K13" i="45"/>
  <c r="S13" i="45"/>
  <c r="K15" i="45"/>
  <c r="S15" i="45"/>
  <c r="K17" i="45"/>
  <c r="S17" i="45"/>
  <c r="K19" i="45"/>
  <c r="S19" i="45"/>
  <c r="K21" i="45"/>
  <c r="S21" i="45"/>
  <c r="K23" i="45"/>
  <c r="S23" i="45"/>
  <c r="K25" i="45"/>
  <c r="S25" i="45"/>
  <c r="K27" i="45"/>
  <c r="S27" i="45"/>
  <c r="K29" i="45"/>
  <c r="S29" i="45"/>
  <c r="R16" i="46"/>
  <c r="N16" i="46"/>
  <c r="AE16" i="46" s="1"/>
  <c r="P16" i="46"/>
  <c r="AG16" i="46" s="1"/>
  <c r="L16" i="46"/>
  <c r="AC16" i="46" s="1"/>
  <c r="M16" i="46"/>
  <c r="AD16" i="46" s="1"/>
  <c r="P17" i="46"/>
  <c r="AG17" i="46" s="1"/>
  <c r="L17" i="46"/>
  <c r="AC17" i="46" s="1"/>
  <c r="R17" i="46"/>
  <c r="N17" i="46"/>
  <c r="AE17" i="46" s="1"/>
  <c r="M17" i="46"/>
  <c r="AD17" i="46" s="1"/>
  <c r="R18" i="46"/>
  <c r="N18" i="46"/>
  <c r="AE18" i="46" s="1"/>
  <c r="P18" i="46"/>
  <c r="AG18" i="46" s="1"/>
  <c r="L18" i="46"/>
  <c r="AC18" i="46" s="1"/>
  <c r="M18" i="46"/>
  <c r="AD18" i="46" s="1"/>
  <c r="P19" i="46"/>
  <c r="AG19" i="46" s="1"/>
  <c r="L19" i="46"/>
  <c r="AC19" i="46" s="1"/>
  <c r="R19" i="46"/>
  <c r="N19" i="46"/>
  <c r="AE19" i="46" s="1"/>
  <c r="M19" i="46"/>
  <c r="AD19" i="46" s="1"/>
  <c r="R20" i="46"/>
  <c r="N20" i="46"/>
  <c r="AE20" i="46" s="1"/>
  <c r="P20" i="46"/>
  <c r="AG20" i="46" s="1"/>
  <c r="L20" i="46"/>
  <c r="AC20" i="46" s="1"/>
  <c r="M20" i="46"/>
  <c r="AD20" i="46" s="1"/>
  <c r="P21" i="46"/>
  <c r="AG21" i="46" s="1"/>
  <c r="L21" i="46"/>
  <c r="AC21" i="46" s="1"/>
  <c r="R21" i="46"/>
  <c r="N21" i="46"/>
  <c r="AE21" i="46" s="1"/>
  <c r="M21" i="46"/>
  <c r="AD21" i="46" s="1"/>
  <c r="R22" i="46"/>
  <c r="N22" i="46"/>
  <c r="AE22" i="46" s="1"/>
  <c r="P22" i="46"/>
  <c r="AG22" i="46" s="1"/>
  <c r="L22" i="46"/>
  <c r="AC22" i="46" s="1"/>
  <c r="M22" i="46"/>
  <c r="AD22" i="46" s="1"/>
  <c r="P23" i="46"/>
  <c r="AG23" i="46" s="1"/>
  <c r="L23" i="46"/>
  <c r="AC23" i="46" s="1"/>
  <c r="R23" i="46"/>
  <c r="N23" i="46"/>
  <c r="AE23" i="46" s="1"/>
  <c r="M23" i="46"/>
  <c r="AD23" i="46" s="1"/>
  <c r="R24" i="46"/>
  <c r="N24" i="46"/>
  <c r="AE24" i="46" s="1"/>
  <c r="P24" i="46"/>
  <c r="AG24" i="46" s="1"/>
  <c r="L24" i="46"/>
  <c r="AC24" i="46" s="1"/>
  <c r="M24" i="46"/>
  <c r="AD24" i="46" s="1"/>
  <c r="P25" i="46"/>
  <c r="AG25" i="46" s="1"/>
  <c r="L25" i="46"/>
  <c r="AC25" i="46" s="1"/>
  <c r="R25" i="46"/>
  <c r="N25" i="46"/>
  <c r="AE25" i="46" s="1"/>
  <c r="M25" i="46"/>
  <c r="AD25" i="46" s="1"/>
  <c r="R26" i="46"/>
  <c r="N26" i="46"/>
  <c r="AE26" i="46" s="1"/>
  <c r="P26" i="46"/>
  <c r="AG26" i="46" s="1"/>
  <c r="L26" i="46"/>
  <c r="AC26" i="46" s="1"/>
  <c r="M26" i="46"/>
  <c r="AD26" i="46" s="1"/>
  <c r="P27" i="46"/>
  <c r="AG27" i="46" s="1"/>
  <c r="L27" i="46"/>
  <c r="AC27" i="46" s="1"/>
  <c r="R27" i="46"/>
  <c r="N27" i="46"/>
  <c r="AE27" i="46" s="1"/>
  <c r="M27" i="46"/>
  <c r="AD27" i="46" s="1"/>
  <c r="R28" i="46"/>
  <c r="N28" i="46"/>
  <c r="AE28" i="46" s="1"/>
  <c r="P28" i="46"/>
  <c r="AG28" i="46" s="1"/>
  <c r="L28" i="46"/>
  <c r="AC28" i="46" s="1"/>
  <c r="M28" i="46"/>
  <c r="AD28" i="46" s="1"/>
  <c r="P29" i="46"/>
  <c r="AG29" i="46" s="1"/>
  <c r="AC29" i="46"/>
  <c r="R29" i="46"/>
  <c r="N29" i="46"/>
  <c r="AE29" i="46" s="1"/>
  <c r="M29" i="46"/>
  <c r="AD29" i="46" s="1"/>
  <c r="HN19" i="44"/>
  <c r="K55" i="44"/>
  <c r="BO55" i="44"/>
  <c r="DS55" i="44"/>
  <c r="FW55" i="44"/>
  <c r="IA55" i="44"/>
  <c r="F31" i="12"/>
  <c r="J31" i="12"/>
  <c r="AJ14" i="35"/>
  <c r="AE14" i="35" s="1"/>
  <c r="M14" i="35" s="1"/>
  <c r="AS15" i="35"/>
  <c r="AG15" i="35"/>
  <c r="AR17" i="35"/>
  <c r="AG17" i="35"/>
  <c r="T19" i="35"/>
  <c r="AM19" i="35"/>
  <c r="AC19" i="35" s="1"/>
  <c r="T21" i="35"/>
  <c r="AV21" i="35"/>
  <c r="AM21" i="35"/>
  <c r="AC21" i="35" s="1"/>
  <c r="AI23" i="35"/>
  <c r="AI25" i="35"/>
  <c r="AH26" i="35"/>
  <c r="AD26" i="35" s="1"/>
  <c r="L26" i="35" s="1"/>
  <c r="AV29" i="35"/>
  <c r="AM29" i="35"/>
  <c r="AC29" i="35" s="1"/>
  <c r="AD29" i="35"/>
  <c r="L29" i="35" s="1"/>
  <c r="AK29" i="35"/>
  <c r="U29" i="35" s="1"/>
  <c r="AU30" i="35"/>
  <c r="AQ30" i="35"/>
  <c r="AM30" i="35"/>
  <c r="AC30" i="35" s="1"/>
  <c r="AS30" i="35"/>
  <c r="AO30" i="35"/>
  <c r="AK30" i="35"/>
  <c r="U30" i="35" s="1"/>
  <c r="AT30" i="35"/>
  <c r="AL30" i="35"/>
  <c r="Y30" i="35" s="1"/>
  <c r="AP30" i="35"/>
  <c r="AV30" i="35"/>
  <c r="AS32" i="35"/>
  <c r="AO32" i="35"/>
  <c r="AK32" i="35"/>
  <c r="U32" i="35" s="1"/>
  <c r="AU32" i="35"/>
  <c r="AQ32" i="35"/>
  <c r="AM32" i="35"/>
  <c r="AC32" i="35" s="1"/>
  <c r="AT32" i="35"/>
  <c r="AL32" i="35"/>
  <c r="Y32" i="35" s="1"/>
  <c r="AP32" i="35"/>
  <c r="AV32" i="35"/>
  <c r="AS33" i="35"/>
  <c r="AH35" i="35"/>
  <c r="AJ35" i="35"/>
  <c r="AE35" i="35" s="1"/>
  <c r="M35" i="35" s="1"/>
  <c r="AI35" i="35"/>
  <c r="AH36" i="35"/>
  <c r="AJ37" i="35"/>
  <c r="AE37" i="35" s="1"/>
  <c r="M37" i="35" s="1"/>
  <c r="AH37" i="35"/>
  <c r="AI37" i="35"/>
  <c r="AU38" i="35"/>
  <c r="AQ38" i="35"/>
  <c r="AM38" i="35"/>
  <c r="AC38" i="35" s="1"/>
  <c r="AS38" i="35"/>
  <c r="AO38" i="35"/>
  <c r="AK38" i="35"/>
  <c r="U38" i="35" s="1"/>
  <c r="AP38" i="35"/>
  <c r="AT38" i="35"/>
  <c r="AL38" i="35"/>
  <c r="Y38" i="35" s="1"/>
  <c r="AV38" i="35"/>
  <c r="AS40" i="35"/>
  <c r="AO40" i="35"/>
  <c r="AK40" i="35"/>
  <c r="U40" i="35" s="1"/>
  <c r="AU40" i="35"/>
  <c r="AQ40" i="35"/>
  <c r="AM40" i="35"/>
  <c r="AC40" i="35" s="1"/>
  <c r="AP40" i="35"/>
  <c r="AT40" i="35"/>
  <c r="AL40" i="35"/>
  <c r="Y40" i="35" s="1"/>
  <c r="AV40" i="35"/>
  <c r="AH42" i="35"/>
  <c r="AS52" i="35"/>
  <c r="AO52" i="35"/>
  <c r="AU52" i="35"/>
  <c r="AQ52" i="35"/>
  <c r="AT52" i="35"/>
  <c r="AP52" i="35"/>
  <c r="AV52" i="35"/>
  <c r="AU58" i="35"/>
  <c r="AQ58" i="35"/>
  <c r="AS58" i="35"/>
  <c r="AO58" i="35"/>
  <c r="AV58" i="35"/>
  <c r="AN58" i="35"/>
  <c r="AR58" i="35"/>
  <c r="AT58" i="35"/>
  <c r="AS92" i="35"/>
  <c r="AO92" i="35"/>
  <c r="AU92" i="35"/>
  <c r="AQ92" i="35"/>
  <c r="AT92" i="35"/>
  <c r="AP92" i="35"/>
  <c r="AV92" i="35"/>
  <c r="AU98" i="35"/>
  <c r="AQ98" i="35"/>
  <c r="AS98" i="35"/>
  <c r="AO98" i="35"/>
  <c r="AV98" i="35"/>
  <c r="AN98" i="35"/>
  <c r="AR98" i="35"/>
  <c r="AT98" i="35"/>
  <c r="AU110" i="35"/>
  <c r="AQ110" i="35"/>
  <c r="AS110" i="35"/>
  <c r="AO110" i="35"/>
  <c r="AR110" i="35"/>
  <c r="AV110" i="35"/>
  <c r="AN110" i="35"/>
  <c r="AT110" i="35"/>
  <c r="AS112" i="35"/>
  <c r="AO112" i="35"/>
  <c r="AU112" i="35"/>
  <c r="AQ112" i="35"/>
  <c r="AP112" i="35"/>
  <c r="AT112" i="35"/>
  <c r="AV112" i="35"/>
  <c r="S17" i="46"/>
  <c r="O18" i="46"/>
  <c r="AF18" i="46" s="1"/>
  <c r="K19" i="46"/>
  <c r="S21" i="46"/>
  <c r="O22" i="46"/>
  <c r="AF22" i="46" s="1"/>
  <c r="K23" i="46"/>
  <c r="S25" i="46"/>
  <c r="O26" i="46"/>
  <c r="AF26" i="46" s="1"/>
  <c r="K27" i="46"/>
  <c r="S29" i="46"/>
  <c r="T8" i="47"/>
  <c r="EA158" i="47"/>
  <c r="EA157" i="47"/>
  <c r="EA156" i="47"/>
  <c r="EA155" i="47"/>
  <c r="EA154" i="47"/>
  <c r="EA153" i="47"/>
  <c r="EA149" i="47"/>
  <c r="EA152" i="47"/>
  <c r="EA136" i="47"/>
  <c r="EA150" i="47"/>
  <c r="EA138" i="47"/>
  <c r="EA146" i="47"/>
  <c r="EA142" i="47"/>
  <c r="EA124" i="47"/>
  <c r="EA120" i="47"/>
  <c r="EA116" i="47"/>
  <c r="EA151" i="47"/>
  <c r="EA148" i="47"/>
  <c r="EA144" i="47"/>
  <c r="EA140" i="47"/>
  <c r="EA137" i="47"/>
  <c r="EA126" i="47"/>
  <c r="EA122" i="47"/>
  <c r="EA118" i="47"/>
  <c r="EA147" i="47"/>
  <c r="EA139" i="47"/>
  <c r="EA134" i="47"/>
  <c r="EA130" i="47"/>
  <c r="EA123" i="47"/>
  <c r="EA101" i="47"/>
  <c r="EA97" i="47"/>
  <c r="EA95" i="47"/>
  <c r="EA94" i="47"/>
  <c r="EA93" i="47"/>
  <c r="EA92" i="47"/>
  <c r="EA91" i="47"/>
  <c r="EA90" i="47"/>
  <c r="EA89" i="47"/>
  <c r="EA88" i="47"/>
  <c r="EA87" i="47"/>
  <c r="EA86" i="47"/>
  <c r="EA85" i="47"/>
  <c r="EA84" i="47"/>
  <c r="EA83" i="47"/>
  <c r="EA82" i="47"/>
  <c r="EA81" i="47"/>
  <c r="EA80" i="47"/>
  <c r="EA79" i="47"/>
  <c r="EA143" i="47"/>
  <c r="EA132" i="47"/>
  <c r="EA128" i="47"/>
  <c r="EA119" i="47"/>
  <c r="EA103" i="47"/>
  <c r="EA99" i="47"/>
  <c r="EA141" i="47"/>
  <c r="EA131" i="47"/>
  <c r="EA115" i="47"/>
  <c r="EA111" i="47"/>
  <c r="EA107" i="47"/>
  <c r="EA96" i="47"/>
  <c r="EA75" i="47"/>
  <c r="EA71" i="47"/>
  <c r="EA55" i="47"/>
  <c r="EA52" i="47"/>
  <c r="EA50" i="47"/>
  <c r="EA135" i="47"/>
  <c r="EA127" i="47"/>
  <c r="EA121" i="47"/>
  <c r="EA113" i="47"/>
  <c r="EA109" i="47"/>
  <c r="EA105" i="47"/>
  <c r="EA100" i="47"/>
  <c r="EA77" i="47"/>
  <c r="EA73" i="47"/>
  <c r="EA54" i="47"/>
  <c r="EA53" i="47"/>
  <c r="EA51" i="47"/>
  <c r="EA49" i="47"/>
  <c r="EA133" i="47"/>
  <c r="EA125" i="47"/>
  <c r="EA112" i="47"/>
  <c r="EA104" i="47"/>
  <c r="EA102" i="47"/>
  <c r="EA74" i="47"/>
  <c r="EA69" i="47"/>
  <c r="EA67" i="47"/>
  <c r="EA65" i="47"/>
  <c r="EA63" i="47"/>
  <c r="EA62" i="47"/>
  <c r="EA60" i="47"/>
  <c r="EA59" i="47"/>
  <c r="EC58" i="47"/>
  <c r="EA57" i="47"/>
  <c r="EA47" i="47"/>
  <c r="EA45" i="47"/>
  <c r="EA43" i="47"/>
  <c r="EA41" i="47"/>
  <c r="EA145" i="47"/>
  <c r="EA108" i="47"/>
  <c r="EA78" i="47"/>
  <c r="EA70" i="47"/>
  <c r="EA68" i="47"/>
  <c r="EA66" i="47"/>
  <c r="EA64" i="47"/>
  <c r="EA56" i="47"/>
  <c r="EA46" i="47"/>
  <c r="EA44" i="47"/>
  <c r="EA42" i="47"/>
  <c r="EA28" i="47"/>
  <c r="EA21" i="47"/>
  <c r="EA114" i="47"/>
  <c r="EA110" i="47"/>
  <c r="EA58" i="47"/>
  <c r="EA39" i="47"/>
  <c r="EA37" i="47"/>
  <c r="EA35" i="47"/>
  <c r="EA30" i="47"/>
  <c r="EA29" i="47"/>
  <c r="EA26" i="47"/>
  <c r="EA22" i="47"/>
  <c r="EA17" i="47"/>
  <c r="EA13" i="47"/>
  <c r="EA8" i="47"/>
  <c r="EA129" i="47"/>
  <c r="EA76" i="47"/>
  <c r="EA61" i="47"/>
  <c r="EA40" i="47"/>
  <c r="EA38" i="47"/>
  <c r="EA36" i="47"/>
  <c r="EA24" i="47"/>
  <c r="EA20" i="47"/>
  <c r="EA19" i="47"/>
  <c r="EA14" i="47"/>
  <c r="EA10" i="47"/>
  <c r="EA106" i="47"/>
  <c r="EA27" i="47"/>
  <c r="EH19" i="47"/>
  <c r="EA16" i="47"/>
  <c r="EA117" i="47"/>
  <c r="EA98" i="47"/>
  <c r="EA72" i="47"/>
  <c r="EC59" i="47"/>
  <c r="EA33" i="47"/>
  <c r="EA23" i="47"/>
  <c r="EA15" i="47"/>
  <c r="EA12" i="47"/>
  <c r="II9" i="47"/>
  <c r="X18" i="47"/>
  <c r="Z16" i="47" s="1"/>
  <c r="ET19" i="47"/>
  <c r="ET20" i="47"/>
  <c r="II18" i="47"/>
  <c r="EA25" i="47"/>
  <c r="FU49" i="47"/>
  <c r="FW49" i="47" s="1"/>
  <c r="FV49" i="47"/>
  <c r="DQ51" i="47"/>
  <c r="DR51" i="47"/>
  <c r="HY51" i="47"/>
  <c r="IA51" i="47" s="1"/>
  <c r="HZ51" i="47"/>
  <c r="AG16" i="35"/>
  <c r="T16" i="35"/>
  <c r="AH16" i="35"/>
  <c r="AU22" i="35"/>
  <c r="AQ22" i="35"/>
  <c r="AM22" i="35"/>
  <c r="AC22" i="35" s="1"/>
  <c r="AS22" i="35"/>
  <c r="AO22" i="35"/>
  <c r="AK22" i="35"/>
  <c r="U22" i="35" s="1"/>
  <c r="AP22" i="35"/>
  <c r="AT22" i="35"/>
  <c r="AL22" i="35"/>
  <c r="Y22" i="35" s="1"/>
  <c r="AV22" i="35"/>
  <c r="AS24" i="35"/>
  <c r="AO24" i="35"/>
  <c r="AK24" i="35"/>
  <c r="U24" i="35" s="1"/>
  <c r="AU24" i="35"/>
  <c r="AQ24" i="35"/>
  <c r="AM24" i="35"/>
  <c r="AC24" i="35" s="1"/>
  <c r="AP24" i="35"/>
  <c r="AT24" i="35"/>
  <c r="AL24" i="35"/>
  <c r="Y24" i="35" s="1"/>
  <c r="AV24" i="35"/>
  <c r="AS25" i="35"/>
  <c r="X28" i="35"/>
  <c r="AJ28" i="35"/>
  <c r="AE28" i="35" s="1"/>
  <c r="M28" i="35" s="1"/>
  <c r="AH28" i="35"/>
  <c r="AD28" i="35" s="1"/>
  <c r="L28" i="35" s="1"/>
  <c r="AS31" i="35"/>
  <c r="AG31" i="35"/>
  <c r="AD34" i="35"/>
  <c r="L34" i="35" s="1"/>
  <c r="AD36" i="35"/>
  <c r="L36" i="35" s="1"/>
  <c r="AD42" i="35"/>
  <c r="L42" i="35" s="1"/>
  <c r="AS44" i="35"/>
  <c r="AO44" i="35"/>
  <c r="AU44" i="35"/>
  <c r="AQ44" i="35"/>
  <c r="AT44" i="35"/>
  <c r="AP44" i="35"/>
  <c r="AV44" i="35"/>
  <c r="AU50" i="35"/>
  <c r="AQ50" i="35"/>
  <c r="AS50" i="35"/>
  <c r="AO50" i="35"/>
  <c r="AV50" i="35"/>
  <c r="AN50" i="35"/>
  <c r="AR50" i="35"/>
  <c r="AT50" i="35"/>
  <c r="AU90" i="35"/>
  <c r="AQ90" i="35"/>
  <c r="AS90" i="35"/>
  <c r="AO90" i="35"/>
  <c r="AV90" i="35"/>
  <c r="AN90" i="35"/>
  <c r="AR90" i="35"/>
  <c r="AT90" i="35"/>
  <c r="AU102" i="35"/>
  <c r="AQ102" i="35"/>
  <c r="AS102" i="35"/>
  <c r="AO102" i="35"/>
  <c r="AR102" i="35"/>
  <c r="AV102" i="35"/>
  <c r="AN102" i="35"/>
  <c r="AT102" i="35"/>
  <c r="AS104" i="35"/>
  <c r="AO104" i="35"/>
  <c r="AU104" i="35"/>
  <c r="AQ104" i="35"/>
  <c r="AP104" i="35"/>
  <c r="AT104" i="35"/>
  <c r="AV104" i="35"/>
  <c r="Y14" i="46"/>
  <c r="R14" i="46"/>
  <c r="T158" i="47"/>
  <c r="T154" i="47"/>
  <c r="T152" i="47"/>
  <c r="T151" i="47"/>
  <c r="T156" i="47"/>
  <c r="T157" i="47"/>
  <c r="T149" i="47"/>
  <c r="T148" i="47"/>
  <c r="T147" i="47"/>
  <c r="T146" i="47"/>
  <c r="T145" i="47"/>
  <c r="T144" i="47"/>
  <c r="T143" i="47"/>
  <c r="T142" i="47"/>
  <c r="T141" i="47"/>
  <c r="T140" i="47"/>
  <c r="T153" i="47"/>
  <c r="T150" i="47"/>
  <c r="T137" i="47"/>
  <c r="T155" i="47"/>
  <c r="T139" i="47"/>
  <c r="T135" i="47"/>
  <c r="T134" i="47"/>
  <c r="T133" i="47"/>
  <c r="T132" i="47"/>
  <c r="T131" i="47"/>
  <c r="T130" i="47"/>
  <c r="T129" i="47"/>
  <c r="T128" i="47"/>
  <c r="T127" i="47"/>
  <c r="T126" i="47"/>
  <c r="T125" i="47"/>
  <c r="T124" i="47"/>
  <c r="T123" i="47"/>
  <c r="T122" i="47"/>
  <c r="T121" i="47"/>
  <c r="T120" i="47"/>
  <c r="T119" i="47"/>
  <c r="T118" i="47"/>
  <c r="T117" i="47"/>
  <c r="T116" i="47"/>
  <c r="T115" i="47"/>
  <c r="T114" i="47"/>
  <c r="T113" i="47"/>
  <c r="T112" i="47"/>
  <c r="T111" i="47"/>
  <c r="T110" i="47"/>
  <c r="T109" i="47"/>
  <c r="T108" i="47"/>
  <c r="T107" i="47"/>
  <c r="T106" i="47"/>
  <c r="T105" i="47"/>
  <c r="T104" i="47"/>
  <c r="T138" i="47"/>
  <c r="T102" i="47"/>
  <c r="T98" i="47"/>
  <c r="T100" i="47"/>
  <c r="T96" i="47"/>
  <c r="T136" i="47"/>
  <c r="T97" i="47"/>
  <c r="T94" i="47"/>
  <c r="T92" i="47"/>
  <c r="T90" i="47"/>
  <c r="T88" i="47"/>
  <c r="T86" i="47"/>
  <c r="T84" i="47"/>
  <c r="T82" i="47"/>
  <c r="T80" i="47"/>
  <c r="T76" i="47"/>
  <c r="T72" i="47"/>
  <c r="T61" i="47"/>
  <c r="T58" i="47"/>
  <c r="T101" i="47"/>
  <c r="T95" i="47"/>
  <c r="T93" i="47"/>
  <c r="T91" i="47"/>
  <c r="T89" i="47"/>
  <c r="T87" i="47"/>
  <c r="T85" i="47"/>
  <c r="T83" i="47"/>
  <c r="T81" i="47"/>
  <c r="T79" i="47"/>
  <c r="T78" i="47"/>
  <c r="T74" i="47"/>
  <c r="T70" i="47"/>
  <c r="T69" i="47"/>
  <c r="T68" i="47"/>
  <c r="T67" i="47"/>
  <c r="T66" i="47"/>
  <c r="T65" i="47"/>
  <c r="T64" i="47"/>
  <c r="T63" i="47"/>
  <c r="T62" i="47"/>
  <c r="T60" i="47"/>
  <c r="T59" i="47"/>
  <c r="T57" i="47"/>
  <c r="T56" i="47"/>
  <c r="T103" i="47"/>
  <c r="T75" i="47"/>
  <c r="U61" i="47"/>
  <c r="T55" i="47"/>
  <c r="T49" i="47"/>
  <c r="T71" i="47"/>
  <c r="T54" i="47"/>
  <c r="T53" i="47"/>
  <c r="T50" i="47"/>
  <c r="T48" i="47"/>
  <c r="T40" i="47"/>
  <c r="T39" i="47"/>
  <c r="T38" i="47"/>
  <c r="T37" i="47"/>
  <c r="T36" i="47"/>
  <c r="T35" i="47"/>
  <c r="T34" i="47"/>
  <c r="T33" i="47"/>
  <c r="T29" i="47"/>
  <c r="T27" i="47"/>
  <c r="T26" i="47"/>
  <c r="T25" i="47"/>
  <c r="T24" i="47"/>
  <c r="T23" i="47"/>
  <c r="T22" i="47"/>
  <c r="T19" i="47"/>
  <c r="T18" i="47"/>
  <c r="T17" i="47"/>
  <c r="T16" i="47"/>
  <c r="T99" i="47"/>
  <c r="U62" i="47"/>
  <c r="T77" i="47"/>
  <c r="T44" i="47"/>
  <c r="T41" i="47"/>
  <c r="T32" i="47"/>
  <c r="T31" i="47"/>
  <c r="Z18" i="47"/>
  <c r="T15" i="47"/>
  <c r="T12" i="47"/>
  <c r="T9" i="47"/>
  <c r="T51" i="47"/>
  <c r="T45" i="47"/>
  <c r="T11" i="47"/>
  <c r="T52" i="47"/>
  <c r="T30" i="47"/>
  <c r="T28" i="47"/>
  <c r="T14" i="47"/>
  <c r="T47" i="47"/>
  <c r="T43" i="47"/>
  <c r="GZ11" i="47"/>
  <c r="GZ10" i="47"/>
  <c r="GZ9" i="47"/>
  <c r="T13" i="47"/>
  <c r="AL19" i="47"/>
  <c r="AL20" i="47"/>
  <c r="FH19" i="47"/>
  <c r="GI61" i="47"/>
  <c r="GI62" i="47"/>
  <c r="T21" i="47"/>
  <c r="I42" i="47"/>
  <c r="J42" i="47"/>
  <c r="AK42" i="47"/>
  <c r="AL42" i="47"/>
  <c r="GW43" i="47"/>
  <c r="GY43" i="47" s="1"/>
  <c r="GX43" i="47"/>
  <c r="HY43" i="47"/>
  <c r="HZ43" i="47"/>
  <c r="ES45" i="47"/>
  <c r="ET45" i="47"/>
  <c r="FU45" i="47"/>
  <c r="FV45" i="47"/>
  <c r="CO47" i="47"/>
  <c r="CQ47" i="47" s="1"/>
  <c r="CP47" i="47"/>
  <c r="DQ47" i="47"/>
  <c r="DS47" i="47" s="1"/>
  <c r="DR47" i="47"/>
  <c r="AP16" i="33"/>
  <c r="AP20" i="33"/>
  <c r="AP24" i="33"/>
  <c r="AP28" i="33"/>
  <c r="AP32" i="33"/>
  <c r="AP36" i="33"/>
  <c r="AP40" i="33"/>
  <c r="AP44" i="33"/>
  <c r="AP48" i="33"/>
  <c r="AP52" i="33"/>
  <c r="AP56" i="33"/>
  <c r="AP60" i="33"/>
  <c r="AP64" i="33"/>
  <c r="AP68" i="33"/>
  <c r="AP72" i="33"/>
  <c r="AP76" i="33"/>
  <c r="AP80" i="33"/>
  <c r="AP84" i="33"/>
  <c r="AP88" i="33"/>
  <c r="AP92" i="33"/>
  <c r="AP96" i="33"/>
  <c r="AP100" i="33"/>
  <c r="AP104" i="33"/>
  <c r="AP108" i="33"/>
  <c r="AP112" i="33"/>
  <c r="DB19" i="44"/>
  <c r="FF19" i="44"/>
  <c r="HJ19" i="44"/>
  <c r="CQ55" i="44"/>
  <c r="EU55" i="44"/>
  <c r="GY55" i="44"/>
  <c r="L26" i="11"/>
  <c r="K26" i="11"/>
  <c r="D31" i="12"/>
  <c r="H31" i="12"/>
  <c r="L31" i="12"/>
  <c r="AR14" i="35"/>
  <c r="AR16" i="35"/>
  <c r="AH19" i="35"/>
  <c r="AD19" i="35" s="1"/>
  <c r="L19" i="35" s="1"/>
  <c r="AJ19" i="35"/>
  <c r="AE19" i="35" s="1"/>
  <c r="M19" i="35" s="1"/>
  <c r="AI19" i="35"/>
  <c r="AH20" i="35"/>
  <c r="AD20" i="35" s="1"/>
  <c r="L20" i="35" s="1"/>
  <c r="AN21" i="35"/>
  <c r="AJ21" i="35"/>
  <c r="AE21" i="35" s="1"/>
  <c r="M21" i="35" s="1"/>
  <c r="AH21" i="35"/>
  <c r="AD21" i="35" s="1"/>
  <c r="L21" i="35" s="1"/>
  <c r="AI21" i="35"/>
  <c r="AJ22" i="35"/>
  <c r="AE22" i="35" s="1"/>
  <c r="M22" i="35" s="1"/>
  <c r="AJ24" i="35"/>
  <c r="AE24" i="35" s="1"/>
  <c r="M24" i="35" s="1"/>
  <c r="AH27" i="35"/>
  <c r="AD27" i="35" s="1"/>
  <c r="L27" i="35" s="1"/>
  <c r="AJ27" i="35"/>
  <c r="AE27" i="35" s="1"/>
  <c r="M27" i="35" s="1"/>
  <c r="AI27" i="35"/>
  <c r="AG27" i="35"/>
  <c r="AL28" i="35"/>
  <c r="Y28" i="35" s="1"/>
  <c r="AH30" i="35"/>
  <c r="AD30" i="35" s="1"/>
  <c r="L30" i="35" s="1"/>
  <c r="AQ31" i="35"/>
  <c r="AG32" i="35"/>
  <c r="T32" i="35"/>
  <c r="AH32" i="35"/>
  <c r="AQ33" i="35"/>
  <c r="AM35" i="35"/>
  <c r="AC35" i="35" s="1"/>
  <c r="AD35" i="35"/>
  <c r="L35" i="35" s="1"/>
  <c r="AV37" i="35"/>
  <c r="AM37" i="35"/>
  <c r="AC37" i="35" s="1"/>
  <c r="AD37" i="35"/>
  <c r="L37" i="35" s="1"/>
  <c r="AH38" i="35"/>
  <c r="AD38" i="35" s="1"/>
  <c r="L38" i="35" s="1"/>
  <c r="AG40" i="35"/>
  <c r="T40" i="35"/>
  <c r="AH40" i="35"/>
  <c r="AH43" i="35"/>
  <c r="AD43" i="35" s="1"/>
  <c r="L43" i="35" s="1"/>
  <c r="AJ43" i="35"/>
  <c r="AI43" i="35"/>
  <c r="AG43" i="35"/>
  <c r="AP46" i="35"/>
  <c r="AR48" i="35"/>
  <c r="AU54" i="35"/>
  <c r="AQ54" i="35"/>
  <c r="AS54" i="35"/>
  <c r="AO54" i="35"/>
  <c r="AR54" i="35"/>
  <c r="AV54" i="35"/>
  <c r="AN54" i="35"/>
  <c r="AT54" i="35"/>
  <c r="AS56" i="35"/>
  <c r="AO56" i="35"/>
  <c r="AU56" i="35"/>
  <c r="AQ56" i="35"/>
  <c r="AP56" i="35"/>
  <c r="AT56" i="35"/>
  <c r="AV56" i="35"/>
  <c r="AR60" i="35"/>
  <c r="AP86" i="35"/>
  <c r="AR88" i="35"/>
  <c r="AU94" i="35"/>
  <c r="AQ94" i="35"/>
  <c r="AS94" i="35"/>
  <c r="AO94" i="35"/>
  <c r="AR94" i="35"/>
  <c r="AV94" i="35"/>
  <c r="AN94" i="35"/>
  <c r="AT94" i="35"/>
  <c r="AS96" i="35"/>
  <c r="AO96" i="35"/>
  <c r="AU96" i="35"/>
  <c r="AQ96" i="35"/>
  <c r="AP96" i="35"/>
  <c r="AT96" i="35"/>
  <c r="AV96" i="35"/>
  <c r="AR100" i="35"/>
  <c r="AP106" i="35"/>
  <c r="AS108" i="35"/>
  <c r="AO108" i="35"/>
  <c r="AU108" i="35"/>
  <c r="AQ108" i="35"/>
  <c r="AT108" i="35"/>
  <c r="AP108" i="35"/>
  <c r="AV108" i="35"/>
  <c r="O16" i="46"/>
  <c r="AF16" i="46" s="1"/>
  <c r="K17" i="46"/>
  <c r="O20" i="46"/>
  <c r="AF20" i="46" s="1"/>
  <c r="K21" i="46"/>
  <c r="O24" i="46"/>
  <c r="AF24" i="46" s="1"/>
  <c r="K25" i="46"/>
  <c r="O28" i="46"/>
  <c r="AF28" i="46" s="1"/>
  <c r="K29" i="46"/>
  <c r="S155" i="47"/>
  <c r="S153" i="47"/>
  <c r="S136" i="47"/>
  <c r="S137" i="47"/>
  <c r="S126" i="47"/>
  <c r="S118" i="47"/>
  <c r="S130" i="47"/>
  <c r="S95" i="47"/>
  <c r="S89" i="47"/>
  <c r="S87" i="47"/>
  <c r="S84" i="47"/>
  <c r="S79" i="47"/>
  <c r="S99" i="47"/>
  <c r="S135" i="47"/>
  <c r="S111" i="47"/>
  <c r="S55" i="47"/>
  <c r="S113" i="47"/>
  <c r="S105" i="47"/>
  <c r="S73" i="47"/>
  <c r="S116" i="47"/>
  <c r="S63" i="47"/>
  <c r="S60" i="47"/>
  <c r="S57" i="47"/>
  <c r="S149" i="47"/>
  <c r="S70" i="47"/>
  <c r="S66" i="47"/>
  <c r="S46" i="47"/>
  <c r="S141" i="47"/>
  <c r="U59" i="47"/>
  <c r="S37" i="47"/>
  <c r="S30" i="47"/>
  <c r="S13" i="47"/>
  <c r="S36" i="47"/>
  <c r="S24" i="47"/>
  <c r="S14" i="47"/>
  <c r="S110" i="47"/>
  <c r="S16" i="47"/>
  <c r="S12" i="47"/>
  <c r="II158" i="47"/>
  <c r="II157" i="47"/>
  <c r="II156" i="47"/>
  <c r="II155" i="47"/>
  <c r="II154" i="47"/>
  <c r="II153" i="47"/>
  <c r="II152" i="47"/>
  <c r="II149" i="47"/>
  <c r="II136" i="47"/>
  <c r="II150" i="47"/>
  <c r="II138" i="47"/>
  <c r="II151" i="47"/>
  <c r="II146" i="47"/>
  <c r="II142" i="47"/>
  <c r="II137" i="47"/>
  <c r="II124" i="47"/>
  <c r="II120" i="47"/>
  <c r="II116" i="47"/>
  <c r="II148" i="47"/>
  <c r="II144" i="47"/>
  <c r="II140" i="47"/>
  <c r="II126" i="47"/>
  <c r="II122" i="47"/>
  <c r="II118" i="47"/>
  <c r="II143" i="47"/>
  <c r="II135" i="47"/>
  <c r="II134" i="47"/>
  <c r="II130" i="47"/>
  <c r="II119" i="47"/>
  <c r="II101" i="47"/>
  <c r="II97" i="47"/>
  <c r="II94" i="47"/>
  <c r="II93" i="47"/>
  <c r="II92" i="47"/>
  <c r="II91" i="47"/>
  <c r="II90" i="47"/>
  <c r="II89" i="47"/>
  <c r="II88" i="47"/>
  <c r="II87" i="47"/>
  <c r="II86" i="47"/>
  <c r="II85" i="47"/>
  <c r="II84" i="47"/>
  <c r="II83" i="47"/>
  <c r="II82" i="47"/>
  <c r="II81" i="47"/>
  <c r="II80" i="47"/>
  <c r="II79" i="47"/>
  <c r="II78" i="47"/>
  <c r="II147" i="47"/>
  <c r="II139" i="47"/>
  <c r="II132" i="47"/>
  <c r="II128" i="47"/>
  <c r="II123" i="47"/>
  <c r="II99" i="47"/>
  <c r="II95" i="47"/>
  <c r="II127" i="47"/>
  <c r="II125" i="47"/>
  <c r="II115" i="47"/>
  <c r="II111" i="47"/>
  <c r="II107" i="47"/>
  <c r="II103" i="47"/>
  <c r="II100" i="47"/>
  <c r="II75" i="47"/>
  <c r="II71" i="47"/>
  <c r="II55" i="47"/>
  <c r="II52" i="47"/>
  <c r="II50" i="47"/>
  <c r="II145" i="47"/>
  <c r="II131" i="47"/>
  <c r="II117" i="47"/>
  <c r="II113" i="47"/>
  <c r="II109" i="47"/>
  <c r="II105" i="47"/>
  <c r="II96" i="47"/>
  <c r="II77" i="47"/>
  <c r="II73" i="47"/>
  <c r="II54" i="47"/>
  <c r="II53" i="47"/>
  <c r="II51" i="47"/>
  <c r="II49" i="47"/>
  <c r="II47" i="47"/>
  <c r="II129" i="47"/>
  <c r="II121" i="47"/>
  <c r="II108" i="47"/>
  <c r="II98" i="47"/>
  <c r="II70" i="47"/>
  <c r="II69" i="47"/>
  <c r="II67" i="47"/>
  <c r="II65" i="47"/>
  <c r="II63" i="47"/>
  <c r="II62" i="47"/>
  <c r="II60" i="47"/>
  <c r="II59" i="47"/>
  <c r="IK58" i="47"/>
  <c r="II57" i="47"/>
  <c r="II45" i="47"/>
  <c r="II43" i="47"/>
  <c r="II41" i="47"/>
  <c r="II141" i="47"/>
  <c r="II112" i="47"/>
  <c r="II104" i="47"/>
  <c r="II74" i="47"/>
  <c r="II68" i="47"/>
  <c r="II66" i="47"/>
  <c r="II64" i="47"/>
  <c r="II56" i="47"/>
  <c r="II46" i="47"/>
  <c r="II44" i="47"/>
  <c r="II42" i="47"/>
  <c r="II28" i="47"/>
  <c r="II21" i="47"/>
  <c r="II110" i="47"/>
  <c r="II76" i="47"/>
  <c r="II106" i="47"/>
  <c r="II102" i="47"/>
  <c r="II39" i="47"/>
  <c r="II37" i="47"/>
  <c r="II35" i="47"/>
  <c r="II30" i="47"/>
  <c r="II29" i="47"/>
  <c r="II26" i="47"/>
  <c r="II22" i="47"/>
  <c r="II17" i="47"/>
  <c r="II13" i="47"/>
  <c r="II8" i="47"/>
  <c r="II114" i="47"/>
  <c r="II72" i="47"/>
  <c r="II61" i="47"/>
  <c r="IK59" i="47"/>
  <c r="II58" i="47"/>
  <c r="II40" i="47"/>
  <c r="II38" i="47"/>
  <c r="II36" i="47"/>
  <c r="II24" i="47"/>
  <c r="II20" i="47"/>
  <c r="II19" i="47"/>
  <c r="II14" i="47"/>
  <c r="II10" i="47"/>
  <c r="II133" i="47"/>
  <c r="II23" i="47"/>
  <c r="II33" i="47"/>
  <c r="II27" i="47"/>
  <c r="II16" i="47"/>
  <c r="II15" i="47"/>
  <c r="II12" i="47"/>
  <c r="CR11" i="47"/>
  <c r="CR10" i="47"/>
  <c r="CR9" i="47"/>
  <c r="EV11" i="47"/>
  <c r="EV10" i="47"/>
  <c r="EV9" i="47"/>
  <c r="Z17" i="47"/>
  <c r="O13" i="46" s="1"/>
  <c r="AF13" i="46" s="1"/>
  <c r="CA61" i="47"/>
  <c r="CA62" i="47"/>
  <c r="HK61" i="47"/>
  <c r="HK62" i="47"/>
  <c r="IP19" i="47"/>
  <c r="W58" i="47"/>
  <c r="W59" i="47"/>
  <c r="AZ20" i="47"/>
  <c r="CA58" i="47"/>
  <c r="CA59" i="47"/>
  <c r="DC58" i="47"/>
  <c r="DC59" i="47"/>
  <c r="EE58" i="47"/>
  <c r="EE59" i="47"/>
  <c r="FH20" i="47"/>
  <c r="GI58" i="47"/>
  <c r="GI59" i="47"/>
  <c r="HK58" i="47"/>
  <c r="HK59" i="47"/>
  <c r="IM58" i="47"/>
  <c r="IM59" i="47"/>
  <c r="S31" i="47"/>
  <c r="II32" i="47"/>
  <c r="T42" i="47"/>
  <c r="DQ42" i="47"/>
  <c r="DR42" i="47"/>
  <c r="ES42" i="47"/>
  <c r="ET42" i="47"/>
  <c r="I46" i="47"/>
  <c r="K46" i="47" s="1"/>
  <c r="J46" i="47"/>
  <c r="AK46" i="47"/>
  <c r="AL46" i="47"/>
  <c r="ES53" i="47"/>
  <c r="EU53" i="47" s="1"/>
  <c r="ET53" i="47"/>
  <c r="HY53" i="47"/>
  <c r="HZ53" i="47"/>
  <c r="H26" i="11"/>
  <c r="I26" i="11" s="1"/>
  <c r="O26" i="11"/>
  <c r="T11" i="12"/>
  <c r="N18" i="12"/>
  <c r="AD16" i="35"/>
  <c r="L16" i="35" s="1"/>
  <c r="AV17" i="35"/>
  <c r="AU17" i="35"/>
  <c r="AG20" i="35"/>
  <c r="T20" i="35"/>
  <c r="AI22" i="35"/>
  <c r="AH23" i="35"/>
  <c r="AD23" i="35" s="1"/>
  <c r="L23" i="35" s="1"/>
  <c r="AJ23" i="35"/>
  <c r="AK23" i="35"/>
  <c r="U23" i="35" s="1"/>
  <c r="AI24" i="35"/>
  <c r="AJ25" i="35"/>
  <c r="AH25" i="35"/>
  <c r="AD25" i="35" s="1"/>
  <c r="L25" i="35" s="1"/>
  <c r="AK25" i="35"/>
  <c r="U25" i="35" s="1"/>
  <c r="AU26" i="35"/>
  <c r="AQ26" i="35"/>
  <c r="AM26" i="35"/>
  <c r="AC26" i="35" s="1"/>
  <c r="AS26" i="35"/>
  <c r="AO26" i="35"/>
  <c r="AK26" i="35"/>
  <c r="U26" i="35" s="1"/>
  <c r="X26" i="35"/>
  <c r="AR26" i="35"/>
  <c r="AS28" i="35"/>
  <c r="AO28" i="35"/>
  <c r="AK28" i="35"/>
  <c r="U28" i="35" s="1"/>
  <c r="AU28" i="35"/>
  <c r="AQ28" i="35"/>
  <c r="AM28" i="35"/>
  <c r="AC28" i="35" s="1"/>
  <c r="AR28" i="35"/>
  <c r="AT29" i="35"/>
  <c r="AQ29" i="35"/>
  <c r="AD32" i="35"/>
  <c r="L32" i="35" s="1"/>
  <c r="AV33" i="35"/>
  <c r="AG36" i="35"/>
  <c r="T36" i="35"/>
  <c r="AI38" i="35"/>
  <c r="AH39" i="35"/>
  <c r="AD39" i="35" s="1"/>
  <c r="L39" i="35" s="1"/>
  <c r="AJ39" i="35"/>
  <c r="AK39" i="35"/>
  <c r="U39" i="35" s="1"/>
  <c r="AI40" i="35"/>
  <c r="AN41" i="35"/>
  <c r="AJ41" i="35"/>
  <c r="AE41" i="35" s="1"/>
  <c r="M41" i="35" s="1"/>
  <c r="AH41" i="35"/>
  <c r="AD41" i="35" s="1"/>
  <c r="L41" i="35" s="1"/>
  <c r="AK41" i="35"/>
  <c r="U41" i="35" s="1"/>
  <c r="AU42" i="35"/>
  <c r="AQ42" i="35"/>
  <c r="AM42" i="35"/>
  <c r="AC42" i="35" s="1"/>
  <c r="AS42" i="35"/>
  <c r="AO42" i="35"/>
  <c r="AK42" i="35"/>
  <c r="U42" i="35" s="1"/>
  <c r="X42" i="35"/>
  <c r="AR42" i="35"/>
  <c r="AS64" i="35"/>
  <c r="AO64" i="35"/>
  <c r="AU64" i="35"/>
  <c r="AQ64" i="35"/>
  <c r="AR64" i="35"/>
  <c r="AU66" i="35"/>
  <c r="AQ66" i="35"/>
  <c r="AS66" i="35"/>
  <c r="AO66" i="35"/>
  <c r="AP66" i="35"/>
  <c r="AS72" i="35"/>
  <c r="AO72" i="35"/>
  <c r="AU72" i="35"/>
  <c r="AQ72" i="35"/>
  <c r="AR72" i="35"/>
  <c r="AU74" i="35"/>
  <c r="AQ74" i="35"/>
  <c r="AS74" i="35"/>
  <c r="AO74" i="35"/>
  <c r="AP74" i="35"/>
  <c r="AS80" i="35"/>
  <c r="AO80" i="35"/>
  <c r="AU80" i="35"/>
  <c r="AQ80" i="35"/>
  <c r="AR80" i="35"/>
  <c r="AU82" i="35"/>
  <c r="AQ82" i="35"/>
  <c r="AS82" i="35"/>
  <c r="AO82" i="35"/>
  <c r="AP82" i="35"/>
  <c r="BP11" i="47"/>
  <c r="BP9" i="47"/>
  <c r="BW158" i="47"/>
  <c r="BW157" i="47"/>
  <c r="BW156" i="47"/>
  <c r="BW155" i="47"/>
  <c r="BW154" i="47"/>
  <c r="BW153" i="47"/>
  <c r="BW138" i="47"/>
  <c r="BW152" i="47"/>
  <c r="BW136" i="47"/>
  <c r="BW150" i="47"/>
  <c r="BW148" i="47"/>
  <c r="BW144" i="47"/>
  <c r="BW140" i="47"/>
  <c r="BW126" i="47"/>
  <c r="BW122" i="47"/>
  <c r="BW118" i="47"/>
  <c r="BW146" i="47"/>
  <c r="BW142" i="47"/>
  <c r="BW139" i="47"/>
  <c r="BW124" i="47"/>
  <c r="BW120" i="47"/>
  <c r="BW116" i="47"/>
  <c r="BW149" i="47"/>
  <c r="BW141" i="47"/>
  <c r="BW132" i="47"/>
  <c r="BW128" i="47"/>
  <c r="BW125" i="47"/>
  <c r="BW117" i="47"/>
  <c r="BW103" i="47"/>
  <c r="BW99" i="47"/>
  <c r="BW95" i="47"/>
  <c r="BW94" i="47"/>
  <c r="BW93" i="47"/>
  <c r="BW92" i="47"/>
  <c r="BW91" i="47"/>
  <c r="BW90" i="47"/>
  <c r="BW89" i="47"/>
  <c r="BW88" i="47"/>
  <c r="BW87" i="47"/>
  <c r="BW86" i="47"/>
  <c r="BW85" i="47"/>
  <c r="BW84" i="47"/>
  <c r="BW83" i="47"/>
  <c r="BW82" i="47"/>
  <c r="BW81" i="47"/>
  <c r="BW80" i="47"/>
  <c r="BW79" i="47"/>
  <c r="BW151" i="47"/>
  <c r="BW145" i="47"/>
  <c r="BW134" i="47"/>
  <c r="BW130" i="47"/>
  <c r="BW121" i="47"/>
  <c r="BW101" i="47"/>
  <c r="BW97" i="47"/>
  <c r="BW143" i="47"/>
  <c r="BW137" i="47"/>
  <c r="BW133" i="47"/>
  <c r="BW113" i="47"/>
  <c r="BW109" i="47"/>
  <c r="BW105" i="47"/>
  <c r="BW98" i="47"/>
  <c r="BW77" i="47"/>
  <c r="BW73" i="47"/>
  <c r="BW55" i="47"/>
  <c r="BW52" i="47"/>
  <c r="BW50" i="47"/>
  <c r="BW129" i="47"/>
  <c r="BW123" i="47"/>
  <c r="BW115" i="47"/>
  <c r="BW111" i="47"/>
  <c r="BW107" i="47"/>
  <c r="BW102" i="47"/>
  <c r="BW75" i="47"/>
  <c r="BW71" i="47"/>
  <c r="BW54" i="47"/>
  <c r="BW53" i="47"/>
  <c r="BW51" i="47"/>
  <c r="BW49" i="47"/>
  <c r="BW147" i="47"/>
  <c r="BW135" i="47"/>
  <c r="BW114" i="47"/>
  <c r="BW106" i="47"/>
  <c r="BW76" i="47"/>
  <c r="BW69" i="47"/>
  <c r="BW67" i="47"/>
  <c r="BW65" i="47"/>
  <c r="BW63" i="47"/>
  <c r="BW62" i="47"/>
  <c r="BW60" i="47"/>
  <c r="BW59" i="47"/>
  <c r="BY58" i="47"/>
  <c r="BW57" i="47"/>
  <c r="BW47" i="47"/>
  <c r="BW45" i="47"/>
  <c r="BW43" i="47"/>
  <c r="BW41" i="47"/>
  <c r="BW127" i="47"/>
  <c r="BW110" i="47"/>
  <c r="BW96" i="47"/>
  <c r="BW72" i="47"/>
  <c r="BW70" i="47"/>
  <c r="BW68" i="47"/>
  <c r="BW66" i="47"/>
  <c r="BW64" i="47"/>
  <c r="BW56" i="47"/>
  <c r="BW46" i="47"/>
  <c r="BW44" i="47"/>
  <c r="BW42" i="47"/>
  <c r="BW28" i="47"/>
  <c r="BW21" i="47"/>
  <c r="BW100" i="47"/>
  <c r="BY59" i="47"/>
  <c r="BW131" i="47"/>
  <c r="BW112" i="47"/>
  <c r="BW78" i="47"/>
  <c r="BW61" i="47"/>
  <c r="BW39" i="47"/>
  <c r="BW37" i="47"/>
  <c r="BW35" i="47"/>
  <c r="BW29" i="47"/>
  <c r="BW24" i="47"/>
  <c r="BW19" i="47"/>
  <c r="BW13" i="47"/>
  <c r="BW8" i="47"/>
  <c r="BW119" i="47"/>
  <c r="BW104" i="47"/>
  <c r="BW40" i="47"/>
  <c r="BW38" i="47"/>
  <c r="BW36" i="47"/>
  <c r="BW30" i="47"/>
  <c r="BW26" i="47"/>
  <c r="BW22" i="47"/>
  <c r="BW20" i="47"/>
  <c r="BW17" i="47"/>
  <c r="BW14" i="47"/>
  <c r="BW10" i="47"/>
  <c r="FX11" i="47"/>
  <c r="FX9" i="47"/>
  <c r="K55" i="47"/>
  <c r="CQ55" i="47"/>
  <c r="DS55" i="47"/>
  <c r="EU55" i="47"/>
  <c r="FW55" i="47"/>
  <c r="GY55" i="47"/>
  <c r="BW12" i="47"/>
  <c r="BW15" i="47"/>
  <c r="GX19" i="47"/>
  <c r="CD19" i="47"/>
  <c r="DD19" i="47"/>
  <c r="BW25" i="47"/>
  <c r="CE29" i="47"/>
  <c r="EI29" i="47"/>
  <c r="IQ28" i="47"/>
  <c r="IQ29" i="47"/>
  <c r="BW33" i="47"/>
  <c r="BM41" i="47"/>
  <c r="BN41" i="47"/>
  <c r="FU41" i="47"/>
  <c r="FW41" i="47" s="1"/>
  <c r="FV41" i="47"/>
  <c r="HY42" i="47"/>
  <c r="HZ42" i="47"/>
  <c r="CO43" i="47"/>
  <c r="CP43" i="47"/>
  <c r="GW44" i="47"/>
  <c r="GX44" i="47"/>
  <c r="BM45" i="47"/>
  <c r="BN45" i="47"/>
  <c r="DQ46" i="47"/>
  <c r="DR46" i="47"/>
  <c r="HY46" i="47"/>
  <c r="HZ46" i="47"/>
  <c r="AK50" i="47"/>
  <c r="AM50" i="47" s="1"/>
  <c r="AL50" i="47"/>
  <c r="BM50" i="47"/>
  <c r="BN50" i="47"/>
  <c r="Q26" i="11"/>
  <c r="N28" i="12"/>
  <c r="AI14" i="35"/>
  <c r="AH15" i="35"/>
  <c r="AD15" i="35" s="1"/>
  <c r="L15" i="35" s="1"/>
  <c r="AJ15" i="35"/>
  <c r="AE15" i="35" s="1"/>
  <c r="M15" i="35" s="1"/>
  <c r="AB15" i="35"/>
  <c r="AK15" i="35"/>
  <c r="U15" i="35" s="1"/>
  <c r="AI16" i="35"/>
  <c r="AJ17" i="35"/>
  <c r="AE17" i="35" s="1"/>
  <c r="M17" i="35" s="1"/>
  <c r="AH17" i="35"/>
  <c r="AD17" i="35" s="1"/>
  <c r="L17" i="35" s="1"/>
  <c r="AB17" i="35"/>
  <c r="AK17" i="35"/>
  <c r="U17" i="35" s="1"/>
  <c r="AU18" i="35"/>
  <c r="AQ18" i="35"/>
  <c r="AM18" i="35"/>
  <c r="AC18" i="35" s="1"/>
  <c r="AS18" i="35"/>
  <c r="AO18" i="35"/>
  <c r="AK18" i="35"/>
  <c r="U18" i="35" s="1"/>
  <c r="X18" i="35"/>
  <c r="AR18" i="35"/>
  <c r="AT19" i="35"/>
  <c r="AS20" i="35"/>
  <c r="AO20" i="35"/>
  <c r="AK20" i="35"/>
  <c r="U20" i="35" s="1"/>
  <c r="AU20" i="35"/>
  <c r="AQ20" i="35"/>
  <c r="AM20" i="35"/>
  <c r="AC20" i="35" s="1"/>
  <c r="AJ20" i="35"/>
  <c r="AE20" i="35" s="1"/>
  <c r="M20" i="35" s="1"/>
  <c r="AR20" i="35"/>
  <c r="AT21" i="35"/>
  <c r="AD22" i="35"/>
  <c r="L22" i="35" s="1"/>
  <c r="T23" i="35"/>
  <c r="AE23" i="35"/>
  <c r="M23" i="35" s="1"/>
  <c r="AG23" i="35"/>
  <c r="AD24" i="35"/>
  <c r="L24" i="35" s="1"/>
  <c r="T25" i="35"/>
  <c r="AV25" i="35"/>
  <c r="AE25" i="35"/>
  <c r="M25" i="35" s="1"/>
  <c r="AG25" i="35"/>
  <c r="AU25" i="35"/>
  <c r="AN26" i="35"/>
  <c r="AV26" i="35"/>
  <c r="AG28" i="35"/>
  <c r="T28" i="35"/>
  <c r="AN28" i="35"/>
  <c r="AV28" i="35"/>
  <c r="X29" i="35"/>
  <c r="AI30" i="35"/>
  <c r="AH31" i="35"/>
  <c r="AD31" i="35" s="1"/>
  <c r="L31" i="35" s="1"/>
  <c r="AJ31" i="35"/>
  <c r="AE31" i="35" s="1"/>
  <c r="M31" i="35" s="1"/>
  <c r="AB31" i="35"/>
  <c r="AK31" i="35"/>
  <c r="U31" i="35" s="1"/>
  <c r="AI32" i="35"/>
  <c r="AN33" i="35"/>
  <c r="AJ33" i="35"/>
  <c r="AE33" i="35" s="1"/>
  <c r="M33" i="35" s="1"/>
  <c r="AH33" i="35"/>
  <c r="AD33" i="35" s="1"/>
  <c r="L33" i="35" s="1"/>
  <c r="AB33" i="35"/>
  <c r="AK33" i="35"/>
  <c r="U33" i="35" s="1"/>
  <c r="AU34" i="35"/>
  <c r="AQ34" i="35"/>
  <c r="AM34" i="35"/>
  <c r="AC34" i="35" s="1"/>
  <c r="AS34" i="35"/>
  <c r="AO34" i="35"/>
  <c r="AK34" i="35"/>
  <c r="U34" i="35" s="1"/>
  <c r="X34" i="35"/>
  <c r="AR34" i="35"/>
  <c r="AT35" i="35"/>
  <c r="AS36" i="35"/>
  <c r="AO36" i="35"/>
  <c r="AK36" i="35"/>
  <c r="U36" i="35" s="1"/>
  <c r="AU36" i="35"/>
  <c r="AQ36" i="35"/>
  <c r="AM36" i="35"/>
  <c r="AC36" i="35" s="1"/>
  <c r="AJ36" i="35"/>
  <c r="AE36" i="35" s="1"/>
  <c r="M36" i="35" s="1"/>
  <c r="AR36" i="35"/>
  <c r="T39" i="35"/>
  <c r="AE39" i="35"/>
  <c r="M39" i="35" s="1"/>
  <c r="AG39" i="35"/>
  <c r="AD40" i="35"/>
  <c r="L40" i="35" s="1"/>
  <c r="T41" i="35"/>
  <c r="AV41" i="35"/>
  <c r="AG41" i="35"/>
  <c r="AN42" i="35"/>
  <c r="AV42" i="35"/>
  <c r="AU62" i="35"/>
  <c r="AQ62" i="35"/>
  <c r="AS62" i="35"/>
  <c r="AO62" i="35"/>
  <c r="AP62" i="35"/>
  <c r="AN64" i="35"/>
  <c r="AV64" i="35"/>
  <c r="AT66" i="35"/>
  <c r="AS68" i="35"/>
  <c r="AO68" i="35"/>
  <c r="AU68" i="35"/>
  <c r="AQ68" i="35"/>
  <c r="AR68" i="35"/>
  <c r="AU70" i="35"/>
  <c r="AQ70" i="35"/>
  <c r="AS70" i="35"/>
  <c r="AO70" i="35"/>
  <c r="AP70" i="35"/>
  <c r="AN72" i="35"/>
  <c r="AV72" i="35"/>
  <c r="AT74" i="35"/>
  <c r="AS76" i="35"/>
  <c r="AO76" i="35"/>
  <c r="AU76" i="35"/>
  <c r="AQ76" i="35"/>
  <c r="AR76" i="35"/>
  <c r="AU78" i="35"/>
  <c r="AQ78" i="35"/>
  <c r="AS78" i="35"/>
  <c r="AO78" i="35"/>
  <c r="AP78" i="35"/>
  <c r="AN80" i="35"/>
  <c r="AV80" i="35"/>
  <c r="AT82" i="35"/>
  <c r="AS84" i="35"/>
  <c r="AO84" i="35"/>
  <c r="AU84" i="35"/>
  <c r="AQ84" i="35"/>
  <c r="AR84" i="35"/>
  <c r="Y12" i="46"/>
  <c r="Y32" i="46" s="1"/>
  <c r="R12" i="46"/>
  <c r="BW9" i="47"/>
  <c r="GJ17" i="47"/>
  <c r="L11" i="47"/>
  <c r="L9" i="47"/>
  <c r="DT11" i="47"/>
  <c r="DT9" i="47"/>
  <c r="IB11" i="47"/>
  <c r="IB9" i="47"/>
  <c r="Y55" i="47"/>
  <c r="CC55" i="47"/>
  <c r="DE55" i="47"/>
  <c r="EG55" i="47"/>
  <c r="FI55" i="47"/>
  <c r="GK55" i="47"/>
  <c r="HM55" i="47"/>
  <c r="IO55" i="47"/>
  <c r="IL32" i="47"/>
  <c r="BW18" i="47"/>
  <c r="CP19" i="47"/>
  <c r="CP20" i="47"/>
  <c r="GX20" i="47"/>
  <c r="BW31" i="47"/>
  <c r="AK41" i="47"/>
  <c r="AM41" i="47" s="1"/>
  <c r="AL41" i="47"/>
  <c r="ES41" i="47"/>
  <c r="ET41" i="47"/>
  <c r="I43" i="47"/>
  <c r="K43" i="47" s="1"/>
  <c r="J43" i="47"/>
  <c r="DQ43" i="47"/>
  <c r="DR43" i="47"/>
  <c r="FU44" i="47"/>
  <c r="FV44" i="47"/>
  <c r="AK45" i="47"/>
  <c r="AL45" i="47"/>
  <c r="ES46" i="47"/>
  <c r="EU46" i="47" s="1"/>
  <c r="ET46" i="47"/>
  <c r="I47" i="47"/>
  <c r="J47" i="47"/>
  <c r="BW58" i="47"/>
  <c r="T14" i="35"/>
  <c r="AB14" i="35"/>
  <c r="AG14" i="35"/>
  <c r="AN15" i="35"/>
  <c r="AR15" i="35"/>
  <c r="AV15" i="35"/>
  <c r="AL17" i="35"/>
  <c r="Y17" i="35" s="1"/>
  <c r="AP17" i="35"/>
  <c r="T18" i="35"/>
  <c r="AB18" i="35"/>
  <c r="AG18" i="35"/>
  <c r="AN19" i="35"/>
  <c r="AR19" i="35"/>
  <c r="AV19" i="35"/>
  <c r="AL21" i="35"/>
  <c r="Y21" i="35" s="1"/>
  <c r="AP21" i="35"/>
  <c r="T22" i="35"/>
  <c r="AB22" i="35"/>
  <c r="AG22" i="35"/>
  <c r="AN23" i="35"/>
  <c r="AR23" i="35"/>
  <c r="AV23" i="35"/>
  <c r="AL25" i="35"/>
  <c r="Y25" i="35" s="1"/>
  <c r="AP25" i="35"/>
  <c r="T26" i="35"/>
  <c r="AB26" i="35"/>
  <c r="AG26" i="35"/>
  <c r="AN27" i="35"/>
  <c r="AR27" i="35"/>
  <c r="AV27" i="35"/>
  <c r="AL29" i="35"/>
  <c r="Y29" i="35" s="1"/>
  <c r="AP29" i="35"/>
  <c r="T30" i="35"/>
  <c r="AB30" i="35"/>
  <c r="AG30" i="35"/>
  <c r="AN31" i="35"/>
  <c r="AR31" i="35"/>
  <c r="AV31" i="35"/>
  <c r="AL33" i="35"/>
  <c r="Y33" i="35" s="1"/>
  <c r="AP33" i="35"/>
  <c r="T34" i="35"/>
  <c r="AB34" i="35"/>
  <c r="AG34" i="35"/>
  <c r="AN35" i="35"/>
  <c r="AR35" i="35"/>
  <c r="AV35" i="35"/>
  <c r="AL37" i="35"/>
  <c r="Y37" i="35" s="1"/>
  <c r="AP37" i="35"/>
  <c r="T38" i="35"/>
  <c r="AB38" i="35"/>
  <c r="AG38" i="35"/>
  <c r="AN39" i="35"/>
  <c r="AR39" i="35"/>
  <c r="AV39" i="35"/>
  <c r="AL41" i="35"/>
  <c r="Y41" i="35" s="1"/>
  <c r="AP41" i="35"/>
  <c r="T42" i="35"/>
  <c r="AB42" i="35"/>
  <c r="AG42" i="35"/>
  <c r="AN43" i="35"/>
  <c r="AR43" i="35"/>
  <c r="AV43" i="35"/>
  <c r="AP45" i="35"/>
  <c r="AN47" i="35"/>
  <c r="AR47" i="35"/>
  <c r="AV47" i="35"/>
  <c r="AP49" i="35"/>
  <c r="AN51" i="35"/>
  <c r="AR51" i="35"/>
  <c r="AV51" i="35"/>
  <c r="AP53" i="35"/>
  <c r="AN55" i="35"/>
  <c r="AR55" i="35"/>
  <c r="AV55" i="35"/>
  <c r="AP57" i="35"/>
  <c r="AN59" i="35"/>
  <c r="AR59" i="35"/>
  <c r="AV59" i="35"/>
  <c r="AP61" i="35"/>
  <c r="AT61" i="35"/>
  <c r="AN63" i="35"/>
  <c r="AR63" i="35"/>
  <c r="AV63" i="35"/>
  <c r="AP65" i="35"/>
  <c r="AN67" i="35"/>
  <c r="AR67" i="35"/>
  <c r="AV67" i="35"/>
  <c r="AP69" i="35"/>
  <c r="AN71" i="35"/>
  <c r="AR71" i="35"/>
  <c r="AV71" i="35"/>
  <c r="AP73" i="35"/>
  <c r="AN75" i="35"/>
  <c r="AR75" i="35"/>
  <c r="AV75" i="35"/>
  <c r="AP77" i="35"/>
  <c r="AN79" i="35"/>
  <c r="AR79" i="35"/>
  <c r="AV79" i="35"/>
  <c r="AP81" i="35"/>
  <c r="AN83" i="35"/>
  <c r="AR83" i="35"/>
  <c r="AV83" i="35"/>
  <c r="AP85" i="35"/>
  <c r="AT85" i="35"/>
  <c r="AN87" i="35"/>
  <c r="AR87" i="35"/>
  <c r="AV87" i="35"/>
  <c r="AP89" i="35"/>
  <c r="AN91" i="35"/>
  <c r="AR91" i="35"/>
  <c r="AV91" i="35"/>
  <c r="AP93" i="35"/>
  <c r="AN95" i="35"/>
  <c r="AR95" i="35"/>
  <c r="AV95" i="35"/>
  <c r="AP97" i="35"/>
  <c r="AN99" i="35"/>
  <c r="AR99" i="35"/>
  <c r="AV99" i="35"/>
  <c r="AP101" i="35"/>
  <c r="AN103" i="35"/>
  <c r="AR103" i="35"/>
  <c r="AV103" i="35"/>
  <c r="AP105" i="35"/>
  <c r="AN107" i="35"/>
  <c r="AR107" i="35"/>
  <c r="AV107" i="35"/>
  <c r="AP109" i="35"/>
  <c r="AN111" i="35"/>
  <c r="AR111" i="35"/>
  <c r="AV111" i="35"/>
  <c r="AP113" i="35"/>
  <c r="AT113" i="35"/>
  <c r="BB9" i="47"/>
  <c r="DF9" i="47"/>
  <c r="FJ9" i="47"/>
  <c r="HN9" i="47"/>
  <c r="J20" i="47"/>
  <c r="J19" i="47"/>
  <c r="DR20" i="47"/>
  <c r="DR19" i="47"/>
  <c r="HZ20" i="47"/>
  <c r="HZ19" i="47"/>
  <c r="DS41" i="47"/>
  <c r="GY41" i="47"/>
  <c r="CQ42" i="47"/>
  <c r="FW42" i="47"/>
  <c r="BO43" i="47"/>
  <c r="EU43" i="47"/>
  <c r="AM44" i="47"/>
  <c r="DS44" i="47"/>
  <c r="K45" i="47"/>
  <c r="CQ45" i="47"/>
  <c r="IA45" i="47"/>
  <c r="BO46" i="47"/>
  <c r="GY46" i="47"/>
  <c r="AM47" i="47"/>
  <c r="GJ47" i="47"/>
  <c r="GI47" i="47"/>
  <c r="GK47" i="47" s="1"/>
  <c r="GY47" i="47"/>
  <c r="AZ48" i="47"/>
  <c r="AY48" i="47"/>
  <c r="BO48" i="47"/>
  <c r="FH48" i="47"/>
  <c r="FG48" i="47"/>
  <c r="FW48" i="47"/>
  <c r="X49" i="47"/>
  <c r="W49" i="47"/>
  <c r="AM49" i="47"/>
  <c r="BM49" i="47"/>
  <c r="BN49" i="47"/>
  <c r="FU50" i="47"/>
  <c r="FV50" i="47"/>
  <c r="AK51" i="47"/>
  <c r="AL51" i="47"/>
  <c r="CO52" i="47"/>
  <c r="CP52" i="47"/>
  <c r="GW52" i="47"/>
  <c r="GY52" i="47" s="1"/>
  <c r="GX52" i="47"/>
  <c r="AD14" i="35"/>
  <c r="L14" i="35" s="1"/>
  <c r="AL15" i="35"/>
  <c r="Y15" i="35" s="1"/>
  <c r="AP15" i="35"/>
  <c r="AL19" i="35"/>
  <c r="Y19" i="35" s="1"/>
  <c r="AP19" i="35"/>
  <c r="AL23" i="35"/>
  <c r="Y23" i="35" s="1"/>
  <c r="AP23" i="35"/>
  <c r="AL27" i="35"/>
  <c r="Y27" i="35" s="1"/>
  <c r="AP27" i="35"/>
  <c r="AL31" i="35"/>
  <c r="Y31" i="35" s="1"/>
  <c r="AP31" i="35"/>
  <c r="AL35" i="35"/>
  <c r="Y35" i="35" s="1"/>
  <c r="AP35" i="35"/>
  <c r="AL39" i="35"/>
  <c r="Y39" i="35" s="1"/>
  <c r="AP39" i="35"/>
  <c r="AL43" i="35"/>
  <c r="Y43" i="35" s="1"/>
  <c r="AP43" i="35"/>
  <c r="AP47" i="35"/>
  <c r="AP51" i="35"/>
  <c r="AP55" i="35"/>
  <c r="AP59" i="35"/>
  <c r="AN61" i="35"/>
  <c r="AR61" i="35"/>
  <c r="AP63" i="35"/>
  <c r="AP67" i="35"/>
  <c r="AP71" i="35"/>
  <c r="AP75" i="35"/>
  <c r="AP79" i="35"/>
  <c r="AP83" i="35"/>
  <c r="AP87" i="35"/>
  <c r="AP91" i="35"/>
  <c r="AP95" i="35"/>
  <c r="AP99" i="35"/>
  <c r="AP103" i="35"/>
  <c r="AP107" i="35"/>
  <c r="AP111" i="35"/>
  <c r="BN20" i="47"/>
  <c r="BN19" i="47"/>
  <c r="FV20" i="47"/>
  <c r="FV19" i="47"/>
  <c r="W61" i="47"/>
  <c r="W62" i="47"/>
  <c r="EE61" i="47"/>
  <c r="EE62" i="47"/>
  <c r="IM61" i="47"/>
  <c r="IM62" i="47"/>
  <c r="K41" i="47"/>
  <c r="CQ41" i="47"/>
  <c r="IA41" i="47"/>
  <c r="BO42" i="47"/>
  <c r="GY42" i="47"/>
  <c r="AM43" i="47"/>
  <c r="FW43" i="47"/>
  <c r="K44" i="47"/>
  <c r="EU44" i="47"/>
  <c r="IA44" i="47"/>
  <c r="DS45" i="47"/>
  <c r="GY45" i="47"/>
  <c r="CQ46" i="47"/>
  <c r="FW46" i="47"/>
  <c r="BO47" i="47"/>
  <c r="EU47" i="47"/>
  <c r="IN47" i="47"/>
  <c r="IM47" i="47"/>
  <c r="K48" i="47"/>
  <c r="DD48" i="47"/>
  <c r="DC48" i="47"/>
  <c r="DS48" i="47"/>
  <c r="HL48" i="47"/>
  <c r="HK48" i="47"/>
  <c r="IA48" i="47"/>
  <c r="CO49" i="47"/>
  <c r="CP49" i="47"/>
  <c r="ES50" i="47"/>
  <c r="ET50" i="47"/>
  <c r="I51" i="47"/>
  <c r="K51" i="47" s="1"/>
  <c r="J51" i="47"/>
  <c r="DQ52" i="47"/>
  <c r="DR52" i="47"/>
  <c r="HY52" i="47"/>
  <c r="IA52" i="47" s="1"/>
  <c r="HZ52" i="47"/>
  <c r="DS49" i="47"/>
  <c r="K50" i="47"/>
  <c r="CQ50" i="47"/>
  <c r="IA50" i="47"/>
  <c r="BO51" i="47"/>
  <c r="GY51" i="47"/>
  <c r="AM52" i="47"/>
  <c r="FW52" i="47"/>
  <c r="K53" i="47"/>
  <c r="BO53" i="47"/>
  <c r="EU49" i="47"/>
  <c r="IA49" i="47"/>
  <c r="DS50" i="47"/>
  <c r="GY50" i="47"/>
  <c r="CQ51" i="47"/>
  <c r="FW51" i="47"/>
  <c r="BO52" i="47"/>
  <c r="EU52" i="47"/>
  <c r="AM53" i="47"/>
  <c r="CQ53" i="47"/>
  <c r="FW53" i="47"/>
  <c r="F56" i="56"/>
  <c r="F33" i="55"/>
  <c r="F39" i="55" s="1"/>
  <c r="AG32" i="55"/>
  <c r="L31" i="56"/>
  <c r="K47" i="56"/>
  <c r="K49" i="56" s="1"/>
  <c r="G32" i="55"/>
  <c r="AH32" i="56"/>
  <c r="F32" i="56"/>
  <c r="F54" i="56" s="1"/>
  <c r="J49" i="56"/>
  <c r="AH36" i="56"/>
  <c r="F36" i="56"/>
  <c r="G36" i="56" s="1"/>
  <c r="H36" i="56" s="1"/>
  <c r="F58" i="56"/>
  <c r="F55" i="56"/>
  <c r="Y54" i="47" l="1"/>
  <c r="Z50" i="47" s="1"/>
  <c r="AB50" i="47" s="1"/>
  <c r="AC50" i="47" s="1"/>
  <c r="EH48" i="47"/>
  <c r="EJ48" i="47" s="1"/>
  <c r="EK48" i="47" s="1"/>
  <c r="EH44" i="47"/>
  <c r="EJ44" i="47" s="1"/>
  <c r="EK44" i="47" s="1"/>
  <c r="EH46" i="47"/>
  <c r="EJ46" i="47" s="1"/>
  <c r="EK46" i="47" s="1"/>
  <c r="GF151" i="47"/>
  <c r="GF144" i="47"/>
  <c r="GF149" i="47"/>
  <c r="GF129" i="47"/>
  <c r="GF121" i="47"/>
  <c r="GF114" i="47"/>
  <c r="GF106" i="47"/>
  <c r="GF94" i="47"/>
  <c r="GF78" i="47"/>
  <c r="GF91" i="47"/>
  <c r="GF72" i="47"/>
  <c r="GF62" i="47"/>
  <c r="GF53" i="47"/>
  <c r="GF55" i="47"/>
  <c r="GF36" i="47"/>
  <c r="GF22" i="47"/>
  <c r="GF43" i="47"/>
  <c r="GF28" i="47"/>
  <c r="GL17" i="47"/>
  <c r="GF8" i="47"/>
  <c r="GF150" i="47"/>
  <c r="GF143" i="47"/>
  <c r="GF135" i="47"/>
  <c r="GF128" i="47"/>
  <c r="GF120" i="47"/>
  <c r="GF113" i="47"/>
  <c r="GF105" i="47"/>
  <c r="GF92" i="47"/>
  <c r="GF74" i="47"/>
  <c r="GF89" i="47"/>
  <c r="GF69" i="47"/>
  <c r="GF60" i="47"/>
  <c r="GF51" i="47"/>
  <c r="GF54" i="47"/>
  <c r="GF35" i="47"/>
  <c r="GF19" i="47"/>
  <c r="GF15" i="47"/>
  <c r="GF21" i="47"/>
  <c r="GF14" i="47"/>
  <c r="GF154" i="47"/>
  <c r="GF141" i="47"/>
  <c r="GF134" i="47"/>
  <c r="GF126" i="47"/>
  <c r="GF118" i="47"/>
  <c r="GF111" i="47"/>
  <c r="GF100" i="47"/>
  <c r="GF88" i="47"/>
  <c r="GF61" i="47"/>
  <c r="GF85" i="47"/>
  <c r="GF67" i="47"/>
  <c r="GF57" i="47"/>
  <c r="GF34" i="47"/>
  <c r="GF48" i="47"/>
  <c r="GF27" i="47"/>
  <c r="GF17" i="47"/>
  <c r="GF9" i="47"/>
  <c r="GF11" i="47"/>
  <c r="GF13" i="47"/>
  <c r="GF147" i="47"/>
  <c r="GF139" i="47"/>
  <c r="GF132" i="47"/>
  <c r="GF124" i="47"/>
  <c r="GF116" i="47"/>
  <c r="GF109" i="47"/>
  <c r="GF102" i="47"/>
  <c r="GF84" i="47"/>
  <c r="GF103" i="47"/>
  <c r="GF81" i="47"/>
  <c r="GF65" i="47"/>
  <c r="GF97" i="47"/>
  <c r="GF32" i="47"/>
  <c r="GF39" i="47"/>
  <c r="GF25" i="47"/>
  <c r="GF75" i="47"/>
  <c r="GF71" i="47"/>
  <c r="GF41" i="47"/>
  <c r="GF10" i="47"/>
  <c r="GF156" i="47"/>
  <c r="GF146" i="47"/>
  <c r="GF155" i="47"/>
  <c r="GF131" i="47"/>
  <c r="GF123" i="47"/>
  <c r="GF136" i="47"/>
  <c r="GF108" i="47"/>
  <c r="GF98" i="47"/>
  <c r="GF82" i="47"/>
  <c r="GF95" i="47"/>
  <c r="GF79" i="47"/>
  <c r="GF64" i="47"/>
  <c r="GF77" i="47"/>
  <c r="GF138" i="47"/>
  <c r="GF38" i="47"/>
  <c r="GF24" i="47"/>
  <c r="GF50" i="47"/>
  <c r="GF42" i="47"/>
  <c r="GF49" i="47"/>
  <c r="GF30" i="47"/>
  <c r="CD50" i="47"/>
  <c r="CF50" i="47" s="1"/>
  <c r="CG50" i="47" s="1"/>
  <c r="CC54" i="47"/>
  <c r="EU41" i="47"/>
  <c r="GF40" i="47"/>
  <c r="GF110" i="47"/>
  <c r="GF158" i="47"/>
  <c r="Y49" i="47"/>
  <c r="EU42" i="47"/>
  <c r="S15" i="47"/>
  <c r="S34" i="47"/>
  <c r="S39" i="47"/>
  <c r="S68" i="47"/>
  <c r="S62" i="47"/>
  <c r="S109" i="47"/>
  <c r="S145" i="47"/>
  <c r="S88" i="47"/>
  <c r="S122" i="47"/>
  <c r="S154" i="47"/>
  <c r="GF153" i="47"/>
  <c r="GF46" i="47"/>
  <c r="GF52" i="47"/>
  <c r="GF66" i="47"/>
  <c r="GF80" i="47"/>
  <c r="GF112" i="47"/>
  <c r="GF133" i="47"/>
  <c r="GF152" i="47"/>
  <c r="AO114" i="33"/>
  <c r="W14" i="34" s="1"/>
  <c r="EO88" i="44"/>
  <c r="EO150" i="44"/>
  <c r="E89" i="44"/>
  <c r="E143" i="44"/>
  <c r="CY50" i="44"/>
  <c r="CY124" i="44"/>
  <c r="GF12" i="47"/>
  <c r="GF130" i="47"/>
  <c r="GF45" i="47"/>
  <c r="GF16" i="47"/>
  <c r="GF73" i="47"/>
  <c r="GF68" i="47"/>
  <c r="GF86" i="47"/>
  <c r="GF115" i="47"/>
  <c r="GF137" i="47"/>
  <c r="S102" i="47"/>
  <c r="S11" i="47"/>
  <c r="S48" i="47"/>
  <c r="S32" i="47"/>
  <c r="S25" i="47"/>
  <c r="S157" i="47"/>
  <c r="S138" i="47"/>
  <c r="S144" i="47"/>
  <c r="S127" i="47"/>
  <c r="S91" i="47"/>
  <c r="S83" i="47"/>
  <c r="S123" i="47"/>
  <c r="S107" i="47"/>
  <c r="S131" i="47"/>
  <c r="S54" i="47"/>
  <c r="S67" i="47"/>
  <c r="S47" i="47"/>
  <c r="S98" i="47"/>
  <c r="S44" i="47"/>
  <c r="S133" i="47"/>
  <c r="S29" i="47"/>
  <c r="S40" i="47"/>
  <c r="S10" i="47"/>
  <c r="AB16" i="47" s="1"/>
  <c r="AB18" i="47" s="1"/>
  <c r="Q13" i="46" s="1"/>
  <c r="AH13" i="46" s="1"/>
  <c r="S156" i="47"/>
  <c r="S151" i="47"/>
  <c r="S140" i="47"/>
  <c r="S119" i="47"/>
  <c r="S90" i="47"/>
  <c r="S82" i="47"/>
  <c r="S103" i="47"/>
  <c r="S100" i="47"/>
  <c r="S125" i="47"/>
  <c r="S53" i="47"/>
  <c r="S65" i="47"/>
  <c r="S45" i="47"/>
  <c r="S74" i="47"/>
  <c r="S42" i="47"/>
  <c r="S106" i="47"/>
  <c r="S26" i="47"/>
  <c r="S38" i="47"/>
  <c r="S9" i="47"/>
  <c r="S152" i="47"/>
  <c r="S124" i="47"/>
  <c r="S143" i="47"/>
  <c r="S94" i="47"/>
  <c r="S86" i="47"/>
  <c r="S147" i="47"/>
  <c r="S117" i="47"/>
  <c r="S52" i="47"/>
  <c r="S96" i="47"/>
  <c r="S108" i="47"/>
  <c r="S59" i="47"/>
  <c r="S129" i="47"/>
  <c r="S64" i="47"/>
  <c r="S121" i="47"/>
  <c r="S35" i="47"/>
  <c r="S8" i="47"/>
  <c r="S20" i="47"/>
  <c r="S150" i="47"/>
  <c r="S120" i="47"/>
  <c r="S134" i="47"/>
  <c r="S93" i="47"/>
  <c r="S85" i="47"/>
  <c r="S132" i="47"/>
  <c r="S115" i="47"/>
  <c r="S50" i="47"/>
  <c r="S77" i="47"/>
  <c r="S78" i="47"/>
  <c r="U58" i="47"/>
  <c r="S112" i="47"/>
  <c r="S56" i="47"/>
  <c r="S114" i="47"/>
  <c r="S33" i="47"/>
  <c r="S61" i="47"/>
  <c r="S19" i="47"/>
  <c r="EO152" i="44"/>
  <c r="EO52" i="44"/>
  <c r="EO38" i="44"/>
  <c r="EO26" i="44"/>
  <c r="EO18" i="44"/>
  <c r="EO155" i="44"/>
  <c r="EO127" i="44"/>
  <c r="EO111" i="44"/>
  <c r="EO95" i="44"/>
  <c r="EO79" i="44"/>
  <c r="EO63" i="44"/>
  <c r="EO58" i="44"/>
  <c r="EO45" i="44"/>
  <c r="EO13" i="44"/>
  <c r="EO132" i="44"/>
  <c r="EO116" i="44"/>
  <c r="EO100" i="44"/>
  <c r="EO84" i="44"/>
  <c r="EO68" i="44"/>
  <c r="EO148" i="44"/>
  <c r="EO50" i="44"/>
  <c r="EO37" i="44"/>
  <c r="EO25" i="44"/>
  <c r="EO17" i="44"/>
  <c r="EO151" i="44"/>
  <c r="EO125" i="44"/>
  <c r="EO109" i="44"/>
  <c r="EO93" i="44"/>
  <c r="EO77" i="44"/>
  <c r="EO158" i="44"/>
  <c r="EO57" i="44"/>
  <c r="EO43" i="44"/>
  <c r="EO9" i="44"/>
  <c r="EO130" i="44"/>
  <c r="EO114" i="44"/>
  <c r="EO98" i="44"/>
  <c r="EO82" i="44"/>
  <c r="EO66" i="44"/>
  <c r="EO138" i="44"/>
  <c r="EO62" i="44"/>
  <c r="EO42" i="44"/>
  <c r="EO33" i="44"/>
  <c r="EO21" i="44"/>
  <c r="EO12" i="44"/>
  <c r="EO133" i="44"/>
  <c r="EO117" i="44"/>
  <c r="EO101" i="44"/>
  <c r="EO85" i="44"/>
  <c r="EO69" i="44"/>
  <c r="EO142" i="44"/>
  <c r="EO51" i="44"/>
  <c r="EO29" i="44"/>
  <c r="EO149" i="44"/>
  <c r="EO122" i="44"/>
  <c r="EO106" i="44"/>
  <c r="EO90" i="44"/>
  <c r="EO74" i="44"/>
  <c r="EQ59" i="44"/>
  <c r="EO54" i="44"/>
  <c r="EO34" i="44"/>
  <c r="EO16" i="44"/>
  <c r="EO131" i="44"/>
  <c r="EO105" i="44"/>
  <c r="EO81" i="44"/>
  <c r="EO146" i="44"/>
  <c r="EO41" i="44"/>
  <c r="EO145" i="44"/>
  <c r="EO110" i="44"/>
  <c r="EO86" i="44"/>
  <c r="EO60" i="44"/>
  <c r="EO136" i="44"/>
  <c r="EO48" i="44"/>
  <c r="EO32" i="44"/>
  <c r="EO15" i="44"/>
  <c r="EO129" i="44"/>
  <c r="EO103" i="44"/>
  <c r="EO75" i="44"/>
  <c r="EO139" i="44"/>
  <c r="EO31" i="44"/>
  <c r="EO141" i="44"/>
  <c r="EO108" i="44"/>
  <c r="EO80" i="44"/>
  <c r="EO134" i="44"/>
  <c r="EO46" i="44"/>
  <c r="EO27" i="44"/>
  <c r="EO14" i="44"/>
  <c r="EO123" i="44"/>
  <c r="EO99" i="44"/>
  <c r="EO73" i="44"/>
  <c r="EO59" i="44"/>
  <c r="EO30" i="44"/>
  <c r="EO128" i="44"/>
  <c r="EO104" i="44"/>
  <c r="EO78" i="44"/>
  <c r="EO156" i="44"/>
  <c r="EO44" i="44"/>
  <c r="EO24" i="44"/>
  <c r="EO11" i="44"/>
  <c r="EO121" i="44"/>
  <c r="EO97" i="44"/>
  <c r="EO71" i="44"/>
  <c r="EO56" i="44"/>
  <c r="EO28" i="44"/>
  <c r="EO126" i="44"/>
  <c r="EO102" i="44"/>
  <c r="EO76" i="44"/>
  <c r="EO140" i="44"/>
  <c r="EO39" i="44"/>
  <c r="EO22" i="44"/>
  <c r="EO147" i="44"/>
  <c r="EO115" i="44"/>
  <c r="EO89" i="44"/>
  <c r="EO65" i="44"/>
  <c r="EO53" i="44"/>
  <c r="EO8" i="44"/>
  <c r="EX16" i="44" s="1"/>
  <c r="EO120" i="44"/>
  <c r="EO94" i="44"/>
  <c r="EO70" i="44"/>
  <c r="EO135" i="44"/>
  <c r="EO36" i="44"/>
  <c r="EV19" i="44"/>
  <c r="EO143" i="44"/>
  <c r="EO113" i="44"/>
  <c r="EO87" i="44"/>
  <c r="EO154" i="44"/>
  <c r="EO49" i="44"/>
  <c r="EO157" i="44"/>
  <c r="EO118" i="44"/>
  <c r="EO92" i="44"/>
  <c r="EO64" i="44"/>
  <c r="EE59" i="44"/>
  <c r="EE58" i="44"/>
  <c r="CY143" i="44"/>
  <c r="CY148" i="44"/>
  <c r="CY133" i="44"/>
  <c r="CY117" i="44"/>
  <c r="CY101" i="44"/>
  <c r="CY85" i="44"/>
  <c r="CY69" i="44"/>
  <c r="CY34" i="44"/>
  <c r="CY130" i="44"/>
  <c r="CY114" i="44"/>
  <c r="CY98" i="44"/>
  <c r="CY82" i="44"/>
  <c r="CY66" i="44"/>
  <c r="CY39" i="44"/>
  <c r="CY25" i="44"/>
  <c r="CY15" i="44"/>
  <c r="CY41" i="44"/>
  <c r="CY53" i="44"/>
  <c r="CY14" i="44"/>
  <c r="CY157" i="44"/>
  <c r="CY141" i="44"/>
  <c r="CY146" i="44"/>
  <c r="CY131" i="44"/>
  <c r="CY115" i="44"/>
  <c r="CY99" i="44"/>
  <c r="CY83" i="44"/>
  <c r="CY67" i="44"/>
  <c r="CY33" i="44"/>
  <c r="CY128" i="44"/>
  <c r="CY112" i="44"/>
  <c r="CY96" i="44"/>
  <c r="CY80" i="44"/>
  <c r="CY64" i="44"/>
  <c r="CY38" i="44"/>
  <c r="CY24" i="44"/>
  <c r="CY12" i="44"/>
  <c r="CY21" i="44"/>
  <c r="CY48" i="44"/>
  <c r="CY8" i="44"/>
  <c r="CY155" i="44"/>
  <c r="CY136" i="44"/>
  <c r="CY144" i="44"/>
  <c r="CY129" i="44"/>
  <c r="CY113" i="44"/>
  <c r="CY97" i="44"/>
  <c r="CY81" i="44"/>
  <c r="CY65" i="44"/>
  <c r="CY32" i="44"/>
  <c r="CY126" i="44"/>
  <c r="CY110" i="44"/>
  <c r="CY94" i="44"/>
  <c r="CY78" i="44"/>
  <c r="CY63" i="44"/>
  <c r="CY37" i="44"/>
  <c r="CY23" i="44"/>
  <c r="CY9" i="44"/>
  <c r="CY10" i="44"/>
  <c r="CY45" i="44"/>
  <c r="CY149" i="44"/>
  <c r="CY154" i="44"/>
  <c r="CY138" i="44"/>
  <c r="CY123" i="44"/>
  <c r="CY107" i="44"/>
  <c r="CY91" i="44"/>
  <c r="CY75" i="44"/>
  <c r="DA58" i="44"/>
  <c r="CY11" i="44"/>
  <c r="CY120" i="44"/>
  <c r="CY104" i="44"/>
  <c r="CY88" i="44"/>
  <c r="CY72" i="44"/>
  <c r="DA59" i="44"/>
  <c r="CY29" i="44"/>
  <c r="CY18" i="44"/>
  <c r="CY52" i="44"/>
  <c r="CY42" i="44"/>
  <c r="CY46" i="44"/>
  <c r="CY153" i="44"/>
  <c r="CY142" i="44"/>
  <c r="CY111" i="44"/>
  <c r="CY79" i="44"/>
  <c r="CY31" i="44"/>
  <c r="CY108" i="44"/>
  <c r="CY76" i="44"/>
  <c r="CY36" i="44"/>
  <c r="CY137" i="44"/>
  <c r="CY13" i="44"/>
  <c r="CY151" i="44"/>
  <c r="CY140" i="44"/>
  <c r="CY109" i="44"/>
  <c r="CY77" i="44"/>
  <c r="CY30" i="44"/>
  <c r="CY106" i="44"/>
  <c r="CY74" i="44"/>
  <c r="CY35" i="44"/>
  <c r="CY54" i="44"/>
  <c r="CY51" i="44"/>
  <c r="CY147" i="44"/>
  <c r="CY134" i="44"/>
  <c r="CY105" i="44"/>
  <c r="CY73" i="44"/>
  <c r="CY135" i="44"/>
  <c r="CY102" i="44"/>
  <c r="CY70" i="44"/>
  <c r="CY27" i="44"/>
  <c r="CY49" i="44"/>
  <c r="CY43" i="44"/>
  <c r="CY145" i="44"/>
  <c r="CY139" i="44"/>
  <c r="CY103" i="44"/>
  <c r="CY71" i="44"/>
  <c r="CY132" i="44"/>
  <c r="CY100" i="44"/>
  <c r="CY68" i="44"/>
  <c r="CY26" i="44"/>
  <c r="CY44" i="44"/>
  <c r="CY28" i="44"/>
  <c r="CY156" i="44"/>
  <c r="CY125" i="44"/>
  <c r="CY93" i="44"/>
  <c r="CY59" i="44"/>
  <c r="CY122" i="44"/>
  <c r="CY90" i="44"/>
  <c r="CY61" i="44"/>
  <c r="CY19" i="44"/>
  <c r="CY47" i="44"/>
  <c r="DF19" i="44"/>
  <c r="CY152" i="44"/>
  <c r="CY121" i="44"/>
  <c r="CY89" i="44"/>
  <c r="CY57" i="44"/>
  <c r="CY118" i="44"/>
  <c r="CY86" i="44"/>
  <c r="CY58" i="44"/>
  <c r="CY17" i="44"/>
  <c r="CY20" i="44"/>
  <c r="E145" i="44"/>
  <c r="E47" i="44"/>
  <c r="E36" i="44"/>
  <c r="E24" i="44"/>
  <c r="E16" i="44"/>
  <c r="E148" i="44"/>
  <c r="E124" i="44"/>
  <c r="E108" i="44"/>
  <c r="E92" i="44"/>
  <c r="E76" i="44"/>
  <c r="E151" i="44"/>
  <c r="E56" i="44"/>
  <c r="E32" i="44"/>
  <c r="E158" i="44"/>
  <c r="E129" i="44"/>
  <c r="E113" i="44"/>
  <c r="E97" i="44"/>
  <c r="E81" i="44"/>
  <c r="E65" i="44"/>
  <c r="E141" i="44"/>
  <c r="E45" i="44"/>
  <c r="E35" i="44"/>
  <c r="E23" i="44"/>
  <c r="E15" i="44"/>
  <c r="E144" i="44"/>
  <c r="E122" i="44"/>
  <c r="E106" i="44"/>
  <c r="E90" i="44"/>
  <c r="E74" i="44"/>
  <c r="E147" i="44"/>
  <c r="E54" i="44"/>
  <c r="E31" i="44"/>
  <c r="E154" i="44"/>
  <c r="E127" i="44"/>
  <c r="E111" i="44"/>
  <c r="E95" i="44"/>
  <c r="E79" i="44"/>
  <c r="E61" i="44"/>
  <c r="E157" i="44"/>
  <c r="E53" i="44"/>
  <c r="E39" i="44"/>
  <c r="E27" i="44"/>
  <c r="E19" i="44"/>
  <c r="E8" i="44"/>
  <c r="N16" i="44" s="1"/>
  <c r="E130" i="44"/>
  <c r="E114" i="44"/>
  <c r="E98" i="44"/>
  <c r="E82" i="44"/>
  <c r="E66" i="44"/>
  <c r="G59" i="44"/>
  <c r="E46" i="44"/>
  <c r="E14" i="44"/>
  <c r="E138" i="44"/>
  <c r="E119" i="44"/>
  <c r="E103" i="44"/>
  <c r="E87" i="44"/>
  <c r="E71" i="44"/>
  <c r="E137" i="44"/>
  <c r="E51" i="44"/>
  <c r="E33" i="44"/>
  <c r="E17" i="44"/>
  <c r="E132" i="44"/>
  <c r="E104" i="44"/>
  <c r="E80" i="44"/>
  <c r="E136" i="44"/>
  <c r="E42" i="44"/>
  <c r="E142" i="44"/>
  <c r="E109" i="44"/>
  <c r="E85" i="44"/>
  <c r="E59" i="44"/>
  <c r="E139" i="44"/>
  <c r="E49" i="44"/>
  <c r="E28" i="44"/>
  <c r="E13" i="44"/>
  <c r="E128" i="44"/>
  <c r="E102" i="44"/>
  <c r="E78" i="44"/>
  <c r="E60" i="44"/>
  <c r="E30" i="44"/>
  <c r="E133" i="44"/>
  <c r="E107" i="44"/>
  <c r="E83" i="44"/>
  <c r="E135" i="44"/>
  <c r="E43" i="44"/>
  <c r="E26" i="44"/>
  <c r="E12" i="44"/>
  <c r="E126" i="44"/>
  <c r="E100" i="44"/>
  <c r="E72" i="44"/>
  <c r="E58" i="44"/>
  <c r="E29" i="44"/>
  <c r="E131" i="44"/>
  <c r="E105" i="44"/>
  <c r="E77" i="44"/>
  <c r="E153" i="44"/>
  <c r="E41" i="44"/>
  <c r="E25" i="44"/>
  <c r="E11" i="44"/>
  <c r="E120" i="44"/>
  <c r="E96" i="44"/>
  <c r="E70" i="44"/>
  <c r="E57" i="44"/>
  <c r="E21" i="44"/>
  <c r="E125" i="44"/>
  <c r="E101" i="44"/>
  <c r="E75" i="44"/>
  <c r="E63" i="44"/>
  <c r="E38" i="44"/>
  <c r="E20" i="44"/>
  <c r="E152" i="44"/>
  <c r="E116" i="44"/>
  <c r="E88" i="44"/>
  <c r="E64" i="44"/>
  <c r="E50" i="44"/>
  <c r="E9" i="44"/>
  <c r="E121" i="44"/>
  <c r="E93" i="44"/>
  <c r="E69" i="44"/>
  <c r="G58" i="44"/>
  <c r="E37" i="44"/>
  <c r="L19" i="44"/>
  <c r="M12" i="45" s="1"/>
  <c r="AD12" i="45" s="1"/>
  <c r="E140" i="44"/>
  <c r="E112" i="44"/>
  <c r="E86" i="44"/>
  <c r="E155" i="44"/>
  <c r="E48" i="44"/>
  <c r="E150" i="44"/>
  <c r="E117" i="44"/>
  <c r="E91" i="44"/>
  <c r="E67" i="44"/>
  <c r="O26" i="45"/>
  <c r="AF26" i="45" s="1"/>
  <c r="N26" i="45"/>
  <c r="AE26" i="45" s="1"/>
  <c r="M26" i="45"/>
  <c r="AD26" i="45" s="1"/>
  <c r="L26" i="45"/>
  <c r="AC26" i="45" s="1"/>
  <c r="R26" i="45"/>
  <c r="P26" i="45"/>
  <c r="AG26" i="45" s="1"/>
  <c r="K26" i="45"/>
  <c r="GF20" i="47"/>
  <c r="AA114" i="35"/>
  <c r="K114" i="35" s="1"/>
  <c r="Z19" i="47"/>
  <c r="S27" i="47"/>
  <c r="S58" i="47"/>
  <c r="S72" i="47"/>
  <c r="S104" i="47"/>
  <c r="S69" i="47"/>
  <c r="S139" i="47"/>
  <c r="S128" i="47"/>
  <c r="S92" i="47"/>
  <c r="S148" i="47"/>
  <c r="S158" i="47"/>
  <c r="GF44" i="47"/>
  <c r="GF18" i="47"/>
  <c r="GF33" i="47"/>
  <c r="GF76" i="47"/>
  <c r="GF90" i="47"/>
  <c r="GF117" i="47"/>
  <c r="GF157" i="47"/>
  <c r="EO112" i="44"/>
  <c r="EO83" i="44"/>
  <c r="EO35" i="44"/>
  <c r="E115" i="44"/>
  <c r="E84" i="44"/>
  <c r="E34" i="44"/>
  <c r="CY22" i="44"/>
  <c r="CY60" i="44"/>
  <c r="FW50" i="47"/>
  <c r="GG62" i="47"/>
  <c r="GF23" i="47"/>
  <c r="GF47" i="47"/>
  <c r="GF83" i="47"/>
  <c r="GF99" i="47"/>
  <c r="GF119" i="47"/>
  <c r="GF140" i="47"/>
  <c r="AN114" i="33"/>
  <c r="W13" i="34" s="1"/>
  <c r="EO124" i="44"/>
  <c r="EO91" i="44"/>
  <c r="EO40" i="44"/>
  <c r="E123" i="44"/>
  <c r="E94" i="44"/>
  <c r="E40" i="44"/>
  <c r="CY40" i="44"/>
  <c r="CY87" i="44"/>
  <c r="GF63" i="47"/>
  <c r="HM48" i="47"/>
  <c r="GY44" i="47"/>
  <c r="S23" i="47"/>
  <c r="S17" i="47"/>
  <c r="S21" i="47"/>
  <c r="S41" i="47"/>
  <c r="S49" i="47"/>
  <c r="S71" i="47"/>
  <c r="S80" i="47"/>
  <c r="S97" i="47"/>
  <c r="S142" i="47"/>
  <c r="N30" i="12"/>
  <c r="FW45" i="47"/>
  <c r="AM42" i="47"/>
  <c r="GL18" i="47"/>
  <c r="GF26" i="47"/>
  <c r="GG61" i="47"/>
  <c r="GF87" i="47"/>
  <c r="GF96" i="47"/>
  <c r="GF122" i="47"/>
  <c r="GF142" i="47"/>
  <c r="EO153" i="44"/>
  <c r="EO107" i="44"/>
  <c r="EQ58" i="44"/>
  <c r="E146" i="44"/>
  <c r="E110" i="44"/>
  <c r="E55" i="44"/>
  <c r="CY62" i="44"/>
  <c r="CY95" i="44"/>
  <c r="EU50" i="47"/>
  <c r="AM45" i="47"/>
  <c r="GF70" i="47"/>
  <c r="AN114" i="35"/>
  <c r="S18" i="47"/>
  <c r="S76" i="47"/>
  <c r="S22" i="47"/>
  <c r="S28" i="47"/>
  <c r="S43" i="47"/>
  <c r="S51" i="47"/>
  <c r="S75" i="47"/>
  <c r="S81" i="47"/>
  <c r="S101" i="47"/>
  <c r="S146" i="47"/>
  <c r="IB44" i="44"/>
  <c r="ID44" i="44" s="1"/>
  <c r="IE44" i="44" s="1"/>
  <c r="IB50" i="44"/>
  <c r="ID50" i="44" s="1"/>
  <c r="IE50" i="44" s="1"/>
  <c r="IB53" i="44"/>
  <c r="ID53" i="44" s="1"/>
  <c r="IE53" i="44" s="1"/>
  <c r="IB51" i="44"/>
  <c r="ID51" i="44" s="1"/>
  <c r="IE51" i="44" s="1"/>
  <c r="IB46" i="44"/>
  <c r="ID46" i="44" s="1"/>
  <c r="IE46" i="44" s="1"/>
  <c r="GF31" i="47"/>
  <c r="GF29" i="47"/>
  <c r="GF56" i="47"/>
  <c r="GF93" i="47"/>
  <c r="GF104" i="47"/>
  <c r="GF125" i="47"/>
  <c r="GF145" i="47"/>
  <c r="EO20" i="44"/>
  <c r="EO119" i="44"/>
  <c r="EO144" i="44"/>
  <c r="E10" i="44"/>
  <c r="E118" i="44"/>
  <c r="E149" i="44"/>
  <c r="CY84" i="44"/>
  <c r="CY119" i="44"/>
  <c r="GY49" i="47"/>
  <c r="AR114" i="33"/>
  <c r="X14" i="34" s="1"/>
  <c r="AS114" i="33"/>
  <c r="X15" i="34" s="1"/>
  <c r="FQ143" i="44"/>
  <c r="FQ49" i="44"/>
  <c r="FQ37" i="44"/>
  <c r="FQ26" i="44"/>
  <c r="FQ18" i="44"/>
  <c r="FQ158" i="44"/>
  <c r="FQ128" i="44"/>
  <c r="FQ112" i="44"/>
  <c r="FQ96" i="44"/>
  <c r="FQ80" i="44"/>
  <c r="FQ64" i="44"/>
  <c r="FQ57" i="44"/>
  <c r="FQ42" i="44"/>
  <c r="FQ156" i="44"/>
  <c r="FQ127" i="44"/>
  <c r="FQ111" i="44"/>
  <c r="FQ95" i="44"/>
  <c r="FQ79" i="44"/>
  <c r="FQ63" i="44"/>
  <c r="FQ134" i="44"/>
  <c r="FQ47" i="44"/>
  <c r="FQ36" i="44"/>
  <c r="FZ16" i="44" s="1"/>
  <c r="FQ25" i="44"/>
  <c r="FQ17" i="44"/>
  <c r="FQ154" i="44"/>
  <c r="FQ126" i="44"/>
  <c r="FQ110" i="44"/>
  <c r="FQ94" i="44"/>
  <c r="FQ78" i="44"/>
  <c r="FQ157" i="44"/>
  <c r="FQ56" i="44"/>
  <c r="FQ31" i="44"/>
  <c r="FQ152" i="44"/>
  <c r="FQ125" i="44"/>
  <c r="FQ109" i="44"/>
  <c r="FQ93" i="44"/>
  <c r="FQ77" i="44"/>
  <c r="FQ62" i="44"/>
  <c r="FQ139" i="44"/>
  <c r="FQ60" i="44"/>
  <c r="FQ45" i="44"/>
  <c r="FQ35" i="44"/>
  <c r="FQ24" i="44"/>
  <c r="FQ16" i="44"/>
  <c r="FQ150" i="44"/>
  <c r="FQ124" i="44"/>
  <c r="FQ108" i="44"/>
  <c r="FQ92" i="44"/>
  <c r="FQ76" i="44"/>
  <c r="FQ153" i="44"/>
  <c r="FQ54" i="44"/>
  <c r="FQ30" i="44"/>
  <c r="FQ148" i="44"/>
  <c r="FQ123" i="44"/>
  <c r="FQ155" i="44"/>
  <c r="FQ55" i="44"/>
  <c r="FQ40" i="44"/>
  <c r="FQ32" i="44"/>
  <c r="FQ20" i="44"/>
  <c r="FQ12" i="44"/>
  <c r="FQ136" i="44"/>
  <c r="FQ118" i="44"/>
  <c r="FQ102" i="44"/>
  <c r="FQ86" i="44"/>
  <c r="FQ70" i="44"/>
  <c r="FQ141" i="44"/>
  <c r="FQ48" i="44"/>
  <c r="FQ14" i="44"/>
  <c r="FQ133" i="44"/>
  <c r="FQ117" i="44"/>
  <c r="FQ101" i="44"/>
  <c r="FQ85" i="44"/>
  <c r="FQ69" i="44"/>
  <c r="BO53" i="44"/>
  <c r="AT114" i="33"/>
  <c r="Y13" i="34" s="1"/>
  <c r="N14" i="45"/>
  <c r="AE14" i="45" s="1"/>
  <c r="M14" i="45"/>
  <c r="AD14" i="45" s="1"/>
  <c r="L14" i="45"/>
  <c r="AC14" i="45" s="1"/>
  <c r="K14" i="45"/>
  <c r="R14" i="45"/>
  <c r="P14" i="45"/>
  <c r="AG14" i="45" s="1"/>
  <c r="O14" i="45"/>
  <c r="AF14" i="45" s="1"/>
  <c r="CQ48" i="47"/>
  <c r="CQ51" i="44"/>
  <c r="EU47" i="44"/>
  <c r="EU54" i="44" s="1"/>
  <c r="EV48" i="44" s="1"/>
  <c r="EX48" i="44" s="1"/>
  <c r="EY48" i="44" s="1"/>
  <c r="AU114" i="33"/>
  <c r="Y14" i="34" s="1"/>
  <c r="R28" i="45"/>
  <c r="P28" i="45"/>
  <c r="AG28" i="45" s="1"/>
  <c r="O28" i="45"/>
  <c r="AF28" i="45" s="1"/>
  <c r="N28" i="45"/>
  <c r="AE28" i="45" s="1"/>
  <c r="L28" i="45"/>
  <c r="AC28" i="45" s="1"/>
  <c r="K28" i="45"/>
  <c r="M28" i="45"/>
  <c r="AD28" i="45" s="1"/>
  <c r="O21" i="45"/>
  <c r="AF21" i="45" s="1"/>
  <c r="P21" i="45"/>
  <c r="AG21" i="45" s="1"/>
  <c r="N21" i="45"/>
  <c r="AE21" i="45" s="1"/>
  <c r="M21" i="45"/>
  <c r="AD21" i="45" s="1"/>
  <c r="L21" i="45"/>
  <c r="AC21" i="45" s="1"/>
  <c r="R21" i="45"/>
  <c r="O23" i="45"/>
  <c r="AF23" i="45" s="1"/>
  <c r="R23" i="45"/>
  <c r="P23" i="45"/>
  <c r="AG23" i="45" s="1"/>
  <c r="N23" i="45"/>
  <c r="AE23" i="45" s="1"/>
  <c r="M23" i="45"/>
  <c r="AD23" i="45" s="1"/>
  <c r="L23" i="45"/>
  <c r="AC23" i="45" s="1"/>
  <c r="IB42" i="44"/>
  <c r="ID42" i="44" s="1"/>
  <c r="IE42" i="44" s="1"/>
  <c r="X26" i="34"/>
  <c r="X18" i="34"/>
  <c r="IO42" i="47"/>
  <c r="FW51" i="44"/>
  <c r="FW54" i="44" s="1"/>
  <c r="DS50" i="44"/>
  <c r="CO58" i="44"/>
  <c r="CO59" i="44"/>
  <c r="DS47" i="44"/>
  <c r="DS54" i="44" s="1"/>
  <c r="BO50" i="44"/>
  <c r="N32" i="12"/>
  <c r="GY47" i="44"/>
  <c r="GY44" i="44"/>
  <c r="GY43" i="44"/>
  <c r="BW48" i="47"/>
  <c r="BW32" i="47"/>
  <c r="BW23" i="47"/>
  <c r="BW108" i="47"/>
  <c r="BW74" i="47"/>
  <c r="BW27" i="47"/>
  <c r="BW34" i="47"/>
  <c r="BW11" i="47"/>
  <c r="CF16" i="47" s="1"/>
  <c r="BW16" i="47"/>
  <c r="CQ45" i="44"/>
  <c r="CQ54" i="44" s="1"/>
  <c r="FI41" i="47"/>
  <c r="HM44" i="47"/>
  <c r="FI45" i="47"/>
  <c r="HM46" i="47"/>
  <c r="AM43" i="44"/>
  <c r="AM54" i="44" s="1"/>
  <c r="CQ53" i="44"/>
  <c r="GY50" i="44"/>
  <c r="I58" i="44"/>
  <c r="I61" i="44"/>
  <c r="K54" i="44"/>
  <c r="L48" i="44" s="1"/>
  <c r="N48" i="44" s="1"/>
  <c r="O48" i="44" s="1"/>
  <c r="Z42" i="47"/>
  <c r="AB42" i="47" s="1"/>
  <c r="AC42" i="47" s="1"/>
  <c r="Z48" i="47"/>
  <c r="AB48" i="47" s="1"/>
  <c r="AC48" i="47" s="1"/>
  <c r="Z46" i="47"/>
  <c r="AB46" i="47" s="1"/>
  <c r="AC46" i="47" s="1"/>
  <c r="FU61" i="47"/>
  <c r="FU62" i="47"/>
  <c r="Z49" i="47"/>
  <c r="AB49" i="47" s="1"/>
  <c r="AC49" i="47" s="1"/>
  <c r="DQ58" i="47"/>
  <c r="DQ59" i="47"/>
  <c r="FH16" i="47"/>
  <c r="FH17" i="47"/>
  <c r="S114" i="35"/>
  <c r="E114" i="35" s="1"/>
  <c r="CO58" i="47"/>
  <c r="CO59" i="47"/>
  <c r="HZ17" i="47"/>
  <c r="HZ16" i="47"/>
  <c r="J17" i="47"/>
  <c r="J16" i="47"/>
  <c r="W114" i="35"/>
  <c r="H114" i="35" s="1"/>
  <c r="M118" i="35"/>
  <c r="Z41" i="44"/>
  <c r="Y54" i="44"/>
  <c r="CL158" i="44"/>
  <c r="CL157" i="44"/>
  <c r="CL156" i="44"/>
  <c r="CL155" i="44"/>
  <c r="CL154" i="44"/>
  <c r="CL153" i="44"/>
  <c r="CL152" i="44"/>
  <c r="CL151" i="44"/>
  <c r="CL150" i="44"/>
  <c r="CL149" i="44"/>
  <c r="CL148" i="44"/>
  <c r="CL147" i="44"/>
  <c r="CL146" i="44"/>
  <c r="CL145" i="44"/>
  <c r="CL144" i="44"/>
  <c r="CL143" i="44"/>
  <c r="CL142" i="44"/>
  <c r="CL141" i="44"/>
  <c r="CL140" i="44"/>
  <c r="CL139" i="44"/>
  <c r="CL135" i="44"/>
  <c r="CL133" i="44"/>
  <c r="CL132" i="44"/>
  <c r="CL131" i="44"/>
  <c r="CL130" i="44"/>
  <c r="CL129" i="44"/>
  <c r="CL128" i="44"/>
  <c r="CL127" i="44"/>
  <c r="CL126" i="44"/>
  <c r="CL125" i="44"/>
  <c r="CL124" i="44"/>
  <c r="CL123" i="44"/>
  <c r="CL122" i="44"/>
  <c r="CL121" i="44"/>
  <c r="CL120" i="44"/>
  <c r="CL119" i="44"/>
  <c r="CL118" i="44"/>
  <c r="CL117" i="44"/>
  <c r="CL116" i="44"/>
  <c r="CL115" i="44"/>
  <c r="CL114" i="44"/>
  <c r="CL113" i="44"/>
  <c r="CL112" i="44"/>
  <c r="CL111" i="44"/>
  <c r="CL110" i="44"/>
  <c r="CL109" i="44"/>
  <c r="CL108" i="44"/>
  <c r="CL107" i="44"/>
  <c r="CL106" i="44"/>
  <c r="CL105" i="44"/>
  <c r="CL104" i="44"/>
  <c r="CL103" i="44"/>
  <c r="CL102" i="44"/>
  <c r="CL101" i="44"/>
  <c r="CL100" i="44"/>
  <c r="CL99" i="44"/>
  <c r="CL98" i="44"/>
  <c r="CL97" i="44"/>
  <c r="CL96" i="44"/>
  <c r="CL95" i="44"/>
  <c r="CL94" i="44"/>
  <c r="CL93" i="44"/>
  <c r="CL92" i="44"/>
  <c r="CL91" i="44"/>
  <c r="CL90" i="44"/>
  <c r="CL89" i="44"/>
  <c r="CL88" i="44"/>
  <c r="CL87" i="44"/>
  <c r="CL86" i="44"/>
  <c r="CL85" i="44"/>
  <c r="CL84" i="44"/>
  <c r="CL83" i="44"/>
  <c r="CL82" i="44"/>
  <c r="CL81" i="44"/>
  <c r="CL80" i="44"/>
  <c r="CL79" i="44"/>
  <c r="CL78" i="44"/>
  <c r="CL77" i="44"/>
  <c r="CL76" i="44"/>
  <c r="CL75" i="44"/>
  <c r="CL74" i="44"/>
  <c r="CL73" i="44"/>
  <c r="CL72" i="44"/>
  <c r="CL71" i="44"/>
  <c r="CL70" i="44"/>
  <c r="CL69" i="44"/>
  <c r="CL68" i="44"/>
  <c r="CL67" i="44"/>
  <c r="CL66" i="44"/>
  <c r="CL65" i="44"/>
  <c r="CL64" i="44"/>
  <c r="CL63" i="44"/>
  <c r="CL62" i="44"/>
  <c r="CL61" i="44"/>
  <c r="CL60" i="44"/>
  <c r="CL59" i="44"/>
  <c r="CL137" i="44"/>
  <c r="CL134" i="44"/>
  <c r="CM61" i="44"/>
  <c r="CR18" i="44"/>
  <c r="CR17" i="44"/>
  <c r="CL136" i="44"/>
  <c r="CL138" i="44"/>
  <c r="CR20" i="44"/>
  <c r="CR21" i="44" s="1"/>
  <c r="CL54" i="44"/>
  <c r="CL51" i="44"/>
  <c r="CL48" i="44"/>
  <c r="CL43" i="44"/>
  <c r="CL31" i="44"/>
  <c r="CL29" i="44"/>
  <c r="CL28" i="44"/>
  <c r="CL20" i="44"/>
  <c r="CL18" i="44"/>
  <c r="CL17" i="44"/>
  <c r="CL16" i="44"/>
  <c r="CL15" i="44"/>
  <c r="CL14" i="44"/>
  <c r="CL12" i="44"/>
  <c r="CL58" i="44"/>
  <c r="CL57" i="44"/>
  <c r="CL49" i="44"/>
  <c r="CL46" i="44"/>
  <c r="CL41" i="44"/>
  <c r="CL40" i="44"/>
  <c r="CL38" i="44"/>
  <c r="CL36" i="44"/>
  <c r="CL34" i="44"/>
  <c r="CL32" i="44"/>
  <c r="CL27" i="44"/>
  <c r="CL25" i="44"/>
  <c r="CL23" i="44"/>
  <c r="CL8" i="44"/>
  <c r="CL52" i="44"/>
  <c r="CL47" i="44"/>
  <c r="CL44" i="44"/>
  <c r="CL30" i="44"/>
  <c r="CL19" i="44"/>
  <c r="CP18" i="44"/>
  <c r="CR16" i="44" s="1"/>
  <c r="CL11" i="44"/>
  <c r="CL10" i="44"/>
  <c r="CM62" i="44"/>
  <c r="CL56" i="44"/>
  <c r="CL55" i="44"/>
  <c r="CL53" i="44"/>
  <c r="CL50" i="44"/>
  <c r="CL45" i="44"/>
  <c r="CL42" i="44"/>
  <c r="CL39" i="44"/>
  <c r="CL37" i="44"/>
  <c r="CL35" i="44"/>
  <c r="CL33" i="44"/>
  <c r="CL26" i="44"/>
  <c r="CL24" i="44"/>
  <c r="CL22" i="44"/>
  <c r="CL21" i="44"/>
  <c r="CL13" i="44"/>
  <c r="CL9" i="44"/>
  <c r="AU157" i="44"/>
  <c r="AU155" i="44"/>
  <c r="AU153" i="44"/>
  <c r="AU151" i="44"/>
  <c r="AU149" i="44"/>
  <c r="AU147" i="44"/>
  <c r="AU145" i="44"/>
  <c r="AU143" i="44"/>
  <c r="AU141" i="44"/>
  <c r="AU138" i="44"/>
  <c r="AU134" i="44"/>
  <c r="AU158" i="44"/>
  <c r="AU156" i="44"/>
  <c r="AU154" i="44"/>
  <c r="AU152" i="44"/>
  <c r="AU150" i="44"/>
  <c r="AU148" i="44"/>
  <c r="AU146" i="44"/>
  <c r="AU144" i="44"/>
  <c r="AU142" i="44"/>
  <c r="AU140" i="44"/>
  <c r="AU136" i="44"/>
  <c r="AU133" i="44"/>
  <c r="AU131" i="44"/>
  <c r="AU129" i="44"/>
  <c r="AU127" i="44"/>
  <c r="AU125" i="44"/>
  <c r="AU123" i="44"/>
  <c r="AU121" i="44"/>
  <c r="AU119" i="44"/>
  <c r="AU117" i="44"/>
  <c r="AU115" i="44"/>
  <c r="AU113" i="44"/>
  <c r="AU111" i="44"/>
  <c r="AU109" i="44"/>
  <c r="AU107" i="44"/>
  <c r="AU105" i="44"/>
  <c r="AU103" i="44"/>
  <c r="AU101" i="44"/>
  <c r="AU99" i="44"/>
  <c r="AU97" i="44"/>
  <c r="AU95" i="44"/>
  <c r="AU93" i="44"/>
  <c r="AU91" i="44"/>
  <c r="AU89" i="44"/>
  <c r="AU87" i="44"/>
  <c r="AU85" i="44"/>
  <c r="AU83" i="44"/>
  <c r="AU81" i="44"/>
  <c r="AU79" i="44"/>
  <c r="AU77" i="44"/>
  <c r="AU75" i="44"/>
  <c r="AU73" i="44"/>
  <c r="AU71" i="44"/>
  <c r="AU69" i="44"/>
  <c r="AU67" i="44"/>
  <c r="AU65" i="44"/>
  <c r="AU63" i="44"/>
  <c r="AU62" i="44"/>
  <c r="AW59" i="44"/>
  <c r="AW58" i="44"/>
  <c r="AU57" i="44"/>
  <c r="AU56" i="44"/>
  <c r="AU34" i="44"/>
  <c r="AU33" i="44"/>
  <c r="AU32" i="44"/>
  <c r="AU31" i="44"/>
  <c r="AU30" i="44"/>
  <c r="AU11" i="44"/>
  <c r="AU135" i="44"/>
  <c r="AU137" i="44"/>
  <c r="AU132" i="44"/>
  <c r="AU130" i="44"/>
  <c r="AU128" i="44"/>
  <c r="AU126" i="44"/>
  <c r="AU124" i="44"/>
  <c r="AU122" i="44"/>
  <c r="AU120" i="44"/>
  <c r="AU118" i="44"/>
  <c r="AU116" i="44"/>
  <c r="AU114" i="44"/>
  <c r="AU112" i="44"/>
  <c r="AU110" i="44"/>
  <c r="AU108" i="44"/>
  <c r="AU106" i="44"/>
  <c r="AU104" i="44"/>
  <c r="AU102" i="44"/>
  <c r="AU100" i="44"/>
  <c r="AU98" i="44"/>
  <c r="AU96" i="44"/>
  <c r="AU94" i="44"/>
  <c r="AU92" i="44"/>
  <c r="AU90" i="44"/>
  <c r="AU88" i="44"/>
  <c r="AU86" i="44"/>
  <c r="AU84" i="44"/>
  <c r="AU82" i="44"/>
  <c r="AU80" i="44"/>
  <c r="AU78" i="44"/>
  <c r="AU76" i="44"/>
  <c r="AU74" i="44"/>
  <c r="AU72" i="44"/>
  <c r="AU70" i="44"/>
  <c r="AU68" i="44"/>
  <c r="AU66" i="44"/>
  <c r="AU64" i="44"/>
  <c r="AU61" i="44"/>
  <c r="AU60" i="44"/>
  <c r="AU59" i="44"/>
  <c r="AU58" i="44"/>
  <c r="AU40" i="44"/>
  <c r="AU39" i="44"/>
  <c r="AU38" i="44"/>
  <c r="AU37" i="44"/>
  <c r="AU36" i="44"/>
  <c r="AU35" i="44"/>
  <c r="AU29" i="44"/>
  <c r="AU27" i="44"/>
  <c r="AU26" i="44"/>
  <c r="AU25" i="44"/>
  <c r="AU24" i="44"/>
  <c r="AU23" i="44"/>
  <c r="AU22" i="44"/>
  <c r="AU19" i="44"/>
  <c r="AU18" i="44"/>
  <c r="AU17" i="44"/>
  <c r="AU16" i="44"/>
  <c r="AU15" i="44"/>
  <c r="AU12" i="44"/>
  <c r="AU9" i="44"/>
  <c r="AU139" i="44"/>
  <c r="AU55" i="44"/>
  <c r="AU54" i="44"/>
  <c r="AU51" i="44"/>
  <c r="AU46" i="44"/>
  <c r="AU43" i="44"/>
  <c r="AU13" i="44"/>
  <c r="AU52" i="44"/>
  <c r="AU49" i="44"/>
  <c r="AU44" i="44"/>
  <c r="AU41" i="44"/>
  <c r="AU28" i="44"/>
  <c r="AU20" i="44"/>
  <c r="AU14" i="44"/>
  <c r="AU50" i="44"/>
  <c r="AU47" i="44"/>
  <c r="AU42" i="44"/>
  <c r="AU21" i="44"/>
  <c r="AU10" i="44"/>
  <c r="AU53" i="44"/>
  <c r="AU48" i="44"/>
  <c r="AU45" i="44"/>
  <c r="AU8" i="44"/>
  <c r="ID16" i="44"/>
  <c r="G33" i="55"/>
  <c r="G34" i="55" s="1"/>
  <c r="F34" i="55"/>
  <c r="AM51" i="47"/>
  <c r="GK54" i="47"/>
  <c r="HY61" i="47"/>
  <c r="HY62" i="47"/>
  <c r="BO50" i="47"/>
  <c r="CQ43" i="47"/>
  <c r="Z51" i="44"/>
  <c r="AB51" i="44" s="1"/>
  <c r="AC51" i="44" s="1"/>
  <c r="Z47" i="44"/>
  <c r="AB47" i="44" s="1"/>
  <c r="AC47" i="44" s="1"/>
  <c r="GK54" i="44"/>
  <c r="GL49" i="44" s="1"/>
  <c r="GN49" i="44" s="1"/>
  <c r="GO49" i="44" s="1"/>
  <c r="Z52" i="44"/>
  <c r="AB52" i="44" s="1"/>
  <c r="AC52" i="44" s="1"/>
  <c r="F47" i="56"/>
  <c r="F49" i="56" s="1"/>
  <c r="G32" i="56"/>
  <c r="CQ49" i="47"/>
  <c r="IO47" i="47"/>
  <c r="BM61" i="47"/>
  <c r="BM62" i="47"/>
  <c r="CQ52" i="47"/>
  <c r="BO49" i="47"/>
  <c r="BA48" i="47"/>
  <c r="HY58" i="47"/>
  <c r="HY59" i="47"/>
  <c r="I58" i="47"/>
  <c r="I59" i="47"/>
  <c r="AZ16" i="47"/>
  <c r="AZ17" i="47"/>
  <c r="EH53" i="47"/>
  <c r="EJ53" i="47" s="1"/>
  <c r="EK53" i="47" s="1"/>
  <c r="K47" i="47"/>
  <c r="FW44" i="47"/>
  <c r="DR17" i="47"/>
  <c r="DR16" i="47"/>
  <c r="GE158" i="47"/>
  <c r="GE157" i="47"/>
  <c r="GE156" i="47"/>
  <c r="GE155" i="47"/>
  <c r="GE154" i="47"/>
  <c r="GE153" i="47"/>
  <c r="GE149" i="47"/>
  <c r="GE150" i="47"/>
  <c r="GE138" i="47"/>
  <c r="GE152" i="47"/>
  <c r="GE136" i="47"/>
  <c r="GE148" i="47"/>
  <c r="GE144" i="47"/>
  <c r="GE140" i="47"/>
  <c r="GE126" i="47"/>
  <c r="GE122" i="47"/>
  <c r="GE118" i="47"/>
  <c r="GE146" i="47"/>
  <c r="GE142" i="47"/>
  <c r="GE135" i="47"/>
  <c r="GE124" i="47"/>
  <c r="GE120" i="47"/>
  <c r="GE116" i="47"/>
  <c r="GE145" i="47"/>
  <c r="GE137" i="47"/>
  <c r="GE132" i="47"/>
  <c r="GE128" i="47"/>
  <c r="GE121" i="47"/>
  <c r="GE103" i="47"/>
  <c r="GE99" i="47"/>
  <c r="GE95" i="47"/>
  <c r="GE94" i="47"/>
  <c r="GE93" i="47"/>
  <c r="GE92" i="47"/>
  <c r="GE91" i="47"/>
  <c r="GE90" i="47"/>
  <c r="GE89" i="47"/>
  <c r="GE88" i="47"/>
  <c r="GE87" i="47"/>
  <c r="GE86" i="47"/>
  <c r="GE85" i="47"/>
  <c r="GE84" i="47"/>
  <c r="GE83" i="47"/>
  <c r="GE82" i="47"/>
  <c r="GE81" i="47"/>
  <c r="GE80" i="47"/>
  <c r="GE79" i="47"/>
  <c r="GE141" i="47"/>
  <c r="GE134" i="47"/>
  <c r="GE130" i="47"/>
  <c r="GE125" i="47"/>
  <c r="GE117" i="47"/>
  <c r="GE101" i="47"/>
  <c r="GE97" i="47"/>
  <c r="GE139" i="47"/>
  <c r="GE129" i="47"/>
  <c r="GE113" i="47"/>
  <c r="GE109" i="47"/>
  <c r="GE105" i="47"/>
  <c r="GE102" i="47"/>
  <c r="GE77" i="47"/>
  <c r="GE73" i="47"/>
  <c r="GE55" i="47"/>
  <c r="GE52" i="47"/>
  <c r="GE50" i="47"/>
  <c r="GE147" i="47"/>
  <c r="GE133" i="47"/>
  <c r="GE119" i="47"/>
  <c r="GE115" i="47"/>
  <c r="GE111" i="47"/>
  <c r="GE107" i="47"/>
  <c r="GE98" i="47"/>
  <c r="GE75" i="47"/>
  <c r="GE71" i="47"/>
  <c r="GE54" i="47"/>
  <c r="GE53" i="47"/>
  <c r="GE51" i="47"/>
  <c r="GE49" i="47"/>
  <c r="GE47" i="47"/>
  <c r="GE151" i="47"/>
  <c r="GE143" i="47"/>
  <c r="GE131" i="47"/>
  <c r="GE110" i="47"/>
  <c r="GE100" i="47"/>
  <c r="GE72" i="47"/>
  <c r="GE69" i="47"/>
  <c r="GE67" i="47"/>
  <c r="GE65" i="47"/>
  <c r="GE63" i="47"/>
  <c r="GE62" i="47"/>
  <c r="GE60" i="47"/>
  <c r="GE59" i="47"/>
  <c r="GG58" i="47"/>
  <c r="GE57" i="47"/>
  <c r="GE45" i="47"/>
  <c r="GE43" i="47"/>
  <c r="GE41" i="47"/>
  <c r="GE123" i="47"/>
  <c r="GE114" i="47"/>
  <c r="GE106" i="47"/>
  <c r="GE76" i="47"/>
  <c r="GE68" i="47"/>
  <c r="GE66" i="47"/>
  <c r="GE64" i="47"/>
  <c r="GE56" i="47"/>
  <c r="GE46" i="47"/>
  <c r="GE44" i="47"/>
  <c r="GE42" i="47"/>
  <c r="GE28" i="47"/>
  <c r="GE21" i="47"/>
  <c r="GE112" i="47"/>
  <c r="GE96" i="47"/>
  <c r="GE78" i="47"/>
  <c r="GG59" i="47"/>
  <c r="GE127" i="47"/>
  <c r="GE108" i="47"/>
  <c r="GE74" i="47"/>
  <c r="GE61" i="47"/>
  <c r="GE39" i="47"/>
  <c r="GE37" i="47"/>
  <c r="GE35" i="47"/>
  <c r="GE29" i="47"/>
  <c r="GE24" i="47"/>
  <c r="GE19" i="47"/>
  <c r="GE13" i="47"/>
  <c r="GE8" i="47"/>
  <c r="GE40" i="47"/>
  <c r="GE38" i="47"/>
  <c r="GE36" i="47"/>
  <c r="GE30" i="47"/>
  <c r="GE26" i="47"/>
  <c r="GE22" i="47"/>
  <c r="GE20" i="47"/>
  <c r="GE17" i="47"/>
  <c r="GE14" i="47"/>
  <c r="GE10" i="47"/>
  <c r="GE25" i="47"/>
  <c r="GE33" i="47"/>
  <c r="GE31" i="47"/>
  <c r="GE18" i="47"/>
  <c r="GE15" i="47"/>
  <c r="GE12" i="47"/>
  <c r="GE9" i="47"/>
  <c r="GE48" i="47"/>
  <c r="GE32" i="47"/>
  <c r="GE104" i="47"/>
  <c r="GE70" i="47"/>
  <c r="GE16" i="47"/>
  <c r="GE11" i="47"/>
  <c r="GE23" i="47"/>
  <c r="GL19" i="47"/>
  <c r="GE58" i="47"/>
  <c r="GE34" i="47"/>
  <c r="GE27" i="47"/>
  <c r="GJ18" i="47"/>
  <c r="GL16" i="47" s="1"/>
  <c r="IA46" i="47"/>
  <c r="DS46" i="47"/>
  <c r="EH43" i="47"/>
  <c r="EJ43" i="47" s="1"/>
  <c r="EK43" i="47" s="1"/>
  <c r="Z43" i="47"/>
  <c r="AB43" i="47" s="1"/>
  <c r="AC43" i="47" s="1"/>
  <c r="BO41" i="47"/>
  <c r="DC61" i="47"/>
  <c r="DC62" i="47"/>
  <c r="FV17" i="47"/>
  <c r="FV16" i="47"/>
  <c r="N33" i="12"/>
  <c r="Z53" i="47"/>
  <c r="AB53" i="47" s="1"/>
  <c r="AC53" i="47" s="1"/>
  <c r="AM46" i="47"/>
  <c r="CP17" i="47"/>
  <c r="CP16" i="47"/>
  <c r="N31" i="12"/>
  <c r="EH49" i="47"/>
  <c r="EJ49" i="47" s="1"/>
  <c r="EK49" i="47" s="1"/>
  <c r="FX45" i="47"/>
  <c r="FZ45" i="47" s="1"/>
  <c r="GA45" i="47" s="1"/>
  <c r="IA43" i="47"/>
  <c r="AK61" i="47"/>
  <c r="AK62" i="47"/>
  <c r="EJ16" i="47"/>
  <c r="AB17" i="47"/>
  <c r="AP114" i="33"/>
  <c r="W15" i="34" s="1"/>
  <c r="Z45" i="47"/>
  <c r="AB45" i="47" s="1"/>
  <c r="AC45" i="47" s="1"/>
  <c r="AT114" i="35"/>
  <c r="AC114" i="35"/>
  <c r="K115" i="35" s="1"/>
  <c r="EG54" i="44"/>
  <c r="EH51" i="44" s="1"/>
  <c r="EJ51" i="44" s="1"/>
  <c r="EK51" i="44" s="1"/>
  <c r="EF17" i="44"/>
  <c r="EF16" i="44"/>
  <c r="IR17" i="47"/>
  <c r="IR18" i="47" s="1"/>
  <c r="GL53" i="44"/>
  <c r="GN53" i="44" s="1"/>
  <c r="GO53" i="44" s="1"/>
  <c r="AN52" i="44"/>
  <c r="AP52" i="44" s="1"/>
  <c r="AQ52" i="44" s="1"/>
  <c r="AN43" i="44"/>
  <c r="AP43" i="44" s="1"/>
  <c r="AQ43" i="44" s="1"/>
  <c r="AN47" i="44"/>
  <c r="AP47" i="44" s="1"/>
  <c r="AQ47" i="44" s="1"/>
  <c r="AN46" i="44"/>
  <c r="AP46" i="44" s="1"/>
  <c r="AQ46" i="44" s="1"/>
  <c r="AN49" i="44"/>
  <c r="AP49" i="44" s="1"/>
  <c r="AQ49" i="44" s="1"/>
  <c r="AN41" i="44"/>
  <c r="AN48" i="44"/>
  <c r="AP48" i="44" s="1"/>
  <c r="AQ48" i="44" s="1"/>
  <c r="AN51" i="44"/>
  <c r="AP51" i="44" s="1"/>
  <c r="AQ51" i="44" s="1"/>
  <c r="W18" i="34"/>
  <c r="W17" i="34"/>
  <c r="AP16" i="44"/>
  <c r="V16" i="34"/>
  <c r="V17" i="34"/>
  <c r="FW54" i="47"/>
  <c r="FX47" i="47" s="1"/>
  <c r="FZ47" i="47" s="1"/>
  <c r="GA47" i="47" s="1"/>
  <c r="ES61" i="47"/>
  <c r="ES62" i="47"/>
  <c r="EH41" i="47"/>
  <c r="EH42" i="47"/>
  <c r="EJ42" i="47" s="1"/>
  <c r="EK42" i="47" s="1"/>
  <c r="EH47" i="47"/>
  <c r="EJ47" i="47" s="1"/>
  <c r="EK47" i="47" s="1"/>
  <c r="GL47" i="44"/>
  <c r="GN47" i="44" s="1"/>
  <c r="GO47" i="44" s="1"/>
  <c r="EH46" i="44"/>
  <c r="EJ46" i="44" s="1"/>
  <c r="EK46" i="44" s="1"/>
  <c r="Z43" i="44"/>
  <c r="AB43" i="44" s="1"/>
  <c r="AC43" i="44" s="1"/>
  <c r="HM54" i="44"/>
  <c r="HN52" i="44" s="1"/>
  <c r="HP52" i="44" s="1"/>
  <c r="HQ52" i="44" s="1"/>
  <c r="EJ19" i="47"/>
  <c r="EF14" i="47"/>
  <c r="Z49" i="44"/>
  <c r="AB49" i="44" s="1"/>
  <c r="AC49" i="44" s="1"/>
  <c r="EH45" i="44"/>
  <c r="EJ45" i="44" s="1"/>
  <c r="EK45" i="44" s="1"/>
  <c r="IO54" i="44"/>
  <c r="IP49" i="44" s="1"/>
  <c r="IR49" i="44" s="1"/>
  <c r="FR158" i="44"/>
  <c r="FR157" i="44"/>
  <c r="FR156" i="44"/>
  <c r="FR155" i="44"/>
  <c r="FR154" i="44"/>
  <c r="FR153" i="44"/>
  <c r="FR152" i="44"/>
  <c r="FR151" i="44"/>
  <c r="FR150" i="44"/>
  <c r="FR149" i="44"/>
  <c r="FR148" i="44"/>
  <c r="FR147" i="44"/>
  <c r="FR146" i="44"/>
  <c r="FR145" i="44"/>
  <c r="FR144" i="44"/>
  <c r="FR143" i="44"/>
  <c r="FR142" i="44"/>
  <c r="FR141" i="44"/>
  <c r="FR140" i="44"/>
  <c r="FR136" i="44"/>
  <c r="FR133" i="44"/>
  <c r="FR132" i="44"/>
  <c r="FR131" i="44"/>
  <c r="FR130" i="44"/>
  <c r="FR129" i="44"/>
  <c r="FR128" i="44"/>
  <c r="FR127" i="44"/>
  <c r="FR126" i="44"/>
  <c r="FR125" i="44"/>
  <c r="FR124" i="44"/>
  <c r="FR123" i="44"/>
  <c r="FR122" i="44"/>
  <c r="FR121" i="44"/>
  <c r="FR120" i="44"/>
  <c r="FR119" i="44"/>
  <c r="FR118" i="44"/>
  <c r="FR117" i="44"/>
  <c r="FR116" i="44"/>
  <c r="FR115" i="44"/>
  <c r="FR114" i="44"/>
  <c r="FR113" i="44"/>
  <c r="FR112" i="44"/>
  <c r="FR111" i="44"/>
  <c r="FR110" i="44"/>
  <c r="FR109" i="44"/>
  <c r="FR108" i="44"/>
  <c r="FR107" i="44"/>
  <c r="FR106" i="44"/>
  <c r="FR105" i="44"/>
  <c r="FR104" i="44"/>
  <c r="FR103" i="44"/>
  <c r="FR102" i="44"/>
  <c r="FR101" i="44"/>
  <c r="FR100" i="44"/>
  <c r="FR99" i="44"/>
  <c r="FR98" i="44"/>
  <c r="FR97" i="44"/>
  <c r="FR96" i="44"/>
  <c r="FR95" i="44"/>
  <c r="FR94" i="44"/>
  <c r="FR93" i="44"/>
  <c r="FR92" i="44"/>
  <c r="FR91" i="44"/>
  <c r="FR90" i="44"/>
  <c r="FR89" i="44"/>
  <c r="FR88" i="44"/>
  <c r="FR87" i="44"/>
  <c r="FR86" i="44"/>
  <c r="FR85" i="44"/>
  <c r="FR84" i="44"/>
  <c r="FR83" i="44"/>
  <c r="FR82" i="44"/>
  <c r="FR81" i="44"/>
  <c r="FR80" i="44"/>
  <c r="FR79" i="44"/>
  <c r="FR78" i="44"/>
  <c r="FR77" i="44"/>
  <c r="FR76" i="44"/>
  <c r="FR75" i="44"/>
  <c r="FR74" i="44"/>
  <c r="FR73" i="44"/>
  <c r="FR72" i="44"/>
  <c r="FR71" i="44"/>
  <c r="FR70" i="44"/>
  <c r="FR69" i="44"/>
  <c r="FR68" i="44"/>
  <c r="FR67" i="44"/>
  <c r="FR66" i="44"/>
  <c r="FR65" i="44"/>
  <c r="FR64" i="44"/>
  <c r="FR63" i="44"/>
  <c r="FR62" i="44"/>
  <c r="FR61" i="44"/>
  <c r="FR60" i="44"/>
  <c r="FR59" i="44"/>
  <c r="FR138" i="44"/>
  <c r="FR134" i="44"/>
  <c r="FR139" i="44"/>
  <c r="FX20" i="44"/>
  <c r="FX21" i="44" s="1"/>
  <c r="FX18" i="44"/>
  <c r="FX17" i="44"/>
  <c r="FR135" i="44"/>
  <c r="FS62" i="44"/>
  <c r="FS61" i="44"/>
  <c r="FR137" i="44"/>
  <c r="FR54" i="44"/>
  <c r="FR53" i="44"/>
  <c r="FR48" i="44"/>
  <c r="FR45" i="44"/>
  <c r="FR30" i="44"/>
  <c r="FR19" i="44"/>
  <c r="FR18" i="44"/>
  <c r="FR17" i="44"/>
  <c r="FR16" i="44"/>
  <c r="FR11" i="44"/>
  <c r="FR58" i="44"/>
  <c r="FR56" i="44"/>
  <c r="FR51" i="44"/>
  <c r="FR46" i="44"/>
  <c r="FR43" i="44"/>
  <c r="FR39" i="44"/>
  <c r="FR37" i="44"/>
  <c r="FR35" i="44"/>
  <c r="FR34" i="44"/>
  <c r="FR32" i="44"/>
  <c r="FR26" i="44"/>
  <c r="FR24" i="44"/>
  <c r="FR22" i="44"/>
  <c r="FR10" i="44"/>
  <c r="FR9" i="44"/>
  <c r="FR8" i="44"/>
  <c r="FR55" i="44"/>
  <c r="FR52" i="44"/>
  <c r="FR49" i="44"/>
  <c r="FR44" i="44"/>
  <c r="FR41" i="44"/>
  <c r="FR31" i="44"/>
  <c r="FR29" i="44"/>
  <c r="FR21" i="44"/>
  <c r="FR20" i="44"/>
  <c r="FV18" i="44"/>
  <c r="FX16" i="44" s="1"/>
  <c r="FR15" i="44"/>
  <c r="FR13" i="44"/>
  <c r="FR12" i="44"/>
  <c r="FR57" i="44"/>
  <c r="FR50" i="44"/>
  <c r="FR47" i="44"/>
  <c r="FR42" i="44"/>
  <c r="FR40" i="44"/>
  <c r="FR38" i="44"/>
  <c r="FR36" i="44"/>
  <c r="FR33" i="44"/>
  <c r="FR28" i="44"/>
  <c r="FR27" i="44"/>
  <c r="FR25" i="44"/>
  <c r="FR23" i="44"/>
  <c r="FR14" i="44"/>
  <c r="BB46" i="44"/>
  <c r="BD46" i="44" s="1"/>
  <c r="BE46" i="44" s="1"/>
  <c r="DS52" i="47"/>
  <c r="Z51" i="47"/>
  <c r="AB51" i="47" s="1"/>
  <c r="AC51" i="47" s="1"/>
  <c r="FU58" i="47"/>
  <c r="FU59" i="47"/>
  <c r="I61" i="47"/>
  <c r="I62" i="47"/>
  <c r="DD16" i="47"/>
  <c r="DD17" i="47"/>
  <c r="DS43" i="47"/>
  <c r="CO61" i="47"/>
  <c r="CO62" i="47"/>
  <c r="BO45" i="47"/>
  <c r="Z44" i="47"/>
  <c r="AB44" i="47" s="1"/>
  <c r="AC44" i="47" s="1"/>
  <c r="IA42" i="47"/>
  <c r="GW61" i="47"/>
  <c r="GW62" i="47"/>
  <c r="IR16" i="47"/>
  <c r="DS51" i="47"/>
  <c r="BB19" i="44"/>
  <c r="BB52" i="44"/>
  <c r="BD52" i="44" s="1"/>
  <c r="BE52" i="44" s="1"/>
  <c r="GL50" i="44"/>
  <c r="GN50" i="44" s="1"/>
  <c r="GO50" i="44" s="1"/>
  <c r="Z50" i="44"/>
  <c r="AB50" i="44" s="1"/>
  <c r="AC50" i="44" s="1"/>
  <c r="BB41" i="44"/>
  <c r="BA54" i="44"/>
  <c r="BB42" i="44" s="1"/>
  <c r="BD42" i="44" s="1"/>
  <c r="BE42" i="44" s="1"/>
  <c r="GJ17" i="44"/>
  <c r="GJ16" i="44"/>
  <c r="IR19" i="47"/>
  <c r="IN14" i="47"/>
  <c r="EH47" i="44"/>
  <c r="EJ47" i="44" s="1"/>
  <c r="EK47" i="44" s="1"/>
  <c r="EV43" i="44"/>
  <c r="EX43" i="44" s="1"/>
  <c r="EY43" i="44" s="1"/>
  <c r="EV42" i="44"/>
  <c r="EX42" i="44" s="1"/>
  <c r="EY42" i="44" s="1"/>
  <c r="EV45" i="44"/>
  <c r="EX45" i="44" s="1"/>
  <c r="EY45" i="44" s="1"/>
  <c r="EV51" i="44"/>
  <c r="EX51" i="44" s="1"/>
  <c r="EY51" i="44" s="1"/>
  <c r="EV50" i="44"/>
  <c r="EX50" i="44" s="1"/>
  <c r="EY50" i="44" s="1"/>
  <c r="EV53" i="44"/>
  <c r="EX53" i="44" s="1"/>
  <c r="EY53" i="44" s="1"/>
  <c r="EV41" i="44"/>
  <c r="EV44" i="44"/>
  <c r="EX44" i="44" s="1"/>
  <c r="EY44" i="44" s="1"/>
  <c r="EV52" i="44"/>
  <c r="EX52" i="44" s="1"/>
  <c r="EY52" i="44" s="1"/>
  <c r="DF52" i="44"/>
  <c r="DH52" i="44" s="1"/>
  <c r="DI52" i="44" s="1"/>
  <c r="EH43" i="44"/>
  <c r="EJ43" i="44" s="1"/>
  <c r="EK43" i="44" s="1"/>
  <c r="AQ114" i="33"/>
  <c r="X13" i="34" s="1"/>
  <c r="EH48" i="44"/>
  <c r="EJ48" i="44" s="1"/>
  <c r="EK48" i="44" s="1"/>
  <c r="DF41" i="44"/>
  <c r="DE54" i="44"/>
  <c r="DF48" i="44" s="1"/>
  <c r="DH48" i="44" s="1"/>
  <c r="DI48" i="44" s="1"/>
  <c r="CT16" i="44"/>
  <c r="M31" i="56"/>
  <c r="L47" i="56"/>
  <c r="EH50" i="47"/>
  <c r="EJ50" i="47" s="1"/>
  <c r="EK50" i="47" s="1"/>
  <c r="FX52" i="47"/>
  <c r="FZ52" i="47" s="1"/>
  <c r="GA52" i="47" s="1"/>
  <c r="DE48" i="47"/>
  <c r="EH45" i="47"/>
  <c r="EJ45" i="47" s="1"/>
  <c r="EK45" i="47" s="1"/>
  <c r="Z41" i="47"/>
  <c r="BM58" i="47"/>
  <c r="BM59" i="47"/>
  <c r="L117" i="35"/>
  <c r="FX50" i="47"/>
  <c r="FZ50" i="47" s="1"/>
  <c r="GA50" i="47" s="1"/>
  <c r="FI48" i="47"/>
  <c r="DQ61" i="47"/>
  <c r="DQ62" i="47"/>
  <c r="HL16" i="47"/>
  <c r="HL17" i="47"/>
  <c r="EH51" i="47"/>
  <c r="EJ51" i="47" s="1"/>
  <c r="EK51" i="47" s="1"/>
  <c r="GW58" i="47"/>
  <c r="GW59" i="47"/>
  <c r="Z47" i="47"/>
  <c r="AB47" i="47" s="1"/>
  <c r="AC47" i="47" s="1"/>
  <c r="EI28" i="47"/>
  <c r="ED32" i="47" s="1"/>
  <c r="AY58" i="47"/>
  <c r="AY59" i="47"/>
  <c r="Z52" i="47"/>
  <c r="AB52" i="47" s="1"/>
  <c r="AC52" i="47" s="1"/>
  <c r="HM54" i="47"/>
  <c r="HN48" i="47" s="1"/>
  <c r="HP48" i="47" s="1"/>
  <c r="HQ48" i="47" s="1"/>
  <c r="FG61" i="47"/>
  <c r="FG62" i="47"/>
  <c r="AV114" i="33"/>
  <c r="Y15" i="34" s="1"/>
  <c r="EH52" i="47"/>
  <c r="EJ52" i="47" s="1"/>
  <c r="EK52" i="47" s="1"/>
  <c r="AV114" i="35"/>
  <c r="U114" i="35"/>
  <c r="E115" i="35" s="1"/>
  <c r="AQ114" i="35"/>
  <c r="DF53" i="44"/>
  <c r="DH53" i="44" s="1"/>
  <c r="DI53" i="44" s="1"/>
  <c r="Z48" i="44"/>
  <c r="AB48" i="44" s="1"/>
  <c r="AC48" i="44" s="1"/>
  <c r="DF47" i="44"/>
  <c r="DH47" i="44" s="1"/>
  <c r="DI47" i="44" s="1"/>
  <c r="EV46" i="44"/>
  <c r="EX46" i="44" s="1"/>
  <c r="EY46" i="44" s="1"/>
  <c r="Z45" i="44"/>
  <c r="AB45" i="44" s="1"/>
  <c r="AC45" i="44" s="1"/>
  <c r="BB44" i="44"/>
  <c r="BD44" i="44" s="1"/>
  <c r="BE44" i="44" s="1"/>
  <c r="CC54" i="44"/>
  <c r="CD53" i="44" s="1"/>
  <c r="CF53" i="44" s="1"/>
  <c r="CG53" i="44" s="1"/>
  <c r="IP51" i="44"/>
  <c r="IR51" i="44" s="1"/>
  <c r="BB50" i="44"/>
  <c r="BD50" i="44" s="1"/>
  <c r="BE50" i="44" s="1"/>
  <c r="L50" i="44"/>
  <c r="N50" i="44" s="1"/>
  <c r="O50" i="44" s="1"/>
  <c r="GL20" i="47"/>
  <c r="GL21" i="47" s="1"/>
  <c r="EJ17" i="47"/>
  <c r="BB51" i="44"/>
  <c r="BD51" i="44" s="1"/>
  <c r="BE51" i="44" s="1"/>
  <c r="DF49" i="44"/>
  <c r="DH49" i="44" s="1"/>
  <c r="DI49" i="44" s="1"/>
  <c r="Z44" i="44"/>
  <c r="AB44" i="44" s="1"/>
  <c r="AC44" i="44" s="1"/>
  <c r="GT158" i="44"/>
  <c r="GT157" i="44"/>
  <c r="GT156" i="44"/>
  <c r="GT155" i="44"/>
  <c r="GT154" i="44"/>
  <c r="GT153" i="44"/>
  <c r="GT152" i="44"/>
  <c r="GT151" i="44"/>
  <c r="GT150" i="44"/>
  <c r="GT149" i="44"/>
  <c r="GT148" i="44"/>
  <c r="GT147" i="44"/>
  <c r="GT146" i="44"/>
  <c r="GT145" i="44"/>
  <c r="GT144" i="44"/>
  <c r="GT143" i="44"/>
  <c r="GT142" i="44"/>
  <c r="GT141" i="44"/>
  <c r="GT140" i="44"/>
  <c r="GT139" i="44"/>
  <c r="GT135" i="44"/>
  <c r="GT133" i="44"/>
  <c r="GT132" i="44"/>
  <c r="GT131" i="44"/>
  <c r="GT130" i="44"/>
  <c r="GT129" i="44"/>
  <c r="GT128" i="44"/>
  <c r="GT127" i="44"/>
  <c r="GT126" i="44"/>
  <c r="GT125" i="44"/>
  <c r="GT124" i="44"/>
  <c r="GT123" i="44"/>
  <c r="GT122" i="44"/>
  <c r="GT121" i="44"/>
  <c r="GT120" i="44"/>
  <c r="GT119" i="44"/>
  <c r="GT118" i="44"/>
  <c r="GT117" i="44"/>
  <c r="GT116" i="44"/>
  <c r="GT115" i="44"/>
  <c r="GT114" i="44"/>
  <c r="GT113" i="44"/>
  <c r="GT112" i="44"/>
  <c r="GT111" i="44"/>
  <c r="GT110" i="44"/>
  <c r="GT109" i="44"/>
  <c r="GT108" i="44"/>
  <c r="GT107" i="44"/>
  <c r="GT106" i="44"/>
  <c r="GT105" i="44"/>
  <c r="GT104" i="44"/>
  <c r="GT103" i="44"/>
  <c r="GT102" i="44"/>
  <c r="GT101" i="44"/>
  <c r="GT100" i="44"/>
  <c r="GT99" i="44"/>
  <c r="GT98" i="44"/>
  <c r="GT97" i="44"/>
  <c r="GT96" i="44"/>
  <c r="GT95" i="44"/>
  <c r="GT94" i="44"/>
  <c r="GT93" i="44"/>
  <c r="GT92" i="44"/>
  <c r="GT91" i="44"/>
  <c r="GT90" i="44"/>
  <c r="GT89" i="44"/>
  <c r="GT88" i="44"/>
  <c r="GT87" i="44"/>
  <c r="GT86" i="44"/>
  <c r="GT85" i="44"/>
  <c r="GT84" i="44"/>
  <c r="GT83" i="44"/>
  <c r="GT82" i="44"/>
  <c r="GT81" i="44"/>
  <c r="GT80" i="44"/>
  <c r="GT79" i="44"/>
  <c r="GT78" i="44"/>
  <c r="GT77" i="44"/>
  <c r="GT76" i="44"/>
  <c r="GT75" i="44"/>
  <c r="GT74" i="44"/>
  <c r="GT73" i="44"/>
  <c r="GT72" i="44"/>
  <c r="GT71" i="44"/>
  <c r="GT70" i="44"/>
  <c r="GT69" i="44"/>
  <c r="GT68" i="44"/>
  <c r="GT67" i="44"/>
  <c r="GT66" i="44"/>
  <c r="GT65" i="44"/>
  <c r="GT64" i="44"/>
  <c r="GT63" i="44"/>
  <c r="GT62" i="44"/>
  <c r="GT61" i="44"/>
  <c r="GT60" i="44"/>
  <c r="GT59" i="44"/>
  <c r="GT137" i="44"/>
  <c r="GT138" i="44"/>
  <c r="GU61" i="44"/>
  <c r="GZ18" i="44"/>
  <c r="GZ17" i="44"/>
  <c r="GT134" i="44"/>
  <c r="GZ20" i="44"/>
  <c r="GZ21" i="44" s="1"/>
  <c r="GT136" i="44"/>
  <c r="GT54" i="44"/>
  <c r="GT52" i="44"/>
  <c r="GT47" i="44"/>
  <c r="GT44" i="44"/>
  <c r="GT31" i="44"/>
  <c r="GT29" i="44"/>
  <c r="GT28" i="44"/>
  <c r="GT20" i="44"/>
  <c r="GT18" i="44"/>
  <c r="GT17" i="44"/>
  <c r="GT16" i="44"/>
  <c r="GT15" i="44"/>
  <c r="GT14" i="44"/>
  <c r="GT12" i="44"/>
  <c r="GU62" i="44"/>
  <c r="GT58" i="44"/>
  <c r="GT57" i="44"/>
  <c r="GT53" i="44"/>
  <c r="GT50" i="44"/>
  <c r="GT45" i="44"/>
  <c r="GT42" i="44"/>
  <c r="GT40" i="44"/>
  <c r="GT38" i="44"/>
  <c r="GT36" i="44"/>
  <c r="GT34" i="44"/>
  <c r="GT32" i="44"/>
  <c r="GT27" i="44"/>
  <c r="GT25" i="44"/>
  <c r="GT23" i="44"/>
  <c r="GT8" i="44"/>
  <c r="GT51" i="44"/>
  <c r="GT48" i="44"/>
  <c r="GT43" i="44"/>
  <c r="GT30" i="44"/>
  <c r="GT19" i="44"/>
  <c r="GX18" i="44"/>
  <c r="GZ16" i="44" s="1"/>
  <c r="GT11" i="44"/>
  <c r="GT10" i="44"/>
  <c r="GT56" i="44"/>
  <c r="GT55" i="44"/>
  <c r="GT49" i="44"/>
  <c r="GT46" i="44"/>
  <c r="GT41" i="44"/>
  <c r="GT39" i="44"/>
  <c r="GT37" i="44"/>
  <c r="GT35" i="44"/>
  <c r="GT33" i="44"/>
  <c r="GT26" i="44"/>
  <c r="GT24" i="44"/>
  <c r="GT22" i="44"/>
  <c r="GT21" i="44"/>
  <c r="GT13" i="44"/>
  <c r="GT9" i="44"/>
  <c r="CZ158" i="44"/>
  <c r="CZ157" i="44"/>
  <c r="CZ156" i="44"/>
  <c r="CZ155" i="44"/>
  <c r="CZ154" i="44"/>
  <c r="CZ153" i="44"/>
  <c r="CZ152" i="44"/>
  <c r="CZ151" i="44"/>
  <c r="CZ150" i="44"/>
  <c r="CZ149" i="44"/>
  <c r="CZ148" i="44"/>
  <c r="CZ147" i="44"/>
  <c r="CZ146" i="44"/>
  <c r="CZ145" i="44"/>
  <c r="CZ144" i="44"/>
  <c r="CZ143" i="44"/>
  <c r="CZ142" i="44"/>
  <c r="CZ141" i="44"/>
  <c r="CZ140" i="44"/>
  <c r="CZ139" i="44"/>
  <c r="CZ138" i="44"/>
  <c r="CZ137" i="44"/>
  <c r="CZ136" i="44"/>
  <c r="CZ135" i="44"/>
  <c r="CZ134" i="44"/>
  <c r="CZ61" i="44"/>
  <c r="CZ133" i="44"/>
  <c r="CZ132" i="44"/>
  <c r="CZ131" i="44"/>
  <c r="CZ130" i="44"/>
  <c r="CZ129" i="44"/>
  <c r="CZ128" i="44"/>
  <c r="CZ127" i="44"/>
  <c r="CZ126" i="44"/>
  <c r="CZ125" i="44"/>
  <c r="CZ124" i="44"/>
  <c r="CZ123" i="44"/>
  <c r="CZ122" i="44"/>
  <c r="CZ121" i="44"/>
  <c r="CZ120" i="44"/>
  <c r="CZ119" i="44"/>
  <c r="CZ118" i="44"/>
  <c r="CZ117" i="44"/>
  <c r="CZ116" i="44"/>
  <c r="CZ115" i="44"/>
  <c r="CZ114" i="44"/>
  <c r="CZ113" i="44"/>
  <c r="CZ112" i="44"/>
  <c r="CZ111" i="44"/>
  <c r="CZ110" i="44"/>
  <c r="CZ109" i="44"/>
  <c r="CZ108" i="44"/>
  <c r="CZ107" i="44"/>
  <c r="CZ106" i="44"/>
  <c r="CZ105" i="44"/>
  <c r="CZ104" i="44"/>
  <c r="CZ103" i="44"/>
  <c r="CZ102" i="44"/>
  <c r="CZ101" i="44"/>
  <c r="CZ100" i="44"/>
  <c r="CZ99" i="44"/>
  <c r="CZ98" i="44"/>
  <c r="CZ97" i="44"/>
  <c r="CZ96" i="44"/>
  <c r="CZ95" i="44"/>
  <c r="CZ94" i="44"/>
  <c r="CZ93" i="44"/>
  <c r="CZ92" i="44"/>
  <c r="CZ91" i="44"/>
  <c r="CZ90" i="44"/>
  <c r="CZ89" i="44"/>
  <c r="CZ88" i="44"/>
  <c r="CZ87" i="44"/>
  <c r="CZ86" i="44"/>
  <c r="CZ85" i="44"/>
  <c r="CZ84" i="44"/>
  <c r="CZ83" i="44"/>
  <c r="CZ82" i="44"/>
  <c r="CZ81" i="44"/>
  <c r="CZ80" i="44"/>
  <c r="CZ79" i="44"/>
  <c r="CZ78" i="44"/>
  <c r="CZ77" i="44"/>
  <c r="CZ76" i="44"/>
  <c r="CZ75" i="44"/>
  <c r="CZ74" i="44"/>
  <c r="CZ73" i="44"/>
  <c r="CZ72" i="44"/>
  <c r="CZ71" i="44"/>
  <c r="CZ70" i="44"/>
  <c r="CZ69" i="44"/>
  <c r="CZ68" i="44"/>
  <c r="CZ67" i="44"/>
  <c r="CZ66" i="44"/>
  <c r="CZ65" i="44"/>
  <c r="CZ64" i="44"/>
  <c r="DA62" i="44"/>
  <c r="CZ54" i="44"/>
  <c r="CZ53" i="44"/>
  <c r="CZ51" i="44"/>
  <c r="CZ49" i="44"/>
  <c r="CZ47" i="44"/>
  <c r="CZ45" i="44"/>
  <c r="CZ43" i="44"/>
  <c r="CZ41" i="44"/>
  <c r="CZ20" i="44"/>
  <c r="CZ14" i="44"/>
  <c r="CZ10" i="44"/>
  <c r="CZ63" i="44"/>
  <c r="CZ55" i="44"/>
  <c r="CZ52" i="44"/>
  <c r="CZ50" i="44"/>
  <c r="CZ48" i="44"/>
  <c r="CZ46" i="44"/>
  <c r="CZ44" i="44"/>
  <c r="CZ42" i="44"/>
  <c r="CZ28" i="44"/>
  <c r="CZ21" i="44"/>
  <c r="DF18" i="44"/>
  <c r="DF17" i="44"/>
  <c r="CZ13" i="44"/>
  <c r="CZ8" i="44"/>
  <c r="CZ60" i="44"/>
  <c r="CZ57" i="44"/>
  <c r="CZ40" i="44"/>
  <c r="CZ38" i="44"/>
  <c r="CZ36" i="44"/>
  <c r="CZ27" i="44"/>
  <c r="CZ25" i="44"/>
  <c r="CZ23" i="44"/>
  <c r="CZ18" i="44"/>
  <c r="CZ17" i="44"/>
  <c r="CZ16" i="44"/>
  <c r="CZ9" i="44"/>
  <c r="CZ62" i="44"/>
  <c r="DA61" i="44"/>
  <c r="CZ34" i="44"/>
  <c r="CZ32" i="44"/>
  <c r="CZ30" i="44"/>
  <c r="CZ29" i="44"/>
  <c r="CZ59" i="44"/>
  <c r="CZ56" i="44"/>
  <c r="CZ39" i="44"/>
  <c r="CZ37" i="44"/>
  <c r="CZ35" i="44"/>
  <c r="CZ26" i="44"/>
  <c r="CZ24" i="44"/>
  <c r="CZ22" i="44"/>
  <c r="DD18" i="44"/>
  <c r="DF16" i="44" s="1"/>
  <c r="CZ58" i="44"/>
  <c r="CZ33" i="44"/>
  <c r="CZ31" i="44"/>
  <c r="DF20" i="44"/>
  <c r="DF21" i="44" s="1"/>
  <c r="CZ19" i="44"/>
  <c r="CZ15" i="44"/>
  <c r="CZ12" i="44"/>
  <c r="CZ11" i="44"/>
  <c r="F158" i="44"/>
  <c r="F157" i="44"/>
  <c r="F156" i="44"/>
  <c r="F155" i="44"/>
  <c r="F154" i="44"/>
  <c r="F153" i="44"/>
  <c r="F152" i="44"/>
  <c r="F151" i="44"/>
  <c r="F150" i="44"/>
  <c r="F149" i="44"/>
  <c r="F148" i="44"/>
  <c r="F147" i="44"/>
  <c r="F146" i="44"/>
  <c r="F145" i="44"/>
  <c r="F144" i="44"/>
  <c r="F143" i="44"/>
  <c r="F142" i="44"/>
  <c r="F141" i="44"/>
  <c r="F140" i="44"/>
  <c r="F138" i="44"/>
  <c r="F134" i="44"/>
  <c r="F133" i="44"/>
  <c r="F132" i="44"/>
  <c r="F131" i="44"/>
  <c r="F130" i="44"/>
  <c r="F129" i="44"/>
  <c r="F128" i="44"/>
  <c r="F127" i="44"/>
  <c r="F126" i="44"/>
  <c r="F125" i="44"/>
  <c r="F124" i="44"/>
  <c r="F123" i="44"/>
  <c r="F122" i="44"/>
  <c r="F121" i="44"/>
  <c r="F120" i="44"/>
  <c r="F119" i="44"/>
  <c r="F118" i="44"/>
  <c r="F117" i="44"/>
  <c r="F116" i="44"/>
  <c r="F115" i="44"/>
  <c r="F114" i="44"/>
  <c r="F113" i="44"/>
  <c r="F112" i="44"/>
  <c r="F111" i="44"/>
  <c r="F110" i="44"/>
  <c r="F109" i="44"/>
  <c r="F108" i="44"/>
  <c r="F107" i="44"/>
  <c r="F106" i="44"/>
  <c r="F105" i="44"/>
  <c r="F104" i="44"/>
  <c r="F103" i="44"/>
  <c r="F102" i="44"/>
  <c r="F101" i="44"/>
  <c r="F100" i="44"/>
  <c r="F99" i="44"/>
  <c r="F98" i="44"/>
  <c r="F97" i="44"/>
  <c r="F96" i="44"/>
  <c r="F95" i="44"/>
  <c r="F94" i="44"/>
  <c r="F93" i="44"/>
  <c r="F92" i="44"/>
  <c r="F91" i="44"/>
  <c r="F90" i="44"/>
  <c r="F89" i="44"/>
  <c r="F88" i="44"/>
  <c r="F87" i="44"/>
  <c r="F86" i="44"/>
  <c r="F85" i="44"/>
  <c r="F84" i="44"/>
  <c r="F83" i="44"/>
  <c r="F82" i="44"/>
  <c r="F81" i="44"/>
  <c r="F80" i="44"/>
  <c r="F79" i="44"/>
  <c r="F78" i="44"/>
  <c r="F77" i="44"/>
  <c r="F76" i="44"/>
  <c r="F75" i="44"/>
  <c r="F74" i="44"/>
  <c r="F73" i="44"/>
  <c r="F72" i="44"/>
  <c r="F71" i="44"/>
  <c r="F70" i="44"/>
  <c r="F69" i="44"/>
  <c r="F68" i="44"/>
  <c r="F67" i="44"/>
  <c r="F66" i="44"/>
  <c r="F65" i="44"/>
  <c r="F64" i="44"/>
  <c r="F63" i="44"/>
  <c r="F62" i="44"/>
  <c r="F61" i="44"/>
  <c r="F60" i="44"/>
  <c r="F59" i="44"/>
  <c r="F136" i="44"/>
  <c r="F137" i="44"/>
  <c r="G62" i="44"/>
  <c r="L20" i="44"/>
  <c r="L21" i="44" s="1"/>
  <c r="P12" i="45" s="1"/>
  <c r="AG12" i="45" s="1"/>
  <c r="L18" i="44"/>
  <c r="N12" i="45" s="1"/>
  <c r="AE12" i="45" s="1"/>
  <c r="L17" i="44"/>
  <c r="O12" i="45" s="1"/>
  <c r="AF12" i="45" s="1"/>
  <c r="F139" i="44"/>
  <c r="G61" i="44"/>
  <c r="F135" i="44"/>
  <c r="F55" i="44"/>
  <c r="F54" i="44"/>
  <c r="F51" i="44"/>
  <c r="F46" i="44"/>
  <c r="F43" i="44"/>
  <c r="F32" i="44"/>
  <c r="F30" i="44"/>
  <c r="F21" i="44"/>
  <c r="F19" i="44"/>
  <c r="F18" i="44"/>
  <c r="F17" i="44"/>
  <c r="F16" i="44"/>
  <c r="F13" i="44"/>
  <c r="F11" i="44"/>
  <c r="F58" i="44"/>
  <c r="F56" i="44"/>
  <c r="F52" i="44"/>
  <c r="F49" i="44"/>
  <c r="F44" i="44"/>
  <c r="F41" i="44"/>
  <c r="F39" i="44"/>
  <c r="F37" i="44"/>
  <c r="F35" i="44"/>
  <c r="F33" i="44"/>
  <c r="F28" i="44"/>
  <c r="F26" i="44"/>
  <c r="F24" i="44"/>
  <c r="F22" i="44"/>
  <c r="F14" i="44"/>
  <c r="F9" i="44"/>
  <c r="F8" i="44"/>
  <c r="F50" i="44"/>
  <c r="F47" i="44"/>
  <c r="F42" i="44"/>
  <c r="F31" i="44"/>
  <c r="F29" i="44"/>
  <c r="F20" i="44"/>
  <c r="J18" i="44"/>
  <c r="L16" i="44" s="1"/>
  <c r="F15" i="44"/>
  <c r="F12" i="44"/>
  <c r="F57" i="44"/>
  <c r="F53" i="44"/>
  <c r="F48" i="44"/>
  <c r="F45" i="44"/>
  <c r="F40" i="44"/>
  <c r="F38" i="44"/>
  <c r="F36" i="44"/>
  <c r="F34" i="44"/>
  <c r="F27" i="44"/>
  <c r="F25" i="44"/>
  <c r="F23" i="44"/>
  <c r="F10" i="44"/>
  <c r="FD158" i="44"/>
  <c r="FD157" i="44"/>
  <c r="FD156" i="44"/>
  <c r="FD155" i="44"/>
  <c r="FD154" i="44"/>
  <c r="FD153" i="44"/>
  <c r="FD152" i="44"/>
  <c r="FD151" i="44"/>
  <c r="FD150" i="44"/>
  <c r="FD149" i="44"/>
  <c r="FD148" i="44"/>
  <c r="FD147" i="44"/>
  <c r="FD146" i="44"/>
  <c r="FD145" i="44"/>
  <c r="FD144" i="44"/>
  <c r="FD143" i="44"/>
  <c r="FD142" i="44"/>
  <c r="FD141" i="44"/>
  <c r="FD140" i="44"/>
  <c r="FD139" i="44"/>
  <c r="FD138" i="44"/>
  <c r="FD137" i="44"/>
  <c r="FD136" i="44"/>
  <c r="FD135" i="44"/>
  <c r="FD134" i="44"/>
  <c r="FD61" i="44"/>
  <c r="FD133" i="44"/>
  <c r="FD132" i="44"/>
  <c r="FD131" i="44"/>
  <c r="FD130" i="44"/>
  <c r="FD129" i="44"/>
  <c r="FD128" i="44"/>
  <c r="FD127" i="44"/>
  <c r="FD126" i="44"/>
  <c r="FD125" i="44"/>
  <c r="FD124" i="44"/>
  <c r="FD123" i="44"/>
  <c r="FD122" i="44"/>
  <c r="FD121" i="44"/>
  <c r="FD120" i="44"/>
  <c r="FD119" i="44"/>
  <c r="FD118" i="44"/>
  <c r="FD117" i="44"/>
  <c r="FD116" i="44"/>
  <c r="FD115" i="44"/>
  <c r="FD114" i="44"/>
  <c r="FD113" i="44"/>
  <c r="FD112" i="44"/>
  <c r="FD111" i="44"/>
  <c r="FD110" i="44"/>
  <c r="FD109" i="44"/>
  <c r="FD108" i="44"/>
  <c r="FD107" i="44"/>
  <c r="FD106" i="44"/>
  <c r="FD105" i="44"/>
  <c r="FD104" i="44"/>
  <c r="FD103" i="44"/>
  <c r="FD102" i="44"/>
  <c r="FD101" i="44"/>
  <c r="FD100" i="44"/>
  <c r="FD99" i="44"/>
  <c r="FD98" i="44"/>
  <c r="FD97" i="44"/>
  <c r="FD96" i="44"/>
  <c r="FD95" i="44"/>
  <c r="FD94" i="44"/>
  <c r="FD93" i="44"/>
  <c r="FD92" i="44"/>
  <c r="FD91" i="44"/>
  <c r="FD90" i="44"/>
  <c r="FD89" i="44"/>
  <c r="FD88" i="44"/>
  <c r="FD87" i="44"/>
  <c r="FD86" i="44"/>
  <c r="FD85" i="44"/>
  <c r="FD84" i="44"/>
  <c r="FD83" i="44"/>
  <c r="FD82" i="44"/>
  <c r="FD81" i="44"/>
  <c r="FD80" i="44"/>
  <c r="FD79" i="44"/>
  <c r="FD78" i="44"/>
  <c r="FD77" i="44"/>
  <c r="FD76" i="44"/>
  <c r="FD75" i="44"/>
  <c r="FD74" i="44"/>
  <c r="FD73" i="44"/>
  <c r="FD72" i="44"/>
  <c r="FD71" i="44"/>
  <c r="FD70" i="44"/>
  <c r="FD69" i="44"/>
  <c r="FD68" i="44"/>
  <c r="FD67" i="44"/>
  <c r="FD66" i="44"/>
  <c r="FD65" i="44"/>
  <c r="FD64" i="44"/>
  <c r="FD63" i="44"/>
  <c r="FD54" i="44"/>
  <c r="FD53" i="44"/>
  <c r="FD51" i="44"/>
  <c r="FD49" i="44"/>
  <c r="FD47" i="44"/>
  <c r="FD45" i="44"/>
  <c r="FD43" i="44"/>
  <c r="FD41" i="44"/>
  <c r="FD20" i="44"/>
  <c r="FD14" i="44"/>
  <c r="FD10" i="44"/>
  <c r="FE62" i="44"/>
  <c r="FD55" i="44"/>
  <c r="FD52" i="44"/>
  <c r="FD50" i="44"/>
  <c r="FD48" i="44"/>
  <c r="FD46" i="44"/>
  <c r="FD44" i="44"/>
  <c r="FD42" i="44"/>
  <c r="FD28" i="44"/>
  <c r="FD21" i="44"/>
  <c r="FJ18" i="44"/>
  <c r="FJ17" i="44"/>
  <c r="FD13" i="44"/>
  <c r="FD8" i="44"/>
  <c r="FD62" i="44"/>
  <c r="FD57" i="44"/>
  <c r="FD40" i="44"/>
  <c r="FD38" i="44"/>
  <c r="FD36" i="44"/>
  <c r="FD27" i="44"/>
  <c r="FD25" i="44"/>
  <c r="FD23" i="44"/>
  <c r="FD18" i="44"/>
  <c r="FD17" i="44"/>
  <c r="FD16" i="44"/>
  <c r="FD9" i="44"/>
  <c r="FD60" i="44"/>
  <c r="FD59" i="44"/>
  <c r="FD34" i="44"/>
  <c r="FD32" i="44"/>
  <c r="FD30" i="44"/>
  <c r="FD29" i="44"/>
  <c r="FD56" i="44"/>
  <c r="FD39" i="44"/>
  <c r="FD37" i="44"/>
  <c r="FD35" i="44"/>
  <c r="FD26" i="44"/>
  <c r="FD24" i="44"/>
  <c r="FD22" i="44"/>
  <c r="FH18" i="44"/>
  <c r="FJ16" i="44" s="1"/>
  <c r="FE61" i="44"/>
  <c r="FD58" i="44"/>
  <c r="FD33" i="44"/>
  <c r="FD31" i="44"/>
  <c r="FJ20" i="44"/>
  <c r="FJ21" i="44" s="1"/>
  <c r="FD19" i="44"/>
  <c r="FD15" i="44"/>
  <c r="FD12" i="44"/>
  <c r="FD11" i="44"/>
  <c r="T16" i="34"/>
  <c r="T17" i="34"/>
  <c r="AN44" i="44"/>
  <c r="AP44" i="44" s="1"/>
  <c r="AQ44" i="44" s="1"/>
  <c r="AV158" i="44"/>
  <c r="AV157" i="44"/>
  <c r="AV156" i="44"/>
  <c r="AV155" i="44"/>
  <c r="AV154" i="44"/>
  <c r="AV153" i="44"/>
  <c r="AV152" i="44"/>
  <c r="AV151" i="44"/>
  <c r="AV150" i="44"/>
  <c r="AV149" i="44"/>
  <c r="AV148" i="44"/>
  <c r="AV147" i="44"/>
  <c r="AV146" i="44"/>
  <c r="AV145" i="44"/>
  <c r="AV144" i="44"/>
  <c r="AV143" i="44"/>
  <c r="AV142" i="44"/>
  <c r="AV141" i="44"/>
  <c r="AV140" i="44"/>
  <c r="AV139" i="44"/>
  <c r="AV138" i="44"/>
  <c r="AV137" i="44"/>
  <c r="AV136" i="44"/>
  <c r="AV135" i="44"/>
  <c r="AV134" i="44"/>
  <c r="AV61" i="44"/>
  <c r="AV133" i="44"/>
  <c r="AV132" i="44"/>
  <c r="AV131" i="44"/>
  <c r="AV130" i="44"/>
  <c r="AV129" i="44"/>
  <c r="AV128" i="44"/>
  <c r="AV127" i="44"/>
  <c r="AV126" i="44"/>
  <c r="AV125" i="44"/>
  <c r="AV124" i="44"/>
  <c r="AV123" i="44"/>
  <c r="AV122" i="44"/>
  <c r="AV121" i="44"/>
  <c r="AV120" i="44"/>
  <c r="AV119" i="44"/>
  <c r="AV118" i="44"/>
  <c r="AV117" i="44"/>
  <c r="AV116" i="44"/>
  <c r="AV115" i="44"/>
  <c r="AV114" i="44"/>
  <c r="AV113" i="44"/>
  <c r="AV112" i="44"/>
  <c r="AV111" i="44"/>
  <c r="AV110" i="44"/>
  <c r="AV109" i="44"/>
  <c r="AV108" i="44"/>
  <c r="AV107" i="44"/>
  <c r="AV106" i="44"/>
  <c r="AV105" i="44"/>
  <c r="AV104" i="44"/>
  <c r="AV103" i="44"/>
  <c r="AV102" i="44"/>
  <c r="AV101" i="44"/>
  <c r="AV100" i="44"/>
  <c r="AV99" i="44"/>
  <c r="AV98" i="44"/>
  <c r="AV97" i="44"/>
  <c r="AV96" i="44"/>
  <c r="AV95" i="44"/>
  <c r="AV94" i="44"/>
  <c r="AV93" i="44"/>
  <c r="AV92" i="44"/>
  <c r="AV91" i="44"/>
  <c r="AV90" i="44"/>
  <c r="AV89" i="44"/>
  <c r="AV88" i="44"/>
  <c r="AV87" i="44"/>
  <c r="AV86" i="44"/>
  <c r="AV85" i="44"/>
  <c r="AV84" i="44"/>
  <c r="AV83" i="44"/>
  <c r="AV82" i="44"/>
  <c r="AV81" i="44"/>
  <c r="AV80" i="44"/>
  <c r="AV79" i="44"/>
  <c r="AV78" i="44"/>
  <c r="AV77" i="44"/>
  <c r="AV76" i="44"/>
  <c r="AV75" i="44"/>
  <c r="AV74" i="44"/>
  <c r="AV73" i="44"/>
  <c r="AV72" i="44"/>
  <c r="AV71" i="44"/>
  <c r="AV70" i="44"/>
  <c r="AV69" i="44"/>
  <c r="AV68" i="44"/>
  <c r="AV67" i="44"/>
  <c r="AV66" i="44"/>
  <c r="AV65" i="44"/>
  <c r="AV64" i="44"/>
  <c r="AV54" i="44"/>
  <c r="AV53" i="44"/>
  <c r="AV51" i="44"/>
  <c r="AV49" i="44"/>
  <c r="AV47" i="44"/>
  <c r="AV45" i="44"/>
  <c r="AV43" i="44"/>
  <c r="AV41" i="44"/>
  <c r="AV20" i="44"/>
  <c r="AV14" i="44"/>
  <c r="AV10" i="44"/>
  <c r="AW62" i="44"/>
  <c r="AV55" i="44"/>
  <c r="AV52" i="44"/>
  <c r="AV50" i="44"/>
  <c r="AV48" i="44"/>
  <c r="AV46" i="44"/>
  <c r="AV44" i="44"/>
  <c r="AV42" i="44"/>
  <c r="AV28" i="44"/>
  <c r="AV21" i="44"/>
  <c r="BB18" i="44"/>
  <c r="BB17" i="44"/>
  <c r="AV13" i="44"/>
  <c r="AV8" i="44"/>
  <c r="AV63" i="44"/>
  <c r="AV57" i="44"/>
  <c r="AV40" i="44"/>
  <c r="AV38" i="44"/>
  <c r="AV36" i="44"/>
  <c r="AV27" i="44"/>
  <c r="AV25" i="44"/>
  <c r="AV23" i="44"/>
  <c r="AV18" i="44"/>
  <c r="AV17" i="44"/>
  <c r="AV16" i="44"/>
  <c r="AV9" i="44"/>
  <c r="AV34" i="44"/>
  <c r="AV32" i="44"/>
  <c r="AV30" i="44"/>
  <c r="AV29" i="44"/>
  <c r="AV62" i="44"/>
  <c r="AV56" i="44"/>
  <c r="AV39" i="44"/>
  <c r="AV37" i="44"/>
  <c r="AV35" i="44"/>
  <c r="AV26" i="44"/>
  <c r="AV24" i="44"/>
  <c r="AV22" i="44"/>
  <c r="AZ18" i="44"/>
  <c r="BB16" i="44" s="1"/>
  <c r="AW61" i="44"/>
  <c r="AV60" i="44"/>
  <c r="AV59" i="44"/>
  <c r="AV58" i="44"/>
  <c r="AV33" i="44"/>
  <c r="AV31" i="44"/>
  <c r="BB20" i="44"/>
  <c r="BB21" i="44" s="1"/>
  <c r="AV19" i="44"/>
  <c r="AV15" i="44"/>
  <c r="AV12" i="44"/>
  <c r="AV11" i="44"/>
  <c r="Y18" i="34"/>
  <c r="Y17" i="34"/>
  <c r="Y16" i="34"/>
  <c r="IA53" i="47"/>
  <c r="DS42" i="47"/>
  <c r="FG58" i="47"/>
  <c r="FG59" i="47"/>
  <c r="ET17" i="47"/>
  <c r="ET16" i="47"/>
  <c r="AR114" i="35"/>
  <c r="EU45" i="47"/>
  <c r="K42" i="47"/>
  <c r="AK58" i="47"/>
  <c r="AK59" i="47"/>
  <c r="GX17" i="47"/>
  <c r="GX16" i="47"/>
  <c r="AB19" i="47"/>
  <c r="X14" i="47"/>
  <c r="AP114" i="35"/>
  <c r="AO114" i="35"/>
  <c r="AU114" i="35"/>
  <c r="GL52" i="44"/>
  <c r="GN52" i="44" s="1"/>
  <c r="GO52" i="44" s="1"/>
  <c r="DF50" i="44"/>
  <c r="DH50" i="44" s="1"/>
  <c r="DI50" i="44" s="1"/>
  <c r="BB49" i="44"/>
  <c r="BD49" i="44" s="1"/>
  <c r="BE49" i="44" s="1"/>
  <c r="FJ45" i="44"/>
  <c r="FL45" i="44" s="1"/>
  <c r="FM45" i="44" s="1"/>
  <c r="Z42" i="44"/>
  <c r="AB42" i="44" s="1"/>
  <c r="AC42" i="44" s="1"/>
  <c r="CB17" i="44"/>
  <c r="CB16" i="44"/>
  <c r="E34" i="10"/>
  <c r="J34" i="10"/>
  <c r="IB49" i="44"/>
  <c r="ID49" i="44" s="1"/>
  <c r="IE49" i="44" s="1"/>
  <c r="IB41" i="44"/>
  <c r="HV158" i="44"/>
  <c r="HV157" i="44"/>
  <c r="HV156" i="44"/>
  <c r="HV155" i="44"/>
  <c r="HV154" i="44"/>
  <c r="HV153" i="44"/>
  <c r="HV152" i="44"/>
  <c r="HV151" i="44"/>
  <c r="HV150" i="44"/>
  <c r="HV149" i="44"/>
  <c r="HV148" i="44"/>
  <c r="HV147" i="44"/>
  <c r="HV146" i="44"/>
  <c r="HV145" i="44"/>
  <c r="HV144" i="44"/>
  <c r="HV143" i="44"/>
  <c r="HV142" i="44"/>
  <c r="HV141" i="44"/>
  <c r="HV140" i="44"/>
  <c r="HV139" i="44"/>
  <c r="HV138" i="44"/>
  <c r="HV134" i="44"/>
  <c r="HV133" i="44"/>
  <c r="HV132" i="44"/>
  <c r="HV131" i="44"/>
  <c r="HV130" i="44"/>
  <c r="HV129" i="44"/>
  <c r="HV128" i="44"/>
  <c r="HV127" i="44"/>
  <c r="HV126" i="44"/>
  <c r="HV125" i="44"/>
  <c r="HV124" i="44"/>
  <c r="HV123" i="44"/>
  <c r="HV122" i="44"/>
  <c r="HV121" i="44"/>
  <c r="HV120" i="44"/>
  <c r="HV119" i="44"/>
  <c r="HV118" i="44"/>
  <c r="HV117" i="44"/>
  <c r="HV116" i="44"/>
  <c r="HV115" i="44"/>
  <c r="HV114" i="44"/>
  <c r="HV113" i="44"/>
  <c r="HV112" i="44"/>
  <c r="HV111" i="44"/>
  <c r="HV110" i="44"/>
  <c r="HV109" i="44"/>
  <c r="HV108" i="44"/>
  <c r="HV107" i="44"/>
  <c r="HV106" i="44"/>
  <c r="HV105" i="44"/>
  <c r="HV104" i="44"/>
  <c r="HV103" i="44"/>
  <c r="HV102" i="44"/>
  <c r="HV101" i="44"/>
  <c r="HV100" i="44"/>
  <c r="HV99" i="44"/>
  <c r="HV98" i="44"/>
  <c r="HV97" i="44"/>
  <c r="HV96" i="44"/>
  <c r="HV95" i="44"/>
  <c r="HV94" i="44"/>
  <c r="HV93" i="44"/>
  <c r="HV92" i="44"/>
  <c r="HV91" i="44"/>
  <c r="HV90" i="44"/>
  <c r="HV89" i="44"/>
  <c r="HV88" i="44"/>
  <c r="HV87" i="44"/>
  <c r="HV86" i="44"/>
  <c r="HV85" i="44"/>
  <c r="HV84" i="44"/>
  <c r="HV83" i="44"/>
  <c r="HV82" i="44"/>
  <c r="HV81" i="44"/>
  <c r="HV80" i="44"/>
  <c r="HV79" i="44"/>
  <c r="HV78" i="44"/>
  <c r="HV77" i="44"/>
  <c r="HV76" i="44"/>
  <c r="HV75" i="44"/>
  <c r="HV74" i="44"/>
  <c r="HV73" i="44"/>
  <c r="HV72" i="44"/>
  <c r="HV71" i="44"/>
  <c r="HV70" i="44"/>
  <c r="HV69" i="44"/>
  <c r="HV68" i="44"/>
  <c r="HV67" i="44"/>
  <c r="HV66" i="44"/>
  <c r="HV65" i="44"/>
  <c r="HV64" i="44"/>
  <c r="HV63" i="44"/>
  <c r="HV62" i="44"/>
  <c r="HV61" i="44"/>
  <c r="HV60" i="44"/>
  <c r="HV59" i="44"/>
  <c r="HV136" i="44"/>
  <c r="HV137" i="44"/>
  <c r="HW62" i="44"/>
  <c r="IB20" i="44"/>
  <c r="IB21" i="44" s="1"/>
  <c r="IB18" i="44"/>
  <c r="IB17" i="44"/>
  <c r="HW61" i="44"/>
  <c r="HV135" i="44"/>
  <c r="HV55" i="44"/>
  <c r="HV54" i="44"/>
  <c r="HV51" i="44"/>
  <c r="HV46" i="44"/>
  <c r="HV43" i="44"/>
  <c r="HV30" i="44"/>
  <c r="HV21" i="44"/>
  <c r="HV19" i="44"/>
  <c r="HV18" i="44"/>
  <c r="HV17" i="44"/>
  <c r="HV16" i="44"/>
  <c r="HV13" i="44"/>
  <c r="HV11" i="44"/>
  <c r="HV58" i="44"/>
  <c r="HV56" i="44"/>
  <c r="HV52" i="44"/>
  <c r="HV49" i="44"/>
  <c r="HV44" i="44"/>
  <c r="HV41" i="44"/>
  <c r="HV39" i="44"/>
  <c r="HV37" i="44"/>
  <c r="HV35" i="44"/>
  <c r="HV34" i="44"/>
  <c r="HV32" i="44"/>
  <c r="HV28" i="44"/>
  <c r="HV26" i="44"/>
  <c r="HV24" i="44"/>
  <c r="HV22" i="44"/>
  <c r="HV14" i="44"/>
  <c r="HV9" i="44"/>
  <c r="HV8" i="44"/>
  <c r="HV50" i="44"/>
  <c r="HV47" i="44"/>
  <c r="HV42" i="44"/>
  <c r="HV31" i="44"/>
  <c r="HV29" i="44"/>
  <c r="HV20" i="44"/>
  <c r="HZ18" i="44"/>
  <c r="IB16" i="44" s="1"/>
  <c r="HV15" i="44"/>
  <c r="HV12" i="44"/>
  <c r="HV57" i="44"/>
  <c r="HV53" i="44"/>
  <c r="HV48" i="44"/>
  <c r="HV45" i="44"/>
  <c r="HV40" i="44"/>
  <c r="HV38" i="44"/>
  <c r="HV36" i="44"/>
  <c r="HV33" i="44"/>
  <c r="HV27" i="44"/>
  <c r="HV25" i="44"/>
  <c r="HV23" i="44"/>
  <c r="HV10" i="44"/>
  <c r="EP158" i="44"/>
  <c r="EP157" i="44"/>
  <c r="EP156" i="44"/>
  <c r="EP155" i="44"/>
  <c r="EP154" i="44"/>
  <c r="EP153" i="44"/>
  <c r="EP152" i="44"/>
  <c r="EP151" i="44"/>
  <c r="EP150" i="44"/>
  <c r="EP149" i="44"/>
  <c r="EP148" i="44"/>
  <c r="EP147" i="44"/>
  <c r="EP146" i="44"/>
  <c r="EP145" i="44"/>
  <c r="EP144" i="44"/>
  <c r="EP143" i="44"/>
  <c r="EP142" i="44"/>
  <c r="EP141" i="44"/>
  <c r="EP140" i="44"/>
  <c r="EP137" i="44"/>
  <c r="EP133" i="44"/>
  <c r="EP132" i="44"/>
  <c r="EP131" i="44"/>
  <c r="EP130" i="44"/>
  <c r="EP129" i="44"/>
  <c r="EP128" i="44"/>
  <c r="EP127" i="44"/>
  <c r="EP126" i="44"/>
  <c r="EP125" i="44"/>
  <c r="EP124" i="44"/>
  <c r="EP123" i="44"/>
  <c r="EP122" i="44"/>
  <c r="EP121" i="44"/>
  <c r="EP120" i="44"/>
  <c r="EP119" i="44"/>
  <c r="EP118" i="44"/>
  <c r="EP117" i="44"/>
  <c r="EP116" i="44"/>
  <c r="EP115" i="44"/>
  <c r="EP114" i="44"/>
  <c r="EP113" i="44"/>
  <c r="EP112" i="44"/>
  <c r="EP111" i="44"/>
  <c r="EP110" i="44"/>
  <c r="EP109" i="44"/>
  <c r="EP108" i="44"/>
  <c r="EP107" i="44"/>
  <c r="EP106" i="44"/>
  <c r="EP105" i="44"/>
  <c r="EP104" i="44"/>
  <c r="EP103" i="44"/>
  <c r="EP102" i="44"/>
  <c r="EP101" i="44"/>
  <c r="EP100" i="44"/>
  <c r="EP99" i="44"/>
  <c r="EP98" i="44"/>
  <c r="EP97" i="44"/>
  <c r="EP96" i="44"/>
  <c r="EP95" i="44"/>
  <c r="EP94" i="44"/>
  <c r="EP93" i="44"/>
  <c r="EP92" i="44"/>
  <c r="EP91" i="44"/>
  <c r="EP90" i="44"/>
  <c r="EP89" i="44"/>
  <c r="EP88" i="44"/>
  <c r="EP87" i="44"/>
  <c r="EP86" i="44"/>
  <c r="EP85" i="44"/>
  <c r="EP84" i="44"/>
  <c r="EP83" i="44"/>
  <c r="EP82" i="44"/>
  <c r="EP81" i="44"/>
  <c r="EP80" i="44"/>
  <c r="EP79" i="44"/>
  <c r="EP78" i="44"/>
  <c r="EP77" i="44"/>
  <c r="EP76" i="44"/>
  <c r="EP75" i="44"/>
  <c r="EP74" i="44"/>
  <c r="EP73" i="44"/>
  <c r="EP72" i="44"/>
  <c r="EP71" i="44"/>
  <c r="EP70" i="44"/>
  <c r="EP69" i="44"/>
  <c r="EP68" i="44"/>
  <c r="EP67" i="44"/>
  <c r="EP66" i="44"/>
  <c r="EP65" i="44"/>
  <c r="EP64" i="44"/>
  <c r="EP63" i="44"/>
  <c r="EP62" i="44"/>
  <c r="EP61" i="44"/>
  <c r="EP60" i="44"/>
  <c r="EP59" i="44"/>
  <c r="EP139" i="44"/>
  <c r="EP135" i="44"/>
  <c r="EQ61" i="44"/>
  <c r="EV18" i="44"/>
  <c r="EV17" i="44"/>
  <c r="EP134" i="44"/>
  <c r="EP136" i="44"/>
  <c r="EV20" i="44"/>
  <c r="EV21" i="44" s="1"/>
  <c r="EP138" i="44"/>
  <c r="EP54" i="44"/>
  <c r="EP49" i="44"/>
  <c r="EP46" i="44"/>
  <c r="EP41" i="44"/>
  <c r="EP31" i="44"/>
  <c r="EP29" i="44"/>
  <c r="EP20" i="44"/>
  <c r="EP18" i="44"/>
  <c r="EP17" i="44"/>
  <c r="EP16" i="44"/>
  <c r="EP15" i="44"/>
  <c r="EP12" i="44"/>
  <c r="EP10" i="44"/>
  <c r="EP58" i="44"/>
  <c r="EP57" i="44"/>
  <c r="EP55" i="44"/>
  <c r="EP52" i="44"/>
  <c r="EP47" i="44"/>
  <c r="EP44" i="44"/>
  <c r="EP40" i="44"/>
  <c r="EP38" i="44"/>
  <c r="EP36" i="44"/>
  <c r="EP34" i="44"/>
  <c r="EP32" i="44"/>
  <c r="EP27" i="44"/>
  <c r="EP25" i="44"/>
  <c r="EP23" i="44"/>
  <c r="EP21" i="44"/>
  <c r="EP13" i="44"/>
  <c r="EP8" i="44"/>
  <c r="EQ62" i="44"/>
  <c r="EP53" i="44"/>
  <c r="EP50" i="44"/>
  <c r="EP45" i="44"/>
  <c r="EP42" i="44"/>
  <c r="EP30" i="44"/>
  <c r="EP28" i="44"/>
  <c r="EP19" i="44"/>
  <c r="ET18" i="44"/>
  <c r="EV16" i="44" s="1"/>
  <c r="EP14" i="44"/>
  <c r="EP11" i="44"/>
  <c r="EP56" i="44"/>
  <c r="EP51" i="44"/>
  <c r="EP48" i="44"/>
  <c r="EP43" i="44"/>
  <c r="EP39" i="44"/>
  <c r="EP37" i="44"/>
  <c r="EP35" i="44"/>
  <c r="EP33" i="44"/>
  <c r="EP26" i="44"/>
  <c r="EP24" i="44"/>
  <c r="EP22" i="44"/>
  <c r="EP9" i="44"/>
  <c r="BJ158" i="44"/>
  <c r="BJ157" i="44"/>
  <c r="BJ156" i="44"/>
  <c r="BJ155" i="44"/>
  <c r="BJ154" i="44"/>
  <c r="BJ153" i="44"/>
  <c r="BJ152" i="44"/>
  <c r="BJ151" i="44"/>
  <c r="BJ150" i="44"/>
  <c r="BJ149" i="44"/>
  <c r="BJ148" i="44"/>
  <c r="BJ147" i="44"/>
  <c r="BJ146" i="44"/>
  <c r="BJ145" i="44"/>
  <c r="BJ144" i="44"/>
  <c r="BJ143" i="44"/>
  <c r="BJ142" i="44"/>
  <c r="BJ141" i="44"/>
  <c r="BJ140" i="44"/>
  <c r="BJ136" i="44"/>
  <c r="BJ133" i="44"/>
  <c r="BJ132" i="44"/>
  <c r="BJ131" i="44"/>
  <c r="BJ130" i="44"/>
  <c r="BJ129" i="44"/>
  <c r="BJ128" i="44"/>
  <c r="BJ127" i="44"/>
  <c r="BJ126" i="44"/>
  <c r="BJ125" i="44"/>
  <c r="BJ124" i="44"/>
  <c r="BJ123" i="44"/>
  <c r="BJ122" i="44"/>
  <c r="BJ121" i="44"/>
  <c r="BJ120" i="44"/>
  <c r="BJ119" i="44"/>
  <c r="BJ118" i="44"/>
  <c r="BJ117" i="44"/>
  <c r="BJ116" i="44"/>
  <c r="BJ115" i="44"/>
  <c r="BJ114" i="44"/>
  <c r="BJ113" i="44"/>
  <c r="BJ112" i="44"/>
  <c r="BJ111" i="44"/>
  <c r="BJ110" i="44"/>
  <c r="BJ109" i="44"/>
  <c r="BJ108" i="44"/>
  <c r="BJ107" i="44"/>
  <c r="BJ106" i="44"/>
  <c r="BJ105" i="44"/>
  <c r="BJ104" i="44"/>
  <c r="BJ103" i="44"/>
  <c r="BJ102" i="44"/>
  <c r="BJ101" i="44"/>
  <c r="BJ100" i="44"/>
  <c r="BJ99" i="44"/>
  <c r="BJ98" i="44"/>
  <c r="BJ97" i="44"/>
  <c r="BJ96" i="44"/>
  <c r="BJ95" i="44"/>
  <c r="BJ94" i="44"/>
  <c r="BJ93" i="44"/>
  <c r="BJ92" i="44"/>
  <c r="BJ91" i="44"/>
  <c r="BJ90" i="44"/>
  <c r="BJ89" i="44"/>
  <c r="BJ88" i="44"/>
  <c r="BJ87" i="44"/>
  <c r="BJ86" i="44"/>
  <c r="BJ85" i="44"/>
  <c r="BJ84" i="44"/>
  <c r="BJ83" i="44"/>
  <c r="BJ82" i="44"/>
  <c r="BJ81" i="44"/>
  <c r="BJ80" i="44"/>
  <c r="BJ79" i="44"/>
  <c r="BJ78" i="44"/>
  <c r="BJ77" i="44"/>
  <c r="BJ76" i="44"/>
  <c r="BJ75" i="44"/>
  <c r="BJ74" i="44"/>
  <c r="BJ73" i="44"/>
  <c r="BJ72" i="44"/>
  <c r="BJ71" i="44"/>
  <c r="BJ70" i="44"/>
  <c r="BJ69" i="44"/>
  <c r="BJ68" i="44"/>
  <c r="BJ67" i="44"/>
  <c r="BJ66" i="44"/>
  <c r="BJ65" i="44"/>
  <c r="BJ64" i="44"/>
  <c r="BJ63" i="44"/>
  <c r="BJ62" i="44"/>
  <c r="BJ61" i="44"/>
  <c r="BJ60" i="44"/>
  <c r="BJ59" i="44"/>
  <c r="BJ138" i="44"/>
  <c r="BJ134" i="44"/>
  <c r="BJ135" i="44"/>
  <c r="BP20" i="44"/>
  <c r="BP21" i="44" s="1"/>
  <c r="BP18" i="44"/>
  <c r="BP17" i="44"/>
  <c r="BJ137" i="44"/>
  <c r="BJ139" i="44"/>
  <c r="BK62" i="44"/>
  <c r="BK61" i="44"/>
  <c r="BJ54" i="44"/>
  <c r="BJ52" i="44"/>
  <c r="BJ49" i="44"/>
  <c r="BJ44" i="44"/>
  <c r="BJ41" i="44"/>
  <c r="BJ30" i="44"/>
  <c r="BJ19" i="44"/>
  <c r="BJ18" i="44"/>
  <c r="BJ17" i="44"/>
  <c r="BJ16" i="44"/>
  <c r="BJ11" i="44"/>
  <c r="BJ58" i="44"/>
  <c r="BJ56" i="44"/>
  <c r="BJ50" i="44"/>
  <c r="BJ47" i="44"/>
  <c r="BJ42" i="44"/>
  <c r="BJ39" i="44"/>
  <c r="BJ37" i="44"/>
  <c r="BJ35" i="44"/>
  <c r="BJ34" i="44"/>
  <c r="BJ32" i="44"/>
  <c r="BJ26" i="44"/>
  <c r="BJ24" i="44"/>
  <c r="BJ22" i="44"/>
  <c r="BJ10" i="44"/>
  <c r="BJ9" i="44"/>
  <c r="BJ8" i="44"/>
  <c r="BJ55" i="44"/>
  <c r="BJ53" i="44"/>
  <c r="BJ48" i="44"/>
  <c r="BJ45" i="44"/>
  <c r="BJ31" i="44"/>
  <c r="BJ29" i="44"/>
  <c r="BJ21" i="44"/>
  <c r="BJ20" i="44"/>
  <c r="BN18" i="44"/>
  <c r="BP16" i="44" s="1"/>
  <c r="BJ15" i="44"/>
  <c r="BJ13" i="44"/>
  <c r="BJ12" i="44"/>
  <c r="BJ57" i="44"/>
  <c r="BJ51" i="44"/>
  <c r="BJ46" i="44"/>
  <c r="BJ43" i="44"/>
  <c r="BJ40" i="44"/>
  <c r="BJ38" i="44"/>
  <c r="BJ36" i="44"/>
  <c r="BJ33" i="44"/>
  <c r="BJ28" i="44"/>
  <c r="BJ27" i="44"/>
  <c r="BJ25" i="44"/>
  <c r="BJ23" i="44"/>
  <c r="BJ14" i="44"/>
  <c r="J32" i="45"/>
  <c r="CF19" i="47"/>
  <c r="CB14" i="47"/>
  <c r="CE28" i="47"/>
  <c r="BZ32" i="47" s="1"/>
  <c r="FC157" i="44"/>
  <c r="FC155" i="44"/>
  <c r="FC153" i="44"/>
  <c r="FC151" i="44"/>
  <c r="FC149" i="44"/>
  <c r="FC147" i="44"/>
  <c r="FC145" i="44"/>
  <c r="FC143" i="44"/>
  <c r="FC141" i="44"/>
  <c r="FC138" i="44"/>
  <c r="FC134" i="44"/>
  <c r="FC158" i="44"/>
  <c r="FC156" i="44"/>
  <c r="FC154" i="44"/>
  <c r="FC152" i="44"/>
  <c r="FC150" i="44"/>
  <c r="FC148" i="44"/>
  <c r="FC146" i="44"/>
  <c r="FC144" i="44"/>
  <c r="FC142" i="44"/>
  <c r="FC140" i="44"/>
  <c r="FC136" i="44"/>
  <c r="FC137" i="44"/>
  <c r="FC133" i="44"/>
  <c r="FC131" i="44"/>
  <c r="FC129" i="44"/>
  <c r="FC127" i="44"/>
  <c r="FC125" i="44"/>
  <c r="FC123" i="44"/>
  <c r="FC121" i="44"/>
  <c r="FC119" i="44"/>
  <c r="FC117" i="44"/>
  <c r="FC115" i="44"/>
  <c r="FC113" i="44"/>
  <c r="FC111" i="44"/>
  <c r="FC109" i="44"/>
  <c r="FC107" i="44"/>
  <c r="FC105" i="44"/>
  <c r="FC103" i="44"/>
  <c r="FC101" i="44"/>
  <c r="FC99" i="44"/>
  <c r="FC97" i="44"/>
  <c r="FC95" i="44"/>
  <c r="FC93" i="44"/>
  <c r="FC91" i="44"/>
  <c r="FC89" i="44"/>
  <c r="FC87" i="44"/>
  <c r="FC85" i="44"/>
  <c r="FC83" i="44"/>
  <c r="FC81" i="44"/>
  <c r="FC79" i="44"/>
  <c r="FC77" i="44"/>
  <c r="FC75" i="44"/>
  <c r="FC73" i="44"/>
  <c r="FC71" i="44"/>
  <c r="FC69" i="44"/>
  <c r="FC67" i="44"/>
  <c r="FC65" i="44"/>
  <c r="FC63" i="44"/>
  <c r="FC62" i="44"/>
  <c r="FE59" i="44"/>
  <c r="FE58" i="44"/>
  <c r="FC57" i="44"/>
  <c r="FC56" i="44"/>
  <c r="FC34" i="44"/>
  <c r="FC33" i="44"/>
  <c r="FC32" i="44"/>
  <c r="FC31" i="44"/>
  <c r="FC30" i="44"/>
  <c r="FC11" i="44"/>
  <c r="FC139" i="44"/>
  <c r="FC132" i="44"/>
  <c r="FC130" i="44"/>
  <c r="FC128" i="44"/>
  <c r="FC126" i="44"/>
  <c r="FC124" i="44"/>
  <c r="FC122" i="44"/>
  <c r="FC120" i="44"/>
  <c r="FC118" i="44"/>
  <c r="FC116" i="44"/>
  <c r="FC114" i="44"/>
  <c r="FC112" i="44"/>
  <c r="FC110" i="44"/>
  <c r="FC108" i="44"/>
  <c r="FC106" i="44"/>
  <c r="FC104" i="44"/>
  <c r="FC102" i="44"/>
  <c r="FC100" i="44"/>
  <c r="FC98" i="44"/>
  <c r="FC96" i="44"/>
  <c r="FC94" i="44"/>
  <c r="FC92" i="44"/>
  <c r="FC90" i="44"/>
  <c r="FC88" i="44"/>
  <c r="FC86" i="44"/>
  <c r="FC84" i="44"/>
  <c r="FC82" i="44"/>
  <c r="FC80" i="44"/>
  <c r="FC78" i="44"/>
  <c r="FC76" i="44"/>
  <c r="FC74" i="44"/>
  <c r="FC72" i="44"/>
  <c r="FC70" i="44"/>
  <c r="FC68" i="44"/>
  <c r="FC66" i="44"/>
  <c r="FC64" i="44"/>
  <c r="FC61" i="44"/>
  <c r="FC60" i="44"/>
  <c r="FC59" i="44"/>
  <c r="FC58" i="44"/>
  <c r="FC40" i="44"/>
  <c r="FC39" i="44"/>
  <c r="FC38" i="44"/>
  <c r="FC37" i="44"/>
  <c r="FC36" i="44"/>
  <c r="FC35" i="44"/>
  <c r="FC29" i="44"/>
  <c r="FC27" i="44"/>
  <c r="FC26" i="44"/>
  <c r="FC25" i="44"/>
  <c r="FC24" i="44"/>
  <c r="FC23" i="44"/>
  <c r="FC22" i="44"/>
  <c r="FC19" i="44"/>
  <c r="FC18" i="44"/>
  <c r="FC17" i="44"/>
  <c r="FC16" i="44"/>
  <c r="FC15" i="44"/>
  <c r="FC12" i="44"/>
  <c r="FC9" i="44"/>
  <c r="FC135" i="44"/>
  <c r="FC55" i="44"/>
  <c r="FC54" i="44"/>
  <c r="FC50" i="44"/>
  <c r="FC47" i="44"/>
  <c r="FC42" i="44"/>
  <c r="FC13" i="44"/>
  <c r="FC53" i="44"/>
  <c r="FC48" i="44"/>
  <c r="FC45" i="44"/>
  <c r="FC28" i="44"/>
  <c r="FC20" i="44"/>
  <c r="FC14" i="44"/>
  <c r="FC51" i="44"/>
  <c r="FC46" i="44"/>
  <c r="FC43" i="44"/>
  <c r="FC21" i="44"/>
  <c r="FC10" i="44"/>
  <c r="FC52" i="44"/>
  <c r="FC49" i="44"/>
  <c r="FC44" i="44"/>
  <c r="FC41" i="44"/>
  <c r="FC8" i="44"/>
  <c r="IB52" i="44"/>
  <c r="ID52" i="44" s="1"/>
  <c r="IE52" i="44" s="1"/>
  <c r="BR16" i="44"/>
  <c r="BN17" i="47"/>
  <c r="BN16" i="47"/>
  <c r="ES58" i="47"/>
  <c r="ES59" i="47"/>
  <c r="AL17" i="47"/>
  <c r="AL16" i="47"/>
  <c r="N13" i="46"/>
  <c r="AE13" i="46" s="1"/>
  <c r="Y114" i="35"/>
  <c r="H115" i="35" s="1"/>
  <c r="AS114" i="35"/>
  <c r="Z53" i="44"/>
  <c r="AB53" i="44" s="1"/>
  <c r="AC53" i="44" s="1"/>
  <c r="HN51" i="44"/>
  <c r="HP51" i="44" s="1"/>
  <c r="HQ51" i="44" s="1"/>
  <c r="EH49" i="44"/>
  <c r="EJ49" i="44" s="1"/>
  <c r="EK49" i="44" s="1"/>
  <c r="IP45" i="44"/>
  <c r="IR45" i="44" s="1"/>
  <c r="DF42" i="44"/>
  <c r="DH42" i="44" s="1"/>
  <c r="DI42" i="44" s="1"/>
  <c r="IN17" i="44"/>
  <c r="IN16" i="44"/>
  <c r="X17" i="44"/>
  <c r="X16" i="44"/>
  <c r="U24" i="34"/>
  <c r="GN19" i="47"/>
  <c r="GJ14" i="47"/>
  <c r="BB53" i="44"/>
  <c r="BD53" i="44" s="1"/>
  <c r="BE53" i="44" s="1"/>
  <c r="CD52" i="44"/>
  <c r="CF52" i="44" s="1"/>
  <c r="CG52" i="44" s="1"/>
  <c r="DF51" i="44"/>
  <c r="DH51" i="44" s="1"/>
  <c r="DI51" i="44" s="1"/>
  <c r="EH50" i="44"/>
  <c r="EJ50" i="44" s="1"/>
  <c r="EK50" i="44" s="1"/>
  <c r="FJ49" i="44"/>
  <c r="FL49" i="44" s="1"/>
  <c r="FM49" i="44" s="1"/>
  <c r="IP46" i="44"/>
  <c r="IR46" i="44" s="1"/>
  <c r="Z46" i="44"/>
  <c r="AB46" i="44" s="1"/>
  <c r="AC46" i="44" s="1"/>
  <c r="BB45" i="44"/>
  <c r="BD45" i="44" s="1"/>
  <c r="BE45" i="44" s="1"/>
  <c r="CD44" i="44"/>
  <c r="CF44" i="44" s="1"/>
  <c r="CG44" i="44" s="1"/>
  <c r="DF43" i="44"/>
  <c r="DH43" i="44" s="1"/>
  <c r="DI43" i="44" s="1"/>
  <c r="EH42" i="44"/>
  <c r="EJ42" i="44" s="1"/>
  <c r="EK42" i="44" s="1"/>
  <c r="FJ41" i="44"/>
  <c r="FI54" i="44"/>
  <c r="FJ50" i="44" s="1"/>
  <c r="FL50" i="44" s="1"/>
  <c r="FM50" i="44" s="1"/>
  <c r="HH158" i="44"/>
  <c r="HH157" i="44"/>
  <c r="HH156" i="44"/>
  <c r="HH155" i="44"/>
  <c r="HH154" i="44"/>
  <c r="HH153" i="44"/>
  <c r="HH152" i="44"/>
  <c r="HH151" i="44"/>
  <c r="HH150" i="44"/>
  <c r="HH149" i="44"/>
  <c r="HH148" i="44"/>
  <c r="HH147" i="44"/>
  <c r="HH146" i="44"/>
  <c r="HH145" i="44"/>
  <c r="HH144" i="44"/>
  <c r="HH143" i="44"/>
  <c r="HH142" i="44"/>
  <c r="HH141" i="44"/>
  <c r="HH140" i="44"/>
  <c r="HH139" i="44"/>
  <c r="HH138" i="44"/>
  <c r="HH137" i="44"/>
  <c r="HH136" i="44"/>
  <c r="HH135" i="44"/>
  <c r="HH134" i="44"/>
  <c r="HH61" i="44"/>
  <c r="HH133" i="44"/>
  <c r="HH132" i="44"/>
  <c r="HH131" i="44"/>
  <c r="HH130" i="44"/>
  <c r="HH129" i="44"/>
  <c r="HH128" i="44"/>
  <c r="HH127" i="44"/>
  <c r="HH126" i="44"/>
  <c r="HH125" i="44"/>
  <c r="HH124" i="44"/>
  <c r="HH123" i="44"/>
  <c r="HH122" i="44"/>
  <c r="HH121" i="44"/>
  <c r="HH120" i="44"/>
  <c r="HH119" i="44"/>
  <c r="HH118" i="44"/>
  <c r="HH117" i="44"/>
  <c r="HH116" i="44"/>
  <c r="HH115" i="44"/>
  <c r="HH114" i="44"/>
  <c r="HH113" i="44"/>
  <c r="HH112" i="44"/>
  <c r="HH111" i="44"/>
  <c r="HH110" i="44"/>
  <c r="HH109" i="44"/>
  <c r="HH108" i="44"/>
  <c r="HH107" i="44"/>
  <c r="HH106" i="44"/>
  <c r="HH105" i="44"/>
  <c r="HH104" i="44"/>
  <c r="HH103" i="44"/>
  <c r="HH102" i="44"/>
  <c r="HH101" i="44"/>
  <c r="HH100" i="44"/>
  <c r="HH99" i="44"/>
  <c r="HH98" i="44"/>
  <c r="HH97" i="44"/>
  <c r="HH96" i="44"/>
  <c r="HH95" i="44"/>
  <c r="HH94" i="44"/>
  <c r="HH93" i="44"/>
  <c r="HH92" i="44"/>
  <c r="HH91" i="44"/>
  <c r="HH90" i="44"/>
  <c r="HH89" i="44"/>
  <c r="HH88" i="44"/>
  <c r="HH87" i="44"/>
  <c r="HH86" i="44"/>
  <c r="HH85" i="44"/>
  <c r="HH84" i="44"/>
  <c r="HH83" i="44"/>
  <c r="HH82" i="44"/>
  <c r="HH81" i="44"/>
  <c r="HH80" i="44"/>
  <c r="HH79" i="44"/>
  <c r="HH78" i="44"/>
  <c r="HH77" i="44"/>
  <c r="HH76" i="44"/>
  <c r="HH75" i="44"/>
  <c r="HH74" i="44"/>
  <c r="HH73" i="44"/>
  <c r="HH72" i="44"/>
  <c r="HH71" i="44"/>
  <c r="HH70" i="44"/>
  <c r="HH69" i="44"/>
  <c r="HH68" i="44"/>
  <c r="HH67" i="44"/>
  <c r="HH66" i="44"/>
  <c r="HH65" i="44"/>
  <c r="HH64" i="44"/>
  <c r="HH63" i="44"/>
  <c r="HI62" i="44"/>
  <c r="HH54" i="44"/>
  <c r="HH53" i="44"/>
  <c r="HH51" i="44"/>
  <c r="HH49" i="44"/>
  <c r="HH47" i="44"/>
  <c r="HH45" i="44"/>
  <c r="HH43" i="44"/>
  <c r="HH41" i="44"/>
  <c r="HH20" i="44"/>
  <c r="HH14" i="44"/>
  <c r="HH10" i="44"/>
  <c r="HH55" i="44"/>
  <c r="HH52" i="44"/>
  <c r="HH50" i="44"/>
  <c r="HH48" i="44"/>
  <c r="HH46" i="44"/>
  <c r="HH44" i="44"/>
  <c r="HH42" i="44"/>
  <c r="HH28" i="44"/>
  <c r="HH21" i="44"/>
  <c r="HN18" i="44"/>
  <c r="HN17" i="44"/>
  <c r="HH13" i="44"/>
  <c r="HH8" i="44"/>
  <c r="HH59" i="44"/>
  <c r="HH57" i="44"/>
  <c r="HH40" i="44"/>
  <c r="HH38" i="44"/>
  <c r="HH36" i="44"/>
  <c r="HH27" i="44"/>
  <c r="HH25" i="44"/>
  <c r="HH23" i="44"/>
  <c r="HH18" i="44"/>
  <c r="HH17" i="44"/>
  <c r="HH16" i="44"/>
  <c r="HH9" i="44"/>
  <c r="HI61" i="44"/>
  <c r="HH34" i="44"/>
  <c r="HH32" i="44"/>
  <c r="HH30" i="44"/>
  <c r="HH29" i="44"/>
  <c r="HH60" i="44"/>
  <c r="HH56" i="44"/>
  <c r="HH39" i="44"/>
  <c r="HH37" i="44"/>
  <c r="HH35" i="44"/>
  <c r="HH26" i="44"/>
  <c r="HH24" i="44"/>
  <c r="HH22" i="44"/>
  <c r="HL18" i="44"/>
  <c r="HN16" i="44" s="1"/>
  <c r="HH62" i="44"/>
  <c r="HH58" i="44"/>
  <c r="HH33" i="44"/>
  <c r="HH31" i="44"/>
  <c r="HN20" i="44"/>
  <c r="HN21" i="44" s="1"/>
  <c r="HH19" i="44"/>
  <c r="HH15" i="44"/>
  <c r="HH12" i="44"/>
  <c r="HH11" i="44"/>
  <c r="DN158" i="44"/>
  <c r="DN157" i="44"/>
  <c r="DN156" i="44"/>
  <c r="DN155" i="44"/>
  <c r="DN154" i="44"/>
  <c r="DN153" i="44"/>
  <c r="DN152" i="44"/>
  <c r="DN151" i="44"/>
  <c r="DN150" i="44"/>
  <c r="DN149" i="44"/>
  <c r="DN148" i="44"/>
  <c r="DN147" i="44"/>
  <c r="DN146" i="44"/>
  <c r="DN145" i="44"/>
  <c r="DN144" i="44"/>
  <c r="DN143" i="44"/>
  <c r="DN142" i="44"/>
  <c r="DN141" i="44"/>
  <c r="DN140" i="44"/>
  <c r="DN138" i="44"/>
  <c r="DN134" i="44"/>
  <c r="DN133" i="44"/>
  <c r="DN132" i="44"/>
  <c r="DN131" i="44"/>
  <c r="DN130" i="44"/>
  <c r="DN129" i="44"/>
  <c r="DN128" i="44"/>
  <c r="DN127" i="44"/>
  <c r="DN126" i="44"/>
  <c r="DN125" i="44"/>
  <c r="DN124" i="44"/>
  <c r="DN123" i="44"/>
  <c r="DN122" i="44"/>
  <c r="DN121" i="44"/>
  <c r="DN120" i="44"/>
  <c r="DN119" i="44"/>
  <c r="DN118" i="44"/>
  <c r="DN117" i="44"/>
  <c r="DN116" i="44"/>
  <c r="DN115" i="44"/>
  <c r="DN114" i="44"/>
  <c r="DN113" i="44"/>
  <c r="DN112" i="44"/>
  <c r="DN111" i="44"/>
  <c r="DN110" i="44"/>
  <c r="DN109" i="44"/>
  <c r="DN108" i="44"/>
  <c r="DN107" i="44"/>
  <c r="DN106" i="44"/>
  <c r="DN105" i="44"/>
  <c r="DN104" i="44"/>
  <c r="DN103" i="44"/>
  <c r="DN102" i="44"/>
  <c r="DN101" i="44"/>
  <c r="DN100" i="44"/>
  <c r="DN99" i="44"/>
  <c r="DN98" i="44"/>
  <c r="DN97" i="44"/>
  <c r="DN96" i="44"/>
  <c r="DN95" i="44"/>
  <c r="DN94" i="44"/>
  <c r="DN93" i="44"/>
  <c r="DN92" i="44"/>
  <c r="DN91" i="44"/>
  <c r="DN90" i="44"/>
  <c r="DN89" i="44"/>
  <c r="DN88" i="44"/>
  <c r="DN87" i="44"/>
  <c r="DN86" i="44"/>
  <c r="DN85" i="44"/>
  <c r="DN84" i="44"/>
  <c r="DN83" i="44"/>
  <c r="DN82" i="44"/>
  <c r="DN81" i="44"/>
  <c r="DN80" i="44"/>
  <c r="DN79" i="44"/>
  <c r="DN78" i="44"/>
  <c r="DN77" i="44"/>
  <c r="DN76" i="44"/>
  <c r="DN75" i="44"/>
  <c r="DN74" i="44"/>
  <c r="DN73" i="44"/>
  <c r="DN72" i="44"/>
  <c r="DN71" i="44"/>
  <c r="DN70" i="44"/>
  <c r="DN69" i="44"/>
  <c r="DN68" i="44"/>
  <c r="DN67" i="44"/>
  <c r="DN66" i="44"/>
  <c r="DN65" i="44"/>
  <c r="DN64" i="44"/>
  <c r="DN63" i="44"/>
  <c r="DN62" i="44"/>
  <c r="DN61" i="44"/>
  <c r="DN60" i="44"/>
  <c r="DN59" i="44"/>
  <c r="DN136" i="44"/>
  <c r="DO62" i="44"/>
  <c r="DT20" i="44"/>
  <c r="DT21" i="44" s="1"/>
  <c r="DT18" i="44"/>
  <c r="DT17" i="44"/>
  <c r="DN135" i="44"/>
  <c r="DN137" i="44"/>
  <c r="DO61" i="44"/>
  <c r="DN139" i="44"/>
  <c r="DN55" i="44"/>
  <c r="DN54" i="44"/>
  <c r="DN50" i="44"/>
  <c r="DN47" i="44"/>
  <c r="DN42" i="44"/>
  <c r="DN30" i="44"/>
  <c r="DN21" i="44"/>
  <c r="DN19" i="44"/>
  <c r="DN18" i="44"/>
  <c r="DN17" i="44"/>
  <c r="DN16" i="44"/>
  <c r="DN13" i="44"/>
  <c r="DN11" i="44"/>
  <c r="DN58" i="44"/>
  <c r="DN56" i="44"/>
  <c r="DN53" i="44"/>
  <c r="DN48" i="44"/>
  <c r="DN45" i="44"/>
  <c r="DN39" i="44"/>
  <c r="DN37" i="44"/>
  <c r="DN35" i="44"/>
  <c r="DN34" i="44"/>
  <c r="DN32" i="44"/>
  <c r="DN28" i="44"/>
  <c r="DN26" i="44"/>
  <c r="DN24" i="44"/>
  <c r="DN22" i="44"/>
  <c r="DN14" i="44"/>
  <c r="DN9" i="44"/>
  <c r="DN8" i="44"/>
  <c r="DN51" i="44"/>
  <c r="DN46" i="44"/>
  <c r="DN43" i="44"/>
  <c r="DN31" i="44"/>
  <c r="DN29" i="44"/>
  <c r="DN20" i="44"/>
  <c r="DR18" i="44"/>
  <c r="DT16" i="44" s="1"/>
  <c r="DN15" i="44"/>
  <c r="DN12" i="44"/>
  <c r="DN57" i="44"/>
  <c r="DN52" i="44"/>
  <c r="DN49" i="44"/>
  <c r="DN44" i="44"/>
  <c r="DN41" i="44"/>
  <c r="DN40" i="44"/>
  <c r="DN38" i="44"/>
  <c r="DN36" i="44"/>
  <c r="DN33" i="44"/>
  <c r="DN27" i="44"/>
  <c r="DN25" i="44"/>
  <c r="DN23" i="44"/>
  <c r="DN10" i="44"/>
  <c r="AH158" i="44"/>
  <c r="AH157" i="44"/>
  <c r="AH156" i="44"/>
  <c r="AH155" i="44"/>
  <c r="AH154" i="44"/>
  <c r="AH153" i="44"/>
  <c r="AH152" i="44"/>
  <c r="AH151" i="44"/>
  <c r="AH150" i="44"/>
  <c r="AH149" i="44"/>
  <c r="AH148" i="44"/>
  <c r="AH147" i="44"/>
  <c r="AH146" i="44"/>
  <c r="AH145" i="44"/>
  <c r="AH144" i="44"/>
  <c r="AH143" i="44"/>
  <c r="AH142" i="44"/>
  <c r="AH141" i="44"/>
  <c r="AH140" i="44"/>
  <c r="AH137" i="44"/>
  <c r="AH133" i="44"/>
  <c r="AH132" i="44"/>
  <c r="AH131" i="44"/>
  <c r="AH130" i="44"/>
  <c r="AH129" i="44"/>
  <c r="AH128" i="44"/>
  <c r="AH127" i="44"/>
  <c r="AH126" i="44"/>
  <c r="AH125" i="44"/>
  <c r="AH124" i="44"/>
  <c r="AH123" i="44"/>
  <c r="AH122" i="44"/>
  <c r="AH121" i="44"/>
  <c r="AH120" i="44"/>
  <c r="AH119" i="44"/>
  <c r="AH118" i="44"/>
  <c r="AH117" i="44"/>
  <c r="AH116" i="44"/>
  <c r="AH115" i="44"/>
  <c r="AH114" i="44"/>
  <c r="AH113" i="44"/>
  <c r="AH112" i="44"/>
  <c r="AH111" i="44"/>
  <c r="AH110" i="44"/>
  <c r="AH109" i="44"/>
  <c r="AH108" i="44"/>
  <c r="AH107" i="44"/>
  <c r="AH106" i="44"/>
  <c r="AH105" i="44"/>
  <c r="AH104" i="44"/>
  <c r="AH103" i="44"/>
  <c r="AH102" i="44"/>
  <c r="AH101" i="44"/>
  <c r="AH100" i="44"/>
  <c r="AH99" i="44"/>
  <c r="AH98" i="44"/>
  <c r="AH97" i="44"/>
  <c r="AH96" i="44"/>
  <c r="AH95" i="44"/>
  <c r="AH94" i="44"/>
  <c r="AH93" i="44"/>
  <c r="AH92" i="44"/>
  <c r="AH91" i="44"/>
  <c r="AH90" i="44"/>
  <c r="AH89" i="44"/>
  <c r="AH88" i="44"/>
  <c r="AH87" i="44"/>
  <c r="AH86" i="44"/>
  <c r="AH85" i="44"/>
  <c r="AH84" i="44"/>
  <c r="AH83" i="44"/>
  <c r="AH82" i="44"/>
  <c r="AH81" i="44"/>
  <c r="AH80" i="44"/>
  <c r="AH79" i="44"/>
  <c r="AH78" i="44"/>
  <c r="AH77" i="44"/>
  <c r="AH76" i="44"/>
  <c r="AH75" i="44"/>
  <c r="AH74" i="44"/>
  <c r="AH73" i="44"/>
  <c r="AH72" i="44"/>
  <c r="AH71" i="44"/>
  <c r="AH70" i="44"/>
  <c r="AH69" i="44"/>
  <c r="AH68" i="44"/>
  <c r="AH67" i="44"/>
  <c r="AH66" i="44"/>
  <c r="AH65" i="44"/>
  <c r="AH64" i="44"/>
  <c r="AH63" i="44"/>
  <c r="AH62" i="44"/>
  <c r="AH61" i="44"/>
  <c r="AH60" i="44"/>
  <c r="AH59" i="44"/>
  <c r="AH139" i="44"/>
  <c r="AH135" i="44"/>
  <c r="AH136" i="44"/>
  <c r="AI61" i="44"/>
  <c r="AN18" i="44"/>
  <c r="AN17" i="44"/>
  <c r="AH138" i="44"/>
  <c r="AN20" i="44"/>
  <c r="AN21" i="44" s="1"/>
  <c r="AH134" i="44"/>
  <c r="AI62" i="44"/>
  <c r="AH54" i="44"/>
  <c r="AH53" i="44"/>
  <c r="AH50" i="44"/>
  <c r="AH45" i="44"/>
  <c r="AH42" i="44"/>
  <c r="AH31" i="44"/>
  <c r="AH29" i="44"/>
  <c r="AH20" i="44"/>
  <c r="AH18" i="44"/>
  <c r="AH17" i="44"/>
  <c r="AH16" i="44"/>
  <c r="AH15" i="44"/>
  <c r="AH12" i="44"/>
  <c r="AH10" i="44"/>
  <c r="AH58" i="44"/>
  <c r="AH57" i="44"/>
  <c r="AH55" i="44"/>
  <c r="AH51" i="44"/>
  <c r="AH48" i="44"/>
  <c r="AH43" i="44"/>
  <c r="AH40" i="44"/>
  <c r="AH38" i="44"/>
  <c r="AH36" i="44"/>
  <c r="AH34" i="44"/>
  <c r="AH32" i="44"/>
  <c r="AH27" i="44"/>
  <c r="AH25" i="44"/>
  <c r="AH23" i="44"/>
  <c r="AH21" i="44"/>
  <c r="AH13" i="44"/>
  <c r="AH8" i="44"/>
  <c r="AH49" i="44"/>
  <c r="AH46" i="44"/>
  <c r="AH41" i="44"/>
  <c r="AH30" i="44"/>
  <c r="AH28" i="44"/>
  <c r="AH19" i="44"/>
  <c r="AL18" i="44"/>
  <c r="AN16" i="44" s="1"/>
  <c r="AH14" i="44"/>
  <c r="AH11" i="44"/>
  <c r="AH56" i="44"/>
  <c r="AH52" i="44"/>
  <c r="AH47" i="44"/>
  <c r="AH44" i="44"/>
  <c r="AH39" i="44"/>
  <c r="AH37" i="44"/>
  <c r="AH35" i="44"/>
  <c r="AH33" i="44"/>
  <c r="AH26" i="44"/>
  <c r="AH24" i="44"/>
  <c r="AH22" i="44"/>
  <c r="AH9" i="44"/>
  <c r="X25" i="34"/>
  <c r="X24" i="34"/>
  <c r="CF17" i="47"/>
  <c r="IB45" i="44"/>
  <c r="ID45" i="44" s="1"/>
  <c r="IE45" i="44" s="1"/>
  <c r="DV16" i="44"/>
  <c r="IB48" i="44"/>
  <c r="ID48" i="44" s="1"/>
  <c r="IE48" i="44" s="1"/>
  <c r="HP16" i="44"/>
  <c r="T18" i="34"/>
  <c r="U25" i="34"/>
  <c r="U17" i="34"/>
  <c r="U16" i="34"/>
  <c r="HB16" i="44"/>
  <c r="V18" i="34"/>
  <c r="CR42" i="44" l="1"/>
  <c r="CT42" i="44" s="1"/>
  <c r="CU42" i="44" s="1"/>
  <c r="CR52" i="44"/>
  <c r="CT52" i="44" s="1"/>
  <c r="CU52" i="44" s="1"/>
  <c r="CR44" i="44"/>
  <c r="CT44" i="44" s="1"/>
  <c r="CU44" i="44" s="1"/>
  <c r="CR46" i="44"/>
  <c r="CT46" i="44" s="1"/>
  <c r="CU46" i="44" s="1"/>
  <c r="CR45" i="44"/>
  <c r="CT45" i="44" s="1"/>
  <c r="CU45" i="44" s="1"/>
  <c r="CR48" i="44"/>
  <c r="CT48" i="44" s="1"/>
  <c r="CU48" i="44" s="1"/>
  <c r="CR47" i="44"/>
  <c r="CT47" i="44" s="1"/>
  <c r="CU47" i="44" s="1"/>
  <c r="CR41" i="44"/>
  <c r="CN62" i="44" s="1"/>
  <c r="CP62" i="44" s="1"/>
  <c r="CR49" i="44"/>
  <c r="CT49" i="44" s="1"/>
  <c r="CU49" i="44" s="1"/>
  <c r="CR43" i="44"/>
  <c r="CT43" i="44" s="1"/>
  <c r="CU43" i="44" s="1"/>
  <c r="CR50" i="44"/>
  <c r="CT50" i="44" s="1"/>
  <c r="CU50" i="44" s="1"/>
  <c r="CR53" i="44"/>
  <c r="CT53" i="44" s="1"/>
  <c r="CU53" i="44" s="1"/>
  <c r="FX48" i="44"/>
  <c r="FZ48" i="44" s="1"/>
  <c r="GA48" i="44" s="1"/>
  <c r="FX45" i="44"/>
  <c r="FZ45" i="44" s="1"/>
  <c r="GA45" i="44" s="1"/>
  <c r="FX44" i="44"/>
  <c r="FZ44" i="44" s="1"/>
  <c r="GA44" i="44" s="1"/>
  <c r="FX53" i="44"/>
  <c r="FZ53" i="44" s="1"/>
  <c r="GA53" i="44" s="1"/>
  <c r="FX51" i="44"/>
  <c r="FZ51" i="44" s="1"/>
  <c r="GA51" i="44" s="1"/>
  <c r="FX50" i="44"/>
  <c r="FZ50" i="44" s="1"/>
  <c r="GA50" i="44" s="1"/>
  <c r="FX52" i="44"/>
  <c r="FZ52" i="44" s="1"/>
  <c r="GA52" i="44" s="1"/>
  <c r="FX47" i="44"/>
  <c r="FZ47" i="44" s="1"/>
  <c r="GA47" i="44" s="1"/>
  <c r="FX41" i="44"/>
  <c r="FX42" i="44"/>
  <c r="FZ42" i="44" s="1"/>
  <c r="GA42" i="44" s="1"/>
  <c r="FX43" i="44"/>
  <c r="FZ43" i="44" s="1"/>
  <c r="GA43" i="44" s="1"/>
  <c r="FX46" i="44"/>
  <c r="FZ46" i="44" s="1"/>
  <c r="GA46" i="44" s="1"/>
  <c r="FX49" i="44"/>
  <c r="FZ49" i="44" s="1"/>
  <c r="GA49" i="44" s="1"/>
  <c r="DT41" i="44"/>
  <c r="DT43" i="44"/>
  <c r="DV43" i="44" s="1"/>
  <c r="DW43" i="44" s="1"/>
  <c r="DT53" i="44"/>
  <c r="DV53" i="44" s="1"/>
  <c r="DW53" i="44" s="1"/>
  <c r="DT46" i="44"/>
  <c r="DV46" i="44" s="1"/>
  <c r="DW46" i="44" s="1"/>
  <c r="DT51" i="44"/>
  <c r="DV51" i="44" s="1"/>
  <c r="DW51" i="44" s="1"/>
  <c r="DT48" i="44"/>
  <c r="DV48" i="44" s="1"/>
  <c r="DW48" i="44" s="1"/>
  <c r="DT44" i="44"/>
  <c r="DV44" i="44" s="1"/>
  <c r="DW44" i="44" s="1"/>
  <c r="DT42" i="44"/>
  <c r="DV42" i="44" s="1"/>
  <c r="DW42" i="44" s="1"/>
  <c r="DT52" i="44"/>
  <c r="DV52" i="44" s="1"/>
  <c r="DW52" i="44" s="1"/>
  <c r="DT45" i="44"/>
  <c r="DV45" i="44" s="1"/>
  <c r="DW45" i="44" s="1"/>
  <c r="DT49" i="44"/>
  <c r="DV49" i="44" s="1"/>
  <c r="DW49" i="44" s="1"/>
  <c r="DT50" i="44"/>
  <c r="DV50" i="44" s="1"/>
  <c r="DW50" i="44" s="1"/>
  <c r="GY54" i="44"/>
  <c r="GZ43" i="44" s="1"/>
  <c r="HB43" i="44" s="1"/>
  <c r="HC43" i="44" s="1"/>
  <c r="GL48" i="44"/>
  <c r="GN48" i="44" s="1"/>
  <c r="GO48" i="44" s="1"/>
  <c r="CD48" i="44"/>
  <c r="CF48" i="44" s="1"/>
  <c r="CG48" i="44" s="1"/>
  <c r="IP53" i="44"/>
  <c r="IR53" i="44" s="1"/>
  <c r="CD42" i="44"/>
  <c r="CF42" i="44" s="1"/>
  <c r="CG42" i="44" s="1"/>
  <c r="FJ51" i="44"/>
  <c r="FL51" i="44" s="1"/>
  <c r="FM51" i="44" s="1"/>
  <c r="IP41" i="44"/>
  <c r="FJ53" i="44"/>
  <c r="FL53" i="44" s="1"/>
  <c r="FM53" i="44" s="1"/>
  <c r="FJ42" i="44"/>
  <c r="FL42" i="44" s="1"/>
  <c r="FM42" i="44" s="1"/>
  <c r="FJ44" i="44"/>
  <c r="FL44" i="44" s="1"/>
  <c r="FM44" i="44" s="1"/>
  <c r="BB43" i="44"/>
  <c r="BD43" i="44" s="1"/>
  <c r="BE43" i="44" s="1"/>
  <c r="AN53" i="44"/>
  <c r="AP53" i="44" s="1"/>
  <c r="AQ53" i="44" s="1"/>
  <c r="AN45" i="44"/>
  <c r="AP45" i="44" s="1"/>
  <c r="AQ45" i="44" s="1"/>
  <c r="AN42" i="44"/>
  <c r="AP42" i="44" s="1"/>
  <c r="AQ42" i="44" s="1"/>
  <c r="AN50" i="44"/>
  <c r="AP50" i="44" s="1"/>
  <c r="AQ50" i="44" s="1"/>
  <c r="GY54" i="47"/>
  <c r="GZ48" i="47" s="1"/>
  <c r="HB48" i="47" s="1"/>
  <c r="HC48" i="47" s="1"/>
  <c r="GL43" i="44"/>
  <c r="GN43" i="44" s="1"/>
  <c r="GO43" i="44" s="1"/>
  <c r="BB48" i="44"/>
  <c r="BD48" i="44" s="1"/>
  <c r="BE48" i="44" s="1"/>
  <c r="CD49" i="44"/>
  <c r="CF49" i="44" s="1"/>
  <c r="CG49" i="44" s="1"/>
  <c r="GL51" i="44"/>
  <c r="GN51" i="44" s="1"/>
  <c r="GO51" i="44" s="1"/>
  <c r="GL46" i="44"/>
  <c r="GN46" i="44" s="1"/>
  <c r="GO46" i="44" s="1"/>
  <c r="CD43" i="44"/>
  <c r="CF43" i="44" s="1"/>
  <c r="CG43" i="44" s="1"/>
  <c r="CD41" i="44"/>
  <c r="IP48" i="44"/>
  <c r="IR48" i="44" s="1"/>
  <c r="CD45" i="44"/>
  <c r="CF45" i="44" s="1"/>
  <c r="CG45" i="44" s="1"/>
  <c r="FJ48" i="44"/>
  <c r="FL48" i="44" s="1"/>
  <c r="FM48" i="44" s="1"/>
  <c r="GL41" i="44"/>
  <c r="AM54" i="47"/>
  <c r="AN42" i="47" s="1"/>
  <c r="AP42" i="47" s="1"/>
  <c r="AQ42" i="47" s="1"/>
  <c r="GL42" i="44"/>
  <c r="GN42" i="44" s="1"/>
  <c r="GO42" i="44" s="1"/>
  <c r="BO54" i="44"/>
  <c r="EV47" i="44"/>
  <c r="EX47" i="44" s="1"/>
  <c r="EY47" i="44" s="1"/>
  <c r="EV49" i="44"/>
  <c r="EX49" i="44" s="1"/>
  <c r="EY49" i="44" s="1"/>
  <c r="GM29" i="47"/>
  <c r="GM28" i="47"/>
  <c r="GH32" i="47" s="1"/>
  <c r="IP52" i="44"/>
  <c r="IR52" i="44" s="1"/>
  <c r="FJ52" i="44"/>
  <c r="FL52" i="44" s="1"/>
  <c r="FM52" i="44" s="1"/>
  <c r="EH41" i="44"/>
  <c r="EH52" i="44"/>
  <c r="EJ52" i="44" s="1"/>
  <c r="EK52" i="44" s="1"/>
  <c r="DT47" i="44"/>
  <c r="DV47" i="44" s="1"/>
  <c r="DW47" i="44" s="1"/>
  <c r="CR51" i="44"/>
  <c r="CT51" i="44" s="1"/>
  <c r="CU51" i="44" s="1"/>
  <c r="S16" i="12"/>
  <c r="N34" i="12"/>
  <c r="S17" i="12"/>
  <c r="IP42" i="44"/>
  <c r="IR42" i="44" s="1"/>
  <c r="CD46" i="44"/>
  <c r="CF46" i="44" s="1"/>
  <c r="CG46" i="44" s="1"/>
  <c r="IP47" i="44"/>
  <c r="IR47" i="44" s="1"/>
  <c r="DF45" i="44"/>
  <c r="DH45" i="44" s="1"/>
  <c r="DI45" i="44" s="1"/>
  <c r="DH16" i="44"/>
  <c r="GN17" i="47"/>
  <c r="GL44" i="44"/>
  <c r="GN44" i="44" s="1"/>
  <c r="GO44" i="44" s="1"/>
  <c r="FL16" i="44"/>
  <c r="IP43" i="44"/>
  <c r="IR43" i="44" s="1"/>
  <c r="CD51" i="44"/>
  <c r="CF51" i="44" s="1"/>
  <c r="CG51" i="44" s="1"/>
  <c r="EJ18" i="47"/>
  <c r="CQ54" i="47"/>
  <c r="CR46" i="47" s="1"/>
  <c r="CT46" i="47" s="1"/>
  <c r="CU46" i="47" s="1"/>
  <c r="BP53" i="44"/>
  <c r="BR53" i="44" s="1"/>
  <c r="BS53" i="44" s="1"/>
  <c r="AA28" i="47"/>
  <c r="V32" i="47" s="1"/>
  <c r="M13" i="46"/>
  <c r="AD13" i="46" s="1"/>
  <c r="AA29" i="47"/>
  <c r="CD53" i="47"/>
  <c r="CF53" i="47" s="1"/>
  <c r="CG53" i="47" s="1"/>
  <c r="CD51" i="47"/>
  <c r="CF51" i="47" s="1"/>
  <c r="CG51" i="47" s="1"/>
  <c r="CD46" i="47"/>
  <c r="CF46" i="47" s="1"/>
  <c r="CG46" i="47" s="1"/>
  <c r="CD41" i="47"/>
  <c r="CD44" i="47"/>
  <c r="CF44" i="47" s="1"/>
  <c r="CG44" i="47" s="1"/>
  <c r="CD47" i="47"/>
  <c r="CF47" i="47" s="1"/>
  <c r="CG47" i="47" s="1"/>
  <c r="CD52" i="47"/>
  <c r="CF52" i="47" s="1"/>
  <c r="CG52" i="47" s="1"/>
  <c r="CD43" i="47"/>
  <c r="CF43" i="47" s="1"/>
  <c r="CG43" i="47" s="1"/>
  <c r="CD45" i="47"/>
  <c r="CF45" i="47" s="1"/>
  <c r="CG45" i="47" s="1"/>
  <c r="CD49" i="47"/>
  <c r="CF49" i="47" s="1"/>
  <c r="CG49" i="47" s="1"/>
  <c r="CD42" i="47"/>
  <c r="CF42" i="47" s="1"/>
  <c r="CG42" i="47" s="1"/>
  <c r="CD48" i="47"/>
  <c r="CF48" i="47" s="1"/>
  <c r="CG48" i="47" s="1"/>
  <c r="L45" i="44"/>
  <c r="N45" i="44" s="1"/>
  <c r="O45" i="44" s="1"/>
  <c r="L51" i="44"/>
  <c r="N51" i="44" s="1"/>
  <c r="O51" i="44" s="1"/>
  <c r="L44" i="44"/>
  <c r="N44" i="44" s="1"/>
  <c r="O44" i="44" s="1"/>
  <c r="L46" i="44"/>
  <c r="N46" i="44" s="1"/>
  <c r="O46" i="44" s="1"/>
  <c r="L43" i="44"/>
  <c r="N43" i="44" s="1"/>
  <c r="O43" i="44" s="1"/>
  <c r="L41" i="44"/>
  <c r="N41" i="44" s="1"/>
  <c r="L49" i="44"/>
  <c r="N49" i="44" s="1"/>
  <c r="O49" i="44" s="1"/>
  <c r="L47" i="44"/>
  <c r="N47" i="44" s="1"/>
  <c r="O47" i="44" s="1"/>
  <c r="L52" i="44"/>
  <c r="N52" i="44" s="1"/>
  <c r="O52" i="44" s="1"/>
  <c r="L53" i="44"/>
  <c r="N53" i="44" s="1"/>
  <c r="O53" i="44" s="1"/>
  <c r="L42" i="44"/>
  <c r="N42" i="44" s="1"/>
  <c r="O42" i="44" s="1"/>
  <c r="AN48" i="47"/>
  <c r="AP48" i="47" s="1"/>
  <c r="AQ48" i="47" s="1"/>
  <c r="AN47" i="47"/>
  <c r="AP47" i="47" s="1"/>
  <c r="AQ47" i="47" s="1"/>
  <c r="AN53" i="47"/>
  <c r="AP53" i="47" s="1"/>
  <c r="AQ53" i="47" s="1"/>
  <c r="AN52" i="47"/>
  <c r="AP52" i="47" s="1"/>
  <c r="AQ52" i="47" s="1"/>
  <c r="AN49" i="47"/>
  <c r="AP49" i="47" s="1"/>
  <c r="AQ49" i="47" s="1"/>
  <c r="AN45" i="47"/>
  <c r="AP45" i="47" s="1"/>
  <c r="AQ45" i="47" s="1"/>
  <c r="AN50" i="47"/>
  <c r="AP50" i="47" s="1"/>
  <c r="AQ50" i="47" s="1"/>
  <c r="AN44" i="47"/>
  <c r="AP44" i="47" s="1"/>
  <c r="AQ44" i="47" s="1"/>
  <c r="AN43" i="47"/>
  <c r="AP43" i="47" s="1"/>
  <c r="AQ43" i="47" s="1"/>
  <c r="CR41" i="47"/>
  <c r="N33" i="45"/>
  <c r="N32" i="45"/>
  <c r="EX19" i="44"/>
  <c r="EW29" i="44"/>
  <c r="EW28" i="44"/>
  <c r="ET14" i="44"/>
  <c r="ID17" i="44"/>
  <c r="HX62" i="44"/>
  <c r="HZ62" i="44" s="1"/>
  <c r="ID41" i="44"/>
  <c r="HX59" i="44"/>
  <c r="HZ59" i="44" s="1"/>
  <c r="IB54" i="44"/>
  <c r="GT158" i="47"/>
  <c r="GT154" i="47"/>
  <c r="GT156" i="47"/>
  <c r="GT152" i="47"/>
  <c r="GT151" i="47"/>
  <c r="GT150" i="47"/>
  <c r="GT149" i="47"/>
  <c r="GT153" i="47"/>
  <c r="GT157" i="47"/>
  <c r="GT148" i="47"/>
  <c r="GT147" i="47"/>
  <c r="GT146" i="47"/>
  <c r="GT145" i="47"/>
  <c r="GT144" i="47"/>
  <c r="GT143" i="47"/>
  <c r="GT142" i="47"/>
  <c r="GT141" i="47"/>
  <c r="GT140" i="47"/>
  <c r="GT139" i="47"/>
  <c r="GT138" i="47"/>
  <c r="GT137" i="47"/>
  <c r="GT136" i="47"/>
  <c r="GT135" i="47"/>
  <c r="GT134" i="47"/>
  <c r="GT133" i="47"/>
  <c r="GT132" i="47"/>
  <c r="GT131" i="47"/>
  <c r="GT130" i="47"/>
  <c r="GT129" i="47"/>
  <c r="GT128" i="47"/>
  <c r="GT127" i="47"/>
  <c r="GT124" i="47"/>
  <c r="GT120" i="47"/>
  <c r="GT116" i="47"/>
  <c r="GT155" i="47"/>
  <c r="GT126" i="47"/>
  <c r="GT122" i="47"/>
  <c r="GT118" i="47"/>
  <c r="GT115" i="47"/>
  <c r="GT114" i="47"/>
  <c r="GT113" i="47"/>
  <c r="GT112" i="47"/>
  <c r="GT111" i="47"/>
  <c r="GT110" i="47"/>
  <c r="GT109" i="47"/>
  <c r="GT108" i="47"/>
  <c r="GT107" i="47"/>
  <c r="GT106" i="47"/>
  <c r="GT105" i="47"/>
  <c r="GT104" i="47"/>
  <c r="GT103" i="47"/>
  <c r="GT102" i="47"/>
  <c r="GT101" i="47"/>
  <c r="GT100" i="47"/>
  <c r="GT99" i="47"/>
  <c r="GT98" i="47"/>
  <c r="GT97" i="47"/>
  <c r="GT96" i="47"/>
  <c r="GT95" i="47"/>
  <c r="GT123" i="47"/>
  <c r="GT119" i="47"/>
  <c r="GT121" i="47"/>
  <c r="GT75" i="47"/>
  <c r="GT71" i="47"/>
  <c r="GT69" i="47"/>
  <c r="GT68" i="47"/>
  <c r="GT67" i="47"/>
  <c r="GT66" i="47"/>
  <c r="GT65" i="47"/>
  <c r="GT64" i="47"/>
  <c r="GT63" i="47"/>
  <c r="GT62" i="47"/>
  <c r="GT61" i="47"/>
  <c r="GT60" i="47"/>
  <c r="GT59" i="47"/>
  <c r="GT58" i="47"/>
  <c r="GT57" i="47"/>
  <c r="GT56" i="47"/>
  <c r="GT55" i="47"/>
  <c r="GT53" i="47"/>
  <c r="GT51" i="47"/>
  <c r="GT49" i="47"/>
  <c r="GT77" i="47"/>
  <c r="GT73" i="47"/>
  <c r="GT54" i="47"/>
  <c r="GT52" i="47"/>
  <c r="GT50" i="47"/>
  <c r="GT48" i="47"/>
  <c r="GT92" i="47"/>
  <c r="GT88" i="47"/>
  <c r="GT84" i="47"/>
  <c r="GT80" i="47"/>
  <c r="GT74" i="47"/>
  <c r="GU62" i="47"/>
  <c r="GT46" i="47"/>
  <c r="GT44" i="47"/>
  <c r="GT42" i="47"/>
  <c r="GT40" i="47"/>
  <c r="GT39" i="47"/>
  <c r="GT38" i="47"/>
  <c r="GT37" i="47"/>
  <c r="GT36" i="47"/>
  <c r="GT35" i="47"/>
  <c r="GT34" i="47"/>
  <c r="GT33" i="47"/>
  <c r="GT32" i="47"/>
  <c r="GT117" i="47"/>
  <c r="GT94" i="47"/>
  <c r="GT90" i="47"/>
  <c r="GT86" i="47"/>
  <c r="GT82" i="47"/>
  <c r="GT78" i="47"/>
  <c r="GT70" i="47"/>
  <c r="GU61" i="47"/>
  <c r="GT45" i="47"/>
  <c r="GT43" i="47"/>
  <c r="GT41" i="47"/>
  <c r="GT31" i="47"/>
  <c r="GT30" i="47"/>
  <c r="GT29" i="47"/>
  <c r="GT28" i="47"/>
  <c r="GT20" i="47"/>
  <c r="GX18" i="47"/>
  <c r="GZ16" i="47" s="1"/>
  <c r="GT125" i="47"/>
  <c r="GT93" i="47"/>
  <c r="GT85" i="47"/>
  <c r="GT72" i="47"/>
  <c r="GT91" i="47"/>
  <c r="GT83" i="47"/>
  <c r="GT76" i="47"/>
  <c r="GT79" i="47"/>
  <c r="GT26" i="47"/>
  <c r="GT22" i="47"/>
  <c r="GT18" i="47"/>
  <c r="GT13" i="47"/>
  <c r="GT9" i="47"/>
  <c r="GT8" i="47"/>
  <c r="GT87" i="47"/>
  <c r="GT24" i="47"/>
  <c r="GT21" i="47"/>
  <c r="GZ20" i="47"/>
  <c r="GZ21" i="47" s="1"/>
  <c r="GZ18" i="47"/>
  <c r="GT16" i="47"/>
  <c r="GT15" i="47"/>
  <c r="GT14" i="47"/>
  <c r="GT12" i="47"/>
  <c r="GT11" i="47"/>
  <c r="GT10" i="47"/>
  <c r="GT81" i="47"/>
  <c r="GT27" i="47"/>
  <c r="GT47" i="47"/>
  <c r="GT23" i="47"/>
  <c r="GT19" i="47"/>
  <c r="GT89" i="47"/>
  <c r="GT25" i="47"/>
  <c r="GZ17" i="47"/>
  <c r="GT17" i="47"/>
  <c r="EO155" i="47"/>
  <c r="EO157" i="47"/>
  <c r="EO153" i="47"/>
  <c r="EO158" i="47"/>
  <c r="EO151" i="47"/>
  <c r="EO149" i="47"/>
  <c r="EO154" i="47"/>
  <c r="EO152" i="47"/>
  <c r="EO150" i="47"/>
  <c r="EO156" i="47"/>
  <c r="EO148" i="47"/>
  <c r="EO146" i="47"/>
  <c r="EO144" i="47"/>
  <c r="EO142" i="47"/>
  <c r="EO140" i="47"/>
  <c r="EO138" i="47"/>
  <c r="EO147" i="47"/>
  <c r="EO145" i="47"/>
  <c r="EO143" i="47"/>
  <c r="EO141" i="47"/>
  <c r="EO139" i="47"/>
  <c r="EO136" i="47"/>
  <c r="EO135" i="47"/>
  <c r="EO133" i="47"/>
  <c r="EO131" i="47"/>
  <c r="EO129" i="47"/>
  <c r="EO127" i="47"/>
  <c r="EO125" i="47"/>
  <c r="EO121" i="47"/>
  <c r="EO117" i="47"/>
  <c r="EO134" i="47"/>
  <c r="EO132" i="47"/>
  <c r="EO130" i="47"/>
  <c r="EO128" i="47"/>
  <c r="EO123" i="47"/>
  <c r="EO119" i="47"/>
  <c r="EO120" i="47"/>
  <c r="EO114" i="47"/>
  <c r="EO112" i="47"/>
  <c r="EO110" i="47"/>
  <c r="EO108" i="47"/>
  <c r="EO106" i="47"/>
  <c r="EO104" i="47"/>
  <c r="EO103" i="47"/>
  <c r="EO99" i="47"/>
  <c r="EO124" i="47"/>
  <c r="EO116" i="47"/>
  <c r="EO115" i="47"/>
  <c r="EO113" i="47"/>
  <c r="EO111" i="47"/>
  <c r="EO109" i="47"/>
  <c r="EO107" i="47"/>
  <c r="EO105" i="47"/>
  <c r="EO101" i="47"/>
  <c r="EO97" i="47"/>
  <c r="EO95" i="47"/>
  <c r="EO94" i="47"/>
  <c r="EO93" i="47"/>
  <c r="EO92" i="47"/>
  <c r="EO91" i="47"/>
  <c r="EO90" i="47"/>
  <c r="EO89" i="47"/>
  <c r="EO88" i="47"/>
  <c r="EO87" i="47"/>
  <c r="EO86" i="47"/>
  <c r="EO85" i="47"/>
  <c r="EO84" i="47"/>
  <c r="EO83" i="47"/>
  <c r="EO82" i="47"/>
  <c r="EO81" i="47"/>
  <c r="EO80" i="47"/>
  <c r="EO79" i="47"/>
  <c r="EO78" i="47"/>
  <c r="EO77" i="47"/>
  <c r="EO76" i="47"/>
  <c r="EO75" i="47"/>
  <c r="EO74" i="47"/>
  <c r="EO73" i="47"/>
  <c r="EO72" i="47"/>
  <c r="EO71" i="47"/>
  <c r="EO70" i="47"/>
  <c r="EO126" i="47"/>
  <c r="EO98" i="47"/>
  <c r="EO118" i="47"/>
  <c r="EO102" i="47"/>
  <c r="EO137" i="47"/>
  <c r="EO96" i="47"/>
  <c r="EQ59" i="47"/>
  <c r="EO53" i="47"/>
  <c r="EO51" i="47"/>
  <c r="EO122" i="47"/>
  <c r="EQ58" i="47"/>
  <c r="EO54" i="47"/>
  <c r="EO50" i="47"/>
  <c r="EO69" i="47"/>
  <c r="EO65" i="47"/>
  <c r="EO60" i="47"/>
  <c r="EO58" i="47"/>
  <c r="EO68" i="47"/>
  <c r="EO64" i="47"/>
  <c r="EO100" i="47"/>
  <c r="EO66" i="47"/>
  <c r="EO48" i="47"/>
  <c r="EO46" i="47"/>
  <c r="EO41" i="47"/>
  <c r="EO27" i="47"/>
  <c r="EO23" i="47"/>
  <c r="EO21" i="47"/>
  <c r="EO17" i="47"/>
  <c r="EO62" i="47"/>
  <c r="EO59" i="47"/>
  <c r="EO57" i="47"/>
  <c r="EO49" i="47"/>
  <c r="EO45" i="47"/>
  <c r="EO42" i="47"/>
  <c r="EO30" i="47"/>
  <c r="EO25" i="47"/>
  <c r="EO19" i="47"/>
  <c r="EO67" i="47"/>
  <c r="EO47" i="47"/>
  <c r="EO37" i="47"/>
  <c r="EO33" i="47"/>
  <c r="EO31" i="47"/>
  <c r="EO24" i="47"/>
  <c r="EO9" i="47"/>
  <c r="EO39" i="47"/>
  <c r="EO35" i="47"/>
  <c r="EO28" i="47"/>
  <c r="EO20" i="47"/>
  <c r="EO18" i="47"/>
  <c r="EO13" i="47"/>
  <c r="EO56" i="47"/>
  <c r="EO8" i="47"/>
  <c r="EO63" i="47"/>
  <c r="EO52" i="47"/>
  <c r="EO40" i="47"/>
  <c r="EO14" i="47"/>
  <c r="EO61" i="47"/>
  <c r="EO55" i="47"/>
  <c r="EO43" i="47"/>
  <c r="EO38" i="47"/>
  <c r="EO34" i="47"/>
  <c r="EO22" i="47"/>
  <c r="EO15" i="47"/>
  <c r="EO12" i="47"/>
  <c r="EO10" i="47"/>
  <c r="EO44" i="47"/>
  <c r="EO36" i="47"/>
  <c r="EO32" i="47"/>
  <c r="EO29" i="47"/>
  <c r="EO26" i="47"/>
  <c r="EO16" i="47"/>
  <c r="EO11" i="47"/>
  <c r="EV19" i="47"/>
  <c r="BD17" i="44"/>
  <c r="DH19" i="44"/>
  <c r="DG28" i="44"/>
  <c r="DG29" i="44"/>
  <c r="DD14" i="44"/>
  <c r="HB19" i="44"/>
  <c r="HA29" i="44"/>
  <c r="GX14" i="44"/>
  <c r="HA28" i="44"/>
  <c r="GV32" i="44" s="1"/>
  <c r="HH155" i="47"/>
  <c r="HH151" i="47"/>
  <c r="HH150" i="47"/>
  <c r="HH157" i="47"/>
  <c r="HH153" i="47"/>
  <c r="HH158" i="47"/>
  <c r="HH149" i="47"/>
  <c r="HH148" i="47"/>
  <c r="HH147" i="47"/>
  <c r="HH146" i="47"/>
  <c r="HH145" i="47"/>
  <c r="HH144" i="47"/>
  <c r="HH143" i="47"/>
  <c r="HH142" i="47"/>
  <c r="HH141" i="47"/>
  <c r="HH140" i="47"/>
  <c r="HH139" i="47"/>
  <c r="HH154" i="47"/>
  <c r="HH138" i="47"/>
  <c r="HH156" i="47"/>
  <c r="HH136" i="47"/>
  <c r="HH134" i="47"/>
  <c r="HH133" i="47"/>
  <c r="HH132" i="47"/>
  <c r="HH131" i="47"/>
  <c r="HH130" i="47"/>
  <c r="HH129" i="47"/>
  <c r="HH128" i="47"/>
  <c r="HH127" i="47"/>
  <c r="HH126" i="47"/>
  <c r="HH125" i="47"/>
  <c r="HH124" i="47"/>
  <c r="HH123" i="47"/>
  <c r="HH122" i="47"/>
  <c r="HH121" i="47"/>
  <c r="HH120" i="47"/>
  <c r="HH119" i="47"/>
  <c r="HH118" i="47"/>
  <c r="HH117" i="47"/>
  <c r="HH116" i="47"/>
  <c r="HH152" i="47"/>
  <c r="HH135" i="47"/>
  <c r="HH115" i="47"/>
  <c r="HH114" i="47"/>
  <c r="HH113" i="47"/>
  <c r="HH112" i="47"/>
  <c r="HH111" i="47"/>
  <c r="HH110" i="47"/>
  <c r="HH109" i="47"/>
  <c r="HH108" i="47"/>
  <c r="HH107" i="47"/>
  <c r="HH106" i="47"/>
  <c r="HH105" i="47"/>
  <c r="HH104" i="47"/>
  <c r="HH103" i="47"/>
  <c r="HH99" i="47"/>
  <c r="HH95" i="47"/>
  <c r="HH101" i="47"/>
  <c r="HH97" i="47"/>
  <c r="HH98" i="47"/>
  <c r="HH93" i="47"/>
  <c r="HH91" i="47"/>
  <c r="HH89" i="47"/>
  <c r="HH87" i="47"/>
  <c r="HH85" i="47"/>
  <c r="HH83" i="47"/>
  <c r="HH81" i="47"/>
  <c r="HH79" i="47"/>
  <c r="HH77" i="47"/>
  <c r="HH73" i="47"/>
  <c r="HH61" i="47"/>
  <c r="HH58" i="47"/>
  <c r="HH137" i="47"/>
  <c r="HH102" i="47"/>
  <c r="HH94" i="47"/>
  <c r="HH92" i="47"/>
  <c r="HH90" i="47"/>
  <c r="HH88" i="47"/>
  <c r="HH86" i="47"/>
  <c r="HH84" i="47"/>
  <c r="HH82" i="47"/>
  <c r="HH80" i="47"/>
  <c r="HH78" i="47"/>
  <c r="HH75" i="47"/>
  <c r="HH71" i="47"/>
  <c r="HH69" i="47"/>
  <c r="HH68" i="47"/>
  <c r="HH67" i="47"/>
  <c r="HH66" i="47"/>
  <c r="HH65" i="47"/>
  <c r="HH64" i="47"/>
  <c r="HH63" i="47"/>
  <c r="HH62" i="47"/>
  <c r="HH60" i="47"/>
  <c r="HH59" i="47"/>
  <c r="HH57" i="47"/>
  <c r="HH56" i="47"/>
  <c r="HH76" i="47"/>
  <c r="HI61" i="47"/>
  <c r="HH50" i="47"/>
  <c r="HH48" i="47"/>
  <c r="HH34" i="47"/>
  <c r="HH33" i="47"/>
  <c r="HH32" i="47"/>
  <c r="HH96" i="47"/>
  <c r="HH72" i="47"/>
  <c r="HH54" i="47"/>
  <c r="HH53" i="47"/>
  <c r="HH51" i="47"/>
  <c r="HH47" i="47"/>
  <c r="HH40" i="47"/>
  <c r="HH39" i="47"/>
  <c r="HH38" i="47"/>
  <c r="HH37" i="47"/>
  <c r="HH36" i="47"/>
  <c r="HH35" i="47"/>
  <c r="HH29" i="47"/>
  <c r="HH27" i="47"/>
  <c r="HH26" i="47"/>
  <c r="HH25" i="47"/>
  <c r="HH24" i="47"/>
  <c r="HH23" i="47"/>
  <c r="HH22" i="47"/>
  <c r="HN20" i="47"/>
  <c r="HN21" i="47" s="1"/>
  <c r="HH19" i="47"/>
  <c r="HH18" i="47"/>
  <c r="HH17" i="47"/>
  <c r="HH16" i="47"/>
  <c r="HH70" i="47"/>
  <c r="HH52" i="47"/>
  <c r="HH45" i="47"/>
  <c r="HH42" i="47"/>
  <c r="HH15" i="47"/>
  <c r="HH12" i="47"/>
  <c r="HH9" i="47"/>
  <c r="HI62" i="47"/>
  <c r="HH55" i="47"/>
  <c r="HH46" i="47"/>
  <c r="HH41" i="47"/>
  <c r="HH30" i="47"/>
  <c r="HL18" i="47"/>
  <c r="HN16" i="47" s="1"/>
  <c r="HN17" i="47"/>
  <c r="HH11" i="47"/>
  <c r="HH100" i="47"/>
  <c r="HH44" i="47"/>
  <c r="HH31" i="47"/>
  <c r="HH28" i="47"/>
  <c r="HH10" i="47"/>
  <c r="HH74" i="47"/>
  <c r="HH49" i="47"/>
  <c r="HH13" i="47"/>
  <c r="HH43" i="47"/>
  <c r="HN18" i="47"/>
  <c r="HH21" i="47"/>
  <c r="HH14" i="47"/>
  <c r="HH20" i="47"/>
  <c r="HH8" i="47"/>
  <c r="FI54" i="47"/>
  <c r="DE54" i="47"/>
  <c r="M47" i="56"/>
  <c r="M49" i="56" s="1"/>
  <c r="N31" i="56"/>
  <c r="AX62" i="44"/>
  <c r="AZ62" i="44" s="1"/>
  <c r="AX59" i="44"/>
  <c r="AZ59" i="44" s="1"/>
  <c r="BB54" i="44"/>
  <c r="BD41" i="44"/>
  <c r="ED62" i="47"/>
  <c r="EF62" i="47" s="1"/>
  <c r="ED59" i="47"/>
  <c r="EF59" i="47" s="1"/>
  <c r="EH54" i="47"/>
  <c r="EJ41" i="47"/>
  <c r="DS54" i="47"/>
  <c r="DT43" i="47" s="1"/>
  <c r="DV43" i="47" s="1"/>
  <c r="DW43" i="47" s="1"/>
  <c r="EA158" i="44"/>
  <c r="EA156" i="44"/>
  <c r="EA154" i="44"/>
  <c r="EA152" i="44"/>
  <c r="EA150" i="44"/>
  <c r="EA148" i="44"/>
  <c r="EA146" i="44"/>
  <c r="EA144" i="44"/>
  <c r="EA142" i="44"/>
  <c r="EA140" i="44"/>
  <c r="EA139" i="44"/>
  <c r="EA135" i="44"/>
  <c r="EA157" i="44"/>
  <c r="EA155" i="44"/>
  <c r="EA153" i="44"/>
  <c r="EA151" i="44"/>
  <c r="EA149" i="44"/>
  <c r="EA147" i="44"/>
  <c r="EA145" i="44"/>
  <c r="EA143" i="44"/>
  <c r="EA141" i="44"/>
  <c r="EA137" i="44"/>
  <c r="EA138" i="44"/>
  <c r="EA132" i="44"/>
  <c r="EA130" i="44"/>
  <c r="EA128" i="44"/>
  <c r="EA126" i="44"/>
  <c r="EA124" i="44"/>
  <c r="EA122" i="44"/>
  <c r="EA120" i="44"/>
  <c r="EA118" i="44"/>
  <c r="EA116" i="44"/>
  <c r="EA114" i="44"/>
  <c r="EA112" i="44"/>
  <c r="EA110" i="44"/>
  <c r="EA108" i="44"/>
  <c r="EA106" i="44"/>
  <c r="EA104" i="44"/>
  <c r="EA102" i="44"/>
  <c r="EA100" i="44"/>
  <c r="EA98" i="44"/>
  <c r="EA96" i="44"/>
  <c r="EA94" i="44"/>
  <c r="EA92" i="44"/>
  <c r="EA90" i="44"/>
  <c r="EA88" i="44"/>
  <c r="EA86" i="44"/>
  <c r="EA84" i="44"/>
  <c r="EA82" i="44"/>
  <c r="EA80" i="44"/>
  <c r="EA78" i="44"/>
  <c r="EA76" i="44"/>
  <c r="EA74" i="44"/>
  <c r="EA72" i="44"/>
  <c r="EA70" i="44"/>
  <c r="EA68" i="44"/>
  <c r="EA66" i="44"/>
  <c r="EA64" i="44"/>
  <c r="EA61" i="44"/>
  <c r="EC58" i="44"/>
  <c r="EA57" i="44"/>
  <c r="EA56" i="44"/>
  <c r="EA34" i="44"/>
  <c r="EA33" i="44"/>
  <c r="EA32" i="44"/>
  <c r="EA31" i="44"/>
  <c r="EA30" i="44"/>
  <c r="EA11" i="44"/>
  <c r="EA134" i="44"/>
  <c r="EA133" i="44"/>
  <c r="EA131" i="44"/>
  <c r="EA129" i="44"/>
  <c r="EA127" i="44"/>
  <c r="EA125" i="44"/>
  <c r="EA123" i="44"/>
  <c r="EA121" i="44"/>
  <c r="EA119" i="44"/>
  <c r="EA117" i="44"/>
  <c r="EA115" i="44"/>
  <c r="EA113" i="44"/>
  <c r="EA111" i="44"/>
  <c r="EA109" i="44"/>
  <c r="EA107" i="44"/>
  <c r="EA105" i="44"/>
  <c r="EA103" i="44"/>
  <c r="EA101" i="44"/>
  <c r="EA99" i="44"/>
  <c r="EA97" i="44"/>
  <c r="EA95" i="44"/>
  <c r="EA93" i="44"/>
  <c r="EA91" i="44"/>
  <c r="EA89" i="44"/>
  <c r="EA87" i="44"/>
  <c r="EA85" i="44"/>
  <c r="EA83" i="44"/>
  <c r="EA81" i="44"/>
  <c r="EA79" i="44"/>
  <c r="EA77" i="44"/>
  <c r="EA75" i="44"/>
  <c r="EA73" i="44"/>
  <c r="EA71" i="44"/>
  <c r="EA69" i="44"/>
  <c r="EA67" i="44"/>
  <c r="EA65" i="44"/>
  <c r="EA58" i="44"/>
  <c r="EA40" i="44"/>
  <c r="EA39" i="44"/>
  <c r="EA38" i="44"/>
  <c r="EA37" i="44"/>
  <c r="EA36" i="44"/>
  <c r="EA35" i="44"/>
  <c r="EA29" i="44"/>
  <c r="EA27" i="44"/>
  <c r="EA26" i="44"/>
  <c r="EA25" i="44"/>
  <c r="EA24" i="44"/>
  <c r="EA23" i="44"/>
  <c r="EA22" i="44"/>
  <c r="EA19" i="44"/>
  <c r="EA18" i="44"/>
  <c r="EA17" i="44"/>
  <c r="EA16" i="44"/>
  <c r="EA15" i="44"/>
  <c r="EA12" i="44"/>
  <c r="EA9" i="44"/>
  <c r="EA136" i="44"/>
  <c r="EA63" i="44"/>
  <c r="EA54" i="44"/>
  <c r="EA51" i="44"/>
  <c r="EA48" i="44"/>
  <c r="EA43" i="44"/>
  <c r="EA28" i="44"/>
  <c r="EA14" i="44"/>
  <c r="EA62" i="44"/>
  <c r="EC59" i="44"/>
  <c r="EA49" i="44"/>
  <c r="EA46" i="44"/>
  <c r="EA41" i="44"/>
  <c r="EA21" i="44"/>
  <c r="EA10" i="44"/>
  <c r="EA59" i="44"/>
  <c r="EA52" i="44"/>
  <c r="EA47" i="44"/>
  <c r="EA44" i="44"/>
  <c r="EA60" i="44"/>
  <c r="EA55" i="44"/>
  <c r="EA53" i="44"/>
  <c r="EA50" i="44"/>
  <c r="EA45" i="44"/>
  <c r="EA42" i="44"/>
  <c r="EA20" i="44"/>
  <c r="EA13" i="44"/>
  <c r="EA8" i="44"/>
  <c r="EH19" i="44"/>
  <c r="HN43" i="44"/>
  <c r="HP43" i="44" s="1"/>
  <c r="HQ43" i="44" s="1"/>
  <c r="CK157" i="47"/>
  <c r="CK153" i="47"/>
  <c r="CK155" i="47"/>
  <c r="CK151" i="47"/>
  <c r="CK156" i="47"/>
  <c r="CK152" i="47"/>
  <c r="CK158" i="47"/>
  <c r="CK150" i="47"/>
  <c r="CK148" i="47"/>
  <c r="CK146" i="47"/>
  <c r="CK144" i="47"/>
  <c r="CK142" i="47"/>
  <c r="CK140" i="47"/>
  <c r="CK136" i="47"/>
  <c r="CK149" i="47"/>
  <c r="CK147" i="47"/>
  <c r="CK145" i="47"/>
  <c r="CK143" i="47"/>
  <c r="CK141" i="47"/>
  <c r="CK138" i="47"/>
  <c r="CK137" i="47"/>
  <c r="CK135" i="47"/>
  <c r="CK133" i="47"/>
  <c r="CK131" i="47"/>
  <c r="CK129" i="47"/>
  <c r="CK127" i="47"/>
  <c r="CK123" i="47"/>
  <c r="CK119" i="47"/>
  <c r="CK134" i="47"/>
  <c r="CK132" i="47"/>
  <c r="CK130" i="47"/>
  <c r="CK128" i="47"/>
  <c r="CK125" i="47"/>
  <c r="CK121" i="47"/>
  <c r="CK117" i="47"/>
  <c r="CK154" i="47"/>
  <c r="CK122" i="47"/>
  <c r="CK114" i="47"/>
  <c r="CK112" i="47"/>
  <c r="CK110" i="47"/>
  <c r="CK108" i="47"/>
  <c r="CK106" i="47"/>
  <c r="CK104" i="47"/>
  <c r="CK101" i="47"/>
  <c r="CK97" i="47"/>
  <c r="CK126" i="47"/>
  <c r="CK118" i="47"/>
  <c r="CK115" i="47"/>
  <c r="CK113" i="47"/>
  <c r="CK111" i="47"/>
  <c r="CK109" i="47"/>
  <c r="CK107" i="47"/>
  <c r="CK105" i="47"/>
  <c r="CK103" i="47"/>
  <c r="CK99" i="47"/>
  <c r="CK95" i="47"/>
  <c r="CK94" i="47"/>
  <c r="CK93" i="47"/>
  <c r="CK92" i="47"/>
  <c r="CK91" i="47"/>
  <c r="CK90" i="47"/>
  <c r="CK89" i="47"/>
  <c r="CK88" i="47"/>
  <c r="CK87" i="47"/>
  <c r="CK86" i="47"/>
  <c r="CK85" i="47"/>
  <c r="CK84" i="47"/>
  <c r="CK83" i="47"/>
  <c r="CK82" i="47"/>
  <c r="CK81" i="47"/>
  <c r="CK80" i="47"/>
  <c r="CK79" i="47"/>
  <c r="CK78" i="47"/>
  <c r="CK77" i="47"/>
  <c r="CK76" i="47"/>
  <c r="CK75" i="47"/>
  <c r="CK74" i="47"/>
  <c r="CK73" i="47"/>
  <c r="CK72" i="47"/>
  <c r="CK71" i="47"/>
  <c r="CK100" i="47"/>
  <c r="CK120" i="47"/>
  <c r="CK96" i="47"/>
  <c r="CK124" i="47"/>
  <c r="CK98" i="47"/>
  <c r="CM59" i="47"/>
  <c r="CM58" i="47"/>
  <c r="CK54" i="47"/>
  <c r="CK52" i="47"/>
  <c r="CK49" i="47"/>
  <c r="CK116" i="47"/>
  <c r="CK67" i="47"/>
  <c r="CK63" i="47"/>
  <c r="CK58" i="47"/>
  <c r="CK57" i="47"/>
  <c r="CK139" i="47"/>
  <c r="CK102" i="47"/>
  <c r="CK70" i="47"/>
  <c r="CK66" i="47"/>
  <c r="CK62" i="47"/>
  <c r="CK68" i="47"/>
  <c r="CK53" i="47"/>
  <c r="CK51" i="47"/>
  <c r="CK50" i="47"/>
  <c r="CK43" i="47"/>
  <c r="CK30" i="47"/>
  <c r="CK25" i="47"/>
  <c r="CK19" i="47"/>
  <c r="CK64" i="47"/>
  <c r="CK56" i="47"/>
  <c r="CK48" i="47"/>
  <c r="CK47" i="47"/>
  <c r="CK44" i="47"/>
  <c r="CK28" i="47"/>
  <c r="CK27" i="47"/>
  <c r="CK23" i="47"/>
  <c r="CK17" i="47"/>
  <c r="CK69" i="47"/>
  <c r="CK61" i="47"/>
  <c r="CK60" i="47"/>
  <c r="CK59" i="47"/>
  <c r="CK55" i="47"/>
  <c r="CK39" i="47"/>
  <c r="CK35" i="47"/>
  <c r="CK33" i="47"/>
  <c r="CK26" i="47"/>
  <c r="CK21" i="47"/>
  <c r="CK16" i="47"/>
  <c r="CK13" i="47"/>
  <c r="CK37" i="47"/>
  <c r="CK22" i="47"/>
  <c r="CK20" i="47"/>
  <c r="CK36" i="47"/>
  <c r="CK15" i="47"/>
  <c r="CK14" i="47"/>
  <c r="CK12" i="47"/>
  <c r="CK8" i="47"/>
  <c r="CK46" i="47"/>
  <c r="CK41" i="47"/>
  <c r="CK45" i="47"/>
  <c r="CK42" i="47"/>
  <c r="CK40" i="47"/>
  <c r="CK34" i="47"/>
  <c r="CK31" i="47"/>
  <c r="CK24" i="47"/>
  <c r="CK10" i="47"/>
  <c r="CK9" i="47"/>
  <c r="CK65" i="47"/>
  <c r="CK38" i="47"/>
  <c r="CK32" i="47"/>
  <c r="CK29" i="47"/>
  <c r="CK18" i="47"/>
  <c r="CK11" i="47"/>
  <c r="CR19" i="47"/>
  <c r="FR155" i="47"/>
  <c r="FR157" i="47"/>
  <c r="FR153" i="47"/>
  <c r="FR152" i="47"/>
  <c r="FR151" i="47"/>
  <c r="FR150" i="47"/>
  <c r="FR149" i="47"/>
  <c r="FR154" i="47"/>
  <c r="FR158" i="47"/>
  <c r="FR148" i="47"/>
  <c r="FR147" i="47"/>
  <c r="FR146" i="47"/>
  <c r="FR145" i="47"/>
  <c r="FR144" i="47"/>
  <c r="FR143" i="47"/>
  <c r="FR142" i="47"/>
  <c r="FR141" i="47"/>
  <c r="FR140" i="47"/>
  <c r="FR139" i="47"/>
  <c r="FR138" i="47"/>
  <c r="FR137" i="47"/>
  <c r="FR136" i="47"/>
  <c r="FR135" i="47"/>
  <c r="FR134" i="47"/>
  <c r="FR133" i="47"/>
  <c r="FR132" i="47"/>
  <c r="FR131" i="47"/>
  <c r="FR130" i="47"/>
  <c r="FR129" i="47"/>
  <c r="FR128" i="47"/>
  <c r="FR127" i="47"/>
  <c r="FR125" i="47"/>
  <c r="FR121" i="47"/>
  <c r="FR117" i="47"/>
  <c r="FR123" i="47"/>
  <c r="FR119" i="47"/>
  <c r="FR115" i="47"/>
  <c r="FR114" i="47"/>
  <c r="FR113" i="47"/>
  <c r="FR112" i="47"/>
  <c r="FR111" i="47"/>
  <c r="FR110" i="47"/>
  <c r="FR109" i="47"/>
  <c r="FR108" i="47"/>
  <c r="FR107" i="47"/>
  <c r="FR106" i="47"/>
  <c r="FR105" i="47"/>
  <c r="FR104" i="47"/>
  <c r="FR103" i="47"/>
  <c r="FR102" i="47"/>
  <c r="FR101" i="47"/>
  <c r="FR100" i="47"/>
  <c r="FR99" i="47"/>
  <c r="FR98" i="47"/>
  <c r="FR97" i="47"/>
  <c r="FR96" i="47"/>
  <c r="FR156" i="47"/>
  <c r="FR124" i="47"/>
  <c r="FR116" i="47"/>
  <c r="FR120" i="47"/>
  <c r="FR76" i="47"/>
  <c r="FR72" i="47"/>
  <c r="FR69" i="47"/>
  <c r="FR68" i="47"/>
  <c r="FR67" i="47"/>
  <c r="FR66" i="47"/>
  <c r="FR65" i="47"/>
  <c r="FR64" i="47"/>
  <c r="FR63" i="47"/>
  <c r="FR62" i="47"/>
  <c r="FR61" i="47"/>
  <c r="FR60" i="47"/>
  <c r="FR59" i="47"/>
  <c r="FR58" i="47"/>
  <c r="FR57" i="47"/>
  <c r="FR56" i="47"/>
  <c r="FR54" i="47"/>
  <c r="FR52" i="47"/>
  <c r="FR50" i="47"/>
  <c r="FR122" i="47"/>
  <c r="FR78" i="47"/>
  <c r="FR74" i="47"/>
  <c r="FR70" i="47"/>
  <c r="FR55" i="47"/>
  <c r="FR53" i="47"/>
  <c r="FR51" i="47"/>
  <c r="FR49" i="47"/>
  <c r="FR47" i="47"/>
  <c r="FR126" i="47"/>
  <c r="FR93" i="47"/>
  <c r="FR89" i="47"/>
  <c r="FR85" i="47"/>
  <c r="FR81" i="47"/>
  <c r="FR75" i="47"/>
  <c r="FR45" i="47"/>
  <c r="FR43" i="47"/>
  <c r="FR41" i="47"/>
  <c r="FR40" i="47"/>
  <c r="FR39" i="47"/>
  <c r="FR38" i="47"/>
  <c r="FR37" i="47"/>
  <c r="FR36" i="47"/>
  <c r="FR35" i="47"/>
  <c r="FR34" i="47"/>
  <c r="FR33" i="47"/>
  <c r="FR32" i="47"/>
  <c r="FR95" i="47"/>
  <c r="FR91" i="47"/>
  <c r="FR87" i="47"/>
  <c r="FR83" i="47"/>
  <c r="FR79" i="47"/>
  <c r="FR71" i="47"/>
  <c r="FS62" i="47"/>
  <c r="FS61" i="47"/>
  <c r="FR46" i="47"/>
  <c r="FR44" i="47"/>
  <c r="FR42" i="47"/>
  <c r="FR31" i="47"/>
  <c r="FR30" i="47"/>
  <c r="FR29" i="47"/>
  <c r="FR21" i="47"/>
  <c r="FV18" i="47"/>
  <c r="FX16" i="47" s="1"/>
  <c r="FR118" i="47"/>
  <c r="FR94" i="47"/>
  <c r="FR86" i="47"/>
  <c r="FR92" i="47"/>
  <c r="FR84" i="47"/>
  <c r="FR88" i="47"/>
  <c r="FR28" i="47"/>
  <c r="FR27" i="47"/>
  <c r="FR23" i="47"/>
  <c r="FR19" i="47"/>
  <c r="FX17" i="47"/>
  <c r="FR14" i="47"/>
  <c r="FR10" i="47"/>
  <c r="FR9" i="47"/>
  <c r="FR80" i="47"/>
  <c r="FR77" i="47"/>
  <c r="FR25" i="47"/>
  <c r="FR17" i="47"/>
  <c r="FR15" i="47"/>
  <c r="FR13" i="47"/>
  <c r="FR12" i="47"/>
  <c r="FR11" i="47"/>
  <c r="FR8" i="47"/>
  <c r="FR73" i="47"/>
  <c r="FR20" i="47"/>
  <c r="FR16" i="47"/>
  <c r="FR90" i="47"/>
  <c r="FR48" i="47"/>
  <c r="FR24" i="47"/>
  <c r="FX20" i="47"/>
  <c r="FX21" i="47" s="1"/>
  <c r="FR82" i="47"/>
  <c r="FR18" i="47"/>
  <c r="FR22" i="47"/>
  <c r="FR26" i="47"/>
  <c r="FX18" i="47"/>
  <c r="BO54" i="47"/>
  <c r="BP41" i="47" s="1"/>
  <c r="DN157" i="47"/>
  <c r="DN153" i="47"/>
  <c r="DN155" i="47"/>
  <c r="DN152" i="47"/>
  <c r="DN151" i="47"/>
  <c r="DN150" i="47"/>
  <c r="DN149" i="47"/>
  <c r="DN156" i="47"/>
  <c r="DN148" i="47"/>
  <c r="DN147" i="47"/>
  <c r="DN146" i="47"/>
  <c r="DN145" i="47"/>
  <c r="DN144" i="47"/>
  <c r="DN143" i="47"/>
  <c r="DN142" i="47"/>
  <c r="DN141" i="47"/>
  <c r="DN140" i="47"/>
  <c r="DN139" i="47"/>
  <c r="DN138" i="47"/>
  <c r="DN137" i="47"/>
  <c r="DN136" i="47"/>
  <c r="DN135" i="47"/>
  <c r="DN134" i="47"/>
  <c r="DN133" i="47"/>
  <c r="DN132" i="47"/>
  <c r="DN131" i="47"/>
  <c r="DN130" i="47"/>
  <c r="DN129" i="47"/>
  <c r="DN128" i="47"/>
  <c r="DN127" i="47"/>
  <c r="DN154" i="47"/>
  <c r="DN123" i="47"/>
  <c r="DN119" i="47"/>
  <c r="DN125" i="47"/>
  <c r="DN121" i="47"/>
  <c r="DN117" i="47"/>
  <c r="DN115" i="47"/>
  <c r="DN114" i="47"/>
  <c r="DN113" i="47"/>
  <c r="DN112" i="47"/>
  <c r="DN111" i="47"/>
  <c r="DN110" i="47"/>
  <c r="DN109" i="47"/>
  <c r="DN108" i="47"/>
  <c r="DN107" i="47"/>
  <c r="DN106" i="47"/>
  <c r="DN105" i="47"/>
  <c r="DN104" i="47"/>
  <c r="DN103" i="47"/>
  <c r="DN102" i="47"/>
  <c r="DN101" i="47"/>
  <c r="DN100" i="47"/>
  <c r="DN99" i="47"/>
  <c r="DN98" i="47"/>
  <c r="DN97" i="47"/>
  <c r="DN96" i="47"/>
  <c r="DN126" i="47"/>
  <c r="DN118" i="47"/>
  <c r="DN122" i="47"/>
  <c r="DN116" i="47"/>
  <c r="DN78" i="47"/>
  <c r="DN74" i="47"/>
  <c r="DN70" i="47"/>
  <c r="DN69" i="47"/>
  <c r="DN68" i="47"/>
  <c r="DN67" i="47"/>
  <c r="DN66" i="47"/>
  <c r="DN65" i="47"/>
  <c r="DN64" i="47"/>
  <c r="DN63" i="47"/>
  <c r="DN62" i="47"/>
  <c r="DN61" i="47"/>
  <c r="DN60" i="47"/>
  <c r="DN59" i="47"/>
  <c r="DN58" i="47"/>
  <c r="DN57" i="47"/>
  <c r="DN56" i="47"/>
  <c r="DN54" i="47"/>
  <c r="DN52" i="47"/>
  <c r="DN50" i="47"/>
  <c r="DN124" i="47"/>
  <c r="DN76" i="47"/>
  <c r="DN72" i="47"/>
  <c r="DN55" i="47"/>
  <c r="DN53" i="47"/>
  <c r="DN51" i="47"/>
  <c r="DN49" i="47"/>
  <c r="DN95" i="47"/>
  <c r="DN91" i="47"/>
  <c r="DN87" i="47"/>
  <c r="DN83" i="47"/>
  <c r="DN79" i="47"/>
  <c r="DN77" i="47"/>
  <c r="DN47" i="47"/>
  <c r="DN45" i="47"/>
  <c r="DN43" i="47"/>
  <c r="DN41" i="47"/>
  <c r="DN40" i="47"/>
  <c r="DN39" i="47"/>
  <c r="DN38" i="47"/>
  <c r="DN37" i="47"/>
  <c r="DN36" i="47"/>
  <c r="DN35" i="47"/>
  <c r="DN34" i="47"/>
  <c r="DN33" i="47"/>
  <c r="DN32" i="47"/>
  <c r="DN93" i="47"/>
  <c r="DN89" i="47"/>
  <c r="DN85" i="47"/>
  <c r="DN81" i="47"/>
  <c r="DN73" i="47"/>
  <c r="DO62" i="47"/>
  <c r="DO61" i="47"/>
  <c r="DN46" i="47"/>
  <c r="DN44" i="47"/>
  <c r="DN42" i="47"/>
  <c r="DN31" i="47"/>
  <c r="DN30" i="47"/>
  <c r="DN29" i="47"/>
  <c r="DN21" i="47"/>
  <c r="DR18" i="47"/>
  <c r="DT16" i="47" s="1"/>
  <c r="DN88" i="47"/>
  <c r="DN80" i="47"/>
  <c r="DN158" i="47"/>
  <c r="DN120" i="47"/>
  <c r="DN94" i="47"/>
  <c r="DN86" i="47"/>
  <c r="DN71" i="47"/>
  <c r="DN90" i="47"/>
  <c r="DN25" i="47"/>
  <c r="DN17" i="47"/>
  <c r="DN14" i="47"/>
  <c r="DN10" i="47"/>
  <c r="DN9" i="47"/>
  <c r="DN82" i="47"/>
  <c r="DN27" i="47"/>
  <c r="DN23" i="47"/>
  <c r="DN19" i="47"/>
  <c r="DT17" i="47"/>
  <c r="DN15" i="47"/>
  <c r="DN13" i="47"/>
  <c r="DN12" i="47"/>
  <c r="DN11" i="47"/>
  <c r="DN8" i="47"/>
  <c r="DN92" i="47"/>
  <c r="DN48" i="47"/>
  <c r="DN28" i="47"/>
  <c r="DN22" i="47"/>
  <c r="DN20" i="47"/>
  <c r="DN18" i="47"/>
  <c r="DN26" i="47"/>
  <c r="DT20" i="47"/>
  <c r="DT21" i="47" s="1"/>
  <c r="DT18" i="47"/>
  <c r="DN75" i="47"/>
  <c r="DN24" i="47"/>
  <c r="DN84" i="47"/>
  <c r="DN16" i="47"/>
  <c r="BP49" i="47"/>
  <c r="BR49" i="47" s="1"/>
  <c r="BS49" i="47" s="1"/>
  <c r="GZ45" i="47"/>
  <c r="HB45" i="47" s="1"/>
  <c r="HC45" i="47" s="1"/>
  <c r="GZ50" i="47"/>
  <c r="HB50" i="47" s="1"/>
  <c r="HC50" i="47" s="1"/>
  <c r="GH62" i="44"/>
  <c r="GJ62" i="44" s="1"/>
  <c r="GH59" i="44"/>
  <c r="GJ59" i="44" s="1"/>
  <c r="GL54" i="44"/>
  <c r="GN41" i="44"/>
  <c r="GL42" i="47"/>
  <c r="GN42" i="47" s="1"/>
  <c r="GO42" i="47" s="1"/>
  <c r="GL41" i="47"/>
  <c r="GL51" i="47"/>
  <c r="GN51" i="47" s="1"/>
  <c r="GO51" i="47" s="1"/>
  <c r="GL43" i="47"/>
  <c r="GN43" i="47" s="1"/>
  <c r="GO43" i="47" s="1"/>
  <c r="GL46" i="47"/>
  <c r="GN46" i="47" s="1"/>
  <c r="GO46" i="47" s="1"/>
  <c r="GL44" i="47"/>
  <c r="GN44" i="47" s="1"/>
  <c r="GO44" i="47" s="1"/>
  <c r="GL53" i="47"/>
  <c r="GN53" i="47" s="1"/>
  <c r="GO53" i="47" s="1"/>
  <c r="GL52" i="47"/>
  <c r="GN52" i="47" s="1"/>
  <c r="GO52" i="47" s="1"/>
  <c r="GL45" i="47"/>
  <c r="GN45" i="47" s="1"/>
  <c r="GO45" i="47" s="1"/>
  <c r="GL48" i="47"/>
  <c r="GN48" i="47" s="1"/>
  <c r="GO48" i="47" s="1"/>
  <c r="GL49" i="47"/>
  <c r="GN49" i="47" s="1"/>
  <c r="GO49" i="47" s="1"/>
  <c r="GL50" i="47"/>
  <c r="GN50" i="47" s="1"/>
  <c r="GO50" i="47" s="1"/>
  <c r="ID18" i="44"/>
  <c r="F157" i="47"/>
  <c r="F153" i="47"/>
  <c r="F155" i="47"/>
  <c r="F152" i="47"/>
  <c r="F151" i="47"/>
  <c r="F150" i="47"/>
  <c r="F156" i="47"/>
  <c r="F149" i="47"/>
  <c r="F148" i="47"/>
  <c r="F147" i="47"/>
  <c r="F146" i="47"/>
  <c r="F145" i="47"/>
  <c r="F144" i="47"/>
  <c r="F143" i="47"/>
  <c r="F142" i="47"/>
  <c r="F141" i="47"/>
  <c r="F140" i="47"/>
  <c r="F139" i="47"/>
  <c r="F138" i="47"/>
  <c r="F137" i="47"/>
  <c r="F136" i="47"/>
  <c r="F135" i="47"/>
  <c r="F134" i="47"/>
  <c r="F133" i="47"/>
  <c r="F132" i="47"/>
  <c r="F131" i="47"/>
  <c r="F130" i="47"/>
  <c r="F129" i="47"/>
  <c r="F128" i="47"/>
  <c r="F158" i="47"/>
  <c r="F154" i="47"/>
  <c r="F127" i="47"/>
  <c r="F123" i="47"/>
  <c r="F119" i="47"/>
  <c r="F125" i="47"/>
  <c r="F121" i="47"/>
  <c r="F117" i="47"/>
  <c r="F116" i="47"/>
  <c r="F115" i="47"/>
  <c r="F114" i="47"/>
  <c r="F113" i="47"/>
  <c r="F112" i="47"/>
  <c r="F111" i="47"/>
  <c r="F110" i="47"/>
  <c r="F109" i="47"/>
  <c r="F108" i="47"/>
  <c r="F107" i="47"/>
  <c r="F106" i="47"/>
  <c r="F105" i="47"/>
  <c r="F104" i="47"/>
  <c r="F103" i="47"/>
  <c r="F102" i="47"/>
  <c r="F101" i="47"/>
  <c r="F100" i="47"/>
  <c r="F99" i="47"/>
  <c r="F98" i="47"/>
  <c r="F97" i="47"/>
  <c r="F96" i="47"/>
  <c r="F122" i="47"/>
  <c r="F126" i="47"/>
  <c r="F118" i="47"/>
  <c r="F120" i="47"/>
  <c r="F78" i="47"/>
  <c r="F74" i="47"/>
  <c r="F70" i="47"/>
  <c r="F69" i="47"/>
  <c r="F68" i="47"/>
  <c r="F67" i="47"/>
  <c r="F66" i="47"/>
  <c r="F65" i="47"/>
  <c r="F64" i="47"/>
  <c r="F63" i="47"/>
  <c r="F62" i="47"/>
  <c r="F61" i="47"/>
  <c r="F60" i="47"/>
  <c r="F59" i="47"/>
  <c r="F58" i="47"/>
  <c r="F57" i="47"/>
  <c r="F56" i="47"/>
  <c r="F54" i="47"/>
  <c r="F52" i="47"/>
  <c r="F50" i="47"/>
  <c r="F76" i="47"/>
  <c r="F72" i="47"/>
  <c r="F55" i="47"/>
  <c r="F53" i="47"/>
  <c r="F51" i="47"/>
  <c r="F49" i="47"/>
  <c r="F95" i="47"/>
  <c r="F91" i="47"/>
  <c r="F87" i="47"/>
  <c r="F83" i="47"/>
  <c r="F79" i="47"/>
  <c r="F73" i="47"/>
  <c r="F47" i="47"/>
  <c r="F45" i="47"/>
  <c r="F43" i="47"/>
  <c r="F41" i="47"/>
  <c r="F40" i="47"/>
  <c r="F39" i="47"/>
  <c r="F38" i="47"/>
  <c r="F37" i="47"/>
  <c r="F36" i="47"/>
  <c r="F35" i="47"/>
  <c r="F34" i="47"/>
  <c r="F33" i="47"/>
  <c r="F93" i="47"/>
  <c r="F89" i="47"/>
  <c r="F85" i="47"/>
  <c r="F81" i="47"/>
  <c r="F77" i="47"/>
  <c r="G62" i="47"/>
  <c r="G61" i="47"/>
  <c r="F46" i="47"/>
  <c r="F44" i="47"/>
  <c r="F42" i="47"/>
  <c r="F32" i="47"/>
  <c r="F31" i="47"/>
  <c r="F30" i="47"/>
  <c r="F29" i="47"/>
  <c r="F21" i="47"/>
  <c r="J18" i="47"/>
  <c r="L16" i="47" s="1"/>
  <c r="F92" i="47"/>
  <c r="F84" i="47"/>
  <c r="F71" i="47"/>
  <c r="F90" i="47"/>
  <c r="F82" i="47"/>
  <c r="F75" i="47"/>
  <c r="F94" i="47"/>
  <c r="F25" i="47"/>
  <c r="F17" i="47"/>
  <c r="F14" i="47"/>
  <c r="F10" i="47"/>
  <c r="F9" i="47"/>
  <c r="F124" i="47"/>
  <c r="F86" i="47"/>
  <c r="F27" i="47"/>
  <c r="F23" i="47"/>
  <c r="F19" i="47"/>
  <c r="L17" i="47"/>
  <c r="O12" i="46" s="1"/>
  <c r="AF12" i="46" s="1"/>
  <c r="F16" i="47"/>
  <c r="F15" i="47"/>
  <c r="F13" i="47"/>
  <c r="F12" i="47"/>
  <c r="F11" i="47"/>
  <c r="F8" i="47"/>
  <c r="F48" i="47"/>
  <c r="F26" i="47"/>
  <c r="F20" i="47"/>
  <c r="L18" i="47"/>
  <c r="F80" i="47"/>
  <c r="F22" i="47"/>
  <c r="L20" i="47"/>
  <c r="L21" i="47" s="1"/>
  <c r="P12" i="46" s="1"/>
  <c r="AG12" i="46" s="1"/>
  <c r="F18" i="47"/>
  <c r="F24" i="47"/>
  <c r="F88" i="47"/>
  <c r="F28" i="47"/>
  <c r="FD157" i="47"/>
  <c r="FD153" i="47"/>
  <c r="FD152" i="47"/>
  <c r="FD151" i="47"/>
  <c r="FD150" i="47"/>
  <c r="FD155" i="47"/>
  <c r="FD148" i="47"/>
  <c r="FD147" i="47"/>
  <c r="FD146" i="47"/>
  <c r="FD145" i="47"/>
  <c r="FD144" i="47"/>
  <c r="FD143" i="47"/>
  <c r="FD142" i="47"/>
  <c r="FD141" i="47"/>
  <c r="FD140" i="47"/>
  <c r="FD139" i="47"/>
  <c r="FD156" i="47"/>
  <c r="FD149" i="47"/>
  <c r="FD136" i="47"/>
  <c r="FD158" i="47"/>
  <c r="FD138" i="47"/>
  <c r="FD134" i="47"/>
  <c r="FD133" i="47"/>
  <c r="FD132" i="47"/>
  <c r="FD131" i="47"/>
  <c r="FD130" i="47"/>
  <c r="FD129" i="47"/>
  <c r="FD128" i="47"/>
  <c r="FD127" i="47"/>
  <c r="FD126" i="47"/>
  <c r="FD125" i="47"/>
  <c r="FD124" i="47"/>
  <c r="FD123" i="47"/>
  <c r="FD122" i="47"/>
  <c r="FD121" i="47"/>
  <c r="FD120" i="47"/>
  <c r="FD119" i="47"/>
  <c r="FD118" i="47"/>
  <c r="FD117" i="47"/>
  <c r="FD116" i="47"/>
  <c r="FD137" i="47"/>
  <c r="FD115" i="47"/>
  <c r="FD114" i="47"/>
  <c r="FD113" i="47"/>
  <c r="FD112" i="47"/>
  <c r="FD111" i="47"/>
  <c r="FD110" i="47"/>
  <c r="FD109" i="47"/>
  <c r="FD108" i="47"/>
  <c r="FD107" i="47"/>
  <c r="FD106" i="47"/>
  <c r="FD105" i="47"/>
  <c r="FD104" i="47"/>
  <c r="FD154" i="47"/>
  <c r="FD101" i="47"/>
  <c r="FD97" i="47"/>
  <c r="FD135" i="47"/>
  <c r="FD103" i="47"/>
  <c r="FD99" i="47"/>
  <c r="FD100" i="47"/>
  <c r="FD95" i="47"/>
  <c r="FD93" i="47"/>
  <c r="FD91" i="47"/>
  <c r="FD89" i="47"/>
  <c r="FD87" i="47"/>
  <c r="FD85" i="47"/>
  <c r="FD83" i="47"/>
  <c r="FD81" i="47"/>
  <c r="FD79" i="47"/>
  <c r="FD75" i="47"/>
  <c r="FD71" i="47"/>
  <c r="FD61" i="47"/>
  <c r="FD58" i="47"/>
  <c r="FD96" i="47"/>
  <c r="FD94" i="47"/>
  <c r="FD92" i="47"/>
  <c r="FD90" i="47"/>
  <c r="FD88" i="47"/>
  <c r="FD86" i="47"/>
  <c r="FD84" i="47"/>
  <c r="FD82" i="47"/>
  <c r="FD80" i="47"/>
  <c r="FD77" i="47"/>
  <c r="FD73" i="47"/>
  <c r="FD69" i="47"/>
  <c r="FD68" i="47"/>
  <c r="FD67" i="47"/>
  <c r="FD66" i="47"/>
  <c r="FD65" i="47"/>
  <c r="FD64" i="47"/>
  <c r="FD63" i="47"/>
  <c r="FD62" i="47"/>
  <c r="FD60" i="47"/>
  <c r="FD59" i="47"/>
  <c r="FD57" i="47"/>
  <c r="FD56" i="47"/>
  <c r="FD78" i="47"/>
  <c r="FD70" i="47"/>
  <c r="FE61" i="47"/>
  <c r="FD52" i="47"/>
  <c r="FD49" i="47"/>
  <c r="FD48" i="47"/>
  <c r="FD34" i="47"/>
  <c r="FD33" i="47"/>
  <c r="FD32" i="47"/>
  <c r="FD98" i="47"/>
  <c r="FD74" i="47"/>
  <c r="FD54" i="47"/>
  <c r="FD47" i="47"/>
  <c r="FD40" i="47"/>
  <c r="FD39" i="47"/>
  <c r="FD38" i="47"/>
  <c r="FD37" i="47"/>
  <c r="FD36" i="47"/>
  <c r="FD35" i="47"/>
  <c r="FD29" i="47"/>
  <c r="FD27" i="47"/>
  <c r="FD26" i="47"/>
  <c r="FD25" i="47"/>
  <c r="FD24" i="47"/>
  <c r="FD23" i="47"/>
  <c r="FD22" i="47"/>
  <c r="FJ20" i="47"/>
  <c r="FJ21" i="47" s="1"/>
  <c r="FD19" i="47"/>
  <c r="FD18" i="47"/>
  <c r="FD17" i="47"/>
  <c r="FD16" i="47"/>
  <c r="FD102" i="47"/>
  <c r="FD72" i="47"/>
  <c r="FE62" i="47"/>
  <c r="FD55" i="47"/>
  <c r="FD44" i="47"/>
  <c r="FD30" i="47"/>
  <c r="FH18" i="47"/>
  <c r="FJ16" i="47" s="1"/>
  <c r="FJ17" i="47"/>
  <c r="FD15" i="47"/>
  <c r="FD12" i="47"/>
  <c r="FD9" i="47"/>
  <c r="FD50" i="47"/>
  <c r="FD43" i="47"/>
  <c r="FD28" i="47"/>
  <c r="FD21" i="47"/>
  <c r="FD11" i="47"/>
  <c r="FD13" i="47"/>
  <c r="FD53" i="47"/>
  <c r="FD51" i="47"/>
  <c r="FD46" i="47"/>
  <c r="FD41" i="47"/>
  <c r="FJ18" i="47"/>
  <c r="FD10" i="47"/>
  <c r="FD76" i="47"/>
  <c r="FD45" i="47"/>
  <c r="FD31" i="47"/>
  <c r="FD14" i="47"/>
  <c r="FD20" i="47"/>
  <c r="FD8" i="47"/>
  <c r="FD42" i="47"/>
  <c r="GZ46" i="47"/>
  <c r="HB46" i="47" s="1"/>
  <c r="HC46" i="47" s="1"/>
  <c r="AP17" i="44"/>
  <c r="AP18" i="44" s="1"/>
  <c r="Q14" i="45" s="1"/>
  <c r="AH14" i="45" s="1"/>
  <c r="AP19" i="44"/>
  <c r="AO29" i="44"/>
  <c r="AL14" i="44"/>
  <c r="AO28" i="44"/>
  <c r="HP17" i="44"/>
  <c r="T158" i="44"/>
  <c r="T157" i="44"/>
  <c r="T156" i="44"/>
  <c r="T155" i="44"/>
  <c r="T154" i="44"/>
  <c r="T153" i="44"/>
  <c r="T152" i="44"/>
  <c r="T151" i="44"/>
  <c r="T150" i="44"/>
  <c r="T149" i="44"/>
  <c r="T148" i="44"/>
  <c r="T147" i="44"/>
  <c r="T146" i="44"/>
  <c r="T145" i="44"/>
  <c r="T144" i="44"/>
  <c r="T143" i="44"/>
  <c r="T142" i="44"/>
  <c r="T141" i="44"/>
  <c r="T140" i="44"/>
  <c r="T139" i="44"/>
  <c r="T138" i="44"/>
  <c r="T137" i="44"/>
  <c r="T136" i="44"/>
  <c r="T135" i="44"/>
  <c r="T134" i="44"/>
  <c r="T61" i="44"/>
  <c r="T133" i="44"/>
  <c r="T132" i="44"/>
  <c r="T131" i="44"/>
  <c r="T130" i="44"/>
  <c r="T129" i="44"/>
  <c r="T128" i="44"/>
  <c r="T127" i="44"/>
  <c r="T126" i="44"/>
  <c r="T125" i="44"/>
  <c r="T124" i="44"/>
  <c r="T123" i="44"/>
  <c r="T122" i="44"/>
  <c r="T121" i="44"/>
  <c r="T120" i="44"/>
  <c r="T119" i="44"/>
  <c r="T118" i="44"/>
  <c r="T117" i="44"/>
  <c r="T116" i="44"/>
  <c r="T115" i="44"/>
  <c r="T114" i="44"/>
  <c r="T113" i="44"/>
  <c r="T112" i="44"/>
  <c r="T111" i="44"/>
  <c r="T110" i="44"/>
  <c r="T109" i="44"/>
  <c r="T108" i="44"/>
  <c r="T107" i="44"/>
  <c r="T106" i="44"/>
  <c r="T105" i="44"/>
  <c r="T104" i="44"/>
  <c r="T103" i="44"/>
  <c r="T102" i="44"/>
  <c r="T101" i="44"/>
  <c r="T100" i="44"/>
  <c r="T99" i="44"/>
  <c r="T98" i="44"/>
  <c r="T97" i="44"/>
  <c r="T96" i="44"/>
  <c r="T95" i="44"/>
  <c r="T94" i="44"/>
  <c r="T93" i="44"/>
  <c r="T92" i="44"/>
  <c r="T91" i="44"/>
  <c r="T90" i="44"/>
  <c r="T89" i="44"/>
  <c r="T88" i="44"/>
  <c r="T87" i="44"/>
  <c r="T86" i="44"/>
  <c r="T85" i="44"/>
  <c r="T84" i="44"/>
  <c r="T83" i="44"/>
  <c r="T82" i="44"/>
  <c r="T81" i="44"/>
  <c r="T80" i="44"/>
  <c r="T79" i="44"/>
  <c r="T78" i="44"/>
  <c r="T77" i="44"/>
  <c r="T76" i="44"/>
  <c r="T75" i="44"/>
  <c r="T74" i="44"/>
  <c r="T73" i="44"/>
  <c r="T72" i="44"/>
  <c r="T71" i="44"/>
  <c r="T70" i="44"/>
  <c r="T69" i="44"/>
  <c r="T68" i="44"/>
  <c r="T67" i="44"/>
  <c r="T66" i="44"/>
  <c r="T65" i="44"/>
  <c r="T64" i="44"/>
  <c r="T62" i="44"/>
  <c r="T60" i="44"/>
  <c r="T55" i="44"/>
  <c r="T52" i="44"/>
  <c r="T50" i="44"/>
  <c r="T48" i="44"/>
  <c r="T46" i="44"/>
  <c r="T44" i="44"/>
  <c r="T42" i="44"/>
  <c r="T28" i="44"/>
  <c r="T21" i="44"/>
  <c r="T13" i="44"/>
  <c r="T8" i="44"/>
  <c r="T63" i="44"/>
  <c r="T59" i="44"/>
  <c r="T54" i="44"/>
  <c r="T53" i="44"/>
  <c r="T51" i="44"/>
  <c r="T49" i="44"/>
  <c r="T47" i="44"/>
  <c r="T45" i="44"/>
  <c r="T43" i="44"/>
  <c r="T41" i="44"/>
  <c r="T32" i="44"/>
  <c r="T20" i="44"/>
  <c r="Z18" i="44"/>
  <c r="Z17" i="44"/>
  <c r="T14" i="44"/>
  <c r="T10" i="44"/>
  <c r="T56" i="44"/>
  <c r="T39" i="44"/>
  <c r="T37" i="44"/>
  <c r="T35" i="44"/>
  <c r="T33" i="44"/>
  <c r="T26" i="44"/>
  <c r="T24" i="44"/>
  <c r="T22" i="44"/>
  <c r="T18" i="44"/>
  <c r="T17" i="44"/>
  <c r="T16" i="44"/>
  <c r="T31" i="44"/>
  <c r="Z20" i="44"/>
  <c r="Z21" i="44" s="1"/>
  <c r="T19" i="44"/>
  <c r="T15" i="44"/>
  <c r="T12" i="44"/>
  <c r="T11" i="44"/>
  <c r="U62" i="44"/>
  <c r="U61" i="44"/>
  <c r="T57" i="44"/>
  <c r="T40" i="44"/>
  <c r="T38" i="44"/>
  <c r="T36" i="44"/>
  <c r="T34" i="44"/>
  <c r="T27" i="44"/>
  <c r="T25" i="44"/>
  <c r="T23" i="44"/>
  <c r="X18" i="44"/>
  <c r="Z16" i="44" s="1"/>
  <c r="T9" i="44"/>
  <c r="T58" i="44"/>
  <c r="T30" i="44"/>
  <c r="T29" i="44"/>
  <c r="GZ43" i="47"/>
  <c r="HB43" i="47" s="1"/>
  <c r="HC43" i="47" s="1"/>
  <c r="BJ155" i="47"/>
  <c r="BJ157" i="47"/>
  <c r="BJ153" i="47"/>
  <c r="BJ152" i="47"/>
  <c r="BJ151" i="47"/>
  <c r="BJ150" i="47"/>
  <c r="BJ158" i="47"/>
  <c r="BJ154" i="47"/>
  <c r="BJ149" i="47"/>
  <c r="BJ148" i="47"/>
  <c r="BJ147" i="47"/>
  <c r="BJ146" i="47"/>
  <c r="BJ145" i="47"/>
  <c r="BJ144" i="47"/>
  <c r="BJ143" i="47"/>
  <c r="BJ142" i="47"/>
  <c r="BJ141" i="47"/>
  <c r="BJ140" i="47"/>
  <c r="BJ139" i="47"/>
  <c r="BJ138" i="47"/>
  <c r="BJ137" i="47"/>
  <c r="BJ136" i="47"/>
  <c r="BJ135" i="47"/>
  <c r="BJ134" i="47"/>
  <c r="BJ133" i="47"/>
  <c r="BJ132" i="47"/>
  <c r="BJ131" i="47"/>
  <c r="BJ130" i="47"/>
  <c r="BJ129" i="47"/>
  <c r="BJ128" i="47"/>
  <c r="BJ156" i="47"/>
  <c r="BJ125" i="47"/>
  <c r="BJ121" i="47"/>
  <c r="BJ117" i="47"/>
  <c r="BJ127" i="47"/>
  <c r="BJ123" i="47"/>
  <c r="BJ119" i="47"/>
  <c r="BJ115" i="47"/>
  <c r="BJ114" i="47"/>
  <c r="BJ113" i="47"/>
  <c r="BJ112" i="47"/>
  <c r="BJ111" i="47"/>
  <c r="BJ110" i="47"/>
  <c r="BJ109" i="47"/>
  <c r="BJ108" i="47"/>
  <c r="BJ107" i="47"/>
  <c r="BJ106" i="47"/>
  <c r="BJ105" i="47"/>
  <c r="BJ104" i="47"/>
  <c r="BJ103" i="47"/>
  <c r="BJ102" i="47"/>
  <c r="BJ101" i="47"/>
  <c r="BJ100" i="47"/>
  <c r="BJ99" i="47"/>
  <c r="BJ98" i="47"/>
  <c r="BJ97" i="47"/>
  <c r="BJ96" i="47"/>
  <c r="BJ120" i="47"/>
  <c r="BJ124" i="47"/>
  <c r="BJ116" i="47"/>
  <c r="BJ118" i="47"/>
  <c r="BJ76" i="47"/>
  <c r="BJ72" i="47"/>
  <c r="BJ70" i="47"/>
  <c r="BJ69" i="47"/>
  <c r="BJ68" i="47"/>
  <c r="BJ67" i="47"/>
  <c r="BJ66" i="47"/>
  <c r="BJ65" i="47"/>
  <c r="BJ64" i="47"/>
  <c r="BJ63" i="47"/>
  <c r="BJ62" i="47"/>
  <c r="BJ61" i="47"/>
  <c r="BJ60" i="47"/>
  <c r="BJ59" i="47"/>
  <c r="BJ58" i="47"/>
  <c r="BJ57" i="47"/>
  <c r="BJ56" i="47"/>
  <c r="BJ54" i="47"/>
  <c r="BJ52" i="47"/>
  <c r="BJ50" i="47"/>
  <c r="BJ126" i="47"/>
  <c r="BJ78" i="47"/>
  <c r="BJ74" i="47"/>
  <c r="BJ55" i="47"/>
  <c r="BJ53" i="47"/>
  <c r="BJ51" i="47"/>
  <c r="BJ49" i="47"/>
  <c r="BJ93" i="47"/>
  <c r="BJ89" i="47"/>
  <c r="BJ85" i="47"/>
  <c r="BJ81" i="47"/>
  <c r="BJ71" i="47"/>
  <c r="BJ47" i="47"/>
  <c r="BJ45" i="47"/>
  <c r="BJ43" i="47"/>
  <c r="BJ41" i="47"/>
  <c r="BJ40" i="47"/>
  <c r="BJ39" i="47"/>
  <c r="BJ38" i="47"/>
  <c r="BJ37" i="47"/>
  <c r="BJ36" i="47"/>
  <c r="BJ35" i="47"/>
  <c r="BJ34" i="47"/>
  <c r="BJ33" i="47"/>
  <c r="BJ95" i="47"/>
  <c r="BJ91" i="47"/>
  <c r="BJ87" i="47"/>
  <c r="BJ83" i="47"/>
  <c r="BJ79" i="47"/>
  <c r="BJ75" i="47"/>
  <c r="BK62" i="47"/>
  <c r="BK61" i="47"/>
  <c r="BJ46" i="47"/>
  <c r="BJ44" i="47"/>
  <c r="BJ42" i="47"/>
  <c r="BJ31" i="47"/>
  <c r="BJ30" i="47"/>
  <c r="BJ29" i="47"/>
  <c r="BJ21" i="47"/>
  <c r="BN18" i="47"/>
  <c r="BP16" i="47" s="1"/>
  <c r="BJ90" i="47"/>
  <c r="BJ82" i="47"/>
  <c r="BJ88" i="47"/>
  <c r="BJ80" i="47"/>
  <c r="BJ73" i="47"/>
  <c r="BJ92" i="47"/>
  <c r="BJ27" i="47"/>
  <c r="BJ23" i="47"/>
  <c r="BJ19" i="47"/>
  <c r="BP17" i="47"/>
  <c r="BJ14" i="47"/>
  <c r="BJ10" i="47"/>
  <c r="BJ9" i="47"/>
  <c r="BJ84" i="47"/>
  <c r="BJ32" i="47"/>
  <c r="BJ28" i="47"/>
  <c r="BJ25" i="47"/>
  <c r="BJ17" i="47"/>
  <c r="BJ15" i="47"/>
  <c r="BJ13" i="47"/>
  <c r="BJ12" i="47"/>
  <c r="BJ11" i="47"/>
  <c r="BJ8" i="47"/>
  <c r="BJ122" i="47"/>
  <c r="BJ24" i="47"/>
  <c r="BJ20" i="47"/>
  <c r="BJ94" i="47"/>
  <c r="BJ77" i="47"/>
  <c r="BJ48" i="47"/>
  <c r="BP20" i="47"/>
  <c r="BP21" i="47" s="1"/>
  <c r="BJ16" i="47"/>
  <c r="BJ22" i="47"/>
  <c r="BJ26" i="47"/>
  <c r="BP18" i="47"/>
  <c r="BJ86" i="47"/>
  <c r="BJ18" i="47"/>
  <c r="EX17" i="44"/>
  <c r="BX158" i="44"/>
  <c r="BX157" i="44"/>
  <c r="BX156" i="44"/>
  <c r="BX155" i="44"/>
  <c r="BX154" i="44"/>
  <c r="BX153" i="44"/>
  <c r="BX152" i="44"/>
  <c r="BX151" i="44"/>
  <c r="BX150" i="44"/>
  <c r="BX149" i="44"/>
  <c r="BX148" i="44"/>
  <c r="BX147" i="44"/>
  <c r="BX146" i="44"/>
  <c r="BX145" i="44"/>
  <c r="BX144" i="44"/>
  <c r="BX143" i="44"/>
  <c r="BX142" i="44"/>
  <c r="BX141" i="44"/>
  <c r="BX140" i="44"/>
  <c r="BX139" i="44"/>
  <c r="BX138" i="44"/>
  <c r="BX137" i="44"/>
  <c r="BX136" i="44"/>
  <c r="BX135" i="44"/>
  <c r="BX134" i="44"/>
  <c r="BX61" i="44"/>
  <c r="BX133" i="44"/>
  <c r="BX132" i="44"/>
  <c r="BX131" i="44"/>
  <c r="BX130" i="44"/>
  <c r="BX129" i="44"/>
  <c r="BX128" i="44"/>
  <c r="BX127" i="44"/>
  <c r="BX126" i="44"/>
  <c r="BX125" i="44"/>
  <c r="BX124" i="44"/>
  <c r="BX123" i="44"/>
  <c r="BX122" i="44"/>
  <c r="BX121" i="44"/>
  <c r="BX120" i="44"/>
  <c r="BX119" i="44"/>
  <c r="BX118" i="44"/>
  <c r="BX117" i="44"/>
  <c r="BX116" i="44"/>
  <c r="BX115" i="44"/>
  <c r="BX114" i="44"/>
  <c r="BX113" i="44"/>
  <c r="BX112" i="44"/>
  <c r="BX111" i="44"/>
  <c r="BX110" i="44"/>
  <c r="BX109" i="44"/>
  <c r="BX108" i="44"/>
  <c r="BX107" i="44"/>
  <c r="BX106" i="44"/>
  <c r="BX105" i="44"/>
  <c r="BX104" i="44"/>
  <c r="BX103" i="44"/>
  <c r="BX102" i="44"/>
  <c r="BX101" i="44"/>
  <c r="BX100" i="44"/>
  <c r="BX99" i="44"/>
  <c r="BX98" i="44"/>
  <c r="BX97" i="44"/>
  <c r="BX96" i="44"/>
  <c r="BX95" i="44"/>
  <c r="BX94" i="44"/>
  <c r="BX93" i="44"/>
  <c r="BX92" i="44"/>
  <c r="BX91" i="44"/>
  <c r="BX90" i="44"/>
  <c r="BX89" i="44"/>
  <c r="BX88" i="44"/>
  <c r="BX87" i="44"/>
  <c r="BX86" i="44"/>
  <c r="BX85" i="44"/>
  <c r="BX84" i="44"/>
  <c r="BX83" i="44"/>
  <c r="BX82" i="44"/>
  <c r="BX81" i="44"/>
  <c r="BX80" i="44"/>
  <c r="BX79" i="44"/>
  <c r="BX78" i="44"/>
  <c r="BX77" i="44"/>
  <c r="BX76" i="44"/>
  <c r="BX75" i="44"/>
  <c r="BX74" i="44"/>
  <c r="BX73" i="44"/>
  <c r="BX72" i="44"/>
  <c r="BX71" i="44"/>
  <c r="BX70" i="44"/>
  <c r="BX69" i="44"/>
  <c r="BX68" i="44"/>
  <c r="BX67" i="44"/>
  <c r="BX66" i="44"/>
  <c r="BX65" i="44"/>
  <c r="BX64" i="44"/>
  <c r="BX63" i="44"/>
  <c r="BX59" i="44"/>
  <c r="BX55" i="44"/>
  <c r="BX52" i="44"/>
  <c r="BX50" i="44"/>
  <c r="BX48" i="44"/>
  <c r="BX46" i="44"/>
  <c r="BX44" i="44"/>
  <c r="BX42" i="44"/>
  <c r="BX28" i="44"/>
  <c r="BX21" i="44"/>
  <c r="BX13" i="44"/>
  <c r="BX8" i="44"/>
  <c r="BX62" i="44"/>
  <c r="BX60" i="44"/>
  <c r="BX54" i="44"/>
  <c r="BX53" i="44"/>
  <c r="BX51" i="44"/>
  <c r="BX49" i="44"/>
  <c r="BX47" i="44"/>
  <c r="BX45" i="44"/>
  <c r="BX43" i="44"/>
  <c r="BX41" i="44"/>
  <c r="BX20" i="44"/>
  <c r="CD18" i="44"/>
  <c r="CD17" i="44"/>
  <c r="BX14" i="44"/>
  <c r="BX10" i="44"/>
  <c r="BY61" i="44"/>
  <c r="BX56" i="44"/>
  <c r="BX39" i="44"/>
  <c r="BX37" i="44"/>
  <c r="BX35" i="44"/>
  <c r="BX26" i="44"/>
  <c r="BX24" i="44"/>
  <c r="BX22" i="44"/>
  <c r="BX18" i="44"/>
  <c r="BX17" i="44"/>
  <c r="BX16" i="44"/>
  <c r="BY62" i="44"/>
  <c r="BX34" i="44"/>
  <c r="BX32" i="44"/>
  <c r="BX31" i="44"/>
  <c r="CD20" i="44"/>
  <c r="CD21" i="44" s="1"/>
  <c r="BX19" i="44"/>
  <c r="BX15" i="44"/>
  <c r="BX12" i="44"/>
  <c r="BX11" i="44"/>
  <c r="BX57" i="44"/>
  <c r="BX40" i="44"/>
  <c r="BX38" i="44"/>
  <c r="BX36" i="44"/>
  <c r="BX27" i="44"/>
  <c r="BX25" i="44"/>
  <c r="BX23" i="44"/>
  <c r="CB18" i="44"/>
  <c r="CD16" i="44" s="1"/>
  <c r="BX9" i="44"/>
  <c r="BX58" i="44"/>
  <c r="BX33" i="44"/>
  <c r="BX30" i="44"/>
  <c r="BX29" i="44"/>
  <c r="GS157" i="47"/>
  <c r="GS153" i="47"/>
  <c r="GS155" i="47"/>
  <c r="GS156" i="47"/>
  <c r="GS151" i="47"/>
  <c r="GS152" i="47"/>
  <c r="GS150" i="47"/>
  <c r="GS149" i="47"/>
  <c r="GS154" i="47"/>
  <c r="GS148" i="47"/>
  <c r="GS146" i="47"/>
  <c r="GS144" i="47"/>
  <c r="GS142" i="47"/>
  <c r="GS140" i="47"/>
  <c r="GS136" i="47"/>
  <c r="GS147" i="47"/>
  <c r="GS145" i="47"/>
  <c r="GS143" i="47"/>
  <c r="GS141" i="47"/>
  <c r="GS139" i="47"/>
  <c r="GS138" i="47"/>
  <c r="GS158" i="47"/>
  <c r="GS133" i="47"/>
  <c r="GS131" i="47"/>
  <c r="GS129" i="47"/>
  <c r="GS127" i="47"/>
  <c r="GS123" i="47"/>
  <c r="GS119" i="47"/>
  <c r="GS137" i="47"/>
  <c r="GS134" i="47"/>
  <c r="GS132" i="47"/>
  <c r="GS130" i="47"/>
  <c r="GS128" i="47"/>
  <c r="GS125" i="47"/>
  <c r="GS121" i="47"/>
  <c r="GS117" i="47"/>
  <c r="GS126" i="47"/>
  <c r="GS118" i="47"/>
  <c r="GS114" i="47"/>
  <c r="GS112" i="47"/>
  <c r="GS110" i="47"/>
  <c r="GS108" i="47"/>
  <c r="GS106" i="47"/>
  <c r="GS104" i="47"/>
  <c r="GS101" i="47"/>
  <c r="GS97" i="47"/>
  <c r="GS122" i="47"/>
  <c r="GS115" i="47"/>
  <c r="GS113" i="47"/>
  <c r="GS111" i="47"/>
  <c r="GS109" i="47"/>
  <c r="GS107" i="47"/>
  <c r="GS105" i="47"/>
  <c r="GS103" i="47"/>
  <c r="GS99" i="47"/>
  <c r="GS95" i="47"/>
  <c r="GS94" i="47"/>
  <c r="GS93" i="47"/>
  <c r="GS92" i="47"/>
  <c r="GS91" i="47"/>
  <c r="GS90" i="47"/>
  <c r="GS89" i="47"/>
  <c r="GS88" i="47"/>
  <c r="GS87" i="47"/>
  <c r="GS86" i="47"/>
  <c r="GS85" i="47"/>
  <c r="GS84" i="47"/>
  <c r="GS83" i="47"/>
  <c r="GS82" i="47"/>
  <c r="GS81" i="47"/>
  <c r="GS80" i="47"/>
  <c r="GS79" i="47"/>
  <c r="GS78" i="47"/>
  <c r="GS77" i="47"/>
  <c r="GS76" i="47"/>
  <c r="GS75" i="47"/>
  <c r="GS74" i="47"/>
  <c r="GS73" i="47"/>
  <c r="GS72" i="47"/>
  <c r="GS71" i="47"/>
  <c r="GS70" i="47"/>
  <c r="GS124" i="47"/>
  <c r="GS96" i="47"/>
  <c r="GS116" i="47"/>
  <c r="GS100" i="47"/>
  <c r="GS120" i="47"/>
  <c r="GU59" i="47"/>
  <c r="GS52" i="47"/>
  <c r="GS49" i="47"/>
  <c r="GS102" i="47"/>
  <c r="GU58" i="47"/>
  <c r="GS54" i="47"/>
  <c r="GS47" i="47"/>
  <c r="GS135" i="47"/>
  <c r="GS67" i="47"/>
  <c r="GS63" i="47"/>
  <c r="GS58" i="47"/>
  <c r="GS57" i="47"/>
  <c r="GS98" i="47"/>
  <c r="GS66" i="47"/>
  <c r="GS62" i="47"/>
  <c r="GS64" i="47"/>
  <c r="GS60" i="47"/>
  <c r="GS44" i="47"/>
  <c r="GS30" i="47"/>
  <c r="GS28" i="47"/>
  <c r="GS25" i="47"/>
  <c r="GS19" i="47"/>
  <c r="GS68" i="47"/>
  <c r="GS59" i="47"/>
  <c r="GS48" i="47"/>
  <c r="GS43" i="47"/>
  <c r="GS27" i="47"/>
  <c r="GS23" i="47"/>
  <c r="GS17" i="47"/>
  <c r="GS65" i="47"/>
  <c r="GS50" i="47"/>
  <c r="GS39" i="47"/>
  <c r="GS35" i="47"/>
  <c r="GS33" i="47"/>
  <c r="GS22" i="47"/>
  <c r="GS13" i="47"/>
  <c r="GS61" i="47"/>
  <c r="GS56" i="47"/>
  <c r="GS55" i="47"/>
  <c r="GS46" i="47"/>
  <c r="GS45" i="47"/>
  <c r="GS37" i="47"/>
  <c r="GS26" i="47"/>
  <c r="GS20" i="47"/>
  <c r="GS16" i="47"/>
  <c r="GS51" i="47"/>
  <c r="GS40" i="47"/>
  <c r="GS21" i="47"/>
  <c r="GS18" i="47"/>
  <c r="GS15" i="47"/>
  <c r="GS12" i="47"/>
  <c r="GS9" i="47"/>
  <c r="GS8" i="47"/>
  <c r="GS42" i="47"/>
  <c r="GS38" i="47"/>
  <c r="GZ19" i="47"/>
  <c r="GS69" i="47"/>
  <c r="GS53" i="47"/>
  <c r="GS41" i="47"/>
  <c r="GS36" i="47"/>
  <c r="GS34" i="47"/>
  <c r="GS14" i="47"/>
  <c r="GS32" i="47"/>
  <c r="GS31" i="47"/>
  <c r="GS29" i="47"/>
  <c r="GS24" i="47"/>
  <c r="GS11" i="47"/>
  <c r="GS10" i="47"/>
  <c r="FK28" i="44"/>
  <c r="FH14" i="44"/>
  <c r="FL19" i="44"/>
  <c r="FK29" i="44"/>
  <c r="J14" i="44"/>
  <c r="M29" i="44"/>
  <c r="N19" i="44"/>
  <c r="L12" i="45" s="1"/>
  <c r="AC12" i="45" s="1"/>
  <c r="M28" i="44"/>
  <c r="DH17" i="44"/>
  <c r="DH18" i="44" s="1"/>
  <c r="FJ43" i="44"/>
  <c r="FL43" i="44" s="1"/>
  <c r="FM43" i="44" s="1"/>
  <c r="FX51" i="47"/>
  <c r="FZ51" i="47" s="1"/>
  <c r="GA51" i="47" s="1"/>
  <c r="GF158" i="44"/>
  <c r="GF157" i="44"/>
  <c r="GF156" i="44"/>
  <c r="GF155" i="44"/>
  <c r="GF154" i="44"/>
  <c r="GF153" i="44"/>
  <c r="GF152" i="44"/>
  <c r="GF151" i="44"/>
  <c r="GF150" i="44"/>
  <c r="GF149" i="44"/>
  <c r="GF148" i="44"/>
  <c r="GF147" i="44"/>
  <c r="GF146" i="44"/>
  <c r="GF145" i="44"/>
  <c r="GF144" i="44"/>
  <c r="GF143" i="44"/>
  <c r="GF142" i="44"/>
  <c r="GF141" i="44"/>
  <c r="GF140" i="44"/>
  <c r="GF139" i="44"/>
  <c r="GF138" i="44"/>
  <c r="GF137" i="44"/>
  <c r="GF136" i="44"/>
  <c r="GF135" i="44"/>
  <c r="GF134" i="44"/>
  <c r="GF61" i="44"/>
  <c r="GF133" i="44"/>
  <c r="GF132" i="44"/>
  <c r="GF131" i="44"/>
  <c r="GF130" i="44"/>
  <c r="GF129" i="44"/>
  <c r="GF128" i="44"/>
  <c r="GF127" i="44"/>
  <c r="GF126" i="44"/>
  <c r="GF125" i="44"/>
  <c r="GF124" i="44"/>
  <c r="GF123" i="44"/>
  <c r="GF122" i="44"/>
  <c r="GF121" i="44"/>
  <c r="GF120" i="44"/>
  <c r="GF119" i="44"/>
  <c r="GF118" i="44"/>
  <c r="GF117" i="44"/>
  <c r="GF116" i="44"/>
  <c r="GF115" i="44"/>
  <c r="GF114" i="44"/>
  <c r="GF113" i="44"/>
  <c r="GF112" i="44"/>
  <c r="GF111" i="44"/>
  <c r="GF110" i="44"/>
  <c r="GF109" i="44"/>
  <c r="GF108" i="44"/>
  <c r="GF107" i="44"/>
  <c r="GF106" i="44"/>
  <c r="GF105" i="44"/>
  <c r="GF104" i="44"/>
  <c r="GF103" i="44"/>
  <c r="GF102" i="44"/>
  <c r="GF101" i="44"/>
  <c r="GF100" i="44"/>
  <c r="GF99" i="44"/>
  <c r="GF98" i="44"/>
  <c r="GF97" i="44"/>
  <c r="GF96" i="44"/>
  <c r="GF95" i="44"/>
  <c r="GF94" i="44"/>
  <c r="GF93" i="44"/>
  <c r="GF92" i="44"/>
  <c r="GF91" i="44"/>
  <c r="GF90" i="44"/>
  <c r="GF89" i="44"/>
  <c r="GF88" i="44"/>
  <c r="GF87" i="44"/>
  <c r="GF86" i="44"/>
  <c r="GF85" i="44"/>
  <c r="GF84" i="44"/>
  <c r="GF83" i="44"/>
  <c r="GF82" i="44"/>
  <c r="GF81" i="44"/>
  <c r="GF80" i="44"/>
  <c r="GF79" i="44"/>
  <c r="GF78" i="44"/>
  <c r="GF77" i="44"/>
  <c r="GF76" i="44"/>
  <c r="GF75" i="44"/>
  <c r="GF74" i="44"/>
  <c r="GF73" i="44"/>
  <c r="GF72" i="44"/>
  <c r="GF71" i="44"/>
  <c r="GF70" i="44"/>
  <c r="GF69" i="44"/>
  <c r="GF68" i="44"/>
  <c r="GF67" i="44"/>
  <c r="GF66" i="44"/>
  <c r="GF65" i="44"/>
  <c r="GF64" i="44"/>
  <c r="GF63" i="44"/>
  <c r="GF59" i="44"/>
  <c r="GF55" i="44"/>
  <c r="GF52" i="44"/>
  <c r="GF50" i="44"/>
  <c r="GF48" i="44"/>
  <c r="GF46" i="44"/>
  <c r="GF44" i="44"/>
  <c r="GF42" i="44"/>
  <c r="GF28" i="44"/>
  <c r="GF21" i="44"/>
  <c r="GF13" i="44"/>
  <c r="GF8" i="44"/>
  <c r="GF62" i="44"/>
  <c r="GF60" i="44"/>
  <c r="GF54" i="44"/>
  <c r="GF53" i="44"/>
  <c r="GF51" i="44"/>
  <c r="GF49" i="44"/>
  <c r="GF47" i="44"/>
  <c r="GF45" i="44"/>
  <c r="GF43" i="44"/>
  <c r="GF41" i="44"/>
  <c r="GF20" i="44"/>
  <c r="GL18" i="44"/>
  <c r="GL17" i="44"/>
  <c r="GF14" i="44"/>
  <c r="GF10" i="44"/>
  <c r="GG61" i="44"/>
  <c r="GF56" i="44"/>
  <c r="GF39" i="44"/>
  <c r="GF37" i="44"/>
  <c r="GF35" i="44"/>
  <c r="GF26" i="44"/>
  <c r="GF24" i="44"/>
  <c r="GF22" i="44"/>
  <c r="GF18" i="44"/>
  <c r="GF17" i="44"/>
  <c r="GF16" i="44"/>
  <c r="GF34" i="44"/>
  <c r="GF32" i="44"/>
  <c r="GF31" i="44"/>
  <c r="GL20" i="44"/>
  <c r="GL21" i="44" s="1"/>
  <c r="GF19" i="44"/>
  <c r="GF15" i="44"/>
  <c r="GF12" i="44"/>
  <c r="GF11" i="44"/>
  <c r="GF57" i="44"/>
  <c r="GF40" i="44"/>
  <c r="GF38" i="44"/>
  <c r="GF36" i="44"/>
  <c r="GF27" i="44"/>
  <c r="GF25" i="44"/>
  <c r="GF23" i="44"/>
  <c r="GJ18" i="44"/>
  <c r="GL16" i="44" s="1"/>
  <c r="GF9" i="44"/>
  <c r="GG62" i="44"/>
  <c r="GF58" i="44"/>
  <c r="GF33" i="44"/>
  <c r="GF30" i="44"/>
  <c r="GF29" i="44"/>
  <c r="BP45" i="47"/>
  <c r="BR45" i="47" s="1"/>
  <c r="BS45" i="47" s="1"/>
  <c r="CY158" i="47"/>
  <c r="CY157" i="47"/>
  <c r="CY156" i="47"/>
  <c r="CY155" i="47"/>
  <c r="CY154" i="47"/>
  <c r="CY153" i="47"/>
  <c r="CY150" i="47"/>
  <c r="CY137" i="47"/>
  <c r="CY151" i="47"/>
  <c r="CY139" i="47"/>
  <c r="CY147" i="47"/>
  <c r="CY143" i="47"/>
  <c r="CY125" i="47"/>
  <c r="CY121" i="47"/>
  <c r="CY117" i="47"/>
  <c r="CY152" i="47"/>
  <c r="CY149" i="47"/>
  <c r="CY145" i="47"/>
  <c r="CY141" i="47"/>
  <c r="CY138" i="47"/>
  <c r="CY123" i="47"/>
  <c r="CY119" i="47"/>
  <c r="CY148" i="47"/>
  <c r="CY140" i="47"/>
  <c r="CY135" i="47"/>
  <c r="CY131" i="47"/>
  <c r="CY127" i="47"/>
  <c r="CY124" i="47"/>
  <c r="CY116" i="47"/>
  <c r="CY102" i="47"/>
  <c r="CY98" i="47"/>
  <c r="CY95" i="47"/>
  <c r="CY94" i="47"/>
  <c r="CY93" i="47"/>
  <c r="CY92" i="47"/>
  <c r="CY91" i="47"/>
  <c r="CY90" i="47"/>
  <c r="CY89" i="47"/>
  <c r="CY88" i="47"/>
  <c r="CY87" i="47"/>
  <c r="CY86" i="47"/>
  <c r="CY85" i="47"/>
  <c r="CY84" i="47"/>
  <c r="CY83" i="47"/>
  <c r="CY82" i="47"/>
  <c r="CY81" i="47"/>
  <c r="CY80" i="47"/>
  <c r="CY79" i="47"/>
  <c r="CY144" i="47"/>
  <c r="CY133" i="47"/>
  <c r="CY129" i="47"/>
  <c r="CY120" i="47"/>
  <c r="CY100" i="47"/>
  <c r="CY96" i="47"/>
  <c r="CY132" i="47"/>
  <c r="CY122" i="47"/>
  <c r="CY112" i="47"/>
  <c r="CY108" i="47"/>
  <c r="CY104" i="47"/>
  <c r="CY97" i="47"/>
  <c r="CY76" i="47"/>
  <c r="CY72" i="47"/>
  <c r="CY54" i="47"/>
  <c r="CY53" i="47"/>
  <c r="CY51" i="47"/>
  <c r="CY49" i="47"/>
  <c r="CY142" i="47"/>
  <c r="CY128" i="47"/>
  <c r="CY114" i="47"/>
  <c r="CY110" i="47"/>
  <c r="CY106" i="47"/>
  <c r="CY101" i="47"/>
  <c r="CY78" i="47"/>
  <c r="CY74" i="47"/>
  <c r="CY55" i="47"/>
  <c r="CY52" i="47"/>
  <c r="CY50" i="47"/>
  <c r="CY48" i="47"/>
  <c r="CY118" i="47"/>
  <c r="CY113" i="47"/>
  <c r="CY105" i="47"/>
  <c r="CY75" i="47"/>
  <c r="CY70" i="47"/>
  <c r="CY68" i="47"/>
  <c r="CY66" i="47"/>
  <c r="CY64" i="47"/>
  <c r="DA58" i="47"/>
  <c r="CY56" i="47"/>
  <c r="CY46" i="47"/>
  <c r="CY44" i="47"/>
  <c r="CY42" i="47"/>
  <c r="CY136" i="47"/>
  <c r="CY134" i="47"/>
  <c r="CY109" i="47"/>
  <c r="CY103" i="47"/>
  <c r="CY71" i="47"/>
  <c r="CY69" i="47"/>
  <c r="CY67" i="47"/>
  <c r="CY65" i="47"/>
  <c r="CY63" i="47"/>
  <c r="CY62" i="47"/>
  <c r="CY60" i="47"/>
  <c r="CY59" i="47"/>
  <c r="CY57" i="47"/>
  <c r="CY47" i="47"/>
  <c r="CY45" i="47"/>
  <c r="CY43" i="47"/>
  <c r="CY41" i="47"/>
  <c r="CY20" i="47"/>
  <c r="CY107" i="47"/>
  <c r="CY73" i="47"/>
  <c r="CY146" i="47"/>
  <c r="CY77" i="47"/>
  <c r="CY61" i="47"/>
  <c r="CY126" i="47"/>
  <c r="CY40" i="47"/>
  <c r="CY38" i="47"/>
  <c r="CY36" i="47"/>
  <c r="CY31" i="47"/>
  <c r="CY28" i="47"/>
  <c r="CY27" i="47"/>
  <c r="CY23" i="47"/>
  <c r="CY21" i="47"/>
  <c r="CY18" i="47"/>
  <c r="CY14" i="47"/>
  <c r="CY10" i="47"/>
  <c r="CY111" i="47"/>
  <c r="CY99" i="47"/>
  <c r="CY58" i="47"/>
  <c r="CY39" i="47"/>
  <c r="CY37" i="47"/>
  <c r="CY35" i="47"/>
  <c r="CY29" i="47"/>
  <c r="CY25" i="47"/>
  <c r="CY16" i="47"/>
  <c r="CY13" i="47"/>
  <c r="CY8" i="47"/>
  <c r="CY30" i="47"/>
  <c r="CY17" i="47"/>
  <c r="CY15" i="47"/>
  <c r="CY12" i="47"/>
  <c r="CY33" i="47"/>
  <c r="CY24" i="47"/>
  <c r="DA59" i="47"/>
  <c r="CY26" i="47"/>
  <c r="CY9" i="47"/>
  <c r="CY34" i="47"/>
  <c r="CY11" i="47"/>
  <c r="CY115" i="47"/>
  <c r="CY32" i="47"/>
  <c r="CY19" i="47"/>
  <c r="CY130" i="47"/>
  <c r="CY22" i="47"/>
  <c r="DF19" i="47"/>
  <c r="FX42" i="47"/>
  <c r="FZ42" i="47" s="1"/>
  <c r="GA42" i="47" s="1"/>
  <c r="FV14" i="44"/>
  <c r="FY29" i="44"/>
  <c r="FZ19" i="44"/>
  <c r="FY28" i="44"/>
  <c r="CD47" i="44"/>
  <c r="CF47" i="44" s="1"/>
  <c r="CG47" i="44" s="1"/>
  <c r="IP50" i="44"/>
  <c r="IR50" i="44" s="1"/>
  <c r="FX41" i="47"/>
  <c r="FX53" i="47"/>
  <c r="FZ53" i="47" s="1"/>
  <c r="GA53" i="47" s="1"/>
  <c r="DF44" i="44"/>
  <c r="DH44" i="44" s="1"/>
  <c r="DI44" i="44" s="1"/>
  <c r="EH44" i="44"/>
  <c r="EJ44" i="44" s="1"/>
  <c r="EK44" i="44" s="1"/>
  <c r="AN46" i="47"/>
  <c r="AP46" i="47" s="1"/>
  <c r="AQ46" i="47" s="1"/>
  <c r="FQ158" i="47"/>
  <c r="FQ154" i="47"/>
  <c r="FQ156" i="47"/>
  <c r="FQ157" i="47"/>
  <c r="FQ152" i="47"/>
  <c r="FQ150" i="47"/>
  <c r="FQ153" i="47"/>
  <c r="FQ151" i="47"/>
  <c r="FQ147" i="47"/>
  <c r="FQ145" i="47"/>
  <c r="FQ143" i="47"/>
  <c r="FQ141" i="47"/>
  <c r="FQ139" i="47"/>
  <c r="FQ137" i="47"/>
  <c r="FQ155" i="47"/>
  <c r="FQ148" i="47"/>
  <c r="FQ146" i="47"/>
  <c r="FQ144" i="47"/>
  <c r="FQ142" i="47"/>
  <c r="FQ140" i="47"/>
  <c r="FQ135" i="47"/>
  <c r="FQ149" i="47"/>
  <c r="FQ134" i="47"/>
  <c r="FQ132" i="47"/>
  <c r="FQ130" i="47"/>
  <c r="FQ128" i="47"/>
  <c r="FQ124" i="47"/>
  <c r="FQ120" i="47"/>
  <c r="FQ116" i="47"/>
  <c r="FQ138" i="47"/>
  <c r="FQ133" i="47"/>
  <c r="FQ131" i="47"/>
  <c r="FQ129" i="47"/>
  <c r="FQ127" i="47"/>
  <c r="FQ126" i="47"/>
  <c r="FQ122" i="47"/>
  <c r="FQ118" i="47"/>
  <c r="FQ119" i="47"/>
  <c r="FQ115" i="47"/>
  <c r="FQ113" i="47"/>
  <c r="FQ111" i="47"/>
  <c r="FQ109" i="47"/>
  <c r="FQ107" i="47"/>
  <c r="FQ105" i="47"/>
  <c r="FQ102" i="47"/>
  <c r="FQ98" i="47"/>
  <c r="FQ123" i="47"/>
  <c r="FQ114" i="47"/>
  <c r="FQ112" i="47"/>
  <c r="FQ110" i="47"/>
  <c r="FQ108" i="47"/>
  <c r="FQ106" i="47"/>
  <c r="FQ104" i="47"/>
  <c r="FQ100" i="47"/>
  <c r="FQ96" i="47"/>
  <c r="FQ95" i="47"/>
  <c r="FQ94" i="47"/>
  <c r="FQ93" i="47"/>
  <c r="FQ92" i="47"/>
  <c r="FQ91" i="47"/>
  <c r="FQ90" i="47"/>
  <c r="FQ89" i="47"/>
  <c r="FQ88" i="47"/>
  <c r="FQ87" i="47"/>
  <c r="FQ86" i="47"/>
  <c r="FQ85" i="47"/>
  <c r="FQ84" i="47"/>
  <c r="FQ83" i="47"/>
  <c r="FQ82" i="47"/>
  <c r="FQ81" i="47"/>
  <c r="FQ80" i="47"/>
  <c r="FQ79" i="47"/>
  <c r="FQ78" i="47"/>
  <c r="FQ77" i="47"/>
  <c r="FQ76" i="47"/>
  <c r="FQ75" i="47"/>
  <c r="FQ74" i="47"/>
  <c r="FQ73" i="47"/>
  <c r="FQ72" i="47"/>
  <c r="FQ71" i="47"/>
  <c r="FQ70" i="47"/>
  <c r="FQ117" i="47"/>
  <c r="FQ97" i="47"/>
  <c r="FQ136" i="47"/>
  <c r="FQ125" i="47"/>
  <c r="FQ101" i="47"/>
  <c r="FQ103" i="47"/>
  <c r="FQ55" i="47"/>
  <c r="FQ50" i="47"/>
  <c r="FS59" i="47"/>
  <c r="FS58" i="47"/>
  <c r="FQ54" i="47"/>
  <c r="FQ49" i="47"/>
  <c r="FQ48" i="47"/>
  <c r="FQ68" i="47"/>
  <c r="FQ64" i="47"/>
  <c r="FQ62" i="47"/>
  <c r="FQ61" i="47"/>
  <c r="FQ67" i="47"/>
  <c r="FQ63" i="47"/>
  <c r="FQ121" i="47"/>
  <c r="FQ65" i="47"/>
  <c r="FQ59" i="47"/>
  <c r="FQ56" i="47"/>
  <c r="FQ47" i="47"/>
  <c r="FQ45" i="47"/>
  <c r="FQ31" i="47"/>
  <c r="FQ26" i="47"/>
  <c r="FQ22" i="47"/>
  <c r="FQ16" i="47"/>
  <c r="FQ69" i="47"/>
  <c r="FQ58" i="47"/>
  <c r="FQ53" i="47"/>
  <c r="FQ52" i="47"/>
  <c r="FQ51" i="47"/>
  <c r="FQ44" i="47"/>
  <c r="FQ41" i="47"/>
  <c r="FQ24" i="47"/>
  <c r="FQ21" i="47"/>
  <c r="FQ20" i="47"/>
  <c r="FQ18" i="47"/>
  <c r="FQ40" i="47"/>
  <c r="FQ36" i="47"/>
  <c r="FQ33" i="47"/>
  <c r="FQ30" i="47"/>
  <c r="FQ28" i="47"/>
  <c r="FQ23" i="47"/>
  <c r="FQ14" i="47"/>
  <c r="FQ10" i="47"/>
  <c r="FQ9" i="47"/>
  <c r="FQ66" i="47"/>
  <c r="FQ43" i="47"/>
  <c r="FQ42" i="47"/>
  <c r="FQ38" i="47"/>
  <c r="FQ27" i="47"/>
  <c r="FQ17" i="47"/>
  <c r="FQ60" i="47"/>
  <c r="FQ34" i="47"/>
  <c r="FQ19" i="47"/>
  <c r="FQ8" i="47"/>
  <c r="FQ39" i="47"/>
  <c r="FQ32" i="47"/>
  <c r="FQ25" i="47"/>
  <c r="FQ15" i="47"/>
  <c r="FQ13" i="47"/>
  <c r="FQ12" i="47"/>
  <c r="FQ57" i="47"/>
  <c r="FQ46" i="47"/>
  <c r="FQ37" i="47"/>
  <c r="FQ99" i="47"/>
  <c r="FQ35" i="47"/>
  <c r="FQ29" i="47"/>
  <c r="FQ11" i="47"/>
  <c r="FX19" i="47"/>
  <c r="DM156" i="47"/>
  <c r="DM158" i="47"/>
  <c r="DM154" i="47"/>
  <c r="DM152" i="47"/>
  <c r="DM150" i="47"/>
  <c r="DM155" i="47"/>
  <c r="DM151" i="47"/>
  <c r="DM149" i="47"/>
  <c r="DM147" i="47"/>
  <c r="DM145" i="47"/>
  <c r="DM143" i="47"/>
  <c r="DM141" i="47"/>
  <c r="DM139" i="47"/>
  <c r="DM157" i="47"/>
  <c r="DM148" i="47"/>
  <c r="DM146" i="47"/>
  <c r="DM144" i="47"/>
  <c r="DM142" i="47"/>
  <c r="DM140" i="47"/>
  <c r="DM137" i="47"/>
  <c r="DM136" i="47"/>
  <c r="DM134" i="47"/>
  <c r="DM132" i="47"/>
  <c r="DM130" i="47"/>
  <c r="DM128" i="47"/>
  <c r="DM126" i="47"/>
  <c r="DM122" i="47"/>
  <c r="DM118" i="47"/>
  <c r="DM153" i="47"/>
  <c r="DM135" i="47"/>
  <c r="DM133" i="47"/>
  <c r="DM131" i="47"/>
  <c r="DM129" i="47"/>
  <c r="DM127" i="47"/>
  <c r="DM124" i="47"/>
  <c r="DM120" i="47"/>
  <c r="DM116" i="47"/>
  <c r="DM121" i="47"/>
  <c r="DM115" i="47"/>
  <c r="DM113" i="47"/>
  <c r="DM111" i="47"/>
  <c r="DM109" i="47"/>
  <c r="DM107" i="47"/>
  <c r="DM105" i="47"/>
  <c r="DM100" i="47"/>
  <c r="DM96" i="47"/>
  <c r="DM125" i="47"/>
  <c r="DM117" i="47"/>
  <c r="DM114" i="47"/>
  <c r="DM112" i="47"/>
  <c r="DM110" i="47"/>
  <c r="DM108" i="47"/>
  <c r="DM106" i="47"/>
  <c r="DM104" i="47"/>
  <c r="DM102" i="47"/>
  <c r="DM98" i="47"/>
  <c r="DM95" i="47"/>
  <c r="DM94" i="47"/>
  <c r="DM93" i="47"/>
  <c r="DM92" i="47"/>
  <c r="DM91" i="47"/>
  <c r="DM90" i="47"/>
  <c r="DM89" i="47"/>
  <c r="DM88" i="47"/>
  <c r="DM87" i="47"/>
  <c r="DM86" i="47"/>
  <c r="DM85" i="47"/>
  <c r="DM84" i="47"/>
  <c r="DM83" i="47"/>
  <c r="DM82" i="47"/>
  <c r="DM81" i="47"/>
  <c r="DM80" i="47"/>
  <c r="DM79" i="47"/>
  <c r="DM78" i="47"/>
  <c r="DM77" i="47"/>
  <c r="DM76" i="47"/>
  <c r="DM75" i="47"/>
  <c r="DM74" i="47"/>
  <c r="DM73" i="47"/>
  <c r="DM72" i="47"/>
  <c r="DM71" i="47"/>
  <c r="DM138" i="47"/>
  <c r="DM119" i="47"/>
  <c r="DM99" i="47"/>
  <c r="DM103" i="47"/>
  <c r="DM52" i="47"/>
  <c r="DM97" i="47"/>
  <c r="DO59" i="47"/>
  <c r="DO58" i="47"/>
  <c r="DM55" i="47"/>
  <c r="DM54" i="47"/>
  <c r="DM53" i="47"/>
  <c r="DM51" i="47"/>
  <c r="DM48" i="47"/>
  <c r="DM123" i="47"/>
  <c r="DM101" i="47"/>
  <c r="DM70" i="47"/>
  <c r="DM66" i="47"/>
  <c r="DM61" i="47"/>
  <c r="DM59" i="47"/>
  <c r="DM56" i="47"/>
  <c r="DM69" i="47"/>
  <c r="DM65" i="47"/>
  <c r="DM67" i="47"/>
  <c r="DM47" i="47"/>
  <c r="DM42" i="47"/>
  <c r="DM24" i="47"/>
  <c r="DT19" i="47"/>
  <c r="DM18" i="47"/>
  <c r="DM63" i="47"/>
  <c r="DM60" i="47"/>
  <c r="DM46" i="47"/>
  <c r="DM43" i="47"/>
  <c r="DM31" i="47"/>
  <c r="DM28" i="47"/>
  <c r="DM26" i="47"/>
  <c r="DM22" i="47"/>
  <c r="DM20" i="47"/>
  <c r="DM16" i="47"/>
  <c r="DM57" i="47"/>
  <c r="DM49" i="47"/>
  <c r="DM45" i="47"/>
  <c r="DM44" i="47"/>
  <c r="DM41" i="47"/>
  <c r="DM38" i="47"/>
  <c r="DM33" i="47"/>
  <c r="DM25" i="47"/>
  <c r="DM68" i="47"/>
  <c r="DM62" i="47"/>
  <c r="DM40" i="47"/>
  <c r="DM36" i="47"/>
  <c r="DM14" i="47"/>
  <c r="DM10" i="47"/>
  <c r="DM64" i="47"/>
  <c r="DM58" i="47"/>
  <c r="DM35" i="47"/>
  <c r="DM34" i="47"/>
  <c r="DM30" i="47"/>
  <c r="DM23" i="47"/>
  <c r="DM13" i="47"/>
  <c r="DM8" i="47"/>
  <c r="DM32" i="47"/>
  <c r="DM27" i="47"/>
  <c r="DM19" i="47"/>
  <c r="DM17" i="47"/>
  <c r="DM50" i="47"/>
  <c r="DM39" i="47"/>
  <c r="DM9" i="47"/>
  <c r="DM37" i="47"/>
  <c r="DM29" i="47"/>
  <c r="DM21" i="47"/>
  <c r="DM15" i="47"/>
  <c r="DM12" i="47"/>
  <c r="DM11" i="47"/>
  <c r="AU158" i="47"/>
  <c r="AU157" i="47"/>
  <c r="AU156" i="47"/>
  <c r="AU155" i="47"/>
  <c r="AU154" i="47"/>
  <c r="AU153" i="47"/>
  <c r="AU150" i="47"/>
  <c r="AU151" i="47"/>
  <c r="AU139" i="47"/>
  <c r="AU137" i="47"/>
  <c r="AU149" i="47"/>
  <c r="AU145" i="47"/>
  <c r="AU141" i="47"/>
  <c r="AU136" i="47"/>
  <c r="AU127" i="47"/>
  <c r="AU123" i="47"/>
  <c r="AU119" i="47"/>
  <c r="AU147" i="47"/>
  <c r="AU143" i="47"/>
  <c r="AU125" i="47"/>
  <c r="AU121" i="47"/>
  <c r="AU117" i="47"/>
  <c r="AU152" i="47"/>
  <c r="AU142" i="47"/>
  <c r="AU133" i="47"/>
  <c r="AU129" i="47"/>
  <c r="AU126" i="47"/>
  <c r="AU118" i="47"/>
  <c r="AU100" i="47"/>
  <c r="AU96" i="47"/>
  <c r="AU95" i="47"/>
  <c r="AU94" i="47"/>
  <c r="AU93" i="47"/>
  <c r="AU92" i="47"/>
  <c r="AU91" i="47"/>
  <c r="AU90" i="47"/>
  <c r="AU89" i="47"/>
  <c r="AU88" i="47"/>
  <c r="AU87" i="47"/>
  <c r="AU86" i="47"/>
  <c r="AU85" i="47"/>
  <c r="AU84" i="47"/>
  <c r="AU83" i="47"/>
  <c r="AU82" i="47"/>
  <c r="AU81" i="47"/>
  <c r="AU80" i="47"/>
  <c r="AU79" i="47"/>
  <c r="AU146" i="47"/>
  <c r="AU135" i="47"/>
  <c r="AU131" i="47"/>
  <c r="AU122" i="47"/>
  <c r="AU102" i="47"/>
  <c r="AU98" i="47"/>
  <c r="AU134" i="47"/>
  <c r="AU124" i="47"/>
  <c r="AU114" i="47"/>
  <c r="AU110" i="47"/>
  <c r="AU106" i="47"/>
  <c r="AU99" i="47"/>
  <c r="AU78" i="47"/>
  <c r="AU74" i="47"/>
  <c r="AU54" i="47"/>
  <c r="AU53" i="47"/>
  <c r="AU51" i="47"/>
  <c r="AU144" i="47"/>
  <c r="AU130" i="47"/>
  <c r="AU116" i="47"/>
  <c r="AU112" i="47"/>
  <c r="AU108" i="47"/>
  <c r="AU104" i="47"/>
  <c r="AU103" i="47"/>
  <c r="AU76" i="47"/>
  <c r="AU72" i="47"/>
  <c r="AU55" i="47"/>
  <c r="AU52" i="47"/>
  <c r="AU50" i="47"/>
  <c r="AU48" i="47"/>
  <c r="AU140" i="47"/>
  <c r="AU128" i="47"/>
  <c r="AU115" i="47"/>
  <c r="AU107" i="47"/>
  <c r="AU97" i="47"/>
  <c r="AU77" i="47"/>
  <c r="AU70" i="47"/>
  <c r="AU68" i="47"/>
  <c r="AU66" i="47"/>
  <c r="AU64" i="47"/>
  <c r="AW58" i="47"/>
  <c r="AU56" i="47"/>
  <c r="AU46" i="47"/>
  <c r="AU44" i="47"/>
  <c r="AU42" i="47"/>
  <c r="AU120" i="47"/>
  <c r="AU111" i="47"/>
  <c r="AU73" i="47"/>
  <c r="AU69" i="47"/>
  <c r="AU67" i="47"/>
  <c r="AU65" i="47"/>
  <c r="AU63" i="47"/>
  <c r="AU62" i="47"/>
  <c r="AU60" i="47"/>
  <c r="AU59" i="47"/>
  <c r="AU57" i="47"/>
  <c r="AU47" i="47"/>
  <c r="AU45" i="47"/>
  <c r="AU43" i="47"/>
  <c r="AU41" i="47"/>
  <c r="AU20" i="47"/>
  <c r="AU148" i="47"/>
  <c r="AU132" i="47"/>
  <c r="AU109" i="47"/>
  <c r="AU75" i="47"/>
  <c r="AU105" i="47"/>
  <c r="AU101" i="47"/>
  <c r="AU61" i="47"/>
  <c r="AU113" i="47"/>
  <c r="AU71" i="47"/>
  <c r="AU40" i="47"/>
  <c r="AU38" i="47"/>
  <c r="AU36" i="47"/>
  <c r="AU25" i="47"/>
  <c r="AU16" i="47"/>
  <c r="AU14" i="47"/>
  <c r="AU10" i="47"/>
  <c r="AW59" i="47"/>
  <c r="AU39" i="47"/>
  <c r="AU37" i="47"/>
  <c r="AU35" i="47"/>
  <c r="AU31" i="47"/>
  <c r="AU29" i="47"/>
  <c r="AU27" i="47"/>
  <c r="AU23" i="47"/>
  <c r="AU18" i="47"/>
  <c r="AU13" i="47"/>
  <c r="AU8" i="47"/>
  <c r="AU22" i="47"/>
  <c r="AU19" i="47"/>
  <c r="AU15" i="47"/>
  <c r="AU12" i="47"/>
  <c r="AU9" i="47"/>
  <c r="AU33" i="47"/>
  <c r="AU28" i="47"/>
  <c r="AU26" i="47"/>
  <c r="AU21" i="47"/>
  <c r="AU58" i="47"/>
  <c r="AU34" i="47"/>
  <c r="AU11" i="47"/>
  <c r="AU138" i="47"/>
  <c r="AU49" i="47"/>
  <c r="AU30" i="47"/>
  <c r="AU17" i="47"/>
  <c r="AU32" i="47"/>
  <c r="AU24" i="47"/>
  <c r="BB19" i="47"/>
  <c r="M15" i="46" s="1"/>
  <c r="AD15" i="46" s="1"/>
  <c r="IP44" i="44"/>
  <c r="IR44" i="44" s="1"/>
  <c r="GL47" i="47"/>
  <c r="GN47" i="47" s="1"/>
  <c r="GO47" i="47" s="1"/>
  <c r="GZ42" i="47"/>
  <c r="HB42" i="47" s="1"/>
  <c r="HC42" i="47" s="1"/>
  <c r="BD16" i="44"/>
  <c r="BD18" i="44" s="1"/>
  <c r="Q15" i="45" s="1"/>
  <c r="AH15" i="45" s="1"/>
  <c r="CT17" i="44"/>
  <c r="CT18" i="44" s="1"/>
  <c r="CT19" i="44"/>
  <c r="CS29" i="44"/>
  <c r="CS28" i="44"/>
  <c r="CP14" i="44"/>
  <c r="DF46" i="44"/>
  <c r="DH46" i="44" s="1"/>
  <c r="DI46" i="44" s="1"/>
  <c r="EH53" i="44"/>
  <c r="EJ53" i="44" s="1"/>
  <c r="EK53" i="44" s="1"/>
  <c r="E156" i="47"/>
  <c r="E158" i="47"/>
  <c r="E154" i="47"/>
  <c r="E155" i="47"/>
  <c r="E152" i="47"/>
  <c r="E150" i="47"/>
  <c r="E151" i="47"/>
  <c r="E153" i="47"/>
  <c r="E149" i="47"/>
  <c r="E147" i="47"/>
  <c r="E145" i="47"/>
  <c r="E143" i="47"/>
  <c r="E141" i="47"/>
  <c r="E139" i="47"/>
  <c r="E148" i="47"/>
  <c r="E146" i="47"/>
  <c r="E144" i="47"/>
  <c r="E142" i="47"/>
  <c r="E140" i="47"/>
  <c r="E137" i="47"/>
  <c r="E134" i="47"/>
  <c r="E132" i="47"/>
  <c r="E130" i="47"/>
  <c r="E128" i="47"/>
  <c r="E126" i="47"/>
  <c r="E122" i="47"/>
  <c r="E118" i="47"/>
  <c r="E157" i="47"/>
  <c r="E136" i="47"/>
  <c r="E135" i="47"/>
  <c r="E133" i="47"/>
  <c r="E131" i="47"/>
  <c r="E129" i="47"/>
  <c r="E124" i="47"/>
  <c r="E120" i="47"/>
  <c r="E125" i="47"/>
  <c r="E117" i="47"/>
  <c r="E115" i="47"/>
  <c r="E113" i="47"/>
  <c r="E111" i="47"/>
  <c r="E109" i="47"/>
  <c r="E107" i="47"/>
  <c r="E105" i="47"/>
  <c r="E100" i="47"/>
  <c r="E96" i="47"/>
  <c r="E138" i="47"/>
  <c r="E121" i="47"/>
  <c r="E116" i="47"/>
  <c r="E114" i="47"/>
  <c r="E112" i="47"/>
  <c r="E110" i="47"/>
  <c r="E108" i="47"/>
  <c r="E106" i="47"/>
  <c r="E104" i="47"/>
  <c r="E102" i="47"/>
  <c r="E98" i="47"/>
  <c r="E95" i="47"/>
  <c r="E94" i="47"/>
  <c r="E93" i="47"/>
  <c r="E92" i="47"/>
  <c r="E91" i="47"/>
  <c r="E90" i="47"/>
  <c r="E89" i="47"/>
  <c r="E88" i="47"/>
  <c r="E87" i="47"/>
  <c r="E86" i="47"/>
  <c r="E85" i="47"/>
  <c r="E84" i="47"/>
  <c r="E83" i="47"/>
  <c r="E82" i="47"/>
  <c r="E81" i="47"/>
  <c r="E80" i="47"/>
  <c r="E79" i="47"/>
  <c r="E78" i="47"/>
  <c r="E77" i="47"/>
  <c r="E76" i="47"/>
  <c r="E75" i="47"/>
  <c r="E74" i="47"/>
  <c r="E73" i="47"/>
  <c r="E72" i="47"/>
  <c r="E71" i="47"/>
  <c r="E123" i="47"/>
  <c r="E103" i="47"/>
  <c r="E99" i="47"/>
  <c r="E51" i="47"/>
  <c r="E119" i="47"/>
  <c r="E101" i="47"/>
  <c r="G59" i="47"/>
  <c r="G58" i="47"/>
  <c r="E55" i="47"/>
  <c r="E54" i="47"/>
  <c r="E52" i="47"/>
  <c r="E48" i="47"/>
  <c r="E70" i="47"/>
  <c r="E66" i="47"/>
  <c r="E61" i="47"/>
  <c r="E59" i="47"/>
  <c r="E56" i="47"/>
  <c r="E69" i="47"/>
  <c r="E65" i="47"/>
  <c r="E63" i="47"/>
  <c r="E49" i="47"/>
  <c r="E46" i="47"/>
  <c r="E43" i="47"/>
  <c r="E28" i="47"/>
  <c r="E24" i="47"/>
  <c r="L19" i="47"/>
  <c r="M12" i="46" s="1"/>
  <c r="AD12" i="46" s="1"/>
  <c r="E18" i="47"/>
  <c r="E97" i="47"/>
  <c r="E67" i="47"/>
  <c r="E57" i="47"/>
  <c r="E47" i="47"/>
  <c r="E42" i="47"/>
  <c r="E31" i="47"/>
  <c r="E26" i="47"/>
  <c r="E22" i="47"/>
  <c r="E20" i="47"/>
  <c r="E64" i="47"/>
  <c r="E53" i="47"/>
  <c r="E50" i="47"/>
  <c r="E45" i="47"/>
  <c r="E44" i="47"/>
  <c r="E38" i="47"/>
  <c r="E34" i="47"/>
  <c r="E19" i="47"/>
  <c r="E127" i="47"/>
  <c r="E58" i="47"/>
  <c r="E40" i="47"/>
  <c r="E36" i="47"/>
  <c r="E32" i="47"/>
  <c r="E25" i="47"/>
  <c r="E21" i="47"/>
  <c r="E14" i="47"/>
  <c r="E10" i="47"/>
  <c r="E68" i="47"/>
  <c r="E39" i="47"/>
  <c r="E27" i="47"/>
  <c r="E17" i="47"/>
  <c r="E9" i="47"/>
  <c r="E8" i="47"/>
  <c r="E62" i="47"/>
  <c r="E60" i="47"/>
  <c r="E37" i="47"/>
  <c r="E35" i="47"/>
  <c r="E16" i="47"/>
  <c r="E13" i="47"/>
  <c r="E41" i="47"/>
  <c r="E33" i="47"/>
  <c r="E30" i="47"/>
  <c r="E29" i="47"/>
  <c r="E23" i="47"/>
  <c r="E15" i="47"/>
  <c r="E12" i="47"/>
  <c r="E11" i="47"/>
  <c r="GZ47" i="47"/>
  <c r="HB47" i="47" s="1"/>
  <c r="HC47" i="47" s="1"/>
  <c r="CD50" i="44"/>
  <c r="CF50" i="44" s="1"/>
  <c r="CG50" i="44" s="1"/>
  <c r="HN44" i="44"/>
  <c r="HP44" i="44" s="1"/>
  <c r="HQ44" i="44" s="1"/>
  <c r="HP18" i="44"/>
  <c r="HP19" i="44"/>
  <c r="HO28" i="44"/>
  <c r="HO29" i="44"/>
  <c r="HL14" i="44"/>
  <c r="FF62" i="44"/>
  <c r="FH62" i="44" s="1"/>
  <c r="FF59" i="44"/>
  <c r="FH59" i="44" s="1"/>
  <c r="FJ54" i="44"/>
  <c r="FL41" i="44"/>
  <c r="II158" i="44"/>
  <c r="II156" i="44"/>
  <c r="II154" i="44"/>
  <c r="II152" i="44"/>
  <c r="II150" i="44"/>
  <c r="II148" i="44"/>
  <c r="II146" i="44"/>
  <c r="II144" i="44"/>
  <c r="II142" i="44"/>
  <c r="II140" i="44"/>
  <c r="II135" i="44"/>
  <c r="II157" i="44"/>
  <c r="II155" i="44"/>
  <c r="II153" i="44"/>
  <c r="II151" i="44"/>
  <c r="II149" i="44"/>
  <c r="II147" i="44"/>
  <c r="II145" i="44"/>
  <c r="II143" i="44"/>
  <c r="II141" i="44"/>
  <c r="II139" i="44"/>
  <c r="II137" i="44"/>
  <c r="II134" i="44"/>
  <c r="II132" i="44"/>
  <c r="II130" i="44"/>
  <c r="II128" i="44"/>
  <c r="II126" i="44"/>
  <c r="II124" i="44"/>
  <c r="II122" i="44"/>
  <c r="II120" i="44"/>
  <c r="II118" i="44"/>
  <c r="II116" i="44"/>
  <c r="II114" i="44"/>
  <c r="II112" i="44"/>
  <c r="II110" i="44"/>
  <c r="II108" i="44"/>
  <c r="II106" i="44"/>
  <c r="II104" i="44"/>
  <c r="II102" i="44"/>
  <c r="II100" i="44"/>
  <c r="II98" i="44"/>
  <c r="II96" i="44"/>
  <c r="II94" i="44"/>
  <c r="II92" i="44"/>
  <c r="II90" i="44"/>
  <c r="II88" i="44"/>
  <c r="II86" i="44"/>
  <c r="II84" i="44"/>
  <c r="II82" i="44"/>
  <c r="II80" i="44"/>
  <c r="II78" i="44"/>
  <c r="II76" i="44"/>
  <c r="II74" i="44"/>
  <c r="II72" i="44"/>
  <c r="II70" i="44"/>
  <c r="II68" i="44"/>
  <c r="II66" i="44"/>
  <c r="II64" i="44"/>
  <c r="II61" i="44"/>
  <c r="II57" i="44"/>
  <c r="II56" i="44"/>
  <c r="II34" i="44"/>
  <c r="II33" i="44"/>
  <c r="II32" i="44"/>
  <c r="II31" i="44"/>
  <c r="II30" i="44"/>
  <c r="II11" i="44"/>
  <c r="II136" i="44"/>
  <c r="II62" i="44"/>
  <c r="II138" i="44"/>
  <c r="II133" i="44"/>
  <c r="II131" i="44"/>
  <c r="II129" i="44"/>
  <c r="II127" i="44"/>
  <c r="II125" i="44"/>
  <c r="II123" i="44"/>
  <c r="II121" i="44"/>
  <c r="II119" i="44"/>
  <c r="II117" i="44"/>
  <c r="II115" i="44"/>
  <c r="II113" i="44"/>
  <c r="II111" i="44"/>
  <c r="II109" i="44"/>
  <c r="II107" i="44"/>
  <c r="II105" i="44"/>
  <c r="II103" i="44"/>
  <c r="II101" i="44"/>
  <c r="II99" i="44"/>
  <c r="II97" i="44"/>
  <c r="II95" i="44"/>
  <c r="II93" i="44"/>
  <c r="II91" i="44"/>
  <c r="II89" i="44"/>
  <c r="II87" i="44"/>
  <c r="II85" i="44"/>
  <c r="II83" i="44"/>
  <c r="II81" i="44"/>
  <c r="II79" i="44"/>
  <c r="II77" i="44"/>
  <c r="II75" i="44"/>
  <c r="II73" i="44"/>
  <c r="II71" i="44"/>
  <c r="II69" i="44"/>
  <c r="II67" i="44"/>
  <c r="II65" i="44"/>
  <c r="II63" i="44"/>
  <c r="II58" i="44"/>
  <c r="II40" i="44"/>
  <c r="II39" i="44"/>
  <c r="II38" i="44"/>
  <c r="II37" i="44"/>
  <c r="II36" i="44"/>
  <c r="II35" i="44"/>
  <c r="II29" i="44"/>
  <c r="II27" i="44"/>
  <c r="II26" i="44"/>
  <c r="II25" i="44"/>
  <c r="II24" i="44"/>
  <c r="II23" i="44"/>
  <c r="II22" i="44"/>
  <c r="II19" i="44"/>
  <c r="II18" i="44"/>
  <c r="II17" i="44"/>
  <c r="II16" i="44"/>
  <c r="II15" i="44"/>
  <c r="II12" i="44"/>
  <c r="II9" i="44"/>
  <c r="II59" i="44"/>
  <c r="II54" i="44"/>
  <c r="II52" i="44"/>
  <c r="II47" i="44"/>
  <c r="II44" i="44"/>
  <c r="II28" i="44"/>
  <c r="II14" i="44"/>
  <c r="II60" i="44"/>
  <c r="II53" i="44"/>
  <c r="II50" i="44"/>
  <c r="II45" i="44"/>
  <c r="II42" i="44"/>
  <c r="II21" i="44"/>
  <c r="II10" i="44"/>
  <c r="II51" i="44"/>
  <c r="II48" i="44"/>
  <c r="II43" i="44"/>
  <c r="IK59" i="44"/>
  <c r="IK58" i="44"/>
  <c r="II55" i="44"/>
  <c r="II49" i="44"/>
  <c r="II46" i="44"/>
  <c r="II41" i="44"/>
  <c r="II20" i="44"/>
  <c r="II13" i="44"/>
  <c r="II8" i="44"/>
  <c r="IP19" i="44"/>
  <c r="AG155" i="47"/>
  <c r="AG157" i="47"/>
  <c r="AG153" i="47"/>
  <c r="AG154" i="47"/>
  <c r="AG151" i="47"/>
  <c r="AG158" i="47"/>
  <c r="AG152" i="47"/>
  <c r="AG148" i="47"/>
  <c r="AG146" i="47"/>
  <c r="AG144" i="47"/>
  <c r="AG142" i="47"/>
  <c r="AG140" i="47"/>
  <c r="AG138" i="47"/>
  <c r="AG149" i="47"/>
  <c r="AG147" i="47"/>
  <c r="AG145" i="47"/>
  <c r="AG143" i="47"/>
  <c r="AG141" i="47"/>
  <c r="AG136" i="47"/>
  <c r="AG139" i="47"/>
  <c r="AG135" i="47"/>
  <c r="AG133" i="47"/>
  <c r="AG131" i="47"/>
  <c r="AG129" i="47"/>
  <c r="AG125" i="47"/>
  <c r="AG121" i="47"/>
  <c r="AG117" i="47"/>
  <c r="AG134" i="47"/>
  <c r="AG132" i="47"/>
  <c r="AG130" i="47"/>
  <c r="AG128" i="47"/>
  <c r="AG127" i="47"/>
  <c r="AG123" i="47"/>
  <c r="AG119" i="47"/>
  <c r="AG137" i="47"/>
  <c r="AG124" i="47"/>
  <c r="AG116" i="47"/>
  <c r="AG114" i="47"/>
  <c r="AG112" i="47"/>
  <c r="AG110" i="47"/>
  <c r="AG108" i="47"/>
  <c r="AG106" i="47"/>
  <c r="AG104" i="47"/>
  <c r="AG103" i="47"/>
  <c r="AG99" i="47"/>
  <c r="AG120" i="47"/>
  <c r="AG115" i="47"/>
  <c r="AG113" i="47"/>
  <c r="AG111" i="47"/>
  <c r="AG109" i="47"/>
  <c r="AG107" i="47"/>
  <c r="AG105" i="47"/>
  <c r="AG101" i="47"/>
  <c r="AG97" i="47"/>
  <c r="AG95" i="47"/>
  <c r="AG94" i="47"/>
  <c r="AG93" i="47"/>
  <c r="AG92" i="47"/>
  <c r="AG91" i="47"/>
  <c r="AG90" i="47"/>
  <c r="AG89" i="47"/>
  <c r="AG88" i="47"/>
  <c r="AG87" i="47"/>
  <c r="AG86" i="47"/>
  <c r="AG85" i="47"/>
  <c r="AG84" i="47"/>
  <c r="AG83" i="47"/>
  <c r="AG82" i="47"/>
  <c r="AG81" i="47"/>
  <c r="AG80" i="47"/>
  <c r="AG79" i="47"/>
  <c r="AG78" i="47"/>
  <c r="AG77" i="47"/>
  <c r="AG76" i="47"/>
  <c r="AG75" i="47"/>
  <c r="AG74" i="47"/>
  <c r="AG73" i="47"/>
  <c r="AG72" i="47"/>
  <c r="AG71" i="47"/>
  <c r="AG102" i="47"/>
  <c r="AG122" i="47"/>
  <c r="AG98" i="47"/>
  <c r="AG100" i="47"/>
  <c r="AI59" i="47"/>
  <c r="AG50" i="47"/>
  <c r="AG156" i="47"/>
  <c r="AG126" i="47"/>
  <c r="AI58" i="47"/>
  <c r="AG54" i="47"/>
  <c r="AG51" i="47"/>
  <c r="AG49" i="47"/>
  <c r="AG69" i="47"/>
  <c r="AG65" i="47"/>
  <c r="AG60" i="47"/>
  <c r="AG58" i="47"/>
  <c r="AG55" i="47"/>
  <c r="AG118" i="47"/>
  <c r="AG68" i="47"/>
  <c r="AG64" i="47"/>
  <c r="AG70" i="47"/>
  <c r="AG62" i="47"/>
  <c r="AG56" i="47"/>
  <c r="AG48" i="47"/>
  <c r="AG45" i="47"/>
  <c r="AG42" i="47"/>
  <c r="AG27" i="47"/>
  <c r="AG23" i="47"/>
  <c r="AG17" i="47"/>
  <c r="AG150" i="47"/>
  <c r="AG66" i="47"/>
  <c r="AG53" i="47"/>
  <c r="AG52" i="47"/>
  <c r="AG46" i="47"/>
  <c r="AG41" i="47"/>
  <c r="AG30" i="47"/>
  <c r="AG25" i="47"/>
  <c r="AG21" i="47"/>
  <c r="AG19" i="47"/>
  <c r="AG96" i="47"/>
  <c r="AG37" i="47"/>
  <c r="AG33" i="47"/>
  <c r="AG32" i="47"/>
  <c r="AG18" i="47"/>
  <c r="AG63" i="47"/>
  <c r="AG59" i="47"/>
  <c r="AG39" i="47"/>
  <c r="AG35" i="47"/>
  <c r="AG31" i="47"/>
  <c r="AG24" i="47"/>
  <c r="AG20" i="47"/>
  <c r="AG13" i="47"/>
  <c r="AG9" i="47"/>
  <c r="AG38" i="47"/>
  <c r="AG28" i="47"/>
  <c r="AG8" i="47"/>
  <c r="AG67" i="47"/>
  <c r="AG44" i="47"/>
  <c r="AG36" i="47"/>
  <c r="AG22" i="47"/>
  <c r="AG10" i="47"/>
  <c r="AG47" i="47"/>
  <c r="AG43" i="47"/>
  <c r="AG34" i="47"/>
  <c r="AG26" i="47"/>
  <c r="AG16" i="47"/>
  <c r="AG15" i="47"/>
  <c r="AG12" i="47"/>
  <c r="AG61" i="47"/>
  <c r="AG57" i="47"/>
  <c r="AG40" i="47"/>
  <c r="AG29" i="47"/>
  <c r="AG14" i="47"/>
  <c r="AG11" i="47"/>
  <c r="AN19" i="47"/>
  <c r="M14" i="46" s="1"/>
  <c r="AD14" i="46" s="1"/>
  <c r="DR14" i="44"/>
  <c r="DU29" i="44"/>
  <c r="DV19" i="44"/>
  <c r="DU28" i="44"/>
  <c r="DP32" i="44" s="1"/>
  <c r="S158" i="44"/>
  <c r="S156" i="44"/>
  <c r="S154" i="44"/>
  <c r="S152" i="44"/>
  <c r="S150" i="44"/>
  <c r="S148" i="44"/>
  <c r="S146" i="44"/>
  <c r="S144" i="44"/>
  <c r="S142" i="44"/>
  <c r="S140" i="44"/>
  <c r="S139" i="44"/>
  <c r="S135" i="44"/>
  <c r="S157" i="44"/>
  <c r="S155" i="44"/>
  <c r="S153" i="44"/>
  <c r="S151" i="44"/>
  <c r="S149" i="44"/>
  <c r="S147" i="44"/>
  <c r="S145" i="44"/>
  <c r="S143" i="44"/>
  <c r="S141" i="44"/>
  <c r="S137" i="44"/>
  <c r="S134" i="44"/>
  <c r="S132" i="44"/>
  <c r="S130" i="44"/>
  <c r="S128" i="44"/>
  <c r="S126" i="44"/>
  <c r="S124" i="44"/>
  <c r="S122" i="44"/>
  <c r="S120" i="44"/>
  <c r="S118" i="44"/>
  <c r="S116" i="44"/>
  <c r="S114" i="44"/>
  <c r="S112" i="44"/>
  <c r="S110" i="44"/>
  <c r="S108" i="44"/>
  <c r="S106" i="44"/>
  <c r="S104" i="44"/>
  <c r="S102" i="44"/>
  <c r="S100" i="44"/>
  <c r="S98" i="44"/>
  <c r="S96" i="44"/>
  <c r="S94" i="44"/>
  <c r="S92" i="44"/>
  <c r="S90" i="44"/>
  <c r="S88" i="44"/>
  <c r="S86" i="44"/>
  <c r="S84" i="44"/>
  <c r="S82" i="44"/>
  <c r="S80" i="44"/>
  <c r="S78" i="44"/>
  <c r="S76" i="44"/>
  <c r="S74" i="44"/>
  <c r="S72" i="44"/>
  <c r="S70" i="44"/>
  <c r="S68" i="44"/>
  <c r="S66" i="44"/>
  <c r="S64" i="44"/>
  <c r="S61" i="44"/>
  <c r="U58" i="44"/>
  <c r="S57" i="44"/>
  <c r="S56" i="44"/>
  <c r="S31" i="44"/>
  <c r="S30" i="44"/>
  <c r="S11" i="44"/>
  <c r="S136" i="44"/>
  <c r="S138" i="44"/>
  <c r="S133" i="44"/>
  <c r="S131" i="44"/>
  <c r="S129" i="44"/>
  <c r="S127" i="44"/>
  <c r="S125" i="44"/>
  <c r="S123" i="44"/>
  <c r="S121" i="44"/>
  <c r="S119" i="44"/>
  <c r="S117" i="44"/>
  <c r="S115" i="44"/>
  <c r="S113" i="44"/>
  <c r="S111" i="44"/>
  <c r="S109" i="44"/>
  <c r="S107" i="44"/>
  <c r="S105" i="44"/>
  <c r="S103" i="44"/>
  <c r="S101" i="44"/>
  <c r="S99" i="44"/>
  <c r="S97" i="44"/>
  <c r="S95" i="44"/>
  <c r="S93" i="44"/>
  <c r="S91" i="44"/>
  <c r="S89" i="44"/>
  <c r="S87" i="44"/>
  <c r="S85" i="44"/>
  <c r="S83" i="44"/>
  <c r="S81" i="44"/>
  <c r="S79" i="44"/>
  <c r="S77" i="44"/>
  <c r="S75" i="44"/>
  <c r="S73" i="44"/>
  <c r="S71" i="44"/>
  <c r="S69" i="44"/>
  <c r="S67" i="44"/>
  <c r="S65" i="44"/>
  <c r="S58" i="44"/>
  <c r="S40" i="44"/>
  <c r="S39" i="44"/>
  <c r="S38" i="44"/>
  <c r="S37" i="44"/>
  <c r="S36" i="44"/>
  <c r="S35" i="44"/>
  <c r="S34" i="44"/>
  <c r="S33" i="44"/>
  <c r="S29" i="44"/>
  <c r="S27" i="44"/>
  <c r="S26" i="44"/>
  <c r="S25" i="44"/>
  <c r="S24" i="44"/>
  <c r="S23" i="44"/>
  <c r="S22" i="44"/>
  <c r="S19" i="44"/>
  <c r="S18" i="44"/>
  <c r="S17" i="44"/>
  <c r="S16" i="44"/>
  <c r="S15" i="44"/>
  <c r="S12" i="44"/>
  <c r="S9" i="44"/>
  <c r="S63" i="44"/>
  <c r="S59" i="44"/>
  <c r="S54" i="44"/>
  <c r="S52" i="44"/>
  <c r="S47" i="44"/>
  <c r="S44" i="44"/>
  <c r="S28" i="44"/>
  <c r="S14" i="44"/>
  <c r="S60" i="44"/>
  <c r="S53" i="44"/>
  <c r="S50" i="44"/>
  <c r="S45" i="44"/>
  <c r="S42" i="44"/>
  <c r="S21" i="44"/>
  <c r="S10" i="44"/>
  <c r="S51" i="44"/>
  <c r="S48" i="44"/>
  <c r="S43" i="44"/>
  <c r="S62" i="44"/>
  <c r="U59" i="44"/>
  <c r="S55" i="44"/>
  <c r="S49" i="44"/>
  <c r="S46" i="44"/>
  <c r="S41" i="44"/>
  <c r="S32" i="44"/>
  <c r="S20" i="44"/>
  <c r="S13" i="44"/>
  <c r="S8" i="44"/>
  <c r="Z19" i="44"/>
  <c r="BI158" i="47"/>
  <c r="BI154" i="47"/>
  <c r="BI156" i="47"/>
  <c r="BI153" i="47"/>
  <c r="BI152" i="47"/>
  <c r="BI157" i="47"/>
  <c r="BI151" i="47"/>
  <c r="BI150" i="47"/>
  <c r="BI149" i="47"/>
  <c r="BI147" i="47"/>
  <c r="BI145" i="47"/>
  <c r="BI143" i="47"/>
  <c r="BI141" i="47"/>
  <c r="BI137" i="47"/>
  <c r="BI148" i="47"/>
  <c r="BI146" i="47"/>
  <c r="BI144" i="47"/>
  <c r="BI142" i="47"/>
  <c r="BI140" i="47"/>
  <c r="BI139" i="47"/>
  <c r="BI155" i="47"/>
  <c r="BI138" i="47"/>
  <c r="BI134" i="47"/>
  <c r="BI132" i="47"/>
  <c r="BI130" i="47"/>
  <c r="BI128" i="47"/>
  <c r="BI124" i="47"/>
  <c r="BI120" i="47"/>
  <c r="BI116" i="47"/>
  <c r="BI135" i="47"/>
  <c r="BI133" i="47"/>
  <c r="BI131" i="47"/>
  <c r="BI129" i="47"/>
  <c r="BI126" i="47"/>
  <c r="BI122" i="47"/>
  <c r="BI118" i="47"/>
  <c r="BI123" i="47"/>
  <c r="BI115" i="47"/>
  <c r="BI113" i="47"/>
  <c r="BI111" i="47"/>
  <c r="BI109" i="47"/>
  <c r="BI107" i="47"/>
  <c r="BI105" i="47"/>
  <c r="BI102" i="47"/>
  <c r="BI98" i="47"/>
  <c r="BI136" i="47"/>
  <c r="BI127" i="47"/>
  <c r="BI119" i="47"/>
  <c r="BI114" i="47"/>
  <c r="BI112" i="47"/>
  <c r="BI110" i="47"/>
  <c r="BI108" i="47"/>
  <c r="BI106" i="47"/>
  <c r="BI104" i="47"/>
  <c r="BI100" i="47"/>
  <c r="BI96" i="47"/>
  <c r="BI95" i="47"/>
  <c r="BI94" i="47"/>
  <c r="BI93" i="47"/>
  <c r="BI92" i="47"/>
  <c r="BI91" i="47"/>
  <c r="BI90" i="47"/>
  <c r="BI89" i="47"/>
  <c r="BI88" i="47"/>
  <c r="BI87" i="47"/>
  <c r="BI86" i="47"/>
  <c r="BI85" i="47"/>
  <c r="BI84" i="47"/>
  <c r="BI83" i="47"/>
  <c r="BI82" i="47"/>
  <c r="BI81" i="47"/>
  <c r="BI80" i="47"/>
  <c r="BI79" i="47"/>
  <c r="BI78" i="47"/>
  <c r="BI77" i="47"/>
  <c r="BI76" i="47"/>
  <c r="BI75" i="47"/>
  <c r="BI74" i="47"/>
  <c r="BI73" i="47"/>
  <c r="BI72" i="47"/>
  <c r="BI71" i="47"/>
  <c r="BI121" i="47"/>
  <c r="BI101" i="47"/>
  <c r="BI97" i="47"/>
  <c r="BI117" i="47"/>
  <c r="BI55" i="47"/>
  <c r="BI49" i="47"/>
  <c r="BI99" i="47"/>
  <c r="BK59" i="47"/>
  <c r="BK58" i="47"/>
  <c r="BI54" i="47"/>
  <c r="BI50" i="47"/>
  <c r="BI48" i="47"/>
  <c r="BI68" i="47"/>
  <c r="BI64" i="47"/>
  <c r="BI62" i="47"/>
  <c r="BI61" i="47"/>
  <c r="BI125" i="47"/>
  <c r="BI67" i="47"/>
  <c r="BI63" i="47"/>
  <c r="BI69" i="47"/>
  <c r="BI60" i="47"/>
  <c r="BI58" i="47"/>
  <c r="BI57" i="47"/>
  <c r="BI44" i="47"/>
  <c r="BI41" i="47"/>
  <c r="BI31" i="47"/>
  <c r="BI26" i="47"/>
  <c r="BI22" i="47"/>
  <c r="BI21" i="47"/>
  <c r="BI16" i="47"/>
  <c r="BI65" i="47"/>
  <c r="BI45" i="47"/>
  <c r="BI24" i="47"/>
  <c r="BI20" i="47"/>
  <c r="BI18" i="47"/>
  <c r="BI56" i="47"/>
  <c r="BI53" i="47"/>
  <c r="BI51" i="47"/>
  <c r="BI40" i="47"/>
  <c r="BI36" i="47"/>
  <c r="BI33" i="47"/>
  <c r="BI27" i="47"/>
  <c r="BI17" i="47"/>
  <c r="BI14" i="47"/>
  <c r="BI10" i="47"/>
  <c r="BI103" i="47"/>
  <c r="BI70" i="47"/>
  <c r="BI47" i="47"/>
  <c r="BI46" i="47"/>
  <c r="BI43" i="47"/>
  <c r="BI42" i="47"/>
  <c r="BI38" i="47"/>
  <c r="BI32" i="47"/>
  <c r="BI30" i="47"/>
  <c r="BI23" i="47"/>
  <c r="BI19" i="47"/>
  <c r="BI9" i="47"/>
  <c r="BI37" i="47"/>
  <c r="BI34" i="47"/>
  <c r="BI25" i="47"/>
  <c r="BI8" i="47"/>
  <c r="BI59" i="47"/>
  <c r="BI52" i="47"/>
  <c r="BI35" i="47"/>
  <c r="BI15" i="47"/>
  <c r="BI12" i="47"/>
  <c r="BI66" i="47"/>
  <c r="BI39" i="47"/>
  <c r="BI29" i="47"/>
  <c r="BI28" i="47"/>
  <c r="BI13" i="47"/>
  <c r="BI11" i="47"/>
  <c r="BP19" i="47"/>
  <c r="BR17" i="44"/>
  <c r="BR18" i="44" s="1"/>
  <c r="BN14" i="44"/>
  <c r="BQ29" i="44"/>
  <c r="BR19" i="44"/>
  <c r="BQ28" i="44"/>
  <c r="HZ14" i="44"/>
  <c r="IC29" i="44"/>
  <c r="ID19" i="44"/>
  <c r="IC28" i="44"/>
  <c r="BW158" i="44"/>
  <c r="BW156" i="44"/>
  <c r="BW154" i="44"/>
  <c r="BW152" i="44"/>
  <c r="BW150" i="44"/>
  <c r="BW148" i="44"/>
  <c r="BW146" i="44"/>
  <c r="BW144" i="44"/>
  <c r="BW142" i="44"/>
  <c r="BW140" i="44"/>
  <c r="BW137" i="44"/>
  <c r="BW157" i="44"/>
  <c r="BW155" i="44"/>
  <c r="BW153" i="44"/>
  <c r="BW151" i="44"/>
  <c r="BW149" i="44"/>
  <c r="BW147" i="44"/>
  <c r="BW145" i="44"/>
  <c r="BW143" i="44"/>
  <c r="BW141" i="44"/>
  <c r="BW139" i="44"/>
  <c r="BW135" i="44"/>
  <c r="BW132" i="44"/>
  <c r="BW130" i="44"/>
  <c r="BW128" i="44"/>
  <c r="BW126" i="44"/>
  <c r="BW124" i="44"/>
  <c r="BW122" i="44"/>
  <c r="BW120" i="44"/>
  <c r="BW118" i="44"/>
  <c r="BW116" i="44"/>
  <c r="BW114" i="44"/>
  <c r="BW112" i="44"/>
  <c r="BW110" i="44"/>
  <c r="BW108" i="44"/>
  <c r="BW106" i="44"/>
  <c r="BW104" i="44"/>
  <c r="BW102" i="44"/>
  <c r="BW100" i="44"/>
  <c r="BW98" i="44"/>
  <c r="BW96" i="44"/>
  <c r="BW94" i="44"/>
  <c r="BW92" i="44"/>
  <c r="BW90" i="44"/>
  <c r="BW88" i="44"/>
  <c r="BW86" i="44"/>
  <c r="BW84" i="44"/>
  <c r="BW82" i="44"/>
  <c r="BW80" i="44"/>
  <c r="BW78" i="44"/>
  <c r="BW76" i="44"/>
  <c r="BW74" i="44"/>
  <c r="BW72" i="44"/>
  <c r="BW70" i="44"/>
  <c r="BW68" i="44"/>
  <c r="BW66" i="44"/>
  <c r="BW64" i="44"/>
  <c r="BW61" i="44"/>
  <c r="BY58" i="44"/>
  <c r="BW57" i="44"/>
  <c r="BW56" i="44"/>
  <c r="BW34" i="44"/>
  <c r="BW33" i="44"/>
  <c r="BW32" i="44"/>
  <c r="BW31" i="44"/>
  <c r="BW30" i="44"/>
  <c r="BW11" i="44"/>
  <c r="BW134" i="44"/>
  <c r="BW63" i="44"/>
  <c r="BW136" i="44"/>
  <c r="BW133" i="44"/>
  <c r="BW131" i="44"/>
  <c r="BW129" i="44"/>
  <c r="BW127" i="44"/>
  <c r="BW125" i="44"/>
  <c r="BW123" i="44"/>
  <c r="BW121" i="44"/>
  <c r="BW119" i="44"/>
  <c r="BW117" i="44"/>
  <c r="BW115" i="44"/>
  <c r="BW113" i="44"/>
  <c r="BW111" i="44"/>
  <c r="BW109" i="44"/>
  <c r="BW107" i="44"/>
  <c r="BW105" i="44"/>
  <c r="BW103" i="44"/>
  <c r="BW101" i="44"/>
  <c r="BW99" i="44"/>
  <c r="BW97" i="44"/>
  <c r="BW95" i="44"/>
  <c r="BW93" i="44"/>
  <c r="BW91" i="44"/>
  <c r="BW89" i="44"/>
  <c r="BW87" i="44"/>
  <c r="BW85" i="44"/>
  <c r="BW83" i="44"/>
  <c r="BW81" i="44"/>
  <c r="BW79" i="44"/>
  <c r="BW77" i="44"/>
  <c r="BW75" i="44"/>
  <c r="BW73" i="44"/>
  <c r="BW71" i="44"/>
  <c r="BW69" i="44"/>
  <c r="BW67" i="44"/>
  <c r="BW65" i="44"/>
  <c r="BW58" i="44"/>
  <c r="BW40" i="44"/>
  <c r="BW39" i="44"/>
  <c r="BW38" i="44"/>
  <c r="BW37" i="44"/>
  <c r="BW36" i="44"/>
  <c r="BW35" i="44"/>
  <c r="BW29" i="44"/>
  <c r="BW27" i="44"/>
  <c r="BW26" i="44"/>
  <c r="BW25" i="44"/>
  <c r="BW24" i="44"/>
  <c r="BW23" i="44"/>
  <c r="BW22" i="44"/>
  <c r="BW19" i="44"/>
  <c r="BW18" i="44"/>
  <c r="BW17" i="44"/>
  <c r="BW16" i="44"/>
  <c r="BW15" i="44"/>
  <c r="BW12" i="44"/>
  <c r="BW9" i="44"/>
  <c r="BW138" i="44"/>
  <c r="BW54" i="44"/>
  <c r="BW53" i="44"/>
  <c r="BW50" i="44"/>
  <c r="BW45" i="44"/>
  <c r="BW42" i="44"/>
  <c r="BW55" i="44"/>
  <c r="BW51" i="44"/>
  <c r="BW48" i="44"/>
  <c r="BW43" i="44"/>
  <c r="BW13" i="44"/>
  <c r="BW62" i="44"/>
  <c r="BW60" i="44"/>
  <c r="BY59" i="44"/>
  <c r="BW49" i="44"/>
  <c r="BW46" i="44"/>
  <c r="BW41" i="44"/>
  <c r="BW28" i="44"/>
  <c r="BW14" i="44"/>
  <c r="BW59" i="44"/>
  <c r="BW52" i="44"/>
  <c r="BW47" i="44"/>
  <c r="BW44" i="44"/>
  <c r="BW21" i="44"/>
  <c r="BW20" i="44"/>
  <c r="BW10" i="44"/>
  <c r="BW8" i="44"/>
  <c r="CD19" i="44"/>
  <c r="FL17" i="44"/>
  <c r="FL18" i="44" s="1"/>
  <c r="N17" i="44"/>
  <c r="N18" i="44" s="1"/>
  <c r="Q12" i="45" s="1"/>
  <c r="AH12" i="45" s="1"/>
  <c r="HB17" i="44"/>
  <c r="HB18" i="44" s="1"/>
  <c r="HN45" i="44"/>
  <c r="HP45" i="44" s="1"/>
  <c r="HQ45" i="44" s="1"/>
  <c r="BZ62" i="44"/>
  <c r="CB62" i="44" s="1"/>
  <c r="BZ59" i="44"/>
  <c r="CB59" i="44" s="1"/>
  <c r="CD54" i="44"/>
  <c r="CF41" i="44"/>
  <c r="HN47" i="47"/>
  <c r="HP47" i="47" s="1"/>
  <c r="HQ47" i="47" s="1"/>
  <c r="HN41" i="47"/>
  <c r="HN50" i="47"/>
  <c r="HP50" i="47" s="1"/>
  <c r="HQ50" i="47" s="1"/>
  <c r="HN46" i="47"/>
  <c r="HP46" i="47" s="1"/>
  <c r="HQ46" i="47" s="1"/>
  <c r="HN43" i="47"/>
  <c r="HP43" i="47" s="1"/>
  <c r="HQ43" i="47" s="1"/>
  <c r="HN44" i="47"/>
  <c r="HP44" i="47" s="1"/>
  <c r="HQ44" i="47" s="1"/>
  <c r="HN51" i="47"/>
  <c r="HP51" i="47" s="1"/>
  <c r="HQ51" i="47" s="1"/>
  <c r="HN45" i="47"/>
  <c r="HP45" i="47" s="1"/>
  <c r="HQ45" i="47" s="1"/>
  <c r="HN53" i="47"/>
  <c r="HP53" i="47" s="1"/>
  <c r="HQ53" i="47" s="1"/>
  <c r="HN42" i="47"/>
  <c r="HP42" i="47" s="1"/>
  <c r="HQ42" i="47" s="1"/>
  <c r="HN49" i="47"/>
  <c r="HP49" i="47" s="1"/>
  <c r="HQ49" i="47" s="1"/>
  <c r="HN52" i="47"/>
  <c r="HP52" i="47" s="1"/>
  <c r="HQ52" i="47" s="1"/>
  <c r="DB62" i="44"/>
  <c r="DD62" i="44" s="1"/>
  <c r="DB59" i="44"/>
  <c r="DD59" i="44" s="1"/>
  <c r="DF54" i="44"/>
  <c r="DH41" i="44"/>
  <c r="GE158" i="44"/>
  <c r="GE156" i="44"/>
  <c r="GE154" i="44"/>
  <c r="GE152" i="44"/>
  <c r="GE150" i="44"/>
  <c r="GE148" i="44"/>
  <c r="GE146" i="44"/>
  <c r="GE144" i="44"/>
  <c r="GE142" i="44"/>
  <c r="GE140" i="44"/>
  <c r="GE137" i="44"/>
  <c r="GE157" i="44"/>
  <c r="GE155" i="44"/>
  <c r="GE153" i="44"/>
  <c r="GE151" i="44"/>
  <c r="GE149" i="44"/>
  <c r="GE147" i="44"/>
  <c r="GE145" i="44"/>
  <c r="GE143" i="44"/>
  <c r="GE141" i="44"/>
  <c r="GE139" i="44"/>
  <c r="GE135" i="44"/>
  <c r="GE136" i="44"/>
  <c r="GE132" i="44"/>
  <c r="GE130" i="44"/>
  <c r="GE128" i="44"/>
  <c r="GE126" i="44"/>
  <c r="GE124" i="44"/>
  <c r="GE122" i="44"/>
  <c r="GE120" i="44"/>
  <c r="GE118" i="44"/>
  <c r="GE116" i="44"/>
  <c r="GE114" i="44"/>
  <c r="GE112" i="44"/>
  <c r="GE110" i="44"/>
  <c r="GE108" i="44"/>
  <c r="GE106" i="44"/>
  <c r="GE104" i="44"/>
  <c r="GE102" i="44"/>
  <c r="GE100" i="44"/>
  <c r="GE98" i="44"/>
  <c r="GE96" i="44"/>
  <c r="GE94" i="44"/>
  <c r="GE92" i="44"/>
  <c r="GE90" i="44"/>
  <c r="GE88" i="44"/>
  <c r="GE86" i="44"/>
  <c r="GE84" i="44"/>
  <c r="GE82" i="44"/>
  <c r="GE80" i="44"/>
  <c r="GE78" i="44"/>
  <c r="GE76" i="44"/>
  <c r="GE74" i="44"/>
  <c r="GE72" i="44"/>
  <c r="GE70" i="44"/>
  <c r="GE68" i="44"/>
  <c r="GE66" i="44"/>
  <c r="GE64" i="44"/>
  <c r="GE61" i="44"/>
  <c r="GG58" i="44"/>
  <c r="GE57" i="44"/>
  <c r="GE56" i="44"/>
  <c r="GE34" i="44"/>
  <c r="GE33" i="44"/>
  <c r="GE32" i="44"/>
  <c r="GE31" i="44"/>
  <c r="GE30" i="44"/>
  <c r="GE11" i="44"/>
  <c r="GE138" i="44"/>
  <c r="GE133" i="44"/>
  <c r="GE131" i="44"/>
  <c r="GE129" i="44"/>
  <c r="GE127" i="44"/>
  <c r="GE125" i="44"/>
  <c r="GE123" i="44"/>
  <c r="GE121" i="44"/>
  <c r="GE119" i="44"/>
  <c r="GE117" i="44"/>
  <c r="GE115" i="44"/>
  <c r="GE113" i="44"/>
  <c r="GE111" i="44"/>
  <c r="GE109" i="44"/>
  <c r="GE107" i="44"/>
  <c r="GE105" i="44"/>
  <c r="GE103" i="44"/>
  <c r="GE101" i="44"/>
  <c r="GE99" i="44"/>
  <c r="GE97" i="44"/>
  <c r="GE95" i="44"/>
  <c r="GE93" i="44"/>
  <c r="GE91" i="44"/>
  <c r="GE89" i="44"/>
  <c r="GE87" i="44"/>
  <c r="GE85" i="44"/>
  <c r="GE83" i="44"/>
  <c r="GE81" i="44"/>
  <c r="GE79" i="44"/>
  <c r="GE77" i="44"/>
  <c r="GE75" i="44"/>
  <c r="GE73" i="44"/>
  <c r="GE71" i="44"/>
  <c r="GE69" i="44"/>
  <c r="GE67" i="44"/>
  <c r="GE65" i="44"/>
  <c r="GE63" i="44"/>
  <c r="GE58" i="44"/>
  <c r="GE40" i="44"/>
  <c r="GE39" i="44"/>
  <c r="GE38" i="44"/>
  <c r="GE37" i="44"/>
  <c r="GE36" i="44"/>
  <c r="GE35" i="44"/>
  <c r="GE29" i="44"/>
  <c r="GE27" i="44"/>
  <c r="GE26" i="44"/>
  <c r="GE25" i="44"/>
  <c r="GE24" i="44"/>
  <c r="GE23" i="44"/>
  <c r="GE22" i="44"/>
  <c r="GE19" i="44"/>
  <c r="GE18" i="44"/>
  <c r="GE17" i="44"/>
  <c r="GE16" i="44"/>
  <c r="GE15" i="44"/>
  <c r="GE12" i="44"/>
  <c r="GE9" i="44"/>
  <c r="GE134" i="44"/>
  <c r="GE62" i="44"/>
  <c r="GE60" i="44"/>
  <c r="GG59" i="44"/>
  <c r="GE54" i="44"/>
  <c r="GE49" i="44"/>
  <c r="GE46" i="44"/>
  <c r="GE41" i="44"/>
  <c r="GE59" i="44"/>
  <c r="GE55" i="44"/>
  <c r="GE52" i="44"/>
  <c r="GE47" i="44"/>
  <c r="GE44" i="44"/>
  <c r="GE13" i="44"/>
  <c r="GE53" i="44"/>
  <c r="GE50" i="44"/>
  <c r="GE45" i="44"/>
  <c r="GE42" i="44"/>
  <c r="GE28" i="44"/>
  <c r="GE14" i="44"/>
  <c r="GE51" i="44"/>
  <c r="GE48" i="44"/>
  <c r="GE43" i="44"/>
  <c r="GE21" i="44"/>
  <c r="GE20" i="44"/>
  <c r="GE10" i="44"/>
  <c r="GE8" i="44"/>
  <c r="GL19" i="44"/>
  <c r="CZ155" i="47"/>
  <c r="CZ152" i="47"/>
  <c r="CZ151" i="47"/>
  <c r="CZ157" i="47"/>
  <c r="CZ153" i="47"/>
  <c r="CZ154" i="47"/>
  <c r="CZ149" i="47"/>
  <c r="CZ148" i="47"/>
  <c r="CZ147" i="47"/>
  <c r="CZ146" i="47"/>
  <c r="CZ145" i="47"/>
  <c r="CZ144" i="47"/>
  <c r="CZ143" i="47"/>
  <c r="CZ142" i="47"/>
  <c r="CZ141" i="47"/>
  <c r="CZ140" i="47"/>
  <c r="CZ158" i="47"/>
  <c r="CZ138" i="47"/>
  <c r="CZ136" i="47"/>
  <c r="CZ135" i="47"/>
  <c r="CZ134" i="47"/>
  <c r="CZ133" i="47"/>
  <c r="CZ132" i="47"/>
  <c r="CZ131" i="47"/>
  <c r="CZ130" i="47"/>
  <c r="CZ129" i="47"/>
  <c r="CZ128" i="47"/>
  <c r="CZ127" i="47"/>
  <c r="CZ126" i="47"/>
  <c r="CZ125" i="47"/>
  <c r="CZ124" i="47"/>
  <c r="CZ123" i="47"/>
  <c r="CZ122" i="47"/>
  <c r="CZ121" i="47"/>
  <c r="CZ120" i="47"/>
  <c r="CZ119" i="47"/>
  <c r="CZ118" i="47"/>
  <c r="CZ117" i="47"/>
  <c r="CZ116" i="47"/>
  <c r="CZ156" i="47"/>
  <c r="CZ139" i="47"/>
  <c r="CZ115" i="47"/>
  <c r="CZ114" i="47"/>
  <c r="CZ113" i="47"/>
  <c r="CZ112" i="47"/>
  <c r="CZ111" i="47"/>
  <c r="CZ110" i="47"/>
  <c r="CZ109" i="47"/>
  <c r="CZ108" i="47"/>
  <c r="CZ107" i="47"/>
  <c r="CZ106" i="47"/>
  <c r="CZ105" i="47"/>
  <c r="CZ104" i="47"/>
  <c r="CZ150" i="47"/>
  <c r="CZ103" i="47"/>
  <c r="CZ99" i="47"/>
  <c r="CZ137" i="47"/>
  <c r="CZ101" i="47"/>
  <c r="CZ97" i="47"/>
  <c r="CZ102" i="47"/>
  <c r="CZ95" i="47"/>
  <c r="CZ93" i="47"/>
  <c r="CZ91" i="47"/>
  <c r="CZ89" i="47"/>
  <c r="CZ87" i="47"/>
  <c r="CZ85" i="47"/>
  <c r="CZ83" i="47"/>
  <c r="CZ81" i="47"/>
  <c r="CZ79" i="47"/>
  <c r="CZ77" i="47"/>
  <c r="CZ73" i="47"/>
  <c r="CZ61" i="47"/>
  <c r="CZ58" i="47"/>
  <c r="CZ98" i="47"/>
  <c r="CZ94" i="47"/>
  <c r="CZ92" i="47"/>
  <c r="CZ90" i="47"/>
  <c r="CZ88" i="47"/>
  <c r="CZ86" i="47"/>
  <c r="CZ84" i="47"/>
  <c r="CZ82" i="47"/>
  <c r="CZ80" i="47"/>
  <c r="CZ75" i="47"/>
  <c r="CZ71" i="47"/>
  <c r="CZ70" i="47"/>
  <c r="CZ69" i="47"/>
  <c r="CZ68" i="47"/>
  <c r="CZ67" i="47"/>
  <c r="CZ66" i="47"/>
  <c r="CZ65" i="47"/>
  <c r="CZ64" i="47"/>
  <c r="CZ63" i="47"/>
  <c r="CZ62" i="47"/>
  <c r="CZ60" i="47"/>
  <c r="CZ59" i="47"/>
  <c r="CZ57" i="47"/>
  <c r="CZ56" i="47"/>
  <c r="CZ72" i="47"/>
  <c r="DA61" i="47"/>
  <c r="CZ53" i="47"/>
  <c r="CZ51" i="47"/>
  <c r="CZ48" i="47"/>
  <c r="CZ34" i="47"/>
  <c r="CZ33" i="47"/>
  <c r="CZ32" i="47"/>
  <c r="CZ100" i="47"/>
  <c r="CZ76" i="47"/>
  <c r="CZ54" i="47"/>
  <c r="CZ50" i="47"/>
  <c r="CZ40" i="47"/>
  <c r="CZ39" i="47"/>
  <c r="CZ38" i="47"/>
  <c r="CZ37" i="47"/>
  <c r="CZ36" i="47"/>
  <c r="CZ35" i="47"/>
  <c r="CZ29" i="47"/>
  <c r="CZ27" i="47"/>
  <c r="CZ26" i="47"/>
  <c r="CZ25" i="47"/>
  <c r="CZ24" i="47"/>
  <c r="CZ23" i="47"/>
  <c r="CZ22" i="47"/>
  <c r="DF20" i="47"/>
  <c r="DF21" i="47" s="1"/>
  <c r="CZ19" i="47"/>
  <c r="CZ18" i="47"/>
  <c r="CZ17" i="47"/>
  <c r="CZ16" i="47"/>
  <c r="CZ55" i="47"/>
  <c r="CZ96" i="47"/>
  <c r="CZ74" i="47"/>
  <c r="DA62" i="47"/>
  <c r="CZ52" i="47"/>
  <c r="CZ46" i="47"/>
  <c r="CZ41" i="47"/>
  <c r="CZ15" i="47"/>
  <c r="CZ12" i="47"/>
  <c r="CZ9" i="47"/>
  <c r="CZ49" i="47"/>
  <c r="CZ45" i="47"/>
  <c r="CZ42" i="47"/>
  <c r="CZ30" i="47"/>
  <c r="DD18" i="47"/>
  <c r="DF16" i="47" s="1"/>
  <c r="DF17" i="47"/>
  <c r="CZ11" i="47"/>
  <c r="CZ78" i="47"/>
  <c r="CZ43" i="47"/>
  <c r="CZ21" i="47"/>
  <c r="CZ10" i="47"/>
  <c r="CZ31" i="47"/>
  <c r="CZ13" i="47"/>
  <c r="CZ47" i="47"/>
  <c r="CZ28" i="47"/>
  <c r="CZ44" i="47"/>
  <c r="CZ20" i="47"/>
  <c r="CZ8" i="47"/>
  <c r="DF18" i="47"/>
  <c r="CZ14" i="47"/>
  <c r="K54" i="47"/>
  <c r="DT52" i="47"/>
  <c r="DV52" i="47" s="1"/>
  <c r="DW52" i="47" s="1"/>
  <c r="FZ17" i="44"/>
  <c r="FZ18" i="44" s="1"/>
  <c r="IL62" i="44"/>
  <c r="IN62" i="44" s="1"/>
  <c r="IL59" i="44"/>
  <c r="IN59" i="44" s="1"/>
  <c r="IP54" i="44"/>
  <c r="IR41" i="44"/>
  <c r="FT62" i="44"/>
  <c r="FV62" i="44" s="1"/>
  <c r="FZ41" i="44"/>
  <c r="FT59" i="44"/>
  <c r="FV59" i="44" s="1"/>
  <c r="FX54" i="44"/>
  <c r="ED62" i="44"/>
  <c r="EF62" i="44" s="1"/>
  <c r="ED59" i="44"/>
  <c r="EF59" i="44" s="1"/>
  <c r="EH54" i="44"/>
  <c r="EJ41" i="44"/>
  <c r="S31" i="12"/>
  <c r="S30" i="12"/>
  <c r="GN16" i="47"/>
  <c r="GN18" i="47" s="1"/>
  <c r="FX44" i="47"/>
  <c r="FZ44" i="47" s="1"/>
  <c r="GA44" i="47" s="1"/>
  <c r="AV157" i="47"/>
  <c r="AV153" i="47"/>
  <c r="AV152" i="47"/>
  <c r="AV151" i="47"/>
  <c r="AV155" i="47"/>
  <c r="AV156" i="47"/>
  <c r="AV149" i="47"/>
  <c r="AV148" i="47"/>
  <c r="AV147" i="47"/>
  <c r="AV146" i="47"/>
  <c r="AV145" i="47"/>
  <c r="AV144" i="47"/>
  <c r="AV143" i="47"/>
  <c r="AV142" i="47"/>
  <c r="AV141" i="47"/>
  <c r="AV140" i="47"/>
  <c r="AV154" i="47"/>
  <c r="AV136" i="47"/>
  <c r="AV150" i="47"/>
  <c r="AV138" i="47"/>
  <c r="AV135" i="47"/>
  <c r="AV134" i="47"/>
  <c r="AV133" i="47"/>
  <c r="AV132" i="47"/>
  <c r="AV131" i="47"/>
  <c r="AV130" i="47"/>
  <c r="AV129" i="47"/>
  <c r="AV128" i="47"/>
  <c r="AV127" i="47"/>
  <c r="AV126" i="47"/>
  <c r="AV125" i="47"/>
  <c r="AV124" i="47"/>
  <c r="AV123" i="47"/>
  <c r="AV122" i="47"/>
  <c r="AV121" i="47"/>
  <c r="AV120" i="47"/>
  <c r="AV119" i="47"/>
  <c r="AV118" i="47"/>
  <c r="AV117" i="47"/>
  <c r="AV116" i="47"/>
  <c r="AV115" i="47"/>
  <c r="AV114" i="47"/>
  <c r="AV113" i="47"/>
  <c r="AV112" i="47"/>
  <c r="AV111" i="47"/>
  <c r="AV110" i="47"/>
  <c r="AV109" i="47"/>
  <c r="AV108" i="47"/>
  <c r="AV107" i="47"/>
  <c r="AV106" i="47"/>
  <c r="AV105" i="47"/>
  <c r="AV104" i="47"/>
  <c r="AV158" i="47"/>
  <c r="AV137" i="47"/>
  <c r="AV101" i="47"/>
  <c r="AV97" i="47"/>
  <c r="AV139" i="47"/>
  <c r="AV103" i="47"/>
  <c r="AV99" i="47"/>
  <c r="AV96" i="47"/>
  <c r="AV95" i="47"/>
  <c r="AV93" i="47"/>
  <c r="AV91" i="47"/>
  <c r="AV89" i="47"/>
  <c r="AV87" i="47"/>
  <c r="AV85" i="47"/>
  <c r="AV83" i="47"/>
  <c r="AV81" i="47"/>
  <c r="AV79" i="47"/>
  <c r="AV75" i="47"/>
  <c r="AV71" i="47"/>
  <c r="AV61" i="47"/>
  <c r="AV58" i="47"/>
  <c r="AV100" i="47"/>
  <c r="AV94" i="47"/>
  <c r="AV92" i="47"/>
  <c r="AV90" i="47"/>
  <c r="AV88" i="47"/>
  <c r="AV86" i="47"/>
  <c r="AV84" i="47"/>
  <c r="AV82" i="47"/>
  <c r="AV80" i="47"/>
  <c r="AV77" i="47"/>
  <c r="AV73" i="47"/>
  <c r="AV70" i="47"/>
  <c r="AV69" i="47"/>
  <c r="AV68" i="47"/>
  <c r="AV67" i="47"/>
  <c r="AV66" i="47"/>
  <c r="AV65" i="47"/>
  <c r="AV64" i="47"/>
  <c r="AV63" i="47"/>
  <c r="AV62" i="47"/>
  <c r="AV60" i="47"/>
  <c r="AV59" i="47"/>
  <c r="AV57" i="47"/>
  <c r="AV56" i="47"/>
  <c r="AV74" i="47"/>
  <c r="AW61" i="47"/>
  <c r="AV53" i="47"/>
  <c r="AV48" i="47"/>
  <c r="AV34" i="47"/>
  <c r="AV33" i="47"/>
  <c r="AV102" i="47"/>
  <c r="AV78" i="47"/>
  <c r="AV54" i="47"/>
  <c r="AV52" i="47"/>
  <c r="AV49" i="47"/>
  <c r="AV40" i="47"/>
  <c r="AV39" i="47"/>
  <c r="AV38" i="47"/>
  <c r="AV37" i="47"/>
  <c r="AV36" i="47"/>
  <c r="AV35" i="47"/>
  <c r="AV29" i="47"/>
  <c r="AV27" i="47"/>
  <c r="AV26" i="47"/>
  <c r="AV25" i="47"/>
  <c r="AV24" i="47"/>
  <c r="AV23" i="47"/>
  <c r="AV22" i="47"/>
  <c r="BB20" i="47"/>
  <c r="BB21" i="47" s="1"/>
  <c r="P15" i="46" s="1"/>
  <c r="AG15" i="46" s="1"/>
  <c r="AV19" i="47"/>
  <c r="AV18" i="47"/>
  <c r="AV17" i="47"/>
  <c r="AV16" i="47"/>
  <c r="AV72" i="47"/>
  <c r="AV76" i="47"/>
  <c r="AW62" i="47"/>
  <c r="AV98" i="47"/>
  <c r="AV51" i="47"/>
  <c r="AV43" i="47"/>
  <c r="AV32" i="47"/>
  <c r="AV30" i="47"/>
  <c r="AV28" i="47"/>
  <c r="AV21" i="47"/>
  <c r="AZ18" i="47"/>
  <c r="BB16" i="47" s="1"/>
  <c r="BB17" i="47"/>
  <c r="O15" i="46" s="1"/>
  <c r="AF15" i="46" s="1"/>
  <c r="AV15" i="47"/>
  <c r="AV12" i="47"/>
  <c r="AV9" i="47"/>
  <c r="AV47" i="47"/>
  <c r="AV44" i="47"/>
  <c r="AV11" i="47"/>
  <c r="BB18" i="47"/>
  <c r="AV13" i="47"/>
  <c r="AV45" i="47"/>
  <c r="AV41" i="47"/>
  <c r="AV10" i="47"/>
  <c r="AV42" i="47"/>
  <c r="AV20" i="47"/>
  <c r="AV14" i="47"/>
  <c r="AV8" i="47"/>
  <c r="AV55" i="47"/>
  <c r="AV50" i="47"/>
  <c r="AV46" i="47"/>
  <c r="AV31" i="47"/>
  <c r="BA54" i="47"/>
  <c r="IO54" i="47"/>
  <c r="HN48" i="44"/>
  <c r="HP48" i="44" s="1"/>
  <c r="HQ48" i="44" s="1"/>
  <c r="AN51" i="47"/>
  <c r="AP51" i="47" s="1"/>
  <c r="AQ51" i="47" s="1"/>
  <c r="V62" i="44"/>
  <c r="X62" i="44" s="1"/>
  <c r="V59" i="44"/>
  <c r="X59" i="44" s="1"/>
  <c r="Z54" i="44"/>
  <c r="AB41" i="44"/>
  <c r="HV157" i="47"/>
  <c r="HV153" i="47"/>
  <c r="HV155" i="47"/>
  <c r="HV151" i="47"/>
  <c r="HV150" i="47"/>
  <c r="HV149" i="47"/>
  <c r="HV152" i="47"/>
  <c r="HV156" i="47"/>
  <c r="HV148" i="47"/>
  <c r="HV147" i="47"/>
  <c r="HV146" i="47"/>
  <c r="HV145" i="47"/>
  <c r="HV144" i="47"/>
  <c r="HV143" i="47"/>
  <c r="HV142" i="47"/>
  <c r="HV141" i="47"/>
  <c r="HV140" i="47"/>
  <c r="HV139" i="47"/>
  <c r="HV138" i="47"/>
  <c r="HV137" i="47"/>
  <c r="HV136" i="47"/>
  <c r="HV135" i="47"/>
  <c r="HV158" i="47"/>
  <c r="HV134" i="47"/>
  <c r="HV133" i="47"/>
  <c r="HV132" i="47"/>
  <c r="HV131" i="47"/>
  <c r="HV130" i="47"/>
  <c r="HV129" i="47"/>
  <c r="HV128" i="47"/>
  <c r="HV127" i="47"/>
  <c r="HV123" i="47"/>
  <c r="HV119" i="47"/>
  <c r="HV125" i="47"/>
  <c r="HV121" i="47"/>
  <c r="HV117" i="47"/>
  <c r="HV115" i="47"/>
  <c r="HV114" i="47"/>
  <c r="HV113" i="47"/>
  <c r="HV112" i="47"/>
  <c r="HV111" i="47"/>
  <c r="HV110" i="47"/>
  <c r="HV109" i="47"/>
  <c r="HV108" i="47"/>
  <c r="HV107" i="47"/>
  <c r="HV106" i="47"/>
  <c r="HV105" i="47"/>
  <c r="HV104" i="47"/>
  <c r="HV103" i="47"/>
  <c r="HV102" i="47"/>
  <c r="HV101" i="47"/>
  <c r="HV100" i="47"/>
  <c r="HV99" i="47"/>
  <c r="HV98" i="47"/>
  <c r="HV97" i="47"/>
  <c r="HV96" i="47"/>
  <c r="HV95" i="47"/>
  <c r="HV122" i="47"/>
  <c r="HV126" i="47"/>
  <c r="HV118" i="47"/>
  <c r="HV154" i="47"/>
  <c r="HV74" i="47"/>
  <c r="HV70" i="47"/>
  <c r="HV69" i="47"/>
  <c r="HV68" i="47"/>
  <c r="HV67" i="47"/>
  <c r="HV66" i="47"/>
  <c r="HV65" i="47"/>
  <c r="HV64" i="47"/>
  <c r="HV63" i="47"/>
  <c r="HV62" i="47"/>
  <c r="HV61" i="47"/>
  <c r="HV60" i="47"/>
  <c r="HV59" i="47"/>
  <c r="HV58" i="47"/>
  <c r="HV57" i="47"/>
  <c r="HV56" i="47"/>
  <c r="HV54" i="47"/>
  <c r="HV52" i="47"/>
  <c r="HV50" i="47"/>
  <c r="HV120" i="47"/>
  <c r="HV76" i="47"/>
  <c r="HV72" i="47"/>
  <c r="HV55" i="47"/>
  <c r="HV53" i="47"/>
  <c r="HV51" i="47"/>
  <c r="HV49" i="47"/>
  <c r="HV47" i="47"/>
  <c r="HV91" i="47"/>
  <c r="HV87" i="47"/>
  <c r="HV83" i="47"/>
  <c r="HV79" i="47"/>
  <c r="HV73" i="47"/>
  <c r="HV45" i="47"/>
  <c r="HV43" i="47"/>
  <c r="HV41" i="47"/>
  <c r="HV40" i="47"/>
  <c r="HV39" i="47"/>
  <c r="HV38" i="47"/>
  <c r="HV37" i="47"/>
  <c r="HV36" i="47"/>
  <c r="HV35" i="47"/>
  <c r="HV34" i="47"/>
  <c r="HV33" i="47"/>
  <c r="HV32" i="47"/>
  <c r="HV124" i="47"/>
  <c r="HV93" i="47"/>
  <c r="HV89" i="47"/>
  <c r="HV85" i="47"/>
  <c r="HV81" i="47"/>
  <c r="HV77" i="47"/>
  <c r="HW62" i="47"/>
  <c r="HW61" i="47"/>
  <c r="HV46" i="47"/>
  <c r="HV44" i="47"/>
  <c r="HV42" i="47"/>
  <c r="HV31" i="47"/>
  <c r="HV30" i="47"/>
  <c r="HV29" i="47"/>
  <c r="HV21" i="47"/>
  <c r="HZ18" i="47"/>
  <c r="IB16" i="47" s="1"/>
  <c r="HV92" i="47"/>
  <c r="HV84" i="47"/>
  <c r="HV90" i="47"/>
  <c r="HV82" i="47"/>
  <c r="HV116" i="47"/>
  <c r="HV86" i="47"/>
  <c r="HV75" i="47"/>
  <c r="HV25" i="47"/>
  <c r="HV17" i="47"/>
  <c r="HV14" i="47"/>
  <c r="HV10" i="47"/>
  <c r="HV9" i="47"/>
  <c r="HV94" i="47"/>
  <c r="HV78" i="47"/>
  <c r="HV27" i="47"/>
  <c r="HV23" i="47"/>
  <c r="HV19" i="47"/>
  <c r="IB17" i="47"/>
  <c r="HV15" i="47"/>
  <c r="HV13" i="47"/>
  <c r="HV12" i="47"/>
  <c r="HV11" i="47"/>
  <c r="HV8" i="47"/>
  <c r="HV88" i="47"/>
  <c r="HV48" i="47"/>
  <c r="HV26" i="47"/>
  <c r="HV20" i="47"/>
  <c r="IB18" i="47"/>
  <c r="HV22" i="47"/>
  <c r="IB20" i="47"/>
  <c r="IB21" i="47" s="1"/>
  <c r="HV18" i="47"/>
  <c r="HV71" i="47"/>
  <c r="HV28" i="47"/>
  <c r="HV16" i="47"/>
  <c r="HV80" i="47"/>
  <c r="HV24" i="47"/>
  <c r="HN53" i="44"/>
  <c r="HP53" i="44" s="1"/>
  <c r="HQ53" i="44" s="1"/>
  <c r="EX18" i="44"/>
  <c r="DV17" i="44"/>
  <c r="DV18" i="44" s="1"/>
  <c r="HN47" i="44"/>
  <c r="HP47" i="44" s="1"/>
  <c r="HQ47" i="44" s="1"/>
  <c r="IJ158" i="44"/>
  <c r="IJ157" i="44"/>
  <c r="IJ156" i="44"/>
  <c r="IJ155" i="44"/>
  <c r="IJ154" i="44"/>
  <c r="IJ153" i="44"/>
  <c r="IJ152" i="44"/>
  <c r="IJ151" i="44"/>
  <c r="IJ150" i="44"/>
  <c r="IJ149" i="44"/>
  <c r="IJ148" i="44"/>
  <c r="IJ147" i="44"/>
  <c r="IJ146" i="44"/>
  <c r="IJ145" i="44"/>
  <c r="IJ144" i="44"/>
  <c r="IJ143" i="44"/>
  <c r="IJ142" i="44"/>
  <c r="IJ141" i="44"/>
  <c r="IJ140" i="44"/>
  <c r="IJ139" i="44"/>
  <c r="IJ138" i="44"/>
  <c r="IJ137" i="44"/>
  <c r="IJ136" i="44"/>
  <c r="IJ135" i="44"/>
  <c r="IJ134" i="44"/>
  <c r="IJ61" i="44"/>
  <c r="IJ58" i="44"/>
  <c r="IJ133" i="44"/>
  <c r="IJ132" i="44"/>
  <c r="IJ131" i="44"/>
  <c r="IJ130" i="44"/>
  <c r="IJ129" i="44"/>
  <c r="IJ128" i="44"/>
  <c r="IJ127" i="44"/>
  <c r="IJ126" i="44"/>
  <c r="IJ125" i="44"/>
  <c r="IJ124" i="44"/>
  <c r="IJ123" i="44"/>
  <c r="IJ122" i="44"/>
  <c r="IJ121" i="44"/>
  <c r="IJ120" i="44"/>
  <c r="IJ119" i="44"/>
  <c r="IJ118" i="44"/>
  <c r="IJ117" i="44"/>
  <c r="IJ116" i="44"/>
  <c r="IJ115" i="44"/>
  <c r="IJ114" i="44"/>
  <c r="IJ113" i="44"/>
  <c r="IJ112" i="44"/>
  <c r="IJ111" i="44"/>
  <c r="IJ110" i="44"/>
  <c r="IJ109" i="44"/>
  <c r="IJ108" i="44"/>
  <c r="IJ107" i="44"/>
  <c r="IJ106" i="44"/>
  <c r="IJ105" i="44"/>
  <c r="IJ104" i="44"/>
  <c r="IJ103" i="44"/>
  <c r="IJ102" i="44"/>
  <c r="IJ101" i="44"/>
  <c r="IJ100" i="44"/>
  <c r="IJ99" i="44"/>
  <c r="IJ98" i="44"/>
  <c r="IJ97" i="44"/>
  <c r="IJ96" i="44"/>
  <c r="IJ95" i="44"/>
  <c r="IJ94" i="44"/>
  <c r="IJ93" i="44"/>
  <c r="IJ92" i="44"/>
  <c r="IJ91" i="44"/>
  <c r="IJ90" i="44"/>
  <c r="IJ89" i="44"/>
  <c r="IJ88" i="44"/>
  <c r="IJ87" i="44"/>
  <c r="IJ86" i="44"/>
  <c r="IJ85" i="44"/>
  <c r="IJ84" i="44"/>
  <c r="IJ83" i="44"/>
  <c r="IJ82" i="44"/>
  <c r="IJ81" i="44"/>
  <c r="IJ80" i="44"/>
  <c r="IJ79" i="44"/>
  <c r="IJ78" i="44"/>
  <c r="IJ77" i="44"/>
  <c r="IJ76" i="44"/>
  <c r="IJ75" i="44"/>
  <c r="IJ74" i="44"/>
  <c r="IJ73" i="44"/>
  <c r="IJ72" i="44"/>
  <c r="IJ71" i="44"/>
  <c r="IJ70" i="44"/>
  <c r="IJ69" i="44"/>
  <c r="IJ68" i="44"/>
  <c r="IJ67" i="44"/>
  <c r="IJ66" i="44"/>
  <c r="IJ65" i="44"/>
  <c r="IJ64" i="44"/>
  <c r="IJ63" i="44"/>
  <c r="IJ62" i="44"/>
  <c r="IJ60" i="44"/>
  <c r="IJ55" i="44"/>
  <c r="IJ52" i="44"/>
  <c r="IJ50" i="44"/>
  <c r="IJ48" i="44"/>
  <c r="IJ46" i="44"/>
  <c r="IJ44" i="44"/>
  <c r="IJ42" i="44"/>
  <c r="IJ28" i="44"/>
  <c r="IJ21" i="44"/>
  <c r="IJ13" i="44"/>
  <c r="IJ8" i="44"/>
  <c r="IJ59" i="44"/>
  <c r="IJ54" i="44"/>
  <c r="IJ53" i="44"/>
  <c r="IJ51" i="44"/>
  <c r="IJ49" i="44"/>
  <c r="IJ47" i="44"/>
  <c r="IJ45" i="44"/>
  <c r="IJ43" i="44"/>
  <c r="IJ41" i="44"/>
  <c r="IJ20" i="44"/>
  <c r="IP18" i="44"/>
  <c r="IP17" i="44"/>
  <c r="IJ14" i="44"/>
  <c r="IJ10" i="44"/>
  <c r="IK62" i="44"/>
  <c r="IJ56" i="44"/>
  <c r="IJ39" i="44"/>
  <c r="IJ37" i="44"/>
  <c r="IJ35" i="44"/>
  <c r="IJ26" i="44"/>
  <c r="IJ24" i="44"/>
  <c r="IJ22" i="44"/>
  <c r="IJ18" i="44"/>
  <c r="IJ17" i="44"/>
  <c r="IJ16" i="44"/>
  <c r="IJ34" i="44"/>
  <c r="IJ32" i="44"/>
  <c r="IJ31" i="44"/>
  <c r="IP20" i="44"/>
  <c r="IP21" i="44" s="1"/>
  <c r="IJ19" i="44"/>
  <c r="IJ15" i="44"/>
  <c r="IJ12" i="44"/>
  <c r="IJ11" i="44"/>
  <c r="IK61" i="44"/>
  <c r="IJ57" i="44"/>
  <c r="IJ40" i="44"/>
  <c r="IJ38" i="44"/>
  <c r="IJ36" i="44"/>
  <c r="IJ27" i="44"/>
  <c r="IJ25" i="44"/>
  <c r="IJ23" i="44"/>
  <c r="IN18" i="44"/>
  <c r="IP16" i="44" s="1"/>
  <c r="IJ9" i="44"/>
  <c r="IJ33" i="44"/>
  <c r="IJ30" i="44"/>
  <c r="IJ29" i="44"/>
  <c r="AH156" i="47"/>
  <c r="AH158" i="47"/>
  <c r="AH154" i="47"/>
  <c r="AH152" i="47"/>
  <c r="AH151" i="47"/>
  <c r="AH150" i="47"/>
  <c r="AH155" i="47"/>
  <c r="AH149" i="47"/>
  <c r="AH148" i="47"/>
  <c r="AH147" i="47"/>
  <c r="AH146" i="47"/>
  <c r="AH145" i="47"/>
  <c r="AH144" i="47"/>
  <c r="AH143" i="47"/>
  <c r="AH142" i="47"/>
  <c r="AH141" i="47"/>
  <c r="AH140" i="47"/>
  <c r="AH139" i="47"/>
  <c r="AH138" i="47"/>
  <c r="AH137" i="47"/>
  <c r="AH136" i="47"/>
  <c r="AH157" i="47"/>
  <c r="AH135" i="47"/>
  <c r="AH134" i="47"/>
  <c r="AH133" i="47"/>
  <c r="AH132" i="47"/>
  <c r="AH131" i="47"/>
  <c r="AH130" i="47"/>
  <c r="AH129" i="47"/>
  <c r="AH128" i="47"/>
  <c r="AH126" i="47"/>
  <c r="AH122" i="47"/>
  <c r="AH118" i="47"/>
  <c r="AH124" i="47"/>
  <c r="AH120" i="47"/>
  <c r="AH116" i="47"/>
  <c r="AH115" i="47"/>
  <c r="AH114" i="47"/>
  <c r="AH113" i="47"/>
  <c r="AH112" i="47"/>
  <c r="AH111" i="47"/>
  <c r="AH110" i="47"/>
  <c r="AH109" i="47"/>
  <c r="AH108" i="47"/>
  <c r="AH107" i="47"/>
  <c r="AH106" i="47"/>
  <c r="AH105" i="47"/>
  <c r="AH104" i="47"/>
  <c r="AH103" i="47"/>
  <c r="AH102" i="47"/>
  <c r="AH101" i="47"/>
  <c r="AH100" i="47"/>
  <c r="AH99" i="47"/>
  <c r="AH98" i="47"/>
  <c r="AH97" i="47"/>
  <c r="AH96" i="47"/>
  <c r="AH121" i="47"/>
  <c r="AH153" i="47"/>
  <c r="AH125" i="47"/>
  <c r="AH117" i="47"/>
  <c r="AH127" i="47"/>
  <c r="AH77" i="47"/>
  <c r="AH73" i="47"/>
  <c r="AH70" i="47"/>
  <c r="AH69" i="47"/>
  <c r="AH68" i="47"/>
  <c r="AH67" i="47"/>
  <c r="AH66" i="47"/>
  <c r="AH65" i="47"/>
  <c r="AH64" i="47"/>
  <c r="AH63" i="47"/>
  <c r="AH62" i="47"/>
  <c r="AH61" i="47"/>
  <c r="AH60" i="47"/>
  <c r="AH59" i="47"/>
  <c r="AH58" i="47"/>
  <c r="AH57" i="47"/>
  <c r="AH56" i="47"/>
  <c r="AH55" i="47"/>
  <c r="AH53" i="47"/>
  <c r="AH51" i="47"/>
  <c r="AH119" i="47"/>
  <c r="AH75" i="47"/>
  <c r="AH71" i="47"/>
  <c r="AH54" i="47"/>
  <c r="AH52" i="47"/>
  <c r="AH50" i="47"/>
  <c r="AH48" i="47"/>
  <c r="AH123" i="47"/>
  <c r="AH94" i="47"/>
  <c r="AH90" i="47"/>
  <c r="AH86" i="47"/>
  <c r="AH82" i="47"/>
  <c r="AH72" i="47"/>
  <c r="AI62" i="47"/>
  <c r="AH46" i="47"/>
  <c r="AH44" i="47"/>
  <c r="AH42" i="47"/>
  <c r="AH40" i="47"/>
  <c r="AH39" i="47"/>
  <c r="AH38" i="47"/>
  <c r="AH37" i="47"/>
  <c r="AH36" i="47"/>
  <c r="AH35" i="47"/>
  <c r="AH34" i="47"/>
  <c r="AH33" i="47"/>
  <c r="AH92" i="47"/>
  <c r="AH88" i="47"/>
  <c r="AH84" i="47"/>
  <c r="AH80" i="47"/>
  <c r="AH76" i="47"/>
  <c r="AI61" i="47"/>
  <c r="AH47" i="47"/>
  <c r="AH45" i="47"/>
  <c r="AH43" i="47"/>
  <c r="AH41" i="47"/>
  <c r="AH31" i="47"/>
  <c r="AH30" i="47"/>
  <c r="AH29" i="47"/>
  <c r="AH28" i="47"/>
  <c r="AH20" i="47"/>
  <c r="AL18" i="47"/>
  <c r="AN16" i="47" s="1"/>
  <c r="AH91" i="47"/>
  <c r="AH83" i="47"/>
  <c r="AH78" i="47"/>
  <c r="AH89" i="47"/>
  <c r="AH81" i="47"/>
  <c r="AH85" i="47"/>
  <c r="AH24" i="47"/>
  <c r="AN18" i="47"/>
  <c r="AH16" i="47"/>
  <c r="AH13" i="47"/>
  <c r="AH9" i="47"/>
  <c r="AH8" i="47"/>
  <c r="AH93" i="47"/>
  <c r="AH74" i="47"/>
  <c r="AH32" i="47"/>
  <c r="AH26" i="47"/>
  <c r="AH22" i="47"/>
  <c r="AN20" i="47"/>
  <c r="AN21" i="47" s="1"/>
  <c r="P14" i="46" s="1"/>
  <c r="AG14" i="46" s="1"/>
  <c r="AH18" i="47"/>
  <c r="AH15" i="47"/>
  <c r="AH14" i="47"/>
  <c r="AH12" i="47"/>
  <c r="AH11" i="47"/>
  <c r="AH10" i="47"/>
  <c r="AH25" i="47"/>
  <c r="AH21" i="47"/>
  <c r="AN17" i="47"/>
  <c r="O14" i="46" s="1"/>
  <c r="AF14" i="46" s="1"/>
  <c r="AH87" i="47"/>
  <c r="AH49" i="47"/>
  <c r="AH19" i="47"/>
  <c r="AH17" i="47"/>
  <c r="AH95" i="47"/>
  <c r="AH79" i="47"/>
  <c r="AH23" i="47"/>
  <c r="AH27" i="47"/>
  <c r="FX49" i="47"/>
  <c r="FZ49" i="47" s="1"/>
  <c r="GA49" i="47" s="1"/>
  <c r="CF18" i="47"/>
  <c r="HN46" i="44"/>
  <c r="HP46" i="44" s="1"/>
  <c r="HQ46" i="44" s="1"/>
  <c r="L13" i="46"/>
  <c r="AC13" i="46" s="1"/>
  <c r="K13" i="46" s="1"/>
  <c r="R6" i="47"/>
  <c r="EP156" i="47"/>
  <c r="EP158" i="47"/>
  <c r="EP154" i="47"/>
  <c r="EP152" i="47"/>
  <c r="EP151" i="47"/>
  <c r="EP150" i="47"/>
  <c r="EP149" i="47"/>
  <c r="EP155" i="47"/>
  <c r="EP148" i="47"/>
  <c r="EP147" i="47"/>
  <c r="EP146" i="47"/>
  <c r="EP145" i="47"/>
  <c r="EP144" i="47"/>
  <c r="EP143" i="47"/>
  <c r="EP142" i="47"/>
  <c r="EP141" i="47"/>
  <c r="EP140" i="47"/>
  <c r="EP139" i="47"/>
  <c r="EP138" i="47"/>
  <c r="EP137" i="47"/>
  <c r="EP136" i="47"/>
  <c r="EP135" i="47"/>
  <c r="EP153" i="47"/>
  <c r="EP134" i="47"/>
  <c r="EP133" i="47"/>
  <c r="EP132" i="47"/>
  <c r="EP131" i="47"/>
  <c r="EP130" i="47"/>
  <c r="EP129" i="47"/>
  <c r="EP128" i="47"/>
  <c r="EP127" i="47"/>
  <c r="EP157" i="47"/>
  <c r="EP126" i="47"/>
  <c r="EP122" i="47"/>
  <c r="EP118" i="47"/>
  <c r="EP124" i="47"/>
  <c r="EP120" i="47"/>
  <c r="EP116" i="47"/>
  <c r="EP115" i="47"/>
  <c r="EP114" i="47"/>
  <c r="EP113" i="47"/>
  <c r="EP112" i="47"/>
  <c r="EP111" i="47"/>
  <c r="EP110" i="47"/>
  <c r="EP109" i="47"/>
  <c r="EP108" i="47"/>
  <c r="EP107" i="47"/>
  <c r="EP106" i="47"/>
  <c r="EP105" i="47"/>
  <c r="EP104" i="47"/>
  <c r="EP103" i="47"/>
  <c r="EP102" i="47"/>
  <c r="EP101" i="47"/>
  <c r="EP100" i="47"/>
  <c r="EP99" i="47"/>
  <c r="EP98" i="47"/>
  <c r="EP97" i="47"/>
  <c r="EP96" i="47"/>
  <c r="EP125" i="47"/>
  <c r="EP117" i="47"/>
  <c r="EP121" i="47"/>
  <c r="EP123" i="47"/>
  <c r="EP77" i="47"/>
  <c r="EP73" i="47"/>
  <c r="EP69" i="47"/>
  <c r="EP68" i="47"/>
  <c r="EP67" i="47"/>
  <c r="EP66" i="47"/>
  <c r="EP65" i="47"/>
  <c r="EP64" i="47"/>
  <c r="EP63" i="47"/>
  <c r="EP62" i="47"/>
  <c r="EP61" i="47"/>
  <c r="EP60" i="47"/>
  <c r="EP59" i="47"/>
  <c r="EP58" i="47"/>
  <c r="EP57" i="47"/>
  <c r="EP56" i="47"/>
  <c r="EP55" i="47"/>
  <c r="EP53" i="47"/>
  <c r="EP51" i="47"/>
  <c r="EP49" i="47"/>
  <c r="EP75" i="47"/>
  <c r="EP71" i="47"/>
  <c r="EP54" i="47"/>
  <c r="EP52" i="47"/>
  <c r="EP50" i="47"/>
  <c r="EP48" i="47"/>
  <c r="EP119" i="47"/>
  <c r="EP94" i="47"/>
  <c r="EP90" i="47"/>
  <c r="EP86" i="47"/>
  <c r="EP82" i="47"/>
  <c r="EP76" i="47"/>
  <c r="EQ62" i="47"/>
  <c r="EP46" i="47"/>
  <c r="EP44" i="47"/>
  <c r="EP42" i="47"/>
  <c r="EP40" i="47"/>
  <c r="EP39" i="47"/>
  <c r="EP38" i="47"/>
  <c r="EP37" i="47"/>
  <c r="EP36" i="47"/>
  <c r="EP35" i="47"/>
  <c r="EP34" i="47"/>
  <c r="EP33" i="47"/>
  <c r="EP32" i="47"/>
  <c r="EP92" i="47"/>
  <c r="EP88" i="47"/>
  <c r="EP84" i="47"/>
  <c r="EP80" i="47"/>
  <c r="EP72" i="47"/>
  <c r="EQ61" i="47"/>
  <c r="EP47" i="47"/>
  <c r="EP45" i="47"/>
  <c r="EP43" i="47"/>
  <c r="EP41" i="47"/>
  <c r="EP31" i="47"/>
  <c r="EP30" i="47"/>
  <c r="EP29" i="47"/>
  <c r="EP28" i="47"/>
  <c r="EP20" i="47"/>
  <c r="ET18" i="47"/>
  <c r="EV16" i="47" s="1"/>
  <c r="EP95" i="47"/>
  <c r="EP87" i="47"/>
  <c r="EP79" i="47"/>
  <c r="EP74" i="47"/>
  <c r="EP93" i="47"/>
  <c r="EP85" i="47"/>
  <c r="EP78" i="47"/>
  <c r="EP81" i="47"/>
  <c r="EP24" i="47"/>
  <c r="EV18" i="47"/>
  <c r="EP16" i="47"/>
  <c r="EP13" i="47"/>
  <c r="EP9" i="47"/>
  <c r="EP8" i="47"/>
  <c r="EP89" i="47"/>
  <c r="EP70" i="47"/>
  <c r="EP26" i="47"/>
  <c r="EP22" i="47"/>
  <c r="EV20" i="47"/>
  <c r="EV21" i="47" s="1"/>
  <c r="EP18" i="47"/>
  <c r="EP15" i="47"/>
  <c r="EP14" i="47"/>
  <c r="EP12" i="47"/>
  <c r="EP11" i="47"/>
  <c r="EP10" i="47"/>
  <c r="EP17" i="47"/>
  <c r="EP83" i="47"/>
  <c r="EP25" i="47"/>
  <c r="EV17" i="47"/>
  <c r="EP27" i="47"/>
  <c r="EP21" i="47"/>
  <c r="EP19" i="47"/>
  <c r="EP91" i="47"/>
  <c r="EP23" i="47"/>
  <c r="DT42" i="47"/>
  <c r="DV42" i="47" s="1"/>
  <c r="DW42" i="47" s="1"/>
  <c r="BC28" i="44"/>
  <c r="AX32" i="44" s="1"/>
  <c r="AZ14" i="44"/>
  <c r="BD19" i="44"/>
  <c r="BC29" i="44"/>
  <c r="FJ47" i="44"/>
  <c r="FL47" i="44" s="1"/>
  <c r="FM47" i="44" s="1"/>
  <c r="FJ46" i="44"/>
  <c r="FL46" i="44" s="1"/>
  <c r="FM46" i="44" s="1"/>
  <c r="GZ44" i="47"/>
  <c r="HB44" i="47" s="1"/>
  <c r="HC44" i="47" s="1"/>
  <c r="EU54" i="47"/>
  <c r="EV45" i="47" s="1"/>
  <c r="EX45" i="47" s="1"/>
  <c r="EY45" i="47" s="1"/>
  <c r="HG158" i="47"/>
  <c r="HG157" i="47"/>
  <c r="HG156" i="47"/>
  <c r="HG155" i="47"/>
  <c r="HG154" i="47"/>
  <c r="HG153" i="47"/>
  <c r="HG152" i="47"/>
  <c r="HG137" i="47"/>
  <c r="HG151" i="47"/>
  <c r="HG135" i="47"/>
  <c r="HG147" i="47"/>
  <c r="HG143" i="47"/>
  <c r="HG139" i="47"/>
  <c r="HG138" i="47"/>
  <c r="HG125" i="47"/>
  <c r="HG121" i="47"/>
  <c r="HG117" i="47"/>
  <c r="HG145" i="47"/>
  <c r="HG141" i="47"/>
  <c r="HG123" i="47"/>
  <c r="HG119" i="47"/>
  <c r="HG144" i="47"/>
  <c r="HG131" i="47"/>
  <c r="HG127" i="47"/>
  <c r="HG120" i="47"/>
  <c r="HG102" i="47"/>
  <c r="HG98" i="47"/>
  <c r="HG94" i="47"/>
  <c r="HG93" i="47"/>
  <c r="HG92" i="47"/>
  <c r="HG91" i="47"/>
  <c r="HG90" i="47"/>
  <c r="HG89" i="47"/>
  <c r="HG88" i="47"/>
  <c r="HG87" i="47"/>
  <c r="HG86" i="47"/>
  <c r="HG85" i="47"/>
  <c r="HG84" i="47"/>
  <c r="HG83" i="47"/>
  <c r="HG82" i="47"/>
  <c r="HG81" i="47"/>
  <c r="HG80" i="47"/>
  <c r="HG79" i="47"/>
  <c r="HG78" i="47"/>
  <c r="HG149" i="47"/>
  <c r="HG148" i="47"/>
  <c r="HG140" i="47"/>
  <c r="HG136" i="47"/>
  <c r="HG133" i="47"/>
  <c r="HG129" i="47"/>
  <c r="HG124" i="47"/>
  <c r="HG116" i="47"/>
  <c r="HG100" i="47"/>
  <c r="HG96" i="47"/>
  <c r="HG150" i="47"/>
  <c r="HG146" i="47"/>
  <c r="HG128" i="47"/>
  <c r="HG118" i="47"/>
  <c r="HG112" i="47"/>
  <c r="HG108" i="47"/>
  <c r="HG104" i="47"/>
  <c r="HG101" i="47"/>
  <c r="HG76" i="47"/>
  <c r="HG72" i="47"/>
  <c r="HG54" i="47"/>
  <c r="HG53" i="47"/>
  <c r="HG51" i="47"/>
  <c r="HG49" i="47"/>
  <c r="HG132" i="47"/>
  <c r="HG126" i="47"/>
  <c r="HG114" i="47"/>
  <c r="HG110" i="47"/>
  <c r="HG106" i="47"/>
  <c r="HG97" i="47"/>
  <c r="HG74" i="47"/>
  <c r="HG70" i="47"/>
  <c r="HG55" i="47"/>
  <c r="HG52" i="47"/>
  <c r="HG50" i="47"/>
  <c r="HG48" i="47"/>
  <c r="HG109" i="47"/>
  <c r="HG71" i="47"/>
  <c r="HG68" i="47"/>
  <c r="HG66" i="47"/>
  <c r="HG64" i="47"/>
  <c r="HI58" i="47"/>
  <c r="HG56" i="47"/>
  <c r="HG46" i="47"/>
  <c r="HG44" i="47"/>
  <c r="HG42" i="47"/>
  <c r="HG130" i="47"/>
  <c r="HG113" i="47"/>
  <c r="HG105" i="47"/>
  <c r="HG99" i="47"/>
  <c r="HG75" i="47"/>
  <c r="HG69" i="47"/>
  <c r="HG67" i="47"/>
  <c r="HG65" i="47"/>
  <c r="HG63" i="47"/>
  <c r="HG62" i="47"/>
  <c r="HG60" i="47"/>
  <c r="HG59" i="47"/>
  <c r="HG57" i="47"/>
  <c r="HG45" i="47"/>
  <c r="HG43" i="47"/>
  <c r="HG41" i="47"/>
  <c r="HG20" i="47"/>
  <c r="HG103" i="47"/>
  <c r="HG134" i="47"/>
  <c r="HG122" i="47"/>
  <c r="HG115" i="47"/>
  <c r="HG73" i="47"/>
  <c r="HG61" i="47"/>
  <c r="HG142" i="47"/>
  <c r="HG95" i="47"/>
  <c r="HI59" i="47"/>
  <c r="HG58" i="47"/>
  <c r="HG40" i="47"/>
  <c r="HG38" i="47"/>
  <c r="HG36" i="47"/>
  <c r="HG31" i="47"/>
  <c r="HG27" i="47"/>
  <c r="HG23" i="47"/>
  <c r="HG18" i="47"/>
  <c r="HG14" i="47"/>
  <c r="HG10" i="47"/>
  <c r="HG107" i="47"/>
  <c r="HG39" i="47"/>
  <c r="HG37" i="47"/>
  <c r="HG35" i="47"/>
  <c r="HG29" i="47"/>
  <c r="HG28" i="47"/>
  <c r="HG25" i="47"/>
  <c r="HG21" i="47"/>
  <c r="HG16" i="47"/>
  <c r="HG13" i="47"/>
  <c r="HG8" i="47"/>
  <c r="HG24" i="47"/>
  <c r="HG19" i="47"/>
  <c r="HG15" i="47"/>
  <c r="HG12" i="47"/>
  <c r="HG33" i="47"/>
  <c r="HG30" i="47"/>
  <c r="HG17" i="47"/>
  <c r="HG47" i="47"/>
  <c r="HG22" i="47"/>
  <c r="HG34" i="47"/>
  <c r="HG26" i="47"/>
  <c r="HG11" i="47"/>
  <c r="HG32" i="47"/>
  <c r="HG9" i="47"/>
  <c r="HG111" i="47"/>
  <c r="HG77" i="47"/>
  <c r="HN19" i="47"/>
  <c r="GZ41" i="47"/>
  <c r="GZ52" i="47"/>
  <c r="HB52" i="47" s="1"/>
  <c r="HC52" i="47" s="1"/>
  <c r="V62" i="47"/>
  <c r="X62" i="47" s="1"/>
  <c r="V59" i="47"/>
  <c r="X59" i="47" s="1"/>
  <c r="Z54" i="47"/>
  <c r="AB41" i="47"/>
  <c r="FX46" i="47"/>
  <c r="FZ46" i="47" s="1"/>
  <c r="GA46" i="47" s="1"/>
  <c r="L49" i="56"/>
  <c r="ER59" i="44"/>
  <c r="ET59" i="44" s="1"/>
  <c r="ER62" i="44"/>
  <c r="ET62" i="44" s="1"/>
  <c r="EX41" i="44"/>
  <c r="EV54" i="44"/>
  <c r="DT51" i="47"/>
  <c r="DV51" i="47" s="1"/>
  <c r="DW51" i="47" s="1"/>
  <c r="GZ51" i="47"/>
  <c r="HB51" i="47" s="1"/>
  <c r="HC51" i="47" s="1"/>
  <c r="HN50" i="44"/>
  <c r="HP50" i="44" s="1"/>
  <c r="HQ50" i="44" s="1"/>
  <c r="HN41" i="44"/>
  <c r="GZ53" i="47"/>
  <c r="HB53" i="47" s="1"/>
  <c r="HC53" i="47" s="1"/>
  <c r="AJ59" i="44"/>
  <c r="AL59" i="44" s="1"/>
  <c r="AJ62" i="44"/>
  <c r="AL62" i="44" s="1"/>
  <c r="AP41" i="44"/>
  <c r="AN54" i="44"/>
  <c r="EB158" i="44"/>
  <c r="EB157" i="44"/>
  <c r="EB156" i="44"/>
  <c r="EB155" i="44"/>
  <c r="EB154" i="44"/>
  <c r="EB153" i="44"/>
  <c r="EB152" i="44"/>
  <c r="EB151" i="44"/>
  <c r="EB150" i="44"/>
  <c r="EB149" i="44"/>
  <c r="EB148" i="44"/>
  <c r="EB147" i="44"/>
  <c r="EB146" i="44"/>
  <c r="EB145" i="44"/>
  <c r="EB144" i="44"/>
  <c r="EB143" i="44"/>
  <c r="EB142" i="44"/>
  <c r="EB141" i="44"/>
  <c r="EB140" i="44"/>
  <c r="EB139" i="44"/>
  <c r="EB138" i="44"/>
  <c r="EB137" i="44"/>
  <c r="EB136" i="44"/>
  <c r="EB135" i="44"/>
  <c r="EB134" i="44"/>
  <c r="EB61" i="44"/>
  <c r="EB133" i="44"/>
  <c r="EB132" i="44"/>
  <c r="EB131" i="44"/>
  <c r="EB130" i="44"/>
  <c r="EB129" i="44"/>
  <c r="EB128" i="44"/>
  <c r="EB127" i="44"/>
  <c r="EB126" i="44"/>
  <c r="EB125" i="44"/>
  <c r="EB124" i="44"/>
  <c r="EB123" i="44"/>
  <c r="EB122" i="44"/>
  <c r="EB121" i="44"/>
  <c r="EB120" i="44"/>
  <c r="EB119" i="44"/>
  <c r="EB118" i="44"/>
  <c r="EB117" i="44"/>
  <c r="EB116" i="44"/>
  <c r="EB115" i="44"/>
  <c r="EB114" i="44"/>
  <c r="EB113" i="44"/>
  <c r="EB112" i="44"/>
  <c r="EB111" i="44"/>
  <c r="EB110" i="44"/>
  <c r="EB109" i="44"/>
  <c r="EB108" i="44"/>
  <c r="EB107" i="44"/>
  <c r="EB106" i="44"/>
  <c r="EB105" i="44"/>
  <c r="EB104" i="44"/>
  <c r="EB103" i="44"/>
  <c r="EB102" i="44"/>
  <c r="EB101" i="44"/>
  <c r="EB100" i="44"/>
  <c r="EB99" i="44"/>
  <c r="EB98" i="44"/>
  <c r="EB97" i="44"/>
  <c r="EB96" i="44"/>
  <c r="EB95" i="44"/>
  <c r="EB94" i="44"/>
  <c r="EB93" i="44"/>
  <c r="EB92" i="44"/>
  <c r="EB91" i="44"/>
  <c r="EB90" i="44"/>
  <c r="EB89" i="44"/>
  <c r="EB88" i="44"/>
  <c r="EB87" i="44"/>
  <c r="EB86" i="44"/>
  <c r="EB85" i="44"/>
  <c r="EB84" i="44"/>
  <c r="EB83" i="44"/>
  <c r="EB82" i="44"/>
  <c r="EB81" i="44"/>
  <c r="EB80" i="44"/>
  <c r="EB79" i="44"/>
  <c r="EB78" i="44"/>
  <c r="EB77" i="44"/>
  <c r="EB76" i="44"/>
  <c r="EB75" i="44"/>
  <c r="EB74" i="44"/>
  <c r="EB73" i="44"/>
  <c r="EB72" i="44"/>
  <c r="EB71" i="44"/>
  <c r="EB70" i="44"/>
  <c r="EB69" i="44"/>
  <c r="EB68" i="44"/>
  <c r="EB67" i="44"/>
  <c r="EB66" i="44"/>
  <c r="EB65" i="44"/>
  <c r="EB64" i="44"/>
  <c r="EB62" i="44"/>
  <c r="EB60" i="44"/>
  <c r="EB55" i="44"/>
  <c r="EB52" i="44"/>
  <c r="EB50" i="44"/>
  <c r="EB48" i="44"/>
  <c r="EB46" i="44"/>
  <c r="EB44" i="44"/>
  <c r="EB42" i="44"/>
  <c r="EB28" i="44"/>
  <c r="EB21" i="44"/>
  <c r="EB13" i="44"/>
  <c r="EB8" i="44"/>
  <c r="EB63" i="44"/>
  <c r="EB59" i="44"/>
  <c r="EB54" i="44"/>
  <c r="EB53" i="44"/>
  <c r="EB51" i="44"/>
  <c r="EB49" i="44"/>
  <c r="EB47" i="44"/>
  <c r="EB45" i="44"/>
  <c r="EB43" i="44"/>
  <c r="EB41" i="44"/>
  <c r="EB20" i="44"/>
  <c r="EH18" i="44"/>
  <c r="EH17" i="44"/>
  <c r="EB14" i="44"/>
  <c r="EB10" i="44"/>
  <c r="EC62" i="44"/>
  <c r="EB56" i="44"/>
  <c r="EB39" i="44"/>
  <c r="EB37" i="44"/>
  <c r="EB35" i="44"/>
  <c r="EB26" i="44"/>
  <c r="EB24" i="44"/>
  <c r="EB22" i="44"/>
  <c r="EB18" i="44"/>
  <c r="EB17" i="44"/>
  <c r="EB16" i="44"/>
  <c r="EB34" i="44"/>
  <c r="EB32" i="44"/>
  <c r="EB31" i="44"/>
  <c r="EH20" i="44"/>
  <c r="EH21" i="44" s="1"/>
  <c r="EB19" i="44"/>
  <c r="EB15" i="44"/>
  <c r="EB12" i="44"/>
  <c r="EB11" i="44"/>
  <c r="EC61" i="44"/>
  <c r="EB57" i="44"/>
  <c r="EB40" i="44"/>
  <c r="EB38" i="44"/>
  <c r="EB36" i="44"/>
  <c r="EB27" i="44"/>
  <c r="EB25" i="44"/>
  <c r="EB23" i="44"/>
  <c r="EF18" i="44"/>
  <c r="EH16" i="44" s="1"/>
  <c r="EB9" i="44"/>
  <c r="EB58" i="44"/>
  <c r="EB33" i="44"/>
  <c r="EB30" i="44"/>
  <c r="EB29" i="44"/>
  <c r="HN49" i="44"/>
  <c r="HP49" i="44" s="1"/>
  <c r="HQ49" i="44" s="1"/>
  <c r="CL158" i="47"/>
  <c r="CL154" i="47"/>
  <c r="CL156" i="47"/>
  <c r="CL152" i="47"/>
  <c r="CL151" i="47"/>
  <c r="CL150" i="47"/>
  <c r="CL157" i="47"/>
  <c r="CL153" i="47"/>
  <c r="CL149" i="47"/>
  <c r="CL148" i="47"/>
  <c r="CL147" i="47"/>
  <c r="CL146" i="47"/>
  <c r="CL145" i="47"/>
  <c r="CL144" i="47"/>
  <c r="CL143" i="47"/>
  <c r="CL142" i="47"/>
  <c r="CL141" i="47"/>
  <c r="CL140" i="47"/>
  <c r="CL139" i="47"/>
  <c r="CL138" i="47"/>
  <c r="CL137" i="47"/>
  <c r="CL136" i="47"/>
  <c r="CL155" i="47"/>
  <c r="CL135" i="47"/>
  <c r="CL134" i="47"/>
  <c r="CL133" i="47"/>
  <c r="CL132" i="47"/>
  <c r="CL131" i="47"/>
  <c r="CL130" i="47"/>
  <c r="CL129" i="47"/>
  <c r="CL128" i="47"/>
  <c r="CL127" i="47"/>
  <c r="CL124" i="47"/>
  <c r="CL120" i="47"/>
  <c r="CL116" i="47"/>
  <c r="CL126" i="47"/>
  <c r="CL122" i="47"/>
  <c r="CL118" i="47"/>
  <c r="CL115" i="47"/>
  <c r="CL114" i="47"/>
  <c r="CL113" i="47"/>
  <c r="CL112" i="47"/>
  <c r="CL111" i="47"/>
  <c r="CL110" i="47"/>
  <c r="CL109" i="47"/>
  <c r="CL108" i="47"/>
  <c r="CL107" i="47"/>
  <c r="CL106" i="47"/>
  <c r="CL105" i="47"/>
  <c r="CL104" i="47"/>
  <c r="CL103" i="47"/>
  <c r="CL102" i="47"/>
  <c r="CL101" i="47"/>
  <c r="CL100" i="47"/>
  <c r="CL99" i="47"/>
  <c r="CL98" i="47"/>
  <c r="CL97" i="47"/>
  <c r="CL96" i="47"/>
  <c r="CL119" i="47"/>
  <c r="CL123" i="47"/>
  <c r="CL125" i="47"/>
  <c r="CL75" i="47"/>
  <c r="CL71" i="47"/>
  <c r="CL70" i="47"/>
  <c r="CL69" i="47"/>
  <c r="CL68" i="47"/>
  <c r="CL67" i="47"/>
  <c r="CL66" i="47"/>
  <c r="CL65" i="47"/>
  <c r="CL64" i="47"/>
  <c r="CL63" i="47"/>
  <c r="CL62" i="47"/>
  <c r="CL61" i="47"/>
  <c r="CL60" i="47"/>
  <c r="CL59" i="47"/>
  <c r="CL58" i="47"/>
  <c r="CL57" i="47"/>
  <c r="CL56" i="47"/>
  <c r="CL55" i="47"/>
  <c r="CL53" i="47"/>
  <c r="CL51" i="47"/>
  <c r="CL49" i="47"/>
  <c r="CL117" i="47"/>
  <c r="CL77" i="47"/>
  <c r="CL73" i="47"/>
  <c r="CL54" i="47"/>
  <c r="CL52" i="47"/>
  <c r="CL50" i="47"/>
  <c r="CL48" i="47"/>
  <c r="CL92" i="47"/>
  <c r="CL88" i="47"/>
  <c r="CL84" i="47"/>
  <c r="CL80" i="47"/>
  <c r="CL78" i="47"/>
  <c r="CM62" i="47"/>
  <c r="CL46" i="47"/>
  <c r="CL44" i="47"/>
  <c r="CL42" i="47"/>
  <c r="CL40" i="47"/>
  <c r="CL39" i="47"/>
  <c r="CL38" i="47"/>
  <c r="CL37" i="47"/>
  <c r="CL36" i="47"/>
  <c r="CL35" i="47"/>
  <c r="CL34" i="47"/>
  <c r="CL33" i="47"/>
  <c r="CL32" i="47"/>
  <c r="CL121" i="47"/>
  <c r="CL94" i="47"/>
  <c r="CL90" i="47"/>
  <c r="CL86" i="47"/>
  <c r="CL82" i="47"/>
  <c r="CL74" i="47"/>
  <c r="CM61" i="47"/>
  <c r="CL47" i="47"/>
  <c r="CL45" i="47"/>
  <c r="CL43" i="47"/>
  <c r="CL41" i="47"/>
  <c r="CL31" i="47"/>
  <c r="CL30" i="47"/>
  <c r="CL29" i="47"/>
  <c r="CL28" i="47"/>
  <c r="CL20" i="47"/>
  <c r="CP18" i="47"/>
  <c r="CR16" i="47" s="1"/>
  <c r="CL89" i="47"/>
  <c r="CL81" i="47"/>
  <c r="CL76" i="47"/>
  <c r="CL95" i="47"/>
  <c r="CL87" i="47"/>
  <c r="CL79" i="47"/>
  <c r="CL83" i="47"/>
  <c r="CL72" i="47"/>
  <c r="CL26" i="47"/>
  <c r="CL22" i="47"/>
  <c r="CL21" i="47"/>
  <c r="CL18" i="47"/>
  <c r="CL13" i="47"/>
  <c r="CL9" i="47"/>
  <c r="CL8" i="47"/>
  <c r="CL91" i="47"/>
  <c r="CL24" i="47"/>
  <c r="CR20" i="47"/>
  <c r="CR21" i="47" s="1"/>
  <c r="CR18" i="47"/>
  <c r="CL16" i="47"/>
  <c r="CL15" i="47"/>
  <c r="CL14" i="47"/>
  <c r="CL12" i="47"/>
  <c r="CL11" i="47"/>
  <c r="CL10" i="47"/>
  <c r="CL85" i="47"/>
  <c r="CL23" i="47"/>
  <c r="CL27" i="47"/>
  <c r="CL17" i="47"/>
  <c r="CL93" i="47"/>
  <c r="CL25" i="47"/>
  <c r="CL19" i="47"/>
  <c r="CR17" i="47"/>
  <c r="S21" i="12"/>
  <c r="S20" i="12"/>
  <c r="DT46" i="47"/>
  <c r="DV46" i="47" s="1"/>
  <c r="DW46" i="47" s="1"/>
  <c r="L47" i="47"/>
  <c r="N47" i="47" s="1"/>
  <c r="O47" i="47" s="1"/>
  <c r="FX48" i="47"/>
  <c r="FZ48" i="47" s="1"/>
  <c r="GA48" i="47" s="1"/>
  <c r="FX43" i="47"/>
  <c r="FZ43" i="47" s="1"/>
  <c r="GA43" i="47" s="1"/>
  <c r="G47" i="56"/>
  <c r="H47" i="56" s="1"/>
  <c r="H32" i="56"/>
  <c r="GL45" i="44"/>
  <c r="GN45" i="44" s="1"/>
  <c r="GO45" i="44" s="1"/>
  <c r="BP50" i="47"/>
  <c r="BR50" i="47" s="1"/>
  <c r="BS50" i="47" s="1"/>
  <c r="IA54" i="47"/>
  <c r="IB42" i="47" s="1"/>
  <c r="ID42" i="47" s="1"/>
  <c r="IE42" i="47" s="1"/>
  <c r="HN42" i="44"/>
  <c r="HP42" i="44" s="1"/>
  <c r="HQ42" i="44" s="1"/>
  <c r="BB47" i="44"/>
  <c r="BD47" i="44" s="1"/>
  <c r="BE47" i="44" s="1"/>
  <c r="HU156" i="47"/>
  <c r="HU152" i="47"/>
  <c r="HU158" i="47"/>
  <c r="HU154" i="47"/>
  <c r="HU155" i="47"/>
  <c r="HU150" i="47"/>
  <c r="HU151" i="47"/>
  <c r="HU147" i="47"/>
  <c r="HU145" i="47"/>
  <c r="HU143" i="47"/>
  <c r="HU141" i="47"/>
  <c r="HU139" i="47"/>
  <c r="HU135" i="47"/>
  <c r="HU153" i="47"/>
  <c r="HU149" i="47"/>
  <c r="HU148" i="47"/>
  <c r="HU146" i="47"/>
  <c r="HU144" i="47"/>
  <c r="HU142" i="47"/>
  <c r="HU140" i="47"/>
  <c r="HU137" i="47"/>
  <c r="HU134" i="47"/>
  <c r="HU132" i="47"/>
  <c r="HU130" i="47"/>
  <c r="HU128" i="47"/>
  <c r="HU126" i="47"/>
  <c r="HU122" i="47"/>
  <c r="HU118" i="47"/>
  <c r="HU136" i="47"/>
  <c r="HU133" i="47"/>
  <c r="HU131" i="47"/>
  <c r="HU129" i="47"/>
  <c r="HU127" i="47"/>
  <c r="HU124" i="47"/>
  <c r="HU120" i="47"/>
  <c r="HU116" i="47"/>
  <c r="HU138" i="47"/>
  <c r="HU125" i="47"/>
  <c r="HU117" i="47"/>
  <c r="HU115" i="47"/>
  <c r="HU113" i="47"/>
  <c r="HU111" i="47"/>
  <c r="HU109" i="47"/>
  <c r="HU107" i="47"/>
  <c r="HU105" i="47"/>
  <c r="HU103" i="47"/>
  <c r="HU100" i="47"/>
  <c r="HU96" i="47"/>
  <c r="HU157" i="47"/>
  <c r="HU121" i="47"/>
  <c r="HU114" i="47"/>
  <c r="HU112" i="47"/>
  <c r="HU110" i="47"/>
  <c r="HU108" i="47"/>
  <c r="HU106" i="47"/>
  <c r="HU104" i="47"/>
  <c r="HU102" i="47"/>
  <c r="HU98" i="47"/>
  <c r="HU94" i="47"/>
  <c r="HU93" i="47"/>
  <c r="HU92" i="47"/>
  <c r="HU91" i="47"/>
  <c r="HU90" i="47"/>
  <c r="HU89" i="47"/>
  <c r="HU88" i="47"/>
  <c r="HU87" i="47"/>
  <c r="HU86" i="47"/>
  <c r="HU85" i="47"/>
  <c r="HU84" i="47"/>
  <c r="HU83" i="47"/>
  <c r="HU82" i="47"/>
  <c r="HU81" i="47"/>
  <c r="HU80" i="47"/>
  <c r="HU79" i="47"/>
  <c r="HU78" i="47"/>
  <c r="HU77" i="47"/>
  <c r="HU76" i="47"/>
  <c r="HU75" i="47"/>
  <c r="HU74" i="47"/>
  <c r="HU73" i="47"/>
  <c r="HU72" i="47"/>
  <c r="HU71" i="47"/>
  <c r="HU70" i="47"/>
  <c r="HU95" i="47"/>
  <c r="HU123" i="47"/>
  <c r="HU99" i="47"/>
  <c r="HU101" i="47"/>
  <c r="HU53" i="47"/>
  <c r="HU51" i="47"/>
  <c r="HW59" i="47"/>
  <c r="HW58" i="47"/>
  <c r="HU55" i="47"/>
  <c r="HU54" i="47"/>
  <c r="HU52" i="47"/>
  <c r="HU48" i="47"/>
  <c r="HU97" i="47"/>
  <c r="HU66" i="47"/>
  <c r="HU61" i="47"/>
  <c r="HU59" i="47"/>
  <c r="HU56" i="47"/>
  <c r="HU69" i="47"/>
  <c r="HU65" i="47"/>
  <c r="HU63" i="47"/>
  <c r="HU57" i="47"/>
  <c r="HU50" i="47"/>
  <c r="HU49" i="47"/>
  <c r="HU46" i="47"/>
  <c r="HU43" i="47"/>
  <c r="HU28" i="47"/>
  <c r="HU24" i="47"/>
  <c r="IB19" i="47"/>
  <c r="HU18" i="47"/>
  <c r="HU67" i="47"/>
  <c r="HU47" i="47"/>
  <c r="HU42" i="47"/>
  <c r="HU31" i="47"/>
  <c r="HU26" i="47"/>
  <c r="HU22" i="47"/>
  <c r="HU20" i="47"/>
  <c r="HU16" i="47"/>
  <c r="HU58" i="47"/>
  <c r="HU41" i="47"/>
  <c r="HU38" i="47"/>
  <c r="HU33" i="47"/>
  <c r="HU21" i="47"/>
  <c r="HU64" i="47"/>
  <c r="HU60" i="47"/>
  <c r="HU40" i="47"/>
  <c r="HU36" i="47"/>
  <c r="HU25" i="47"/>
  <c r="HU19" i="47"/>
  <c r="HU14" i="47"/>
  <c r="HU10" i="47"/>
  <c r="HU39" i="47"/>
  <c r="HU34" i="47"/>
  <c r="HU9" i="47"/>
  <c r="HU8" i="47"/>
  <c r="HU119" i="47"/>
  <c r="HU44" i="47"/>
  <c r="HU37" i="47"/>
  <c r="HU32" i="47"/>
  <c r="HU30" i="47"/>
  <c r="HU23" i="47"/>
  <c r="HU62" i="47"/>
  <c r="HU45" i="47"/>
  <c r="HU35" i="47"/>
  <c r="HU27" i="47"/>
  <c r="HU17" i="47"/>
  <c r="HU13" i="47"/>
  <c r="HU68" i="47"/>
  <c r="HU29" i="47"/>
  <c r="HU15" i="47"/>
  <c r="HU12" i="47"/>
  <c r="HU11" i="47"/>
  <c r="FC158" i="47"/>
  <c r="FC157" i="47"/>
  <c r="FC156" i="47"/>
  <c r="FC155" i="47"/>
  <c r="FC154" i="47"/>
  <c r="FC153" i="47"/>
  <c r="FC151" i="47"/>
  <c r="FC135" i="47"/>
  <c r="FC149" i="47"/>
  <c r="FC137" i="47"/>
  <c r="FC145" i="47"/>
  <c r="FC141" i="47"/>
  <c r="FC123" i="47"/>
  <c r="FC119" i="47"/>
  <c r="FC150" i="47"/>
  <c r="FC147" i="47"/>
  <c r="FC143" i="47"/>
  <c r="FC139" i="47"/>
  <c r="FC136" i="47"/>
  <c r="FC125" i="47"/>
  <c r="FC121" i="47"/>
  <c r="FC117" i="47"/>
  <c r="FC146" i="47"/>
  <c r="FC133" i="47"/>
  <c r="FC129" i="47"/>
  <c r="FC122" i="47"/>
  <c r="FC100" i="47"/>
  <c r="FC96" i="47"/>
  <c r="FC95" i="47"/>
  <c r="FC94" i="47"/>
  <c r="FC93" i="47"/>
  <c r="FC92" i="47"/>
  <c r="FC91" i="47"/>
  <c r="FC90" i="47"/>
  <c r="FC89" i="47"/>
  <c r="FC88" i="47"/>
  <c r="FC87" i="47"/>
  <c r="FC86" i="47"/>
  <c r="FC85" i="47"/>
  <c r="FC84" i="47"/>
  <c r="FC83" i="47"/>
  <c r="FC82" i="47"/>
  <c r="FC81" i="47"/>
  <c r="FC80" i="47"/>
  <c r="FC79" i="47"/>
  <c r="FC142" i="47"/>
  <c r="FC138" i="47"/>
  <c r="FC131" i="47"/>
  <c r="FC127" i="47"/>
  <c r="FC126" i="47"/>
  <c r="FC118" i="47"/>
  <c r="FC102" i="47"/>
  <c r="FC98" i="47"/>
  <c r="FC148" i="47"/>
  <c r="FC130" i="47"/>
  <c r="FC120" i="47"/>
  <c r="FC114" i="47"/>
  <c r="FC110" i="47"/>
  <c r="FC106" i="47"/>
  <c r="FC103" i="47"/>
  <c r="FC78" i="47"/>
  <c r="FC74" i="47"/>
  <c r="FC70" i="47"/>
  <c r="FC54" i="47"/>
  <c r="FC53" i="47"/>
  <c r="FC51" i="47"/>
  <c r="FC49" i="47"/>
  <c r="FC152" i="47"/>
  <c r="FC140" i="47"/>
  <c r="FC134" i="47"/>
  <c r="FC112" i="47"/>
  <c r="FC108" i="47"/>
  <c r="FC104" i="47"/>
  <c r="FC99" i="47"/>
  <c r="FC76" i="47"/>
  <c r="FC72" i="47"/>
  <c r="FC55" i="47"/>
  <c r="FC52" i="47"/>
  <c r="FC50" i="47"/>
  <c r="FC48" i="47"/>
  <c r="FC111" i="47"/>
  <c r="FC73" i="47"/>
  <c r="FC68" i="47"/>
  <c r="FC66" i="47"/>
  <c r="FC64" i="47"/>
  <c r="FE58" i="47"/>
  <c r="FC56" i="47"/>
  <c r="FC46" i="47"/>
  <c r="FC44" i="47"/>
  <c r="FC42" i="47"/>
  <c r="FC132" i="47"/>
  <c r="FC116" i="47"/>
  <c r="FC115" i="47"/>
  <c r="FC107" i="47"/>
  <c r="FC101" i="47"/>
  <c r="FC77" i="47"/>
  <c r="FC69" i="47"/>
  <c r="FC67" i="47"/>
  <c r="FC65" i="47"/>
  <c r="FC63" i="47"/>
  <c r="FC62" i="47"/>
  <c r="FC60" i="47"/>
  <c r="FC59" i="47"/>
  <c r="FC57" i="47"/>
  <c r="FC45" i="47"/>
  <c r="FC43" i="47"/>
  <c r="FC41" i="47"/>
  <c r="FC20" i="47"/>
  <c r="FC128" i="47"/>
  <c r="FC105" i="47"/>
  <c r="FC71" i="47"/>
  <c r="FC97" i="47"/>
  <c r="FC75" i="47"/>
  <c r="FC61" i="47"/>
  <c r="FC109" i="47"/>
  <c r="FC40" i="47"/>
  <c r="FC38" i="47"/>
  <c r="FC36" i="47"/>
  <c r="FC25" i="47"/>
  <c r="FC16" i="47"/>
  <c r="FC14" i="47"/>
  <c r="FC10" i="47"/>
  <c r="FC39" i="47"/>
  <c r="FC37" i="47"/>
  <c r="FC35" i="47"/>
  <c r="FC31" i="47"/>
  <c r="FC29" i="47"/>
  <c r="FC27" i="47"/>
  <c r="FC23" i="47"/>
  <c r="FC18" i="47"/>
  <c r="FC13" i="47"/>
  <c r="FC8" i="47"/>
  <c r="FC113" i="47"/>
  <c r="FC26" i="47"/>
  <c r="FC21" i="47"/>
  <c r="FC15" i="47"/>
  <c r="FC12" i="47"/>
  <c r="FC144" i="47"/>
  <c r="FC58" i="47"/>
  <c r="FC33" i="47"/>
  <c r="FC22" i="47"/>
  <c r="FC9" i="47"/>
  <c r="FC124" i="47"/>
  <c r="FC24" i="47"/>
  <c r="FC47" i="47"/>
  <c r="FC34" i="47"/>
  <c r="FC19" i="47"/>
  <c r="FC11" i="47"/>
  <c r="FC32" i="47"/>
  <c r="FE59" i="47"/>
  <c r="FC30" i="47"/>
  <c r="FC28" i="47"/>
  <c r="FC17" i="47"/>
  <c r="FJ19" i="47"/>
  <c r="CR52" i="47" l="1"/>
  <c r="CT52" i="47" s="1"/>
  <c r="CU52" i="47" s="1"/>
  <c r="CR44" i="47"/>
  <c r="CT44" i="47" s="1"/>
  <c r="CU44" i="47" s="1"/>
  <c r="CR48" i="47"/>
  <c r="CT48" i="47" s="1"/>
  <c r="CU48" i="47" s="1"/>
  <c r="BP43" i="44"/>
  <c r="BR43" i="44" s="1"/>
  <c r="BS43" i="44" s="1"/>
  <c r="BP42" i="44"/>
  <c r="BR42" i="44" s="1"/>
  <c r="BS42" i="44" s="1"/>
  <c r="BP44" i="44"/>
  <c r="BR44" i="44" s="1"/>
  <c r="BS44" i="44" s="1"/>
  <c r="BP46" i="44"/>
  <c r="BR46" i="44" s="1"/>
  <c r="BS46" i="44" s="1"/>
  <c r="BP49" i="44"/>
  <c r="BR49" i="44" s="1"/>
  <c r="BS49" i="44" s="1"/>
  <c r="BP45" i="44"/>
  <c r="BR45" i="44" s="1"/>
  <c r="BS45" i="44" s="1"/>
  <c r="BP52" i="44"/>
  <c r="BR52" i="44" s="1"/>
  <c r="BS52" i="44" s="1"/>
  <c r="BP51" i="44"/>
  <c r="BR51" i="44" s="1"/>
  <c r="BS51" i="44" s="1"/>
  <c r="BP48" i="44"/>
  <c r="BR48" i="44" s="1"/>
  <c r="BS48" i="44" s="1"/>
  <c r="BP47" i="44"/>
  <c r="BR47" i="44" s="1"/>
  <c r="BS47" i="44" s="1"/>
  <c r="BP41" i="44"/>
  <c r="CR49" i="47"/>
  <c r="CT49" i="47" s="1"/>
  <c r="CU49" i="47" s="1"/>
  <c r="CR51" i="47"/>
  <c r="CT51" i="47" s="1"/>
  <c r="CU51" i="47" s="1"/>
  <c r="AN41" i="47"/>
  <c r="BP50" i="44"/>
  <c r="BR50" i="44" s="1"/>
  <c r="BS50" i="44" s="1"/>
  <c r="CF41" i="47"/>
  <c r="BZ62" i="47"/>
  <c r="CB62" i="47" s="1"/>
  <c r="BZ59" i="47"/>
  <c r="CB59" i="47" s="1"/>
  <c r="CD54" i="47"/>
  <c r="GN16" i="44"/>
  <c r="CR54" i="44"/>
  <c r="IB53" i="47"/>
  <c r="ID53" i="47" s="1"/>
  <c r="IE53" i="47" s="1"/>
  <c r="CR47" i="47"/>
  <c r="CT47" i="47" s="1"/>
  <c r="CU47" i="47" s="1"/>
  <c r="CT41" i="44"/>
  <c r="CR45" i="47"/>
  <c r="CT45" i="47" s="1"/>
  <c r="CU45" i="47" s="1"/>
  <c r="Z16" i="12"/>
  <c r="Z17" i="12"/>
  <c r="DV41" i="44"/>
  <c r="DP59" i="44"/>
  <c r="DR59" i="44" s="1"/>
  <c r="DT54" i="44"/>
  <c r="DP62" i="44"/>
  <c r="DR62" i="44" s="1"/>
  <c r="GZ45" i="44"/>
  <c r="HB45" i="44" s="1"/>
  <c r="HC45" i="44" s="1"/>
  <c r="GZ53" i="44"/>
  <c r="HB53" i="44" s="1"/>
  <c r="HC53" i="44" s="1"/>
  <c r="GZ48" i="44"/>
  <c r="HB48" i="44" s="1"/>
  <c r="HC48" i="44" s="1"/>
  <c r="GZ44" i="44"/>
  <c r="HB44" i="44" s="1"/>
  <c r="HC44" i="44" s="1"/>
  <c r="GZ49" i="44"/>
  <c r="HB49" i="44" s="1"/>
  <c r="HC49" i="44" s="1"/>
  <c r="GZ41" i="44"/>
  <c r="GZ46" i="44"/>
  <c r="HB46" i="44" s="1"/>
  <c r="HC46" i="44" s="1"/>
  <c r="GZ51" i="44"/>
  <c r="HB51" i="44" s="1"/>
  <c r="HC51" i="44" s="1"/>
  <c r="GZ52" i="44"/>
  <c r="HB52" i="44" s="1"/>
  <c r="HC52" i="44" s="1"/>
  <c r="GZ42" i="44"/>
  <c r="HB42" i="44" s="1"/>
  <c r="HC42" i="44" s="1"/>
  <c r="GZ50" i="44"/>
  <c r="HB50" i="44" s="1"/>
  <c r="HC50" i="44" s="1"/>
  <c r="CR43" i="47"/>
  <c r="CT43" i="47" s="1"/>
  <c r="CU43" i="47" s="1"/>
  <c r="CN59" i="44"/>
  <c r="CP59" i="44" s="1"/>
  <c r="HP17" i="47"/>
  <c r="CR50" i="47"/>
  <c r="CT50" i="47" s="1"/>
  <c r="CU50" i="47" s="1"/>
  <c r="H34" i="12"/>
  <c r="I34" i="12"/>
  <c r="G34" i="12"/>
  <c r="GZ47" i="44"/>
  <c r="HB47" i="44" s="1"/>
  <c r="HC47" i="44" s="1"/>
  <c r="GZ49" i="47"/>
  <c r="HB49" i="47" s="1"/>
  <c r="HC49" i="47" s="1"/>
  <c r="HJ32" i="44"/>
  <c r="CR53" i="47"/>
  <c r="CT53" i="47" s="1"/>
  <c r="CU53" i="47" s="1"/>
  <c r="CR42" i="47"/>
  <c r="CT42" i="47" s="1"/>
  <c r="CU42" i="47" s="1"/>
  <c r="AB16" i="44"/>
  <c r="N54" i="44"/>
  <c r="O41" i="44"/>
  <c r="O54" i="44" s="1"/>
  <c r="H62" i="44"/>
  <c r="J62" i="44" s="1"/>
  <c r="H59" i="44"/>
  <c r="J59" i="44" s="1"/>
  <c r="L54" i="44"/>
  <c r="Q23" i="46"/>
  <c r="AH23" i="46" s="1"/>
  <c r="Q23" i="45"/>
  <c r="AH23" i="45" s="1"/>
  <c r="Q20" i="46"/>
  <c r="AH20" i="46" s="1"/>
  <c r="Q20" i="45"/>
  <c r="AH20" i="45" s="1"/>
  <c r="Q26" i="46"/>
  <c r="AH26" i="46" s="1"/>
  <c r="Q26" i="45"/>
  <c r="AH26" i="45" s="1"/>
  <c r="Q16" i="46"/>
  <c r="AH16" i="46" s="1"/>
  <c r="Q16" i="45"/>
  <c r="AH16" i="45" s="1"/>
  <c r="Q18" i="46"/>
  <c r="AH18" i="46" s="1"/>
  <c r="Q18" i="45"/>
  <c r="AH18" i="45" s="1"/>
  <c r="ID16" i="47"/>
  <c r="CT19" i="47"/>
  <c r="CS29" i="47"/>
  <c r="CP14" i="47"/>
  <c r="CS28" i="47"/>
  <c r="CN32" i="47" s="1"/>
  <c r="CT17" i="47"/>
  <c r="GZ54" i="47"/>
  <c r="GV62" i="47"/>
  <c r="GX62" i="47" s="1"/>
  <c r="GV59" i="47"/>
  <c r="GX59" i="47" s="1"/>
  <c r="HB41" i="47"/>
  <c r="EX17" i="47"/>
  <c r="EX19" i="47"/>
  <c r="EW29" i="47"/>
  <c r="ET14" i="47"/>
  <c r="EW28" i="47"/>
  <c r="ID19" i="47"/>
  <c r="HZ14" i="47"/>
  <c r="IC29" i="47"/>
  <c r="IC28" i="47"/>
  <c r="IP44" i="47"/>
  <c r="IR44" i="47" s="1"/>
  <c r="IP48" i="47"/>
  <c r="IR48" i="47" s="1"/>
  <c r="IP42" i="47"/>
  <c r="IR42" i="47" s="1"/>
  <c r="IP45" i="47"/>
  <c r="IR45" i="47" s="1"/>
  <c r="IP50" i="47"/>
  <c r="IR50" i="47" s="1"/>
  <c r="IP52" i="47"/>
  <c r="IR52" i="47" s="1"/>
  <c r="IP41" i="47"/>
  <c r="IP53" i="47"/>
  <c r="IR53" i="47" s="1"/>
  <c r="IP43" i="47"/>
  <c r="IR43" i="47" s="1"/>
  <c r="IP51" i="47"/>
  <c r="IR51" i="47" s="1"/>
  <c r="IP49" i="47"/>
  <c r="IR49" i="47" s="1"/>
  <c r="IP46" i="47"/>
  <c r="IR46" i="47" s="1"/>
  <c r="BD17" i="47"/>
  <c r="BD19" i="47"/>
  <c r="N15" i="46"/>
  <c r="AE15" i="46" s="1"/>
  <c r="BC29" i="47"/>
  <c r="AZ14" i="47"/>
  <c r="BC28" i="47"/>
  <c r="Z30" i="12"/>
  <c r="Z29" i="12"/>
  <c r="DH17" i="47"/>
  <c r="CF16" i="44"/>
  <c r="FZ16" i="47"/>
  <c r="FT32" i="44"/>
  <c r="GM29" i="44"/>
  <c r="GM28" i="44"/>
  <c r="GJ14" i="44"/>
  <c r="GN19" i="44"/>
  <c r="GN17" i="44"/>
  <c r="IM34" i="44"/>
  <c r="HY34" i="44"/>
  <c r="HK34" i="44"/>
  <c r="GW34" i="44"/>
  <c r="GI34" i="44"/>
  <c r="FU34" i="44"/>
  <c r="FG34" i="44"/>
  <c r="ES34" i="44"/>
  <c r="EE34" i="44"/>
  <c r="DQ34" i="44"/>
  <c r="DC34" i="44"/>
  <c r="CO34" i="44"/>
  <c r="CA34" i="44"/>
  <c r="BM34" i="44"/>
  <c r="AY34" i="44"/>
  <c r="AK34" i="44"/>
  <c r="IQ33" i="44"/>
  <c r="IC33" i="44"/>
  <c r="HO33" i="44"/>
  <c r="HA33" i="44"/>
  <c r="GM33" i="44"/>
  <c r="FY33" i="44"/>
  <c r="FK33" i="44"/>
  <c r="EW33" i="44"/>
  <c r="EI33" i="44"/>
  <c r="DU33" i="44"/>
  <c r="DG33" i="44"/>
  <c r="CS33" i="44"/>
  <c r="CE33" i="44"/>
  <c r="BQ33" i="44"/>
  <c r="BC33" i="44"/>
  <c r="AO33" i="44"/>
  <c r="IM32" i="44"/>
  <c r="HY32" i="44"/>
  <c r="HK32" i="44"/>
  <c r="GW32" i="44"/>
  <c r="GI32" i="44"/>
  <c r="FU32" i="44"/>
  <c r="FG32" i="44"/>
  <c r="ES32" i="44"/>
  <c r="EE32" i="44"/>
  <c r="DQ32" i="44"/>
  <c r="DC32" i="44"/>
  <c r="CO32" i="44"/>
  <c r="CA32" i="44"/>
  <c r="BM32" i="44"/>
  <c r="AY32" i="44"/>
  <c r="AK32" i="44"/>
  <c r="IO33" i="44"/>
  <c r="IA33" i="44"/>
  <c r="HM33" i="44"/>
  <c r="GY33" i="44"/>
  <c r="GK33" i="44"/>
  <c r="FW33" i="44"/>
  <c r="FI33" i="44"/>
  <c r="EU33" i="44"/>
  <c r="EG33" i="44"/>
  <c r="DS33" i="44"/>
  <c r="DE33" i="44"/>
  <c r="CQ33" i="44"/>
  <c r="CC33" i="44"/>
  <c r="BO33" i="44"/>
  <c r="BA33" i="44"/>
  <c r="AM33" i="44"/>
  <c r="IQ34" i="44"/>
  <c r="IC34" i="44"/>
  <c r="HO34" i="44"/>
  <c r="HA34" i="44"/>
  <c r="GM34" i="44"/>
  <c r="FY34" i="44"/>
  <c r="FK34" i="44"/>
  <c r="EW34" i="44"/>
  <c r="EI34" i="44"/>
  <c r="DU34" i="44"/>
  <c r="DG34" i="44"/>
  <c r="CS34" i="44"/>
  <c r="CE34" i="44"/>
  <c r="BQ34" i="44"/>
  <c r="BC34" i="44"/>
  <c r="AO34" i="44"/>
  <c r="IM33" i="44"/>
  <c r="HY33" i="44"/>
  <c r="HK33" i="44"/>
  <c r="GW33" i="44"/>
  <c r="GI33" i="44"/>
  <c r="FU33" i="44"/>
  <c r="FG33" i="44"/>
  <c r="ES33" i="44"/>
  <c r="EE33" i="44"/>
  <c r="DQ33" i="44"/>
  <c r="DC33" i="44"/>
  <c r="CO33" i="44"/>
  <c r="CA33" i="44"/>
  <c r="BM33" i="44"/>
  <c r="AY33" i="44"/>
  <c r="AK33" i="44"/>
  <c r="IQ32" i="44"/>
  <c r="IC32" i="44"/>
  <c r="HO32" i="44"/>
  <c r="HA32" i="44"/>
  <c r="GM32" i="44"/>
  <c r="FY32" i="44"/>
  <c r="FK32" i="44"/>
  <c r="EW32" i="44"/>
  <c r="EI32" i="44"/>
  <c r="DU32" i="44"/>
  <c r="DG32" i="44"/>
  <c r="CS32" i="44"/>
  <c r="CE32" i="44"/>
  <c r="BQ32" i="44"/>
  <c r="BC32" i="44"/>
  <c r="AO32" i="44"/>
  <c r="IO34" i="44"/>
  <c r="IA34" i="44"/>
  <c r="HM34" i="44"/>
  <c r="GY34" i="44"/>
  <c r="GK34" i="44"/>
  <c r="FW34" i="44"/>
  <c r="FI34" i="44"/>
  <c r="EU34" i="44"/>
  <c r="EG34" i="44"/>
  <c r="DS34" i="44"/>
  <c r="DE34" i="44"/>
  <c r="CQ34" i="44"/>
  <c r="CC34" i="44"/>
  <c r="BO34" i="44"/>
  <c r="BA34" i="44"/>
  <c r="AM34" i="44"/>
  <c r="IO32" i="44"/>
  <c r="IA32" i="44"/>
  <c r="HM32" i="44"/>
  <c r="GY32" i="44"/>
  <c r="GK32" i="44"/>
  <c r="FW32" i="44"/>
  <c r="FI32" i="44"/>
  <c r="EU32" i="44"/>
  <c r="EG32" i="44"/>
  <c r="DS32" i="44"/>
  <c r="DE32" i="44"/>
  <c r="CQ32" i="44"/>
  <c r="CC32" i="44"/>
  <c r="BO32" i="44"/>
  <c r="BA32" i="44"/>
  <c r="AM32" i="44"/>
  <c r="AN32" i="44"/>
  <c r="AX33" i="44"/>
  <c r="BZ33" i="44"/>
  <c r="DB33" i="44"/>
  <c r="ED33" i="44"/>
  <c r="FF33" i="44"/>
  <c r="GH33" i="44"/>
  <c r="HJ33" i="44"/>
  <c r="IL33" i="44"/>
  <c r="AX34" i="44"/>
  <c r="BZ34" i="44"/>
  <c r="DB34" i="44"/>
  <c r="ED34" i="44"/>
  <c r="FF34" i="44"/>
  <c r="GH34" i="44"/>
  <c r="HJ34" i="44"/>
  <c r="IL34" i="44"/>
  <c r="AL32" i="44"/>
  <c r="CP32" i="44"/>
  <c r="ET32" i="44"/>
  <c r="GX32" i="44"/>
  <c r="AL33" i="44"/>
  <c r="CP33" i="44"/>
  <c r="ET33" i="44"/>
  <c r="GX33" i="44"/>
  <c r="AL34" i="44"/>
  <c r="CP34" i="44"/>
  <c r="ET34" i="44"/>
  <c r="GX34" i="44"/>
  <c r="BB32" i="44"/>
  <c r="CD32" i="44"/>
  <c r="DF32" i="44"/>
  <c r="EH32" i="44"/>
  <c r="FJ32" i="44"/>
  <c r="GL32" i="44"/>
  <c r="HN32" i="44"/>
  <c r="IP32" i="44"/>
  <c r="BB33" i="44"/>
  <c r="CD33" i="44"/>
  <c r="DF33" i="44"/>
  <c r="EH33" i="44"/>
  <c r="FJ33" i="44"/>
  <c r="GL33" i="44"/>
  <c r="HN33" i="44"/>
  <c r="IP33" i="44"/>
  <c r="BB34" i="44"/>
  <c r="CD34" i="44"/>
  <c r="DF34" i="44"/>
  <c r="EH34" i="44"/>
  <c r="FJ34" i="44"/>
  <c r="GL34" i="44"/>
  <c r="HN34" i="44"/>
  <c r="IP34" i="44"/>
  <c r="AZ32" i="44"/>
  <c r="DD32" i="44"/>
  <c r="FH32" i="44"/>
  <c r="HL32" i="44"/>
  <c r="AZ33" i="44"/>
  <c r="DD33" i="44"/>
  <c r="FH33" i="44"/>
  <c r="HL33" i="44"/>
  <c r="AZ34" i="44"/>
  <c r="DD34" i="44"/>
  <c r="FH34" i="44"/>
  <c r="HL34" i="44"/>
  <c r="CR32" i="44"/>
  <c r="EV32" i="44"/>
  <c r="GZ32" i="44"/>
  <c r="AN33" i="44"/>
  <c r="CR33" i="44"/>
  <c r="EV33" i="44"/>
  <c r="GZ33" i="44"/>
  <c r="AN34" i="44"/>
  <c r="CR34" i="44"/>
  <c r="EV34" i="44"/>
  <c r="GZ34" i="44"/>
  <c r="BN32" i="44"/>
  <c r="FV32" i="44"/>
  <c r="BN33" i="44"/>
  <c r="FV33" i="44"/>
  <c r="BN34" i="44"/>
  <c r="FV34" i="44"/>
  <c r="IN34" i="44"/>
  <c r="DT32" i="44"/>
  <c r="IB32" i="44"/>
  <c r="FX33" i="44"/>
  <c r="BP34" i="44"/>
  <c r="FX34" i="44"/>
  <c r="DR32" i="44"/>
  <c r="HZ32" i="44"/>
  <c r="DR33" i="44"/>
  <c r="HZ33" i="44"/>
  <c r="DR34" i="44"/>
  <c r="CN33" i="44"/>
  <c r="AJ34" i="44"/>
  <c r="CN34" i="44"/>
  <c r="GV34" i="44"/>
  <c r="H32" i="44"/>
  <c r="EF32" i="44"/>
  <c r="IN32" i="44"/>
  <c r="EF33" i="44"/>
  <c r="IN33" i="44"/>
  <c r="EF34" i="44"/>
  <c r="BL33" i="44"/>
  <c r="DP33" i="44"/>
  <c r="FT33" i="44"/>
  <c r="HX33" i="44"/>
  <c r="BL34" i="44"/>
  <c r="DP34" i="44"/>
  <c r="FT34" i="44"/>
  <c r="HX34" i="44"/>
  <c r="CB32" i="44"/>
  <c r="GJ32" i="44"/>
  <c r="CB33" i="44"/>
  <c r="GJ33" i="44"/>
  <c r="CB34" i="44"/>
  <c r="GJ34" i="44"/>
  <c r="BP32" i="44"/>
  <c r="FX32" i="44"/>
  <c r="BP33" i="44"/>
  <c r="DT33" i="44"/>
  <c r="IB33" i="44"/>
  <c r="DT34" i="44"/>
  <c r="IB34" i="44"/>
  <c r="HZ34" i="44"/>
  <c r="AJ33" i="44"/>
  <c r="ER33" i="44"/>
  <c r="GV33" i="44"/>
  <c r="ER34" i="44"/>
  <c r="HB16" i="47"/>
  <c r="FL17" i="47"/>
  <c r="GH62" i="47"/>
  <c r="GJ62" i="47" s="1"/>
  <c r="GH59" i="47"/>
  <c r="GJ59" i="47" s="1"/>
  <c r="GL54" i="47"/>
  <c r="GN41" i="47"/>
  <c r="BL62" i="47"/>
  <c r="BN62" i="47" s="1"/>
  <c r="BL59" i="47"/>
  <c r="BN59" i="47" s="1"/>
  <c r="BP54" i="47"/>
  <c r="BR41" i="47"/>
  <c r="CT16" i="47"/>
  <c r="N47" i="56"/>
  <c r="O31" i="56"/>
  <c r="FJ42" i="47"/>
  <c r="FL42" i="47" s="1"/>
  <c r="FM42" i="47" s="1"/>
  <c r="FJ47" i="47"/>
  <c r="FL47" i="47" s="1"/>
  <c r="FM47" i="47" s="1"/>
  <c r="FJ45" i="47"/>
  <c r="FL45" i="47" s="1"/>
  <c r="FM45" i="47" s="1"/>
  <c r="FJ46" i="47"/>
  <c r="FL46" i="47" s="1"/>
  <c r="FM46" i="47" s="1"/>
  <c r="FJ43" i="47"/>
  <c r="FL43" i="47" s="1"/>
  <c r="FM43" i="47" s="1"/>
  <c r="FJ50" i="47"/>
  <c r="FL50" i="47" s="1"/>
  <c r="FM50" i="47" s="1"/>
  <c r="FJ52" i="47"/>
  <c r="FL52" i="47" s="1"/>
  <c r="FM52" i="47" s="1"/>
  <c r="FJ41" i="47"/>
  <c r="FJ51" i="47"/>
  <c r="FL51" i="47" s="1"/>
  <c r="FM51" i="47" s="1"/>
  <c r="FJ44" i="47"/>
  <c r="FL44" i="47" s="1"/>
  <c r="FM44" i="47" s="1"/>
  <c r="FJ49" i="47"/>
  <c r="FL49" i="47" s="1"/>
  <c r="FM49" i="47" s="1"/>
  <c r="FJ53" i="47"/>
  <c r="FL53" i="47" s="1"/>
  <c r="FM53" i="47" s="1"/>
  <c r="HB17" i="47"/>
  <c r="Z20" i="12"/>
  <c r="Z21" i="12"/>
  <c r="S27" i="12"/>
  <c r="Z40" i="12" s="1"/>
  <c r="X41" i="12" s="1"/>
  <c r="S26" i="12"/>
  <c r="EI29" i="44"/>
  <c r="EI28" i="44"/>
  <c r="EJ19" i="44"/>
  <c r="EF14" i="44"/>
  <c r="EJ17" i="44"/>
  <c r="EY41" i="44"/>
  <c r="EY54" i="44" s="1"/>
  <c r="EX54" i="44"/>
  <c r="AP17" i="47"/>
  <c r="AP19" i="47"/>
  <c r="AO29" i="47"/>
  <c r="N14" i="46"/>
  <c r="AE14" i="46" s="1"/>
  <c r="AL14" i="47"/>
  <c r="AO28" i="47"/>
  <c r="AJ32" i="47" s="1"/>
  <c r="IR17" i="44"/>
  <c r="IR18" i="44" s="1"/>
  <c r="ID17" i="47"/>
  <c r="AB54" i="44"/>
  <c r="AC41" i="44"/>
  <c r="AC54" i="44" s="1"/>
  <c r="IP47" i="47"/>
  <c r="IR47" i="47" s="1"/>
  <c r="EJ54" i="44"/>
  <c r="EK41" i="44"/>
  <c r="EK54" i="44" s="1"/>
  <c r="L49" i="47"/>
  <c r="N49" i="47" s="1"/>
  <c r="O49" i="47" s="1"/>
  <c r="L48" i="47"/>
  <c r="N48" i="47" s="1"/>
  <c r="O48" i="47" s="1"/>
  <c r="L53" i="47"/>
  <c r="N53" i="47" s="1"/>
  <c r="O53" i="47" s="1"/>
  <c r="L41" i="47"/>
  <c r="L51" i="47"/>
  <c r="N51" i="47" s="1"/>
  <c r="O51" i="47" s="1"/>
  <c r="L52" i="47"/>
  <c r="N52" i="47" s="1"/>
  <c r="O52" i="47" s="1"/>
  <c r="L45" i="47"/>
  <c r="N45" i="47" s="1"/>
  <c r="O45" i="47" s="1"/>
  <c r="L46" i="47"/>
  <c r="N46" i="47" s="1"/>
  <c r="O46" i="47" s="1"/>
  <c r="L44" i="47"/>
  <c r="N44" i="47" s="1"/>
  <c r="O44" i="47" s="1"/>
  <c r="L50" i="47"/>
  <c r="N50" i="47" s="1"/>
  <c r="O50" i="47" s="1"/>
  <c r="L43" i="47"/>
  <c r="N43" i="47" s="1"/>
  <c r="O43" i="47" s="1"/>
  <c r="HJ62" i="47"/>
  <c r="HL62" i="47" s="1"/>
  <c r="HJ59" i="47"/>
  <c r="HL59" i="47" s="1"/>
  <c r="HP41" i="47"/>
  <c r="HN54" i="47"/>
  <c r="HX32" i="44"/>
  <c r="BL32" i="44"/>
  <c r="AP16" i="47"/>
  <c r="IR16" i="44"/>
  <c r="CN32" i="44"/>
  <c r="BD16" i="47"/>
  <c r="DV16" i="47"/>
  <c r="CU41" i="44"/>
  <c r="CU54" i="44" s="1"/>
  <c r="CT54" i="44"/>
  <c r="FT62" i="47"/>
  <c r="FV62" i="47" s="1"/>
  <c r="FT59" i="47"/>
  <c r="FV59" i="47" s="1"/>
  <c r="FX54" i="47"/>
  <c r="FZ41" i="47"/>
  <c r="AJ32" i="44"/>
  <c r="Q28" i="46"/>
  <c r="AH28" i="46" s="1"/>
  <c r="Q28" i="45"/>
  <c r="AH28" i="45" s="1"/>
  <c r="BP43" i="47"/>
  <c r="BR43" i="47" s="1"/>
  <c r="BS43" i="47" s="1"/>
  <c r="BP48" i="47"/>
  <c r="BR48" i="47" s="1"/>
  <c r="BS48" i="47" s="1"/>
  <c r="BP51" i="47"/>
  <c r="BR51" i="47" s="1"/>
  <c r="BS51" i="47" s="1"/>
  <c r="BP42" i="47"/>
  <c r="BR42" i="47" s="1"/>
  <c r="BS42" i="47" s="1"/>
  <c r="BP46" i="47"/>
  <c r="BR46" i="47" s="1"/>
  <c r="BS46" i="47" s="1"/>
  <c r="BP53" i="47"/>
  <c r="BR53" i="47" s="1"/>
  <c r="BS53" i="47" s="1"/>
  <c r="BP52" i="47"/>
  <c r="BR52" i="47" s="1"/>
  <c r="BS52" i="47" s="1"/>
  <c r="BP47" i="47"/>
  <c r="BR47" i="47" s="1"/>
  <c r="BS47" i="47" s="1"/>
  <c r="BP44" i="47"/>
  <c r="BR44" i="47" s="1"/>
  <c r="BS44" i="47" s="1"/>
  <c r="DT44" i="47"/>
  <c r="DV44" i="47" s="1"/>
  <c r="DW44" i="47" s="1"/>
  <c r="DT48" i="47"/>
  <c r="DV48" i="47" s="1"/>
  <c r="DW48" i="47" s="1"/>
  <c r="DT45" i="47"/>
  <c r="DV45" i="47" s="1"/>
  <c r="DW45" i="47" s="1"/>
  <c r="DT47" i="47"/>
  <c r="DV47" i="47" s="1"/>
  <c r="DW47" i="47" s="1"/>
  <c r="DT53" i="47"/>
  <c r="DV53" i="47" s="1"/>
  <c r="DW53" i="47" s="1"/>
  <c r="DT49" i="47"/>
  <c r="DV49" i="47" s="1"/>
  <c r="DW49" i="47" s="1"/>
  <c r="DT41" i="47"/>
  <c r="DT50" i="47"/>
  <c r="DV50" i="47" s="1"/>
  <c r="DW50" i="47" s="1"/>
  <c r="FJ48" i="47"/>
  <c r="FL48" i="47" s="1"/>
  <c r="FM48" i="47" s="1"/>
  <c r="DB32" i="44"/>
  <c r="IE41" i="44"/>
  <c r="IE54" i="44" s="1"/>
  <c r="ID54" i="44"/>
  <c r="ER32" i="44"/>
  <c r="AN54" i="47"/>
  <c r="AJ62" i="47"/>
  <c r="AL62" i="47" s="1"/>
  <c r="AJ59" i="47"/>
  <c r="AL59" i="47" s="1"/>
  <c r="AP41" i="47"/>
  <c r="HP16" i="47"/>
  <c r="HP18" i="47" s="1"/>
  <c r="IQ29" i="44"/>
  <c r="IQ28" i="44"/>
  <c r="IR19" i="44"/>
  <c r="IN14" i="44"/>
  <c r="Q22" i="46"/>
  <c r="AH22" i="46" s="1"/>
  <c r="Q22" i="45"/>
  <c r="AH22" i="45" s="1"/>
  <c r="BB49" i="47"/>
  <c r="BD49" i="47" s="1"/>
  <c r="BE49" i="47" s="1"/>
  <c r="BB47" i="47"/>
  <c r="BD47" i="47" s="1"/>
  <c r="BE47" i="47" s="1"/>
  <c r="BB44" i="47"/>
  <c r="BD44" i="47" s="1"/>
  <c r="BE44" i="47" s="1"/>
  <c r="BB46" i="47"/>
  <c r="BD46" i="47" s="1"/>
  <c r="BE46" i="47" s="1"/>
  <c r="BB50" i="47"/>
  <c r="BD50" i="47" s="1"/>
  <c r="BE50" i="47" s="1"/>
  <c r="BB45" i="47"/>
  <c r="BD45" i="47" s="1"/>
  <c r="BE45" i="47" s="1"/>
  <c r="BB43" i="47"/>
  <c r="BD43" i="47" s="1"/>
  <c r="BE43" i="47" s="1"/>
  <c r="BB52" i="47"/>
  <c r="BD52" i="47" s="1"/>
  <c r="BE52" i="47" s="1"/>
  <c r="BB53" i="47"/>
  <c r="BD53" i="47" s="1"/>
  <c r="BE53" i="47" s="1"/>
  <c r="BB42" i="47"/>
  <c r="BD42" i="47" s="1"/>
  <c r="BE42" i="47" s="1"/>
  <c r="BB41" i="47"/>
  <c r="BB51" i="47"/>
  <c r="BD51" i="47" s="1"/>
  <c r="BE51" i="47" s="1"/>
  <c r="GN18" i="44"/>
  <c r="Q24" i="46"/>
  <c r="AH24" i="46" s="1"/>
  <c r="Q24" i="45"/>
  <c r="AH24" i="45" s="1"/>
  <c r="FL54" i="44"/>
  <c r="FM41" i="44"/>
  <c r="FM54" i="44" s="1"/>
  <c r="Q27" i="46"/>
  <c r="AH27" i="46" s="1"/>
  <c r="Q27" i="45"/>
  <c r="AH27" i="45" s="1"/>
  <c r="N16" i="47"/>
  <c r="DH16" i="47"/>
  <c r="DH18" i="47" s="1"/>
  <c r="BR17" i="47"/>
  <c r="AA29" i="44"/>
  <c r="AA28" i="44"/>
  <c r="AB19" i="44"/>
  <c r="X14" i="44"/>
  <c r="GN54" i="44"/>
  <c r="GO41" i="44"/>
  <c r="GO54" i="44" s="1"/>
  <c r="DV19" i="47"/>
  <c r="DU29" i="47"/>
  <c r="DR14" i="47"/>
  <c r="DU28" i="47"/>
  <c r="FY29" i="47"/>
  <c r="FY28" i="47"/>
  <c r="FT32" i="47" s="1"/>
  <c r="FZ19" i="47"/>
  <c r="FV14" i="47"/>
  <c r="FZ17" i="47"/>
  <c r="EK41" i="47"/>
  <c r="EK54" i="47" s="1"/>
  <c r="EJ54" i="47"/>
  <c r="DF45" i="47"/>
  <c r="DH45" i="47" s="1"/>
  <c r="DI45" i="47" s="1"/>
  <c r="DF50" i="47"/>
  <c r="DH50" i="47" s="1"/>
  <c r="DI50" i="47" s="1"/>
  <c r="DF44" i="47"/>
  <c r="DH44" i="47" s="1"/>
  <c r="DI44" i="47" s="1"/>
  <c r="DF43" i="47"/>
  <c r="DH43" i="47" s="1"/>
  <c r="DI43" i="47" s="1"/>
  <c r="DF52" i="47"/>
  <c r="DH52" i="47" s="1"/>
  <c r="DI52" i="47" s="1"/>
  <c r="DF46" i="47"/>
  <c r="DH46" i="47" s="1"/>
  <c r="DI46" i="47" s="1"/>
  <c r="DF47" i="47"/>
  <c r="DH47" i="47" s="1"/>
  <c r="DI47" i="47" s="1"/>
  <c r="DF41" i="47"/>
  <c r="DF42" i="47"/>
  <c r="DH42" i="47" s="1"/>
  <c r="DI42" i="47" s="1"/>
  <c r="DF49" i="47"/>
  <c r="DH49" i="47" s="1"/>
  <c r="DI49" i="47" s="1"/>
  <c r="DF53" i="47"/>
  <c r="DH53" i="47" s="1"/>
  <c r="DI53" i="47" s="1"/>
  <c r="DF51" i="47"/>
  <c r="DH51" i="47" s="1"/>
  <c r="DI51" i="47" s="1"/>
  <c r="HP19" i="47"/>
  <c r="HO28" i="47"/>
  <c r="HL14" i="47"/>
  <c r="HO29" i="47"/>
  <c r="EX16" i="47"/>
  <c r="EX18" i="47" s="1"/>
  <c r="FL16" i="47"/>
  <c r="IB47" i="47"/>
  <c r="ID47" i="47" s="1"/>
  <c r="IE47" i="47" s="1"/>
  <c r="IB51" i="47"/>
  <c r="ID51" i="47" s="1"/>
  <c r="IE51" i="47" s="1"/>
  <c r="IB45" i="47"/>
  <c r="ID45" i="47" s="1"/>
  <c r="IE45" i="47" s="1"/>
  <c r="IB50" i="47"/>
  <c r="ID50" i="47" s="1"/>
  <c r="IE50" i="47" s="1"/>
  <c r="IB48" i="47"/>
  <c r="ID48" i="47" s="1"/>
  <c r="IE48" i="47" s="1"/>
  <c r="IB41" i="47"/>
  <c r="IB49" i="47"/>
  <c r="ID49" i="47" s="1"/>
  <c r="IE49" i="47" s="1"/>
  <c r="IB44" i="47"/>
  <c r="ID44" i="47" s="1"/>
  <c r="IE44" i="47" s="1"/>
  <c r="IB52" i="47"/>
  <c r="ID52" i="47" s="1"/>
  <c r="IE52" i="47" s="1"/>
  <c r="IB43" i="47"/>
  <c r="ID43" i="47" s="1"/>
  <c r="IE43" i="47" s="1"/>
  <c r="AQ41" i="44"/>
  <c r="AQ54" i="44" s="1"/>
  <c r="AP54" i="44"/>
  <c r="HJ62" i="44"/>
  <c r="HL62" i="44" s="1"/>
  <c r="HJ59" i="44"/>
  <c r="HL59" i="44" s="1"/>
  <c r="HN54" i="44"/>
  <c r="HP41" i="44"/>
  <c r="AC41" i="47"/>
  <c r="AC54" i="47" s="1"/>
  <c r="AB54" i="47"/>
  <c r="EV48" i="47"/>
  <c r="EX48" i="47" s="1"/>
  <c r="EY48" i="47" s="1"/>
  <c r="EV46" i="47"/>
  <c r="EX46" i="47" s="1"/>
  <c r="EY46" i="47" s="1"/>
  <c r="EV49" i="47"/>
  <c r="EX49" i="47" s="1"/>
  <c r="EY49" i="47" s="1"/>
  <c r="EV52" i="47"/>
  <c r="EX52" i="47" s="1"/>
  <c r="EY52" i="47" s="1"/>
  <c r="EV50" i="47"/>
  <c r="EX50" i="47" s="1"/>
  <c r="EY50" i="47" s="1"/>
  <c r="EV41" i="47"/>
  <c r="EV53" i="47"/>
  <c r="EX53" i="47" s="1"/>
  <c r="EY53" i="47" s="1"/>
  <c r="EV44" i="47"/>
  <c r="EX44" i="47" s="1"/>
  <c r="EY44" i="47" s="1"/>
  <c r="EV43" i="47"/>
  <c r="EX43" i="47" s="1"/>
  <c r="EY43" i="47" s="1"/>
  <c r="EV51" i="47"/>
  <c r="EX51" i="47" s="1"/>
  <c r="EY51" i="47" s="1"/>
  <c r="EV47" i="47"/>
  <c r="EX47" i="47" s="1"/>
  <c r="EY47" i="47" s="1"/>
  <c r="EV42" i="47"/>
  <c r="EX42" i="47" s="1"/>
  <c r="EY42" i="47" s="1"/>
  <c r="BB48" i="47"/>
  <c r="BD48" i="47" s="1"/>
  <c r="BE48" i="47" s="1"/>
  <c r="GA41" i="44"/>
  <c r="GA54" i="44" s="1"/>
  <c r="FZ54" i="44"/>
  <c r="IS54" i="44"/>
  <c r="DH19" i="47"/>
  <c r="DG29" i="47"/>
  <c r="DG28" i="47"/>
  <c r="DD14" i="47"/>
  <c r="DH54" i="44"/>
  <c r="DI41" i="44"/>
  <c r="DI54" i="44" s="1"/>
  <c r="CF54" i="44"/>
  <c r="CG41" i="44"/>
  <c r="CG54" i="44" s="1"/>
  <c r="BR16" i="47"/>
  <c r="BR18" i="47" s="1"/>
  <c r="Q19" i="46"/>
  <c r="AH19" i="46" s="1"/>
  <c r="Q19" i="45"/>
  <c r="AH19" i="45" s="1"/>
  <c r="FF32" i="44"/>
  <c r="CE29" i="44"/>
  <c r="CE28" i="44"/>
  <c r="CB14" i="44"/>
  <c r="CF19" i="44"/>
  <c r="CF17" i="44"/>
  <c r="BR19" i="47"/>
  <c r="BQ29" i="47"/>
  <c r="BN14" i="47"/>
  <c r="BQ28" i="47"/>
  <c r="AB17" i="44"/>
  <c r="AB18" i="44" s="1"/>
  <c r="Q13" i="45" s="1"/>
  <c r="AH13" i="45" s="1"/>
  <c r="FL19" i="47"/>
  <c r="FH14" i="47"/>
  <c r="FK28" i="47"/>
  <c r="FK29" i="47"/>
  <c r="N19" i="47"/>
  <c r="J14" i="47"/>
  <c r="M29" i="47"/>
  <c r="N12" i="46"/>
  <c r="AE12" i="46" s="1"/>
  <c r="M28" i="47"/>
  <c r="N17" i="47"/>
  <c r="DV17" i="47"/>
  <c r="IB46" i="47"/>
  <c r="ID46" i="47" s="1"/>
  <c r="IE46" i="47" s="1"/>
  <c r="EJ16" i="44"/>
  <c r="EJ18" i="44" s="1"/>
  <c r="BD54" i="44"/>
  <c r="BE41" i="44"/>
  <c r="BE54" i="44" s="1"/>
  <c r="DF48" i="47"/>
  <c r="DH48" i="47" s="1"/>
  <c r="DI48" i="47" s="1"/>
  <c r="L42" i="47"/>
  <c r="N42" i="47" s="1"/>
  <c r="O42" i="47" s="1"/>
  <c r="HB19" i="47"/>
  <c r="HA29" i="47"/>
  <c r="HA28" i="47"/>
  <c r="GX14" i="47"/>
  <c r="CR54" i="47"/>
  <c r="CN62" i="47"/>
  <c r="CP62" i="47" s="1"/>
  <c r="CN59" i="47"/>
  <c r="CP59" i="47" s="1"/>
  <c r="CT41" i="47"/>
  <c r="DW41" i="44" l="1"/>
  <c r="DW54" i="44" s="1"/>
  <c r="DV54" i="44"/>
  <c r="DB32" i="47"/>
  <c r="HX32" i="47"/>
  <c r="BR41" i="44"/>
  <c r="BP54" i="44"/>
  <c r="BL59" i="44"/>
  <c r="BN59" i="44" s="1"/>
  <c r="BL62" i="44"/>
  <c r="BN62" i="44" s="1"/>
  <c r="FF32" i="47"/>
  <c r="FZ18" i="47"/>
  <c r="J34" i="12"/>
  <c r="E34" i="12"/>
  <c r="CF54" i="47"/>
  <c r="CG41" i="47"/>
  <c r="CG54" i="47" s="1"/>
  <c r="HB41" i="44"/>
  <c r="GV62" i="44"/>
  <c r="GX62" i="44" s="1"/>
  <c r="GV59" i="44"/>
  <c r="GX59" i="44" s="1"/>
  <c r="GZ54" i="44"/>
  <c r="BL32" i="47"/>
  <c r="IL32" i="44"/>
  <c r="DB62" i="47"/>
  <c r="DD62" i="47" s="1"/>
  <c r="DB59" i="47"/>
  <c r="DD59" i="47" s="1"/>
  <c r="DH41" i="47"/>
  <c r="DF54" i="47"/>
  <c r="BR54" i="47"/>
  <c r="BS41" i="47"/>
  <c r="BS54" i="47" s="1"/>
  <c r="GO41" i="47"/>
  <c r="GO54" i="47" s="1"/>
  <c r="GN54" i="47"/>
  <c r="ID18" i="47"/>
  <c r="CT54" i="47"/>
  <c r="CU41" i="47"/>
  <c r="CU54" i="47" s="1"/>
  <c r="Q21" i="46"/>
  <c r="AH21" i="46" s="1"/>
  <c r="Q21" i="45"/>
  <c r="AH21" i="45" s="1"/>
  <c r="HZ33" i="47"/>
  <c r="FV33" i="47"/>
  <c r="DR33" i="47"/>
  <c r="BN33" i="47"/>
  <c r="HL33" i="47"/>
  <c r="FH33" i="47"/>
  <c r="DD33" i="47"/>
  <c r="AZ33" i="47"/>
  <c r="GX33" i="47"/>
  <c r="ET33" i="47"/>
  <c r="CP33" i="47"/>
  <c r="AL33" i="47"/>
  <c r="BA32" i="47"/>
  <c r="IN33" i="47"/>
  <c r="GJ33" i="47"/>
  <c r="EF33" i="47"/>
  <c r="CB33" i="47"/>
  <c r="IA34" i="47"/>
  <c r="FW34" i="47"/>
  <c r="DS34" i="47"/>
  <c r="BO34" i="47"/>
  <c r="IA33" i="47"/>
  <c r="FW33" i="47"/>
  <c r="DS33" i="47"/>
  <c r="BO33" i="47"/>
  <c r="IA32" i="47"/>
  <c r="FW32" i="47"/>
  <c r="DS32" i="47"/>
  <c r="HM34" i="47"/>
  <c r="FI34" i="47"/>
  <c r="DE34" i="47"/>
  <c r="BA34" i="47"/>
  <c r="HM33" i="47"/>
  <c r="FI33" i="47"/>
  <c r="DE33" i="47"/>
  <c r="BA33" i="47"/>
  <c r="HM32" i="47"/>
  <c r="FI32" i="47"/>
  <c r="DE32" i="47"/>
  <c r="IM34" i="47"/>
  <c r="HK34" i="47"/>
  <c r="GI34" i="47"/>
  <c r="FG34" i="47"/>
  <c r="EE34" i="47"/>
  <c r="DC34" i="47"/>
  <c r="CA34" i="47"/>
  <c r="AY34" i="47"/>
  <c r="IM33" i="47"/>
  <c r="HK33" i="47"/>
  <c r="GI33" i="47"/>
  <c r="FG33" i="47"/>
  <c r="EE33" i="47"/>
  <c r="DC33" i="47"/>
  <c r="CA33" i="47"/>
  <c r="AY33" i="47"/>
  <c r="IM32" i="47"/>
  <c r="HK32" i="47"/>
  <c r="GI32" i="47"/>
  <c r="FG32" i="47"/>
  <c r="EE32" i="47"/>
  <c r="DC32" i="47"/>
  <c r="CA32" i="47"/>
  <c r="AY32" i="47"/>
  <c r="HX34" i="47"/>
  <c r="FT34" i="47"/>
  <c r="DP34" i="47"/>
  <c r="GK34" i="47"/>
  <c r="CC34" i="47"/>
  <c r="GK33" i="47"/>
  <c r="CC33" i="47"/>
  <c r="GK32" i="47"/>
  <c r="CC32" i="47"/>
  <c r="HO34" i="47"/>
  <c r="FY34" i="47"/>
  <c r="ES34" i="47"/>
  <c r="DG34" i="47"/>
  <c r="BQ34" i="47"/>
  <c r="AK34" i="47"/>
  <c r="HO33" i="47"/>
  <c r="FY33" i="47"/>
  <c r="ES33" i="47"/>
  <c r="DG33" i="47"/>
  <c r="BQ33" i="47"/>
  <c r="AK33" i="47"/>
  <c r="HO32" i="47"/>
  <c r="FY32" i="47"/>
  <c r="ES32" i="47"/>
  <c r="DG32" i="47"/>
  <c r="BQ32" i="47"/>
  <c r="AK32" i="47"/>
  <c r="GH34" i="47"/>
  <c r="DB34" i="47"/>
  <c r="AX34" i="47"/>
  <c r="HN33" i="47"/>
  <c r="FJ33" i="47"/>
  <c r="DF33" i="47"/>
  <c r="BB33" i="47"/>
  <c r="AL32" i="47"/>
  <c r="HN34" i="47"/>
  <c r="FJ34" i="47"/>
  <c r="DF34" i="47"/>
  <c r="BB34" i="47"/>
  <c r="HJ33" i="47"/>
  <c r="FF33" i="47"/>
  <c r="DB33" i="47"/>
  <c r="AX33" i="47"/>
  <c r="HN32" i="47"/>
  <c r="FJ32" i="47"/>
  <c r="DF32" i="47"/>
  <c r="AZ32" i="47"/>
  <c r="AM32" i="47"/>
  <c r="FH32" i="47"/>
  <c r="DR34" i="47"/>
  <c r="HZ34" i="47"/>
  <c r="ET32" i="47"/>
  <c r="AZ34" i="47"/>
  <c r="FH34" i="47"/>
  <c r="IO34" i="47"/>
  <c r="IO33" i="47"/>
  <c r="EG33" i="47"/>
  <c r="EG32" i="47"/>
  <c r="GW34" i="47"/>
  <c r="DU34" i="47"/>
  <c r="BC34" i="47"/>
  <c r="GW33" i="47"/>
  <c r="DU33" i="47"/>
  <c r="BC33" i="47"/>
  <c r="GW32" i="47"/>
  <c r="DU32" i="47"/>
  <c r="BC32" i="47"/>
  <c r="ER34" i="47"/>
  <c r="IP33" i="47"/>
  <c r="GL33" i="47"/>
  <c r="CD33" i="47"/>
  <c r="IP34" i="47"/>
  <c r="EH34" i="47"/>
  <c r="IL33" i="47"/>
  <c r="ED33" i="47"/>
  <c r="IP32" i="47"/>
  <c r="EH32" i="47"/>
  <c r="H32" i="47"/>
  <c r="CP32" i="47"/>
  <c r="GX32" i="47"/>
  <c r="DD34" i="47"/>
  <c r="HL34" i="47"/>
  <c r="CQ34" i="47"/>
  <c r="CQ32" i="47"/>
  <c r="EW34" i="47"/>
  <c r="CE34" i="47"/>
  <c r="HY33" i="47"/>
  <c r="EW33" i="47"/>
  <c r="CE33" i="47"/>
  <c r="HY32" i="47"/>
  <c r="EW32" i="47"/>
  <c r="CE32" i="47"/>
  <c r="GV34" i="47"/>
  <c r="BL34" i="47"/>
  <c r="DT33" i="47"/>
  <c r="BB32" i="47"/>
  <c r="FX34" i="47"/>
  <c r="BP34" i="47"/>
  <c r="FT33" i="47"/>
  <c r="DP33" i="47"/>
  <c r="FX32" i="47"/>
  <c r="BP32" i="47"/>
  <c r="EF32" i="47"/>
  <c r="IN32" i="47"/>
  <c r="CP34" i="47"/>
  <c r="GX34" i="47"/>
  <c r="DR32" i="47"/>
  <c r="HZ32" i="47"/>
  <c r="IN34" i="47"/>
  <c r="EU34" i="47"/>
  <c r="AM34" i="47"/>
  <c r="EU33" i="47"/>
  <c r="AM33" i="47"/>
  <c r="EU32" i="47"/>
  <c r="IQ34" i="47"/>
  <c r="HA34" i="47"/>
  <c r="FU34" i="47"/>
  <c r="EI34" i="47"/>
  <c r="CS34" i="47"/>
  <c r="BM34" i="47"/>
  <c r="IQ33" i="47"/>
  <c r="HA33" i="47"/>
  <c r="FU33" i="47"/>
  <c r="EI33" i="47"/>
  <c r="CS33" i="47"/>
  <c r="BM33" i="47"/>
  <c r="IQ32" i="47"/>
  <c r="HA32" i="47"/>
  <c r="FU32" i="47"/>
  <c r="EI32" i="47"/>
  <c r="CS32" i="47"/>
  <c r="BM32" i="47"/>
  <c r="IL34" i="47"/>
  <c r="FF34" i="47"/>
  <c r="CN34" i="47"/>
  <c r="AJ34" i="47"/>
  <c r="GZ33" i="47"/>
  <c r="EV33" i="47"/>
  <c r="CR33" i="47"/>
  <c r="AN33" i="47"/>
  <c r="GZ34" i="47"/>
  <c r="EV34" i="47"/>
  <c r="CR34" i="47"/>
  <c r="AN34" i="47"/>
  <c r="GV33" i="47"/>
  <c r="ER33" i="47"/>
  <c r="CN33" i="47"/>
  <c r="AJ33" i="47"/>
  <c r="GZ32" i="47"/>
  <c r="EV32" i="47"/>
  <c r="CR32" i="47"/>
  <c r="AN32" i="47"/>
  <c r="CB32" i="47"/>
  <c r="GJ32" i="47"/>
  <c r="AL34" i="47"/>
  <c r="ET34" i="47"/>
  <c r="BO32" i="47"/>
  <c r="FV32" i="47"/>
  <c r="CB34" i="47"/>
  <c r="GJ34" i="47"/>
  <c r="EG34" i="47"/>
  <c r="IO32" i="47"/>
  <c r="IC34" i="47"/>
  <c r="FK34" i="47"/>
  <c r="CO34" i="47"/>
  <c r="IC33" i="47"/>
  <c r="FK33" i="47"/>
  <c r="CO33" i="47"/>
  <c r="IC32" i="47"/>
  <c r="FK32" i="47"/>
  <c r="CO32" i="47"/>
  <c r="HJ34" i="47"/>
  <c r="BZ34" i="47"/>
  <c r="EH33" i="47"/>
  <c r="BN32" i="47"/>
  <c r="GL34" i="47"/>
  <c r="CD34" i="47"/>
  <c r="GH33" i="47"/>
  <c r="BZ33" i="47"/>
  <c r="GL32" i="47"/>
  <c r="CD32" i="47"/>
  <c r="DD32" i="47"/>
  <c r="HL32" i="47"/>
  <c r="BN34" i="47"/>
  <c r="FV34" i="47"/>
  <c r="GY34" i="47"/>
  <c r="GY33" i="47"/>
  <c r="CQ33" i="47"/>
  <c r="GY32" i="47"/>
  <c r="HY34" i="47"/>
  <c r="GM34" i="47"/>
  <c r="DQ34" i="47"/>
  <c r="AO34" i="47"/>
  <c r="GM33" i="47"/>
  <c r="DQ33" i="47"/>
  <c r="AO33" i="47"/>
  <c r="GM32" i="47"/>
  <c r="DQ32" i="47"/>
  <c r="AO32" i="47"/>
  <c r="ED34" i="47"/>
  <c r="IB33" i="47"/>
  <c r="FX33" i="47"/>
  <c r="BP33" i="47"/>
  <c r="IB34" i="47"/>
  <c r="DT34" i="47"/>
  <c r="HX33" i="47"/>
  <c r="BL33" i="47"/>
  <c r="IB32" i="47"/>
  <c r="DT32" i="47"/>
  <c r="EF34" i="47"/>
  <c r="D6" i="47"/>
  <c r="L12" i="46"/>
  <c r="AC12" i="46" s="1"/>
  <c r="K12" i="46" s="1"/>
  <c r="EV54" i="47"/>
  <c r="ER62" i="47"/>
  <c r="ET62" i="47" s="1"/>
  <c r="ER59" i="47"/>
  <c r="ET59" i="47" s="1"/>
  <c r="EX41" i="47"/>
  <c r="HP54" i="44"/>
  <c r="HQ41" i="44"/>
  <c r="HQ54" i="44" s="1"/>
  <c r="FL18" i="47"/>
  <c r="HJ32" i="47"/>
  <c r="DV18" i="47"/>
  <c r="AP18" i="47"/>
  <c r="Q14" i="46" s="1"/>
  <c r="AH14" i="46" s="1"/>
  <c r="HQ41" i="47"/>
  <c r="HQ54" i="47" s="1"/>
  <c r="HP54" i="47"/>
  <c r="ED32" i="44"/>
  <c r="N49" i="56"/>
  <c r="GH32" i="44"/>
  <c r="CF18" i="44"/>
  <c r="IL62" i="47"/>
  <c r="IN62" i="47" s="1"/>
  <c r="IL59" i="47"/>
  <c r="IN59" i="47" s="1"/>
  <c r="IP54" i="47"/>
  <c r="IR41" i="47"/>
  <c r="HX62" i="47"/>
  <c r="HZ62" i="47" s="1"/>
  <c r="HX59" i="47"/>
  <c r="HZ59" i="47" s="1"/>
  <c r="IB54" i="47"/>
  <c r="ID41" i="47"/>
  <c r="FZ54" i="47"/>
  <c r="GA41" i="47"/>
  <c r="GA54" i="47" s="1"/>
  <c r="H62" i="47"/>
  <c r="J62" i="47" s="1"/>
  <c r="H59" i="47"/>
  <c r="J59" i="47" s="1"/>
  <c r="L54" i="47"/>
  <c r="N41" i="47"/>
  <c r="HB54" i="47"/>
  <c r="HC41" i="47"/>
  <c r="HC54" i="47" s="1"/>
  <c r="AX62" i="47"/>
  <c r="AZ62" i="47" s="1"/>
  <c r="AX59" i="47"/>
  <c r="AZ59" i="47" s="1"/>
  <c r="BB54" i="47"/>
  <c r="BD41" i="47"/>
  <c r="DP62" i="47"/>
  <c r="DR62" i="47" s="1"/>
  <c r="DP59" i="47"/>
  <c r="DR59" i="47" s="1"/>
  <c r="DT54" i="47"/>
  <c r="DV41" i="47"/>
  <c r="AH29" i="46"/>
  <c r="AH29" i="45"/>
  <c r="Z25" i="12"/>
  <c r="X26" i="12" s="1"/>
  <c r="Z24" i="12"/>
  <c r="S35" i="12"/>
  <c r="Z35" i="12" s="1"/>
  <c r="S34" i="12"/>
  <c r="FF62" i="47"/>
  <c r="FH62" i="47" s="1"/>
  <c r="FF59" i="47"/>
  <c r="FH59" i="47" s="1"/>
  <c r="FJ54" i="47"/>
  <c r="FL41" i="47"/>
  <c r="P31" i="56"/>
  <c r="O47" i="56"/>
  <c r="O49" i="56" s="1"/>
  <c r="HB18" i="47"/>
  <c r="GV32" i="47"/>
  <c r="BZ32" i="44"/>
  <c r="DP32" i="47"/>
  <c r="V32" i="44"/>
  <c r="N18" i="47"/>
  <c r="Q12" i="46" s="1"/>
  <c r="AH12" i="46" s="1"/>
  <c r="Q25" i="46"/>
  <c r="AH25" i="46" s="1"/>
  <c r="Q25" i="45"/>
  <c r="AH25" i="45" s="1"/>
  <c r="AP54" i="47"/>
  <c r="AQ41" i="47"/>
  <c r="AQ54" i="47" s="1"/>
  <c r="BD18" i="47"/>
  <c r="Q15" i="46" s="1"/>
  <c r="AH15" i="46" s="1"/>
  <c r="AF6" i="47"/>
  <c r="L14" i="46"/>
  <c r="AC14" i="46" s="1"/>
  <c r="K14" i="46" s="1"/>
  <c r="CT18" i="47"/>
  <c r="AX32" i="47"/>
  <c r="L15" i="46"/>
  <c r="AC15" i="46" s="1"/>
  <c r="K15" i="46" s="1"/>
  <c r="AT6" i="47"/>
  <c r="ER32" i="47"/>
  <c r="HC41" i="44" l="1"/>
  <c r="HC54" i="44" s="1"/>
  <c r="HB54" i="44"/>
  <c r="BS41" i="44"/>
  <c r="BS54" i="44" s="1"/>
  <c r="BR54" i="44"/>
  <c r="EX54" i="47"/>
  <c r="EY41" i="47"/>
  <c r="EY54" i="47" s="1"/>
  <c r="J32" i="46"/>
  <c r="Z36" i="12"/>
  <c r="X37" i="12" s="1"/>
  <c r="N54" i="47"/>
  <c r="O41" i="47"/>
  <c r="O54" i="47" s="1"/>
  <c r="DI41" i="47"/>
  <c r="DI54" i="47" s="1"/>
  <c r="DH54" i="47"/>
  <c r="P47" i="56"/>
  <c r="Q31" i="56"/>
  <c r="FM41" i="47"/>
  <c r="FM54" i="47" s="1"/>
  <c r="FL54" i="47"/>
  <c r="DV54" i="47"/>
  <c r="DW41" i="47"/>
  <c r="DW54" i="47" s="1"/>
  <c r="BE41" i="47"/>
  <c r="BE54" i="47" s="1"/>
  <c r="BD54" i="47"/>
  <c r="ID54" i="47"/>
  <c r="IE41" i="47"/>
  <c r="IE54" i="47" s="1"/>
  <c r="IS54" i="47"/>
  <c r="Q17" i="46"/>
  <c r="AH17" i="46" s="1"/>
  <c r="Q17" i="45"/>
  <c r="AH17" i="45" s="1"/>
  <c r="N33" i="46" l="1"/>
  <c r="N32" i="46"/>
  <c r="Q47" i="56"/>
  <c r="R31" i="56"/>
  <c r="S31" i="56" l="1"/>
  <c r="R47" i="56"/>
  <c r="T31" i="56" l="1"/>
  <c r="S47" i="56"/>
  <c r="U31" i="56" l="1"/>
  <c r="T47" i="56"/>
  <c r="U47" i="56" l="1"/>
  <c r="V31" i="56"/>
  <c r="W31" i="56" l="1"/>
  <c r="V47" i="56"/>
  <c r="X31" i="56" l="1"/>
  <c r="W47" i="56"/>
  <c r="X47" i="56" l="1"/>
  <c r="Y31" i="56"/>
  <c r="Y47" i="56" l="1"/>
  <c r="Z31" i="56"/>
  <c r="Z47" i="56" l="1"/>
  <c r="AA31" i="56"/>
  <c r="AB31" i="56" l="1"/>
  <c r="AA47" i="56"/>
  <c r="AC31" i="56" l="1"/>
  <c r="AB47" i="56"/>
  <c r="AC47" i="56" l="1"/>
  <c r="AD31" i="56"/>
  <c r="AD47" i="56" l="1"/>
  <c r="AE31" i="56"/>
  <c r="AE47" i="56" s="1"/>
  <c r="AG47" i="56" s="1"/>
  <c r="AH47" i="56" s="1"/>
</calcChain>
</file>

<file path=xl/comments1.xml><?xml version="1.0" encoding="utf-8"?>
<comments xmlns="http://schemas.openxmlformats.org/spreadsheetml/2006/main">
  <authors>
    <author>Rebilas, Michael</author>
  </authors>
  <commentList>
    <comment ref="B15" authorId="0" shapeId="0">
      <text>
        <r>
          <rPr>
            <sz val="7"/>
            <color indexed="81"/>
            <rFont val="Tahoma"/>
            <family val="2"/>
          </rPr>
          <t xml:space="preserve">Enter a simple description of the Characteristic or Part being evaluated.
What is the purpose or characteristic of this part?
</t>
        </r>
      </text>
    </comment>
    <comment ref="C15" authorId="0" shapeId="0">
      <text>
        <r>
          <rPr>
            <sz val="7"/>
            <color indexed="81"/>
            <rFont val="Tahoma"/>
            <family val="2"/>
          </rPr>
          <t xml:space="preserve">List each potential failure mode for the particular part or characteristic that could cause it to lose its functionality?
Typical failure modes could be, but are not limited to:
1  No Function
2  Partial Function
3  Unintended Function
4   Intermittent Function
</t>
        </r>
        <r>
          <rPr>
            <sz val="8"/>
            <color indexed="81"/>
            <rFont val="Tahoma"/>
            <family val="2"/>
          </rPr>
          <t xml:space="preserve">
</t>
        </r>
      </text>
    </comment>
    <comment ref="D15" authorId="0" shapeId="0">
      <text>
        <r>
          <rPr>
            <sz val="7"/>
            <color indexed="81"/>
            <rFont val="Tahoma"/>
            <family val="2"/>
          </rPr>
          <t>Describe the effects of the failure in terms of what the customer(s), either Internal or End User,  might notice or experience.</t>
        </r>
        <r>
          <rPr>
            <sz val="8"/>
            <color indexed="81"/>
            <rFont val="Tahoma"/>
            <family val="2"/>
          </rPr>
          <t xml:space="preserve">
</t>
        </r>
      </text>
    </comment>
    <comment ref="E15" authorId="0" shapeId="0">
      <text>
        <r>
          <rPr>
            <sz val="7"/>
            <color indexed="81"/>
            <rFont val="Tahoma"/>
            <family val="2"/>
          </rPr>
          <t>Estimate the severity of the effect.  Team should develop a 1 through 10 ranking system or use the AIAG rankings below:
10 Hazardous-without warning
  9 Hazardous-with warning
  8 Very High
  7 High
  6 Moderate
  5 Low
  4 Very Low
  3 Minor
  2 Very Minor
  1 None</t>
        </r>
      </text>
    </comment>
    <comment ref="G15" authorId="0" shapeId="0">
      <text>
        <r>
          <rPr>
            <sz val="7"/>
            <color indexed="81"/>
            <rFont val="Tahoma"/>
            <family val="2"/>
          </rPr>
          <t xml:space="preserve">List all failure causes assignable to each  potential failure mode.  Be specific;
Typical failure causes:
-Unclear specifications
-Inadequate knowledge of environmental conditions
-Insufficient Analysis (Modeling and Simulation)
-Poor Design
-Insufficient Testing
-Not designing for process requirements 
</t>
        </r>
      </text>
    </comment>
    <comment ref="H15" authorId="0" shapeId="0">
      <text>
        <r>
          <rPr>
            <sz val="7"/>
            <color indexed="81"/>
            <rFont val="Tahoma"/>
            <family val="2"/>
          </rPr>
          <t>Create a Likelihood of Occurrence scale or use AIAG scale below:
10 Very High-Failure is almost inevitable.  FR&gt;1 in 2
9   Very High-Failure is almost inevitable.  FR 1 in 3
8   High-Repeated Failures.  Failure Rate 1 in 8
7   High-Repeated Failures.  Failure Rate 1 in 20
6   Moderate-Occasional Failures.  FR 1 in 80
5   Moderate-Occasional Failures.  FR 1 in 400
4   Moderate-Occasional Failures.  FR 1 in 2000
3   Low-Relatively Few Failures.  FR 1 in 15,000
2   Low-Relatively Few Failures.  FR 1 in 150,000
1   Remote-Failure is unlikely.  Failure Rate &lt;1,500,000</t>
        </r>
        <r>
          <rPr>
            <sz val="8"/>
            <color indexed="81"/>
            <rFont val="Tahoma"/>
            <family val="2"/>
          </rPr>
          <t xml:space="preserve">
</t>
        </r>
      </text>
    </comment>
    <comment ref="I15" authorId="0" shapeId="0">
      <text>
        <r>
          <rPr>
            <sz val="7"/>
            <color indexed="81"/>
            <rFont val="Tahoma"/>
            <family val="2"/>
          </rPr>
          <t>What are the tests, methods or techniques to discover the cause or eliminate the cause before design release to the customer? 
Typical Design Prevention Controls:
-Analysis
-Simulation
-Modeling
-Specifications/Standards</t>
        </r>
      </text>
    </comment>
    <comment ref="J15" authorId="0" shapeId="0">
      <text>
        <r>
          <rPr>
            <sz val="7"/>
            <color indexed="81"/>
            <rFont val="Tahoma"/>
            <family val="2"/>
          </rPr>
          <t>What are the tests, methods or techniques to discover the cause or eliminate the cause before design release to the customer? (Design Spec, Test #, ASTM, etc...)
Typical Design Detection Controls:
-Prototype Testing
-Design Verification Testing
-Reliability Testing
-Specifications/Standards</t>
        </r>
      </text>
    </comment>
    <comment ref="K15" authorId="0" shapeId="0">
      <text>
        <r>
          <rPr>
            <sz val="7"/>
            <color indexed="81"/>
            <rFont val="Tahoma"/>
            <family val="2"/>
          </rPr>
          <t>Assume the failure has occurred and then assess the capabilities of current design controls to prevent releasing the part having this failure mode or defect.
Create a Likelihood of Detection scale or use AIAG scale below:
10 Almost Impossible
9   Very Remote
8   Remote
7   Very Low
6   Low
5   Moderate
4   Moderately High
3   High
2   Very High
1   Almost Certain</t>
        </r>
        <r>
          <rPr>
            <sz val="8"/>
            <color indexed="81"/>
            <rFont val="Tahoma"/>
            <family val="2"/>
          </rPr>
          <t xml:space="preserve">
</t>
        </r>
      </text>
    </comment>
    <comment ref="L15" authorId="0" shapeId="0">
      <text>
        <r>
          <rPr>
            <sz val="7"/>
            <color indexed="81"/>
            <rFont val="Tahoma"/>
            <family val="2"/>
          </rPr>
          <t>Risk Priority Number is the product of the  Severity, Occurrence and Detection rankings.</t>
        </r>
        <r>
          <rPr>
            <sz val="8"/>
            <color indexed="81"/>
            <rFont val="Tahoma"/>
            <family val="2"/>
          </rPr>
          <t xml:space="preserve">
</t>
        </r>
      </text>
    </comment>
    <comment ref="M15" authorId="0" shapeId="0">
      <text>
        <r>
          <rPr>
            <sz val="7"/>
            <color indexed="81"/>
            <rFont val="Tahoma"/>
            <family val="2"/>
          </rPr>
          <t>When the failure modes have been ranked by RPN, corrective action should be directed at the highest ranked concerns and critical items.
What are the actions for reducing the occurrence of the Cause, or improving detection?
Should have actions on high RPN's and high Criticality items
If no actions are recommended for a specific cause, indicate this by entering "NONE" in this column.</t>
        </r>
        <r>
          <rPr>
            <sz val="8"/>
            <color indexed="81"/>
            <rFont val="Tahoma"/>
            <family val="2"/>
          </rPr>
          <t xml:space="preserve">
</t>
        </r>
      </text>
    </comment>
    <comment ref="N15" authorId="0" shapeId="0">
      <text>
        <r>
          <rPr>
            <sz val="7"/>
            <color indexed="81"/>
            <rFont val="Tahoma"/>
            <family val="2"/>
          </rPr>
          <t>Enter the Organization and individual responsible for the recommended action and the target completion date.</t>
        </r>
        <r>
          <rPr>
            <sz val="8"/>
            <color indexed="81"/>
            <rFont val="Tahoma"/>
            <family val="2"/>
          </rPr>
          <t xml:space="preserve">
</t>
        </r>
      </text>
    </comment>
    <comment ref="O16" authorId="0" shapeId="0">
      <text>
        <r>
          <rPr>
            <sz val="7"/>
            <color indexed="81"/>
            <rFont val="Tahoma"/>
            <family val="2"/>
          </rPr>
          <t>After the action has been implemented, enter a brief description of the the actual action and effective date.</t>
        </r>
        <r>
          <rPr>
            <sz val="8"/>
            <color indexed="81"/>
            <rFont val="Tahoma"/>
            <family val="2"/>
          </rPr>
          <t xml:space="preserve">
</t>
        </r>
      </text>
    </comment>
    <comment ref="S16" authorId="0" shapeId="0">
      <text>
        <r>
          <rPr>
            <sz val="7"/>
            <color indexed="81"/>
            <rFont val="Tahoma"/>
            <family val="2"/>
          </rPr>
          <t>After the corrective action has been implemented, estimate and record the resulting Severity, Occurrence and Detection rankings.
If no actions are taken, leave the ranking and RPN columns blank.</t>
        </r>
        <r>
          <rPr>
            <sz val="8"/>
            <color indexed="81"/>
            <rFont val="Tahoma"/>
            <family val="2"/>
          </rPr>
          <t xml:space="preserve">
</t>
        </r>
      </text>
    </comment>
  </commentList>
</comments>
</file>

<file path=xl/comments2.xml><?xml version="1.0" encoding="utf-8"?>
<comments xmlns="http://schemas.openxmlformats.org/spreadsheetml/2006/main">
  <authors>
    <author>Rebilas, Michael</author>
  </authors>
  <commentList>
    <comment ref="B15" authorId="0" shapeId="0">
      <text>
        <r>
          <rPr>
            <sz val="7"/>
            <color indexed="81"/>
            <rFont val="Tahoma"/>
            <family val="2"/>
          </rPr>
          <t xml:space="preserve">Enter a simple description of the process or operation being analyzed (e.g. turning, drilling, tapping, welding, assembling).
Where the process involves numerous operations with different potential modes of failure, list the operations as separate processes.
</t>
        </r>
      </text>
    </comment>
    <comment ref="G15" authorId="0" shapeId="0">
      <text>
        <r>
          <rPr>
            <sz val="7"/>
            <color indexed="81"/>
            <rFont val="Tahoma"/>
            <family val="2"/>
          </rPr>
          <t>List each potential failure mode for the particular operation that could cause the process to fail to meet the process requirements or design intent.
Typical failure modes could be, but are not limited to:
Bent
Binding
Burred
Handling Damage
Cracked
Deformed
Dirty
Improper Set-up
Grounded
Open Circuited
Short Circuited
Tool Worn</t>
        </r>
        <r>
          <rPr>
            <sz val="8"/>
            <color indexed="81"/>
            <rFont val="Tahoma"/>
            <family val="2"/>
          </rPr>
          <t xml:space="preserve">
</t>
        </r>
      </text>
    </comment>
    <comment ref="N15" authorId="0" shapeId="0">
      <text>
        <r>
          <rPr>
            <sz val="7"/>
            <color indexed="81"/>
            <rFont val="Tahoma"/>
            <family val="2"/>
          </rPr>
          <t>Describe the effects of the failure in terms of what the customer(s), either End User or Next Operation,  might notice or experience.
For the End User, state the effects in terms of product or system performance, such as:
Noise
Erratic Operation
Inoperative
Unstable
Poor Appearance
Rough
If the customer is the next operation, state the effects in terms of process or operation performance, such as:
Can not fasten
Can not bore/lap
Can not mount
Can not face
Endangers operator
Does not fit
Does not connect
Does not match
Damages equipment</t>
        </r>
        <r>
          <rPr>
            <sz val="8"/>
            <color indexed="81"/>
            <rFont val="Tahoma"/>
            <family val="2"/>
          </rPr>
          <t xml:space="preserve">
</t>
        </r>
      </text>
    </comment>
    <comment ref="U15" authorId="0" shapeId="0">
      <text/>
    </comment>
    <comment ref="W15" authorId="0" shapeId="0">
      <text>
        <r>
          <rPr>
            <sz val="7"/>
            <color indexed="81"/>
            <rFont val="Tahoma"/>
            <family val="2"/>
          </rPr>
          <t>List all failure causes assignable to each
potential failure mode.  Be specific; avoid ambiguous phrases like "operator error" or "machine malfunction".
Typical failure causes may include, but are not limited to:
Improper torque - over, under
Improper weld - current, time, pressure
Inaccurate gauging
Improper heat treat - time, temperature
Inadequate gating/venting
Inadequate or no lubrication
Part missing or mislocated</t>
        </r>
        <r>
          <rPr>
            <b/>
            <sz val="8"/>
            <color indexed="81"/>
            <rFont val="Tahoma"/>
            <family val="2"/>
          </rPr>
          <t xml:space="preserve">
</t>
        </r>
        <r>
          <rPr>
            <sz val="8"/>
            <color indexed="81"/>
            <rFont val="Tahoma"/>
            <family val="2"/>
          </rPr>
          <t xml:space="preserve">
</t>
        </r>
      </text>
    </comment>
    <comment ref="AD15" authorId="0" shapeId="0">
      <text/>
    </comment>
    <comment ref="AE15" authorId="0" shapeId="0">
      <text>
        <r>
          <rPr>
            <sz val="7"/>
            <color indexed="81"/>
            <rFont val="Tahoma"/>
            <family val="2"/>
          </rPr>
          <t xml:space="preserve">List the current controls which either prevent the failure mode from occurring or detect the failure mode should it occur.  These controls can be process controls such as fixture error-proofing or Statistical Process Control, or can be post-process evaluation
Consider process controls that 1) prevent the cause or failure from occurring, 2) detect the cause and lead to corrective action, and 3) detect the failure mode.
</t>
        </r>
      </text>
    </comment>
    <comment ref="AN15" authorId="0" shapeId="0">
      <text>
        <r>
          <rPr>
            <sz val="7"/>
            <color indexed="81"/>
            <rFont val="Tahoma"/>
            <family val="2"/>
          </rPr>
          <t>List the current controls which either prevent the failure mode from occurring or detect the failure mode should it occur.  These controls can be process controls such as fixture error-proofing or Statistical Process Control, or can be post-process evaluation
Consider process controls that 1) prevent the cause or failure from occurring, 2) detect the cause and lead to corrective action, and 3) detect the failure mode.</t>
        </r>
        <r>
          <rPr>
            <sz val="8"/>
            <color indexed="81"/>
            <rFont val="Tahoma"/>
            <family val="2"/>
          </rPr>
          <t xml:space="preserve">
</t>
        </r>
      </text>
    </comment>
    <comment ref="AV15" authorId="0" shapeId="0">
      <text/>
    </comment>
    <comment ref="AW15" authorId="0" shapeId="0">
      <text>
        <r>
          <rPr>
            <sz val="7"/>
            <color indexed="81"/>
            <rFont val="Tahoma"/>
            <family val="2"/>
          </rPr>
          <t>Risk Priority Number is the product of the  Severity, Occurrence and Detection rankings.</t>
        </r>
        <r>
          <rPr>
            <sz val="8"/>
            <color indexed="81"/>
            <rFont val="Tahoma"/>
            <family val="2"/>
          </rPr>
          <t xml:space="preserve">
</t>
        </r>
      </text>
    </comment>
    <comment ref="AY15" authorId="0" shapeId="0">
      <text>
        <r>
          <rPr>
            <sz val="7"/>
            <color indexed="81"/>
            <rFont val="Tahoma"/>
            <family val="2"/>
          </rPr>
          <t>When the failure modes have been ranked by RPN, corrective action should be directed at the highest ranked concerns and critical items.
Actions such as the following should be considered:
-Reduce the probability of occurrence by making design or process change.  An action-oriented study of the process using statistical methods could be implement with an ongoing feedback of information to the appropriate operations.
-Only a design and/or process revision can bring about a reduction in the severity ranking.
-Increase the probability of detection through process or design revision.  Generally, improving detection controls is costly and ineffective for quality improvements.  Increasing quality controls inspection frequency is not positive corrective action and should be only utilized as a temporary measure.
If no actions are recommended for a specific cause, indicate this by entering "NONE" in this column.</t>
        </r>
        <r>
          <rPr>
            <sz val="8"/>
            <color indexed="81"/>
            <rFont val="Tahoma"/>
            <family val="2"/>
          </rPr>
          <t xml:space="preserve">
</t>
        </r>
      </text>
    </comment>
    <comment ref="BD15" authorId="0" shapeId="0">
      <text>
        <r>
          <rPr>
            <sz val="7"/>
            <color indexed="81"/>
            <rFont val="Tahoma"/>
            <family val="2"/>
          </rPr>
          <t>Enter the Organization and individual responsible for the recommended action and the target completion date.</t>
        </r>
        <r>
          <rPr>
            <sz val="8"/>
            <color indexed="81"/>
            <rFont val="Tahoma"/>
            <family val="2"/>
          </rPr>
          <t xml:space="preserve">
</t>
        </r>
      </text>
    </comment>
    <comment ref="BI16" authorId="0" shapeId="0">
      <text>
        <r>
          <rPr>
            <sz val="7"/>
            <color indexed="81"/>
            <rFont val="Tahoma"/>
            <family val="2"/>
          </rPr>
          <t>After the action has been implemented, enter a brief description of the the actual action and effective date.</t>
        </r>
        <r>
          <rPr>
            <sz val="8"/>
            <color indexed="81"/>
            <rFont val="Tahoma"/>
            <family val="2"/>
          </rPr>
          <t xml:space="preserve">
</t>
        </r>
      </text>
    </comment>
    <comment ref="BR16" authorId="0" shapeId="0">
      <text>
        <r>
          <rPr>
            <sz val="7"/>
            <color indexed="81"/>
            <rFont val="Tahoma"/>
            <family val="2"/>
          </rPr>
          <t>After the corrective action has been implemented, estimate and record the resulting Severity, Occurrence and Detection rankings.
If no actions are taken, leave the ranking and RPN columns blank.</t>
        </r>
        <r>
          <rPr>
            <sz val="8"/>
            <color indexed="81"/>
            <rFont val="Tahoma"/>
            <family val="2"/>
          </rPr>
          <t xml:space="preserve">
</t>
        </r>
      </text>
    </comment>
  </commentList>
</comments>
</file>

<file path=xl/comments3.xml><?xml version="1.0" encoding="utf-8"?>
<comments xmlns="http://schemas.openxmlformats.org/spreadsheetml/2006/main">
  <authors>
    <author>Harrison, Aundreya</author>
  </authors>
  <commentList>
    <comment ref="N1" authorId="0" shapeId="0">
      <text>
        <r>
          <rPr>
            <b/>
            <sz val="10.5"/>
            <color indexed="81"/>
            <rFont val="Tahoma"/>
            <family val="2"/>
          </rPr>
          <t>INSTRUCTIONS:</t>
        </r>
        <r>
          <rPr>
            <sz val="10.5"/>
            <color indexed="81"/>
            <rFont val="Tahoma"/>
            <family val="2"/>
          </rPr>
          <t xml:space="preserve">
1. In the Attribute Legend section enter the labels that the data collectors used.  The labels may be either  alpha characters such as pass/fail, on-time/late, scratches/stains, or numeric values, such as 1,2.  Only  two characteristics may be evaluated. 
2. Enter your name and all other pertinent information in the space provided at the top of the spreadsheet This information is not required for using the tool, but will be useful for your own reference.
4. If you know the actual (or true) value for each sample, enter this information in the column labeled Attribute.  This may have been determined by an expert’s analysis of the samples.  Entering this information will allow you to assess the variation in the measurement system due to accuracy.  If you do not know the true value or do not need to study accuracy, you can still use the spreadsheet to study the variation in the measurement system due to repeatability and reproducibility.
5. Enter the individual’s data in the appropriate columns. The spreadsheet can accommodate data from up to 3 individuals and 100 parts. Be sure to use the same labels that were entered into the attribute legend. </t>
        </r>
      </text>
    </comment>
  </commentList>
</comments>
</file>

<file path=xl/comments4.xml><?xml version="1.0" encoding="utf-8"?>
<comments xmlns="http://schemas.openxmlformats.org/spreadsheetml/2006/main">
  <authors>
    <author>Harrison, Aundreya</author>
  </authors>
  <commentList>
    <comment ref="Z9" authorId="0" shapeId="0">
      <text>
        <r>
          <rPr>
            <b/>
            <sz val="9"/>
            <color indexed="81"/>
            <rFont val="Tahoma"/>
            <family val="2"/>
          </rPr>
          <t xml:space="preserve">Notes:
</t>
        </r>
        <r>
          <rPr>
            <sz val="10.5"/>
            <color indexed="81"/>
            <rFont val="Tahoma"/>
            <family val="2"/>
          </rPr>
          <t xml:space="preserve">
The 95% UCL and 95% LCL represent the 95% upper and lower confidence limits on the binomial distribution.  The Calculated Score is the basic computation reported on the report page for % Repeatability and % Accuracy.  The 95% confidence interval represents the range within which the true Calculated Score lies given the uncertainty associated with limited sample sizes.  As sample size increases (in this case, Total Inspected) the confidence interval will get smaller and smaller which indicates more reliable estimates of the true percentages.  In the case of the Demo data, the true Calculated score for Operator 1 could be as low as 76.8% given that only 14 samples inspected, even though there was a 100% Appraiser value calculated. Also, even though Operator 2 had a lower score, Operators 1 and 3 cannot be distinguished from Operator 2 because the calculated score of #2 (78.6%) lies within the confidence limits for Operators 1 and 3. </t>
        </r>
      </text>
    </comment>
  </commentList>
</comments>
</file>

<file path=xl/comments5.xml><?xml version="1.0" encoding="utf-8"?>
<comments xmlns="http://schemas.openxmlformats.org/spreadsheetml/2006/main">
  <authors>
    <author>Jim Wendschlag</author>
  </authors>
  <commentList>
    <comment ref="H64" authorId="0" shapeId="0">
      <text>
        <r>
          <rPr>
            <b/>
            <sz val="8"/>
            <color indexed="81"/>
            <rFont val="Tahoma"/>
            <family val="2"/>
          </rPr>
          <t>Red/Yellow/Green indicator - by PPAP owner:</t>
        </r>
        <r>
          <rPr>
            <sz val="8"/>
            <color indexed="81"/>
            <rFont val="Tahoma"/>
            <family val="2"/>
          </rPr>
          <t xml:space="preserve">
</t>
        </r>
        <r>
          <rPr>
            <sz val="8"/>
            <color indexed="10"/>
            <rFont val="Tahoma"/>
            <family val="2"/>
          </rPr>
          <t>RED</t>
        </r>
        <r>
          <rPr>
            <sz val="8"/>
            <color indexed="81"/>
            <rFont val="Tahoma"/>
            <family val="2"/>
          </rPr>
          <t xml:space="preserve">  Item not complete, or deviating from spec. 
</t>
        </r>
        <r>
          <rPr>
            <sz val="8"/>
            <color indexed="51"/>
            <rFont val="Tahoma"/>
            <family val="2"/>
          </rPr>
          <t>YELLOW</t>
        </r>
        <r>
          <rPr>
            <sz val="8"/>
            <color indexed="81"/>
            <rFont val="Tahoma"/>
            <family val="2"/>
          </rPr>
          <t xml:space="preserve">  Item interim acceptable, action plan needed to correct.
</t>
        </r>
        <r>
          <rPr>
            <sz val="8"/>
            <color indexed="17"/>
            <rFont val="Tahoma"/>
            <family val="2"/>
          </rPr>
          <t>GREEN</t>
        </r>
        <r>
          <rPr>
            <sz val="8"/>
            <color indexed="81"/>
            <rFont val="Tahoma"/>
            <family val="2"/>
          </rPr>
          <t xml:space="preserve">  Item compliant to expectations
N/A  In case item is waived by PPAP owner</t>
        </r>
      </text>
    </comment>
  </commentList>
</comments>
</file>

<file path=xl/comments6.xml><?xml version="1.0" encoding="utf-8"?>
<comments xmlns="http://schemas.openxmlformats.org/spreadsheetml/2006/main">
  <authors>
    <author>Rebilas, Michael</author>
  </authors>
  <commentList>
    <comment ref="B15" authorId="0" shapeId="0">
      <text>
        <r>
          <rPr>
            <sz val="7"/>
            <color indexed="81"/>
            <rFont val="Tahoma"/>
            <family val="2"/>
          </rPr>
          <t xml:space="preserve">Enter a simple description of the process or operation being analyzed (e.g. turning, drilling, tapping, welding, assembling).
Where the process involves numerous operations with different potential modes of failure, list the operations as separate processes.
</t>
        </r>
      </text>
    </comment>
    <comment ref="G15" authorId="0" shapeId="0">
      <text>
        <r>
          <rPr>
            <sz val="7"/>
            <color indexed="81"/>
            <rFont val="Tahoma"/>
            <family val="2"/>
          </rPr>
          <t>List each potential failure mode for the particular operation that could cause the process to fail to meet the process requirements or design intent.
Typical failure modes could be, but are not limited to:
Bent
Binding
Burred
Handling Damage
Cracked
Deformed
Dirty
Improper Set-up
Grounded
Open Circuited
Short Circuited
Tool Worn</t>
        </r>
        <r>
          <rPr>
            <sz val="8"/>
            <color indexed="81"/>
            <rFont val="Tahoma"/>
            <family val="2"/>
          </rPr>
          <t xml:space="preserve">
</t>
        </r>
      </text>
    </comment>
    <comment ref="N15" authorId="0" shapeId="0">
      <text>
        <r>
          <rPr>
            <sz val="7"/>
            <color indexed="81"/>
            <rFont val="Tahoma"/>
            <family val="2"/>
          </rPr>
          <t>Describe the effects of the failure in terms of what the customer(s), either End User or Next Operation,  might notice or experience.
For the End User, state the effects in terms of product or system performance, such as:
Noise
Erratic Operation
Inoperative
Unstable
Poor Appearance
Rough
If the customer is the next operation, state the effects in terms of process or operation performance, such as:
Can not fasten
Can not bore/lap
Can not mount
Can not face
Endangers operator
Does not fit
Does not connect
Does not match
Damages equipment</t>
        </r>
        <r>
          <rPr>
            <sz val="8"/>
            <color indexed="81"/>
            <rFont val="Tahoma"/>
            <family val="2"/>
          </rPr>
          <t xml:space="preserve">
</t>
        </r>
      </text>
    </comment>
    <comment ref="U15" authorId="0" shapeId="0">
      <text/>
    </comment>
    <comment ref="W15" authorId="0" shapeId="0">
      <text>
        <r>
          <rPr>
            <sz val="7"/>
            <color indexed="81"/>
            <rFont val="Tahoma"/>
            <family val="2"/>
          </rPr>
          <t>List all failure causes assignable to each
potential failure mode.  Be specific; avoid ambiguous phrases like "operator error" or "machine malfunction".
Typical failure causes may include, but are not limited to:
Improper torque - over, under
Improper weld - current, time, pressure
Inaccurate gauging
Improper heat treat - time, temperature
Inadequate gating/venting
Inadequate or no lubrication
Part missing or mislocated</t>
        </r>
        <r>
          <rPr>
            <b/>
            <sz val="8"/>
            <color indexed="81"/>
            <rFont val="Tahoma"/>
            <family val="2"/>
          </rPr>
          <t xml:space="preserve">
</t>
        </r>
        <r>
          <rPr>
            <sz val="8"/>
            <color indexed="81"/>
            <rFont val="Tahoma"/>
            <family val="2"/>
          </rPr>
          <t xml:space="preserve">
</t>
        </r>
      </text>
    </comment>
    <comment ref="AD15" authorId="0" shapeId="0">
      <text/>
    </comment>
    <comment ref="AE15" authorId="0" shapeId="0">
      <text>
        <r>
          <rPr>
            <sz val="7"/>
            <color indexed="81"/>
            <rFont val="Tahoma"/>
            <family val="2"/>
          </rPr>
          <t xml:space="preserve">List the current controls which either prevent the failure mode from occurring or detect the failure mode should it occur.  These controls can be process controls such as fixture error-proofing or Statistical Process Control, or can be post-process evaluation
Consider process controls that 1) prevent the cause or failure from occurring, 2) detect the cause and lead to corrective action, and 3) detect the failure mode.
</t>
        </r>
      </text>
    </comment>
    <comment ref="AN15" authorId="0" shapeId="0">
      <text>
        <r>
          <rPr>
            <sz val="7"/>
            <color indexed="81"/>
            <rFont val="Tahoma"/>
            <family val="2"/>
          </rPr>
          <t>List the current controls which either prevent the failure mode from occurring or detect the failure mode should it occur.  These controls can be process controls such as fixture error-proofing or Statistical Process Control, or can be post-process evaluation
Consider process controls that 1) prevent the cause or failure from occurring, 2) detect the cause and lead to corrective action, and 3) detect the failure mode.</t>
        </r>
        <r>
          <rPr>
            <sz val="8"/>
            <color indexed="81"/>
            <rFont val="Tahoma"/>
            <family val="2"/>
          </rPr>
          <t xml:space="preserve">
</t>
        </r>
      </text>
    </comment>
    <comment ref="AV15" authorId="0" shapeId="0">
      <text/>
    </comment>
    <comment ref="AW15" authorId="0" shapeId="0">
      <text>
        <r>
          <rPr>
            <sz val="7"/>
            <color indexed="81"/>
            <rFont val="Tahoma"/>
            <family val="2"/>
          </rPr>
          <t>Risk Priority Number is the product of the  Severity, Occurrence and Detection rankings.</t>
        </r>
        <r>
          <rPr>
            <sz val="8"/>
            <color indexed="81"/>
            <rFont val="Tahoma"/>
            <family val="2"/>
          </rPr>
          <t xml:space="preserve">
</t>
        </r>
      </text>
    </comment>
    <comment ref="AY15" authorId="0" shapeId="0">
      <text>
        <r>
          <rPr>
            <sz val="7"/>
            <color indexed="81"/>
            <rFont val="Tahoma"/>
            <family val="2"/>
          </rPr>
          <t>When the failure modes have been ranked by RPN, corrective action should be directed at the highest ranked concerns and critical items.
Actions such as the following should be considered:
-Reduce the probability of occurrence by making design or process change.  An action-oriented study of the process using statistical methods could be implement with an ongoing feedback of information to the appropriate operations.
-Only a design and/or process revision can bring about a reduction in the severity ranking.
-Increase the probability of detection through process or design revision.  Generally, improving detection controls is costly and ineffective for quality improvements.  Increasing quality controls inspection frequency is not positive corrective action and should be only utilized as a temporary measure.
If no actions are recommended for a specific cause, indicate this by entering "NONE" in this column.</t>
        </r>
        <r>
          <rPr>
            <sz val="8"/>
            <color indexed="81"/>
            <rFont val="Tahoma"/>
            <family val="2"/>
          </rPr>
          <t xml:space="preserve">
</t>
        </r>
      </text>
    </comment>
    <comment ref="BD15" authorId="0" shapeId="0">
      <text>
        <r>
          <rPr>
            <sz val="7"/>
            <color indexed="81"/>
            <rFont val="Tahoma"/>
            <family val="2"/>
          </rPr>
          <t>Enter the Organization and individual responsible for the recommended action and the target completion date.</t>
        </r>
        <r>
          <rPr>
            <sz val="8"/>
            <color indexed="81"/>
            <rFont val="Tahoma"/>
            <family val="2"/>
          </rPr>
          <t xml:space="preserve">
</t>
        </r>
      </text>
    </comment>
    <comment ref="BI16" authorId="0" shapeId="0">
      <text>
        <r>
          <rPr>
            <sz val="7"/>
            <color indexed="81"/>
            <rFont val="Tahoma"/>
            <family val="2"/>
          </rPr>
          <t>After the action has been implemented, enter a brief description of the the actual action and effective date.</t>
        </r>
        <r>
          <rPr>
            <sz val="8"/>
            <color indexed="81"/>
            <rFont val="Tahoma"/>
            <family val="2"/>
          </rPr>
          <t xml:space="preserve">
</t>
        </r>
      </text>
    </comment>
    <comment ref="BR16" authorId="0" shapeId="0">
      <text>
        <r>
          <rPr>
            <sz val="7"/>
            <color indexed="81"/>
            <rFont val="Tahoma"/>
            <family val="2"/>
          </rPr>
          <t>After the corrective action has been implemented, estimate and record the resulting Severity, Occurrence and Detection rankings.
If no actions are taken, leave the ranking and RPN columns blank.</t>
        </r>
        <r>
          <rPr>
            <sz val="8"/>
            <color indexed="81"/>
            <rFont val="Tahoma"/>
            <family val="2"/>
          </rPr>
          <t xml:space="preserve">
</t>
        </r>
      </text>
    </comment>
  </commentList>
</comments>
</file>

<file path=xl/comments7.xml><?xml version="1.0" encoding="utf-8"?>
<comments xmlns="http://schemas.openxmlformats.org/spreadsheetml/2006/main">
  <authors>
    <author>Jim Wendschlag</author>
  </authors>
  <commentList>
    <comment ref="H64" authorId="0" shapeId="0">
      <text>
        <r>
          <rPr>
            <b/>
            <sz val="8"/>
            <color indexed="81"/>
            <rFont val="Tahoma"/>
            <family val="2"/>
          </rPr>
          <t>Red/Yellow/Green indicator - by PPAP owner:</t>
        </r>
        <r>
          <rPr>
            <sz val="8"/>
            <color indexed="81"/>
            <rFont val="Tahoma"/>
            <family val="2"/>
          </rPr>
          <t xml:space="preserve">
</t>
        </r>
        <r>
          <rPr>
            <sz val="8"/>
            <color indexed="10"/>
            <rFont val="Tahoma"/>
            <family val="2"/>
          </rPr>
          <t>RED</t>
        </r>
        <r>
          <rPr>
            <sz val="8"/>
            <color indexed="81"/>
            <rFont val="Tahoma"/>
            <family val="2"/>
          </rPr>
          <t xml:space="preserve">  Item not complete, or deviating from spec. 
</t>
        </r>
        <r>
          <rPr>
            <sz val="8"/>
            <color indexed="51"/>
            <rFont val="Tahoma"/>
            <family val="2"/>
          </rPr>
          <t>YELLOW</t>
        </r>
        <r>
          <rPr>
            <sz val="8"/>
            <color indexed="81"/>
            <rFont val="Tahoma"/>
            <family val="2"/>
          </rPr>
          <t xml:space="preserve">  Item interim acceptable, action plan needed to correct.
</t>
        </r>
        <r>
          <rPr>
            <sz val="8"/>
            <color indexed="17"/>
            <rFont val="Tahoma"/>
            <family val="2"/>
          </rPr>
          <t>GREEN</t>
        </r>
        <r>
          <rPr>
            <sz val="8"/>
            <color indexed="81"/>
            <rFont val="Tahoma"/>
            <family val="2"/>
          </rPr>
          <t xml:space="preserve">  Item compliant to expectations
N/A  In case item is waived by PPAP owner</t>
        </r>
      </text>
    </comment>
  </commentList>
</comments>
</file>

<file path=xl/comments8.xml><?xml version="1.0" encoding="utf-8"?>
<comments xmlns="http://schemas.openxmlformats.org/spreadsheetml/2006/main">
  <authors>
    <author>Mostmans, Alex</author>
  </authors>
  <commentList>
    <comment ref="A34" authorId="0" shapeId="0">
      <text>
        <r>
          <rPr>
            <sz val="9"/>
            <color indexed="81"/>
            <rFont val="Tahoma"/>
            <family val="2"/>
          </rPr>
          <t>Quoted volume of parts that should be produced in 1 hour</t>
        </r>
      </text>
    </comment>
    <comment ref="A35" authorId="0" shapeId="0">
      <text>
        <r>
          <rPr>
            <b/>
            <sz val="9"/>
            <color indexed="81"/>
            <rFont val="Tahoma"/>
            <family val="2"/>
          </rPr>
          <t>Mostmans, Alex:</t>
        </r>
        <r>
          <rPr>
            <sz val="9"/>
            <color indexed="81"/>
            <rFont val="Tahoma"/>
            <family val="2"/>
          </rPr>
          <t xml:space="preserve">
estimated scrap rate in %</t>
        </r>
      </text>
    </comment>
    <comment ref="A36" authorId="0" shapeId="0">
      <text>
        <r>
          <rPr>
            <sz val="9"/>
            <color indexed="81"/>
            <rFont val="Tahoma"/>
            <family val="2"/>
          </rPr>
          <t>Quoted efficiency of the process</t>
        </r>
      </text>
    </comment>
  </commentList>
</comments>
</file>

<file path=xl/sharedStrings.xml><?xml version="1.0" encoding="utf-8"?>
<sst xmlns="http://schemas.openxmlformats.org/spreadsheetml/2006/main" count="6019" uniqueCount="1436">
  <si>
    <t>Part Submission Warrant (PSW)</t>
  </si>
  <si>
    <t>Part Name</t>
  </si>
  <si>
    <t>DATE</t>
  </si>
  <si>
    <t>Comments</t>
  </si>
  <si>
    <t>Design Record</t>
  </si>
  <si>
    <t>No</t>
  </si>
  <si>
    <t>Engineering Change Documents</t>
  </si>
  <si>
    <t>Design FMEA</t>
  </si>
  <si>
    <t>Process Flow Diagrams</t>
  </si>
  <si>
    <t>Process FMEA</t>
  </si>
  <si>
    <t>Control Plan (CPL)</t>
  </si>
  <si>
    <t>Measurement Systems Analysis (MSA)</t>
  </si>
  <si>
    <t>Dimensional Results</t>
  </si>
  <si>
    <t>Material, Performance Test Results</t>
  </si>
  <si>
    <t>Initial Process Studies</t>
  </si>
  <si>
    <t>Qualified Laboratory Documentation</t>
  </si>
  <si>
    <t>Appearance Approval Report (AAR)</t>
  </si>
  <si>
    <t>Sample Product</t>
  </si>
  <si>
    <t>Master Sample</t>
  </si>
  <si>
    <t>Checking Aids</t>
  </si>
  <si>
    <t>Bulk Material Checklist</t>
  </si>
  <si>
    <t>Early Launch Containment (ELC) Plan</t>
  </si>
  <si>
    <t>Supplier Process Audit (SPA)</t>
  </si>
  <si>
    <t>Capacity Demonstration Review (CDR)</t>
  </si>
  <si>
    <t>Widget</t>
  </si>
  <si>
    <t>Kokomo, IN</t>
  </si>
  <si>
    <t>G</t>
  </si>
  <si>
    <t>Yes</t>
  </si>
  <si>
    <t>NUMBER</t>
  </si>
  <si>
    <t>POTENTIAL</t>
  </si>
  <si>
    <t>FMEA Number:</t>
  </si>
  <si>
    <t>FAILURE MODE AND EFFECTS ANALYSIS</t>
  </si>
  <si>
    <t>(DESIGN FMEA)</t>
  </si>
  <si>
    <t>Part No. &amp; Rev.:</t>
  </si>
  <si>
    <t>Spec. No. &amp; Rev.:</t>
  </si>
  <si>
    <t>Page:</t>
  </si>
  <si>
    <t>of</t>
  </si>
  <si>
    <t>Item</t>
  </si>
  <si>
    <t>Prepared By:</t>
  </si>
  <si>
    <t>Supplier</t>
  </si>
  <si>
    <t>Supplier Site:</t>
  </si>
  <si>
    <t>Approved By:</t>
  </si>
  <si>
    <t>Process Owners</t>
  </si>
  <si>
    <t>Date (Original):</t>
  </si>
  <si>
    <t>Date (Revised):</t>
  </si>
  <si>
    <t>Core Team</t>
  </si>
  <si>
    <t>Notes:</t>
  </si>
  <si>
    <t>Ｎo.</t>
  </si>
  <si>
    <t>Part
Function
      Requirements</t>
  </si>
  <si>
    <t>Potential Failure Mode</t>
  </si>
  <si>
    <t>Potential Effect(s) of Failure</t>
  </si>
  <si>
    <t>Sev</t>
  </si>
  <si>
    <t>Class</t>
  </si>
  <si>
    <t>Potential Cause(s) / Mechanism(s) of Failure</t>
  </si>
  <si>
    <t>Occur</t>
  </si>
  <si>
    <r>
      <t xml:space="preserve">Current 
Design Evaluation or Control 
</t>
    </r>
    <r>
      <rPr>
        <u/>
        <sz val="7"/>
        <rFont val="Arial"/>
        <family val="2"/>
      </rPr>
      <t>Prevention</t>
    </r>
  </si>
  <si>
    <r>
      <t xml:space="preserve">Current 
Design Evaluation or Control 
</t>
    </r>
    <r>
      <rPr>
        <u/>
        <sz val="7"/>
        <rFont val="Arial"/>
        <family val="2"/>
      </rPr>
      <t>Detection</t>
    </r>
  </si>
  <si>
    <t>Detect</t>
  </si>
  <si>
    <t>R. P. N.</t>
  </si>
  <si>
    <t>Recommended Action(s)</t>
  </si>
  <si>
    <t>Responsibility &amp; Target Completion Date</t>
  </si>
  <si>
    <t>Action Results</t>
  </si>
  <si>
    <t>Actions Taken</t>
  </si>
  <si>
    <t>FMEA Number</t>
  </si>
  <si>
    <t>(PROCESS FMEA)</t>
  </si>
  <si>
    <t>Page</t>
  </si>
  <si>
    <t>Supplier Site</t>
  </si>
  <si>
    <t>Prepared By</t>
  </si>
  <si>
    <t>Manufacturing Process</t>
  </si>
  <si>
    <t>Approved By</t>
  </si>
  <si>
    <t>Work Step/Operation:</t>
  </si>
  <si>
    <t>Equipment</t>
  </si>
  <si>
    <t xml:space="preserve">Revision # </t>
  </si>
  <si>
    <t>Revision Date</t>
  </si>
  <si>
    <r>
      <t>Process Function</t>
    </r>
    <r>
      <rPr>
        <sz val="7"/>
        <rFont val="Arial"/>
        <family val="2"/>
      </rPr>
      <t xml:space="preserve">                                                                    </t>
    </r>
    <r>
      <rPr>
        <sz val="6"/>
        <rFont val="Arial"/>
        <family val="2"/>
      </rPr>
      <t>Requirements</t>
    </r>
  </si>
  <si>
    <r>
      <t xml:space="preserve">Current Process Controls </t>
    </r>
    <r>
      <rPr>
        <u/>
        <sz val="7"/>
        <rFont val="Arial"/>
        <family val="2"/>
      </rPr>
      <t>Prevention</t>
    </r>
  </si>
  <si>
    <r>
      <t xml:space="preserve">Current Process Controls </t>
    </r>
    <r>
      <rPr>
        <u/>
        <sz val="7"/>
        <rFont val="Arial"/>
        <family val="2"/>
      </rPr>
      <t>Detection</t>
    </r>
  </si>
  <si>
    <t>Occ</t>
  </si>
  <si>
    <t>Det</t>
  </si>
  <si>
    <t xml:space="preserve">
</t>
  </si>
  <si>
    <t>001-01</t>
  </si>
  <si>
    <t>ABC12345-000345D</t>
  </si>
  <si>
    <t>1234A</t>
  </si>
  <si>
    <t>John Smith</t>
  </si>
  <si>
    <t>ABC Assembly Co.</t>
  </si>
  <si>
    <t>Assembly</t>
  </si>
  <si>
    <t>David Jones</t>
  </si>
  <si>
    <t>Manual Application of Wax inside door</t>
  </si>
  <si>
    <t>None - Manual Application</t>
  </si>
  <si>
    <t>Manual application of wax inside door</t>
  </si>
  <si>
    <t>Insufficient wax coverage over specified surfaces</t>
  </si>
  <si>
    <t>Deteriorated life of door leading to:</t>
  </si>
  <si>
    <t>Manually inserted spray head not inserted far enough</t>
  </si>
  <si>
    <t>Visual check each hour 1/shift for film thickness (depth meter) and coverage</t>
  </si>
  <si>
    <t>a.)  Add positive depth stop to sprayer  b.)  Automate spraying</t>
  </si>
  <si>
    <t>a.) MFG Eng'r 12/31/06           b.) MFG Eng'r 10/21/07</t>
  </si>
  <si>
    <t>a.)  - Stop added, sprayer checked on line
b.)  - Rejected due to complexity of different doors on same line</t>
  </si>
  <si>
    <t>Spray Heads Clogged
- Viscosity too high
- Temperature too low
- Pressure too low</t>
  </si>
  <si>
    <t>Test spray pattern at start-up and after idle periods, and preventive maintenance program to clean heads</t>
  </si>
  <si>
    <t>Use Design of Experiments (DOE) on viscosity vs temperature vs pressure</t>
  </si>
  <si>
    <t>MFG Eng'r 5/22/07</t>
  </si>
  <si>
    <t>- Temp and press limits were determined and limit controls have been installed
- Control charts show process is in Control Cpk=1.85</t>
  </si>
  <si>
    <t>Spray Head deformed due to impact</t>
  </si>
  <si>
    <t xml:space="preserve">- Preventive maintenance programs to maintain heads
</t>
  </si>
  <si>
    <t>- Visual check each hour 1/shift for film thickness (depth meter) and coverage</t>
  </si>
  <si>
    <t>None</t>
  </si>
  <si>
    <t>-</t>
  </si>
  <si>
    <t>Spray time insufficient</t>
  </si>
  <si>
    <t>Operator instructions and lot sampling (10 doors / shift) to check for coverage of critical areas</t>
  </si>
  <si>
    <t>Install spray timer</t>
  </si>
  <si>
    <t>Maintenance 2/2/07</t>
  </si>
  <si>
    <t>- Automatic spray timer installed
- Operator starts spray, timer controls shut-off control charts show process is in control Cpk=2.05</t>
  </si>
  <si>
    <t>Part Name:</t>
  </si>
  <si>
    <t>Date</t>
  </si>
  <si>
    <t>#</t>
  </si>
  <si>
    <t>Product</t>
  </si>
  <si>
    <t>Process</t>
  </si>
  <si>
    <t>Specification</t>
  </si>
  <si>
    <t>Tolerance</t>
  </si>
  <si>
    <t>Size</t>
  </si>
  <si>
    <t>Freq.</t>
  </si>
  <si>
    <t>Control Method</t>
  </si>
  <si>
    <t>Cpk</t>
  </si>
  <si>
    <t>ABC12345-0987D</t>
  </si>
  <si>
    <t>ABC Molding</t>
  </si>
  <si>
    <t>100% Inspection</t>
  </si>
  <si>
    <t>MSA BIAS STUDY DATA SHEET</t>
  </si>
  <si>
    <t>VARIABLE DATA RESULTS</t>
  </si>
  <si>
    <t>Supplier's documentation may be substituted if it has the same functionality.</t>
  </si>
  <si>
    <t>Part Number</t>
  </si>
  <si>
    <t>Gage Name</t>
  </si>
  <si>
    <t>Date Performed</t>
  </si>
  <si>
    <t>X1234567</t>
  </si>
  <si>
    <t>NAME</t>
  </si>
  <si>
    <t>Gage Number</t>
  </si>
  <si>
    <t>Appraiser</t>
  </si>
  <si>
    <t>Characteristic</t>
  </si>
  <si>
    <t>Gage Type</t>
  </si>
  <si>
    <t>Units of Measure</t>
  </si>
  <si>
    <t>CHARACTERISTIC</t>
  </si>
  <si>
    <t>LOWER</t>
  </si>
  <si>
    <t>UPPER</t>
  </si>
  <si>
    <t>TYPE</t>
  </si>
  <si>
    <t>UNITS</t>
  </si>
  <si>
    <t>Characteristic Classification</t>
  </si>
  <si>
    <t>Reference Value</t>
  </si>
  <si>
    <t>CLASSIFICATION</t>
  </si>
  <si>
    <t>VALUE</t>
  </si>
  <si>
    <r>
      <t xml:space="preserve">Readings - </t>
    </r>
    <r>
      <rPr>
        <b/>
        <sz val="8"/>
        <rFont val="Arial"/>
        <family val="2"/>
      </rPr>
      <t xml:space="preserve">Readings outside of Control Limits will be highlighted </t>
    </r>
    <r>
      <rPr>
        <b/>
        <sz val="8"/>
        <color indexed="10"/>
        <rFont val="Arial"/>
        <family val="2"/>
      </rPr>
      <t>red</t>
    </r>
  </si>
  <si>
    <t>Measured
Value</t>
  </si>
  <si>
    <t>n</t>
  </si>
  <si>
    <t>Average</t>
  </si>
  <si>
    <t>Standard 
Deviation</t>
  </si>
  <si>
    <t>Standard Error 
of Mean</t>
  </si>
  <si>
    <t>%EV</t>
  </si>
  <si>
    <t>%Repeatability</t>
  </si>
  <si>
    <t>Measured 
Value</t>
  </si>
  <si>
    <t>Average 
Bias</t>
  </si>
  <si>
    <t>df</t>
  </si>
  <si>
    <t>t 
statistic</t>
  </si>
  <si>
    <t>p-value</t>
  </si>
  <si>
    <t>0.1*Tol</t>
  </si>
  <si>
    <t>LCL</t>
  </si>
  <si>
    <t>UCL</t>
  </si>
  <si>
    <t>Significant t value
(2-tailed)</t>
  </si>
  <si>
    <t>95% Confidence Interval 
of the Bias</t>
  </si>
  <si>
    <t>Lower</t>
  </si>
  <si>
    <t>Upper</t>
  </si>
  <si>
    <t>GAGE REPEATABILITY AND REPRODUCIBILITY DATA SHEET</t>
  </si>
  <si>
    <t>Appraiser A</t>
  </si>
  <si>
    <t>Appraiser B</t>
  </si>
  <si>
    <t>Appraiser C</t>
  </si>
  <si>
    <t>CARACTERISTIC</t>
  </si>
  <si>
    <t>Trials</t>
  </si>
  <si>
    <t>Parts</t>
  </si>
  <si>
    <t>Appraisers</t>
  </si>
  <si>
    <t>APPRAISER/</t>
  </si>
  <si>
    <t>PART</t>
  </si>
  <si>
    <t>AVERAGE</t>
  </si>
  <si>
    <t>Measurement Unit Analysis</t>
  </si>
  <si>
    <t>% Tolerance (Tol)</t>
  </si>
  <si>
    <t>TRIAL #</t>
  </si>
  <si>
    <t xml:space="preserve">  Repeatability - Equipment Variation (EV)</t>
  </si>
  <si>
    <t xml:space="preserve"> Repeatability to Tolerance Index</t>
  </si>
  <si>
    <t>1.  A</t>
  </si>
  <si>
    <t>EV</t>
  </si>
  <si>
    <t>=</t>
  </si>
  <si>
    <t>K1</t>
  </si>
  <si>
    <t>% EV</t>
  </si>
  <si>
    <t>100 [EV*6.0/Tol]</t>
  </si>
  <si>
    <t>AVE</t>
  </si>
  <si>
    <t xml:space="preserve">  Reproducibility - Appraiser Variation (AV)</t>
  </si>
  <si>
    <t xml:space="preserve"> Reproducibility to Tolerance Index</t>
  </si>
  <si>
    <t>Range</t>
  </si>
  <si>
    <t>AV</t>
  </si>
  <si>
    <t>% AV</t>
  </si>
  <si>
    <t>100 [AV*6.0/Tol]</t>
  </si>
  <si>
    <t>6.  B</t>
  </si>
  <si>
    <t xml:space="preserve">   n = number of parts</t>
  </si>
  <si>
    <r>
      <t>K</t>
    </r>
    <r>
      <rPr>
        <vertAlign val="subscript"/>
        <sz val="10"/>
        <rFont val="Arial"/>
        <family val="2"/>
      </rPr>
      <t>2</t>
    </r>
  </si>
  <si>
    <t xml:space="preserve"> Precision to Tolerance Index (P/T Ratio)</t>
  </si>
  <si>
    <t xml:space="preserve">   r = number of trials</t>
  </si>
  <si>
    <t>% P/T</t>
  </si>
  <si>
    <t>100 [GRR*6.0/Tol]</t>
  </si>
  <si>
    <t xml:space="preserve">  Repeatability &amp; Reproducibility (GRR)</t>
  </si>
  <si>
    <t>11.  C</t>
  </si>
  <si>
    <t>GRR</t>
  </si>
  <si>
    <r>
      <t>K</t>
    </r>
    <r>
      <rPr>
        <b/>
        <vertAlign val="subscript"/>
        <sz val="10"/>
        <rFont val="Arial"/>
        <family val="2"/>
      </rPr>
      <t>3</t>
    </r>
  </si>
  <si>
    <t xml:space="preserve"> Part Variation to Tolerance Index</t>
  </si>
  <si>
    <t xml:space="preserve">  Part Variation (PV)</t>
  </si>
  <si>
    <t>% PV</t>
  </si>
  <si>
    <t>100 [PV*6.0/Tol]</t>
  </si>
  <si>
    <t>PV</t>
  </si>
  <si>
    <t xml:space="preserve">16. PART </t>
  </si>
  <si>
    <t xml:space="preserve">     AVE ( Xp )</t>
  </si>
  <si>
    <t xml:space="preserve"> Total Variation (TV)</t>
  </si>
  <si>
    <t>% Total Variation (TV)</t>
  </si>
  <si>
    <r>
      <t xml:space="preserve">(Max </t>
    </r>
    <r>
      <rPr>
        <sz val="12"/>
        <rFont val="Statistical Symbols"/>
      </rPr>
      <t>x</t>
    </r>
    <r>
      <rPr>
        <sz val="10"/>
        <rFont val="Arial"/>
        <family val="2"/>
      </rPr>
      <t xml:space="preserve"> - Min </t>
    </r>
    <r>
      <rPr>
        <sz val="12"/>
        <rFont val="Statistical Symbols"/>
      </rPr>
      <t>x</t>
    </r>
    <r>
      <rPr>
        <sz val="10"/>
        <rFont val="Arial"/>
        <family val="2"/>
      </rPr>
      <t>) =</t>
    </r>
  </si>
  <si>
    <t>TV</t>
  </si>
  <si>
    <t xml:space="preserve"> Measurement Capability Index (%GRR)</t>
  </si>
  <si>
    <r>
      <t>UCL</t>
    </r>
    <r>
      <rPr>
        <vertAlign val="subscript"/>
        <sz val="10"/>
        <rFont val="Arial"/>
        <family val="2"/>
      </rPr>
      <t>R</t>
    </r>
    <r>
      <rPr>
        <sz val="10"/>
        <rFont val="Arial"/>
        <family val="2"/>
      </rPr>
      <t>=</t>
    </r>
  </si>
  <si>
    <t>%GRR</t>
  </si>
  <si>
    <t>100 [GRR/TV]</t>
  </si>
  <si>
    <r>
      <t>LCL</t>
    </r>
    <r>
      <rPr>
        <vertAlign val="subscript"/>
        <sz val="10"/>
        <rFont val="Arial"/>
        <family val="2"/>
      </rPr>
      <t>R</t>
    </r>
    <r>
      <rPr>
        <sz val="10"/>
        <rFont val="Arial"/>
        <family val="2"/>
      </rPr>
      <t>=</t>
    </r>
  </si>
  <si>
    <t xml:space="preserve">  Tolerance</t>
  </si>
  <si>
    <r>
      <t>* D</t>
    </r>
    <r>
      <rPr>
        <vertAlign val="subscript"/>
        <sz val="8"/>
        <rFont val="Arial"/>
        <family val="2"/>
      </rPr>
      <t>4</t>
    </r>
    <r>
      <rPr>
        <sz val="8"/>
        <rFont val="Arial"/>
        <family val="2"/>
      </rPr>
      <t xml:space="preserve"> =3.27 for 2 trials and 2.58 for 3 trials;  D</t>
    </r>
    <r>
      <rPr>
        <vertAlign val="subscript"/>
        <sz val="8"/>
        <rFont val="Arial"/>
        <family val="2"/>
      </rPr>
      <t>3</t>
    </r>
    <r>
      <rPr>
        <sz val="8"/>
        <rFont val="Arial"/>
        <family val="2"/>
      </rPr>
      <t xml:space="preserve"> = 0 for up to 7 trials.  UCL</t>
    </r>
    <r>
      <rPr>
        <vertAlign val="subscript"/>
        <sz val="8"/>
        <rFont val="Arial"/>
        <family val="2"/>
      </rPr>
      <t>R</t>
    </r>
    <r>
      <rPr>
        <sz val="8"/>
        <rFont val="Arial"/>
        <family val="2"/>
      </rPr>
      <t xml:space="preserve"> represents the limit of individual R's.  Circle those that are</t>
    </r>
  </si>
  <si>
    <t>Tol</t>
  </si>
  <si>
    <t>(Upper - Lower)</t>
  </si>
  <si>
    <t>beyond this limit.  Identify the cause and correct.  Repeat these readings using the same appraiser and unit as originally used or dis-</t>
  </si>
  <si>
    <t xml:space="preserve"> Number of Distinct Categories</t>
  </si>
  <si>
    <t>card values and re-average and recompute R and the limiting value from the remaining observations.</t>
  </si>
  <si>
    <t>ndc</t>
  </si>
  <si>
    <t>1.41(PV/GRR)</t>
  </si>
  <si>
    <t>All % Tolerance calculations are based upon predicting 6.0 sigma (99.73% of the area under the normal distribution curve).</t>
  </si>
  <si>
    <t>For information on the theory and constants used in the form see MSA Reference Manual, Fourth edition (AIAG)</t>
  </si>
  <si>
    <t>Widgit</t>
  </si>
  <si>
    <t>John D.</t>
  </si>
  <si>
    <t>Diameter</t>
  </si>
  <si>
    <t>mm</t>
  </si>
  <si>
    <t>CALIPERS</t>
  </si>
  <si>
    <t>WIDGIT</t>
  </si>
  <si>
    <t>MS0001</t>
  </si>
  <si>
    <t>Jane D.</t>
  </si>
  <si>
    <t>A</t>
  </si>
  <si>
    <t>Joe B.</t>
  </si>
  <si>
    <t>USL</t>
  </si>
  <si>
    <t>LSL</t>
  </si>
  <si>
    <t>Sample Data:</t>
  </si>
  <si>
    <t>&lt;LDL</t>
  </si>
  <si>
    <t>&gt;UDL</t>
  </si>
  <si>
    <t>General Information:</t>
  </si>
  <si>
    <t>Unilateral tolerance (y/n)?</t>
  </si>
  <si>
    <t>Dwg No.:</t>
  </si>
  <si>
    <t>Nominal:</t>
  </si>
  <si>
    <t>Part description:</t>
  </si>
  <si>
    <t>Tol+</t>
  </si>
  <si>
    <t>Grid ref:</t>
  </si>
  <si>
    <t>Bilateral Ex.</t>
  </si>
  <si>
    <t>Sample Size:</t>
  </si>
  <si>
    <t>Tol-</t>
  </si>
  <si>
    <t>Summary Information:</t>
  </si>
  <si>
    <t xml:space="preserve"> </t>
  </si>
  <si>
    <t>All values are calculated.</t>
  </si>
  <si>
    <t>Maximum</t>
  </si>
  <si>
    <t>Up Drg Limit</t>
  </si>
  <si>
    <t>Off Set</t>
  </si>
  <si>
    <t># Below LDL:</t>
  </si>
  <si>
    <t>Minimum</t>
  </si>
  <si>
    <t>Lo Drg Limit</t>
  </si>
  <si>
    <t>Cp</t>
  </si>
  <si>
    <t># Above UDL:</t>
  </si>
  <si>
    <t>Mid Limit</t>
  </si>
  <si>
    <r>
      <t>Cpk</t>
    </r>
    <r>
      <rPr>
        <vertAlign val="subscript"/>
        <sz val="10"/>
        <rFont val="Geneva"/>
        <family val="2"/>
      </rPr>
      <t>u</t>
    </r>
  </si>
  <si>
    <t>Total:</t>
  </si>
  <si>
    <t>Rec Up Drg Lim</t>
  </si>
  <si>
    <r>
      <t>Cpk</t>
    </r>
    <r>
      <rPr>
        <vertAlign val="subscript"/>
        <sz val="10"/>
        <rFont val="Geneva"/>
        <family val="2"/>
      </rPr>
      <t>l</t>
    </r>
  </si>
  <si>
    <t>Sigma (n-1)</t>
  </si>
  <si>
    <t>Rec Lo Drg Lim</t>
  </si>
  <si>
    <t>% in Tol</t>
  </si>
  <si>
    <t>Skew</t>
  </si>
  <si>
    <t>Kurtosis</t>
  </si>
  <si>
    <t>PPM reject</t>
  </si>
  <si>
    <t>Confidence Interval Calculation:</t>
  </si>
  <si>
    <r>
      <t xml:space="preserve">Enter a confidence level from </t>
    </r>
    <r>
      <rPr>
        <b/>
        <i/>
        <sz val="12"/>
        <rFont val="Geneva"/>
        <family val="2"/>
      </rPr>
      <t>90% to 99.9%</t>
    </r>
    <r>
      <rPr>
        <i/>
        <sz val="10"/>
        <rFont val="Geneva"/>
        <family val="2"/>
      </rPr>
      <t xml:space="preserve"> in the green box. All other values are calculated.</t>
    </r>
  </si>
  <si>
    <t>Enter a confidence level from 90% to 99.9% in the green box. All other values are calculated.</t>
  </si>
  <si>
    <t>Confidence Level:</t>
  </si>
  <si>
    <t>Lowest Cpk based on Confidence:</t>
  </si>
  <si>
    <r>
      <t>Z(</t>
    </r>
    <r>
      <rPr>
        <sz val="10"/>
        <rFont val="Symbol"/>
        <family val="1"/>
        <charset val="2"/>
      </rPr>
      <t>a/2):</t>
    </r>
  </si>
  <si>
    <t>Highest Cpk based on Confidence:</t>
  </si>
  <si>
    <t>Communicated as:</t>
  </si>
  <si>
    <t>Frequency Distribution compiler</t>
  </si>
  <si>
    <t>Bins</t>
  </si>
  <si>
    <t>Analysis</t>
  </si>
  <si>
    <t>Expected</t>
  </si>
  <si>
    <t>Std. Deviations</t>
  </si>
  <si>
    <t>Mid Bin</t>
  </si>
  <si>
    <t>Upper Bin</t>
  </si>
  <si>
    <t>Lower Bin</t>
  </si>
  <si>
    <t>No of Events</t>
  </si>
  <si>
    <t>Frequency</t>
  </si>
  <si>
    <t>Difference</t>
  </si>
  <si>
    <t>% Diff.</t>
  </si>
  <si>
    <t>Total</t>
  </si>
  <si>
    <t>Checksum</t>
  </si>
  <si>
    <t>Drawing Limits</t>
  </si>
  <si>
    <t>LDL</t>
  </si>
  <si>
    <t>UDL</t>
  </si>
  <si>
    <t>Look Up table for C.I. Calc:</t>
  </si>
  <si>
    <t>Level of</t>
  </si>
  <si>
    <t>Confidence</t>
  </si>
  <si>
    <r>
      <t>Z(</t>
    </r>
    <r>
      <rPr>
        <sz val="10"/>
        <rFont val="Symbol"/>
        <family val="1"/>
        <charset val="2"/>
      </rPr>
      <t>a</t>
    </r>
    <r>
      <rPr>
        <sz val="10"/>
        <rFont val="Geneva"/>
        <family val="2"/>
      </rPr>
      <t>/2)</t>
    </r>
  </si>
  <si>
    <t>Certificate of Analysis - Summary</t>
  </si>
  <si>
    <t>Part #</t>
  </si>
  <si>
    <t>COA Approved By</t>
  </si>
  <si>
    <t>COA Approval Date</t>
  </si>
  <si>
    <t>Drawing #</t>
  </si>
  <si>
    <t>Ship To Location</t>
  </si>
  <si>
    <t>CpkU</t>
  </si>
  <si>
    <t>Revision</t>
  </si>
  <si>
    <t>Supplier Lot Number</t>
  </si>
  <si>
    <t>CpkL</t>
  </si>
  <si>
    <t>Supplier Name</t>
  </si>
  <si>
    <t>Mfg. Lot Size</t>
  </si>
  <si>
    <t>DPM</t>
  </si>
  <si>
    <t>Supplier Number</t>
  </si>
  <si>
    <t>Production Date</t>
  </si>
  <si>
    <t>Defects Found</t>
  </si>
  <si>
    <t>Data Input Fields</t>
  </si>
  <si>
    <t>Meets Criteria?</t>
  </si>
  <si>
    <t>Calculated Fields</t>
  </si>
  <si>
    <t>AC</t>
  </si>
  <si>
    <t>AD</t>
  </si>
  <si>
    <t>AE</t>
  </si>
  <si>
    <t>AF</t>
  </si>
  <si>
    <t>AG</t>
  </si>
  <si>
    <t>AH</t>
  </si>
  <si>
    <t>Variable Char. #</t>
  </si>
  <si>
    <t>Feature</t>
  </si>
  <si>
    <t>Insp. Method</t>
  </si>
  <si>
    <t>Target</t>
  </si>
  <si>
    <t>Upper Spec.</t>
  </si>
  <si>
    <t>Lower Spec.</t>
  </si>
  <si>
    <t>Criteria Type</t>
  </si>
  <si>
    <t>Release Criteria</t>
  </si>
  <si>
    <t>CP</t>
  </si>
  <si>
    <t>Defectives Found</t>
  </si>
  <si>
    <t>Max</t>
  </si>
  <si>
    <t>Min</t>
  </si>
  <si>
    <t>Samples Size</t>
  </si>
  <si>
    <t>#1</t>
  </si>
  <si>
    <t>#2</t>
  </si>
  <si>
    <t>#3</t>
  </si>
  <si>
    <t>#4</t>
  </si>
  <si>
    <t>#5</t>
  </si>
  <si>
    <t>#6</t>
  </si>
  <si>
    <t>#7</t>
  </si>
  <si>
    <t>#8</t>
  </si>
  <si>
    <t>#9</t>
  </si>
  <si>
    <t>#10</t>
  </si>
  <si>
    <t>#11</t>
  </si>
  <si>
    <t>#12</t>
  </si>
  <si>
    <t>#13</t>
  </si>
  <si>
    <t>#14</t>
  </si>
  <si>
    <t>#15</t>
  </si>
  <si>
    <t>#16</t>
  </si>
  <si>
    <t>#17</t>
  </si>
  <si>
    <t>#18</t>
  </si>
  <si>
    <t>Meets All Criteria?</t>
  </si>
  <si>
    <t>Accept</t>
  </si>
  <si>
    <t>Supplier's Comments</t>
  </si>
  <si>
    <t>Reject</t>
  </si>
  <si>
    <t>Enter Supplier comments here.</t>
  </si>
  <si>
    <t>If Reject,</t>
  </si>
  <si>
    <t>check the Corrective Action that applies.</t>
  </si>
  <si>
    <t>Rework</t>
  </si>
  <si>
    <t>Received Deviation</t>
  </si>
  <si>
    <t>Reject and Re-Manufacture
(A new COA is required)</t>
  </si>
  <si>
    <t>Pending Corrective Action</t>
  </si>
  <si>
    <t>Carmel, IN</t>
  </si>
  <si>
    <t>D</t>
  </si>
  <si>
    <t>1</t>
  </si>
  <si>
    <t>12345</t>
  </si>
  <si>
    <t>6.6+/-0.38mm</t>
  </si>
  <si>
    <t>Caliper</t>
  </si>
  <si>
    <t>10.13+/-0.76mm</t>
  </si>
  <si>
    <t>66.93+/-0.76mm</t>
  </si>
  <si>
    <t>7.87+/-0.25mm</t>
  </si>
  <si>
    <t>Corrective Action:  mold cavity variation must be reduced in region of concern.  Due date:  31 Oct 08</t>
  </si>
  <si>
    <t>APPEARANCE APPROVAL REPORT</t>
  </si>
  <si>
    <t>DRAWING</t>
  </si>
  <si>
    <t>APPLICATION</t>
  </si>
  <si>
    <t>(VEHICLES)</t>
  </si>
  <si>
    <t>BUYER</t>
  </si>
  <si>
    <t>E/C LEVEL</t>
  </si>
  <si>
    <t>CODE</t>
  </si>
  <si>
    <t>ECL</t>
  </si>
  <si>
    <t>SUPPLIER</t>
  </si>
  <si>
    <t>MANUFACTURING</t>
  </si>
  <si>
    <t>ADDRESS</t>
  </si>
  <si>
    <t>LOCATION</t>
  </si>
  <si>
    <t>CITY</t>
  </si>
  <si>
    <t>STATE</t>
  </si>
  <si>
    <t>ZIP</t>
  </si>
  <si>
    <t>REASON FOR</t>
  </si>
  <si>
    <t>PART SUBMISSION WARRANT</t>
  </si>
  <si>
    <t>SPECIAL SAMPLE</t>
  </si>
  <si>
    <t>RE-SUBMISSION</t>
  </si>
  <si>
    <t>OTHER</t>
  </si>
  <si>
    <t>SUBMISSION</t>
  </si>
  <si>
    <t>PRE TEXTURE</t>
  </si>
  <si>
    <t>FIRST PRODUCTION SHIPMENT</t>
  </si>
  <si>
    <t>ENGINEERING CHANGE</t>
  </si>
  <si>
    <t>APPEARANCE EVALUATION</t>
  </si>
  <si>
    <t>AUTHORIZED CUSTOMER</t>
  </si>
  <si>
    <t>ORGANIZATION SOURCING AND TEXTURE INFORMATION</t>
  </si>
  <si>
    <t xml:space="preserve">   PRE-TEXTURE</t>
  </si>
  <si>
    <t>REPRESENTATIVE</t>
  </si>
  <si>
    <t xml:space="preserve">   EVALUATION</t>
  </si>
  <si>
    <t>SIGNATURE AND DATE</t>
  </si>
  <si>
    <t xml:space="preserve">   CORRECT AND</t>
  </si>
  <si>
    <t xml:space="preserve"> PROCEED</t>
  </si>
  <si>
    <t xml:space="preserve">   RESUBMIT</t>
  </si>
  <si>
    <t xml:space="preserve">   APPROVED TO</t>
  </si>
  <si>
    <t>ETCH/TOOL/EDM</t>
  </si>
  <si>
    <t>COLOR EVALUATION</t>
  </si>
  <si>
    <t>COLOR</t>
  </si>
  <si>
    <t>TRISTIMULUS DATA</t>
  </si>
  <si>
    <t>MASTER</t>
  </si>
  <si>
    <t>MATERIAL</t>
  </si>
  <si>
    <t>HUE</t>
  </si>
  <si>
    <t>CHROMA</t>
  </si>
  <si>
    <t>GLOSS</t>
  </si>
  <si>
    <t>METALLIC</t>
  </si>
  <si>
    <t>SHIPPING</t>
  </si>
  <si>
    <t>SUFFIX</t>
  </si>
  <si>
    <t>SOURCE</t>
  </si>
  <si>
    <t>BRILLIANCE</t>
  </si>
  <si>
    <t>DISPOSITION</t>
  </si>
  <si>
    <t>DL*</t>
  </si>
  <si>
    <t>Da*</t>
  </si>
  <si>
    <t>Db*</t>
  </si>
  <si>
    <t>DE*</t>
  </si>
  <si>
    <t>CMC</t>
  </si>
  <si>
    <t>RED</t>
  </si>
  <si>
    <t>YEL</t>
  </si>
  <si>
    <t>GRN</t>
  </si>
  <si>
    <t>BLU</t>
  </si>
  <si>
    <t>LIGHT</t>
  </si>
  <si>
    <t>DARK</t>
  </si>
  <si>
    <t>GRAY</t>
  </si>
  <si>
    <t>CLEAN</t>
  </si>
  <si>
    <t>HIGH</t>
  </si>
  <si>
    <t>LOW</t>
  </si>
  <si>
    <t>COMMENTS</t>
  </si>
  <si>
    <t>ORGANIZATION</t>
  </si>
  <si>
    <t>PHONE NO.</t>
  </si>
  <si>
    <t>SIGNATURE</t>
  </si>
  <si>
    <t>REPRESENTATIVE SIGNATURE</t>
  </si>
  <si>
    <t>Mandatory</t>
  </si>
  <si>
    <t>x</t>
  </si>
  <si>
    <t>ATTN: QUALITY</t>
  </si>
  <si>
    <t xml:space="preserve">PPAP samples </t>
  </si>
  <si>
    <t xml:space="preserve">  Supplier   ____________________________________________</t>
  </si>
  <si>
    <t xml:space="preserve">  Revision Level     ____________________________</t>
  </si>
  <si>
    <r>
      <t>Supplier Instructions:</t>
    </r>
    <r>
      <rPr>
        <sz val="26"/>
        <rFont val="Arial Black"/>
        <family val="2"/>
      </rPr>
      <t xml:space="preserve">  Complete required fields and                                                       attach this form TO </t>
    </r>
    <r>
      <rPr>
        <u/>
        <sz val="26"/>
        <rFont val="Arial Black"/>
        <family val="2"/>
      </rPr>
      <t>ALL 4 SIDES</t>
    </r>
    <r>
      <rPr>
        <sz val="26"/>
        <rFont val="Arial Black"/>
        <family val="2"/>
      </rPr>
      <t xml:space="preserve"> OF THE SHIPPING CONTAINER!                          </t>
    </r>
  </si>
  <si>
    <t>PPAP label to be used (mandatory identification)</t>
  </si>
  <si>
    <t>Visual</t>
  </si>
  <si>
    <t>2</t>
  </si>
  <si>
    <t>3</t>
  </si>
  <si>
    <t>4</t>
  </si>
  <si>
    <t>5</t>
  </si>
  <si>
    <t>6</t>
  </si>
  <si>
    <t>7</t>
  </si>
  <si>
    <t>8</t>
  </si>
  <si>
    <t>9</t>
  </si>
  <si>
    <t>10</t>
  </si>
  <si>
    <t>11</t>
  </si>
  <si>
    <t>12</t>
  </si>
  <si>
    <t>13</t>
  </si>
  <si>
    <t>14</t>
  </si>
  <si>
    <t>15</t>
  </si>
  <si>
    <t>16</t>
  </si>
  <si>
    <t>17</t>
  </si>
  <si>
    <t>18</t>
  </si>
  <si>
    <t>19</t>
  </si>
  <si>
    <t>20</t>
  </si>
  <si>
    <t>21</t>
  </si>
  <si>
    <t>22</t>
  </si>
  <si>
    <t>PPAP element</t>
  </si>
  <si>
    <t>PPAP deliverables</t>
  </si>
  <si>
    <t>Specific comment</t>
  </si>
  <si>
    <t>Version No.</t>
  </si>
  <si>
    <t>Description of Changes</t>
  </si>
  <si>
    <t>ORGANIZATION:</t>
  </si>
  <si>
    <t>PART NUMBER:</t>
  </si>
  <si>
    <t>SUPPLIER/VENDOR CODE:</t>
  </si>
  <si>
    <t>PART NAME:</t>
  </si>
  <si>
    <t>NAME OF INSPECTION FACILITY:</t>
  </si>
  <si>
    <t>DESIGN RECORD CHANGE LEVEL:</t>
  </si>
  <si>
    <t>ENGINEERING CHANGE DOCUMENTS:</t>
  </si>
  <si>
    <t>ITEM</t>
  </si>
  <si>
    <t>DIMENSION / SPECIFICATION</t>
  </si>
  <si>
    <t>SPECIFICATION / LIMITS</t>
  </si>
  <si>
    <t>TEST DATE</t>
  </si>
  <si>
    <t>QTY. TESTED</t>
  </si>
  <si>
    <t>OK</t>
  </si>
  <si>
    <t>NOT OK</t>
  </si>
  <si>
    <t>Blanket statements of conformance are unacceptable for any test results.</t>
  </si>
  <si>
    <t>TITLE</t>
  </si>
  <si>
    <t>Material Test Results</t>
  </si>
  <si>
    <t>MATERIAL SUPPLIER:</t>
  </si>
  <si>
    <t>MATERIAL SPECIFICATION / REV / DATE</t>
  </si>
  <si>
    <t>SUPPLIER TEST RESULTS (DATA)</t>
  </si>
  <si>
    <t>Performance Test Results</t>
  </si>
  <si>
    <t>NAME of LABORATORY:</t>
  </si>
  <si>
    <t>TEST SPECIFICATION / REV / DATE</t>
  </si>
  <si>
    <t>SUPPLIER TEST RESULTS (DATA) /
TEST CONDITIONS</t>
  </si>
  <si>
    <t>"OVERALL REPEATABILITY, REPRODUCIBILITY &amp; ACCURACY" -&gt;</t>
  </si>
  <si>
    <t>"OVERALL REPEATABILITY &amp; REPRODUCIBILITY" -&gt;</t>
  </si>
  <si>
    <t>"ACCURACY" -&gt;</t>
  </si>
  <si>
    <t>% Appraiser Score</t>
  </si>
  <si>
    <t>"REPEATABILITY" -&gt;</t>
  </si>
  <si>
    <t>Mixed</t>
  </si>
  <si>
    <t>False Pos</t>
  </si>
  <si>
    <t>False Neg</t>
  </si>
  <si>
    <t>Known-3</t>
  </si>
  <si>
    <t>Known-2</t>
  </si>
  <si>
    <t>Known-1</t>
  </si>
  <si>
    <t>Agree</t>
  </si>
  <si>
    <t>known</t>
  </si>
  <si>
    <t>within</t>
  </si>
  <si>
    <t>Try #2</t>
  </si>
  <si>
    <t>Try #1</t>
  </si>
  <si>
    <t>Attribute</t>
  </si>
  <si>
    <t>Sample #</t>
  </si>
  <si>
    <t>Known</t>
  </si>
  <si>
    <t>Each Other</t>
  </si>
  <si>
    <t>Y/N</t>
  </si>
  <si>
    <t>Operator #3</t>
  </si>
  <si>
    <t>Operator #2</t>
  </si>
  <si>
    <t>Operator #1</t>
  </si>
  <si>
    <t>Known Population</t>
  </si>
  <si>
    <t>Match</t>
  </si>
  <si>
    <t>Individual 3</t>
  </si>
  <si>
    <t>Individual 2</t>
  </si>
  <si>
    <t>Individual 1</t>
  </si>
  <si>
    <t>Must match labels used below</t>
  </si>
  <si>
    <t>BUSINESS:</t>
  </si>
  <si>
    <t>NG</t>
  </si>
  <si>
    <t>PRODUCT:</t>
  </si>
  <si>
    <t>NAME:</t>
  </si>
  <si>
    <r>
      <t xml:space="preserve">Attribute Legend </t>
    </r>
    <r>
      <rPr>
        <b/>
        <sz val="10"/>
        <color indexed="12"/>
        <rFont val="Arial"/>
        <family val="2"/>
      </rPr>
      <t>(used in computations)</t>
    </r>
  </si>
  <si>
    <t>DATE:</t>
  </si>
  <si>
    <t>SCORING REPORT</t>
  </si>
  <si>
    <t>Discrete Data Analysis Method</t>
  </si>
  <si>
    <t>Notes</t>
  </si>
  <si>
    <t>95% LCL</t>
  </si>
  <si>
    <t>Calculated Score</t>
  </si>
  <si>
    <t>95% UCL</t>
  </si>
  <si>
    <t># in Agreement</t>
  </si>
  <si>
    <t>Total Inspected</t>
  </si>
  <si>
    <t>Overall Repeat., Reprod., &amp; Accuracy</t>
  </si>
  <si>
    <t>Overall Repeat. and Reprod.</t>
  </si>
  <si>
    <t>False Negatives</t>
  </si>
  <si>
    <t>False Positives</t>
  </si>
  <si>
    <t># Matched</t>
  </si>
  <si>
    <t>Source</t>
  </si>
  <si>
    <t>Accuracy</t>
  </si>
  <si>
    <t>Repeatability</t>
  </si>
  <si>
    <t>Attribute Legend</t>
  </si>
  <si>
    <t>Statistical Report - Discrete Data Analysis Method</t>
  </si>
  <si>
    <t>1E111222111222</t>
  </si>
  <si>
    <t>ABCDFG</t>
  </si>
  <si>
    <t>COMPONENT VALIDATION SIGN OFF</t>
  </si>
  <si>
    <t xml:space="preserve">Part Name   </t>
  </si>
  <si>
    <t xml:space="preserve">Part No  </t>
  </si>
  <si>
    <t xml:space="preserve">Shown on Drawing No  </t>
  </si>
  <si>
    <r>
      <t xml:space="preserve">Change Level </t>
    </r>
    <r>
      <rPr>
        <b/>
        <sz val="10"/>
        <color indexed="10"/>
        <rFont val="Calibri"/>
        <family val="2"/>
      </rPr>
      <t/>
    </r>
  </si>
  <si>
    <r>
      <t xml:space="preserve">Date  </t>
    </r>
    <r>
      <rPr>
        <b/>
        <sz val="10"/>
        <color indexed="10"/>
        <rFont val="Calibri"/>
        <family val="2"/>
      </rPr>
      <t xml:space="preserve"> </t>
    </r>
  </si>
  <si>
    <t>Supplier input:</t>
  </si>
  <si>
    <t>Supplier Contact Details - Engineering</t>
  </si>
  <si>
    <t xml:space="preserve">Supplier Name   </t>
  </si>
  <si>
    <t xml:space="preserve">Supplier Address </t>
  </si>
  <si>
    <t xml:space="preserve">Supplier Validation Sign Off   </t>
  </si>
  <si>
    <t>Yes / No</t>
  </si>
  <si>
    <t>Supplier completed product DFMEA used for Test Plan input</t>
  </si>
  <si>
    <t>Supplier has completed execution of their Test / Validation Plan including activities to resolve issues identified during design &amp; development</t>
  </si>
  <si>
    <t xml:space="preserve">Supplier have addressed  all outstanding test / validation issues and classified them as closed.  </t>
  </si>
  <si>
    <t>If No explain below….</t>
  </si>
  <si>
    <t xml:space="preserve">Part Name   Fuel Solenoid </t>
  </si>
  <si>
    <t>Part No    1E57570 rev G</t>
  </si>
  <si>
    <t>Change Level    rev G</t>
  </si>
  <si>
    <t>Supplier Name   : ABC Solenoid co</t>
  </si>
  <si>
    <t>Supplier Address : 333 Adams street, Kokomo, IN</t>
  </si>
  <si>
    <t>TEST DEVICE TYPE</t>
  </si>
  <si>
    <t>Upper Spec</t>
  </si>
  <si>
    <t>Lower Spec</t>
  </si>
  <si>
    <t>Control Limits</t>
  </si>
  <si>
    <t>Unilateral tol. y/n</t>
  </si>
  <si>
    <t>Drawing / partnumber</t>
  </si>
  <si>
    <t>yes</t>
  </si>
  <si>
    <t>no</t>
  </si>
  <si>
    <t>ELC instruction for suppliers</t>
  </si>
  <si>
    <t>Flowchart:</t>
  </si>
  <si>
    <t>1.</t>
  </si>
  <si>
    <r>
      <t xml:space="preserve">The Early Launch Containment (ELC) starts whenever it is called out in the PPAP requirements, or whenever </t>
    </r>
    <r>
      <rPr>
        <sz val="10"/>
        <rFont val="Arial"/>
        <family val="2"/>
      </rPr>
      <t>special conditions are in place that create a heightened risk of producing or shipping non-conforming parts or material.</t>
    </r>
  </si>
  <si>
    <t>2.</t>
  </si>
  <si>
    <t xml:space="preserve">3. </t>
  </si>
  <si>
    <t>The ELC must have the controls, that are documented in the regular production control plan, fully implemented. The ELC plan is a living document, on which modifications need to be approved by the customer representative.</t>
  </si>
  <si>
    <t>4.</t>
  </si>
  <si>
    <t xml:space="preserve">5. </t>
  </si>
  <si>
    <t xml:space="preserve">Work instructions, training, verification of gauges, data collection, reaction plans and management auditing: all need to be included in the Early Launch Containment plan.  </t>
  </si>
  <si>
    <t>6.</t>
  </si>
  <si>
    <t xml:space="preserve">The Supplier establishes an overall Early Launch Containment strategy that includes/addresses the following:   </t>
  </si>
  <si>
    <t>* Identification of the person responsible for the overall Early Launch Containment process. Name and coordinates of this person shall be called out on the ELC Plan</t>
  </si>
  <si>
    <r>
      <t>*</t>
    </r>
    <r>
      <rPr>
        <sz val="7"/>
        <rFont val="Arial"/>
        <family val="2"/>
      </rPr>
      <t xml:space="preserve"> </t>
    </r>
    <r>
      <rPr>
        <sz val="10"/>
        <rFont val="Arial"/>
        <family val="2"/>
      </rPr>
      <t>Based on historical production process factors, high RPN items listed in the PFMEAs, Prototype learnings, statistical data, etc., additional controls may include:</t>
    </r>
  </si>
  <si>
    <r>
      <t>o</t>
    </r>
    <r>
      <rPr>
        <sz val="7"/>
        <rFont val="Times New Roman"/>
        <family val="1"/>
      </rPr>
      <t xml:space="preserve">    </t>
    </r>
    <r>
      <rPr>
        <sz val="10"/>
        <rFont val="Arial"/>
        <family val="2"/>
      </rPr>
      <t>Increased frequency/sample size of receiving, process and/or shipping inspections</t>
    </r>
  </si>
  <si>
    <r>
      <t>o</t>
    </r>
    <r>
      <rPr>
        <sz val="7"/>
        <rFont val="Times New Roman"/>
        <family val="1"/>
      </rPr>
      <t xml:space="preserve">    </t>
    </r>
    <r>
      <rPr>
        <sz val="10"/>
        <rFont val="Arial"/>
        <family val="2"/>
      </rPr>
      <t>Mandated sub-supplier containment and/or sub-supplier audits</t>
    </r>
  </si>
  <si>
    <r>
      <t>o</t>
    </r>
    <r>
      <rPr>
        <sz val="7"/>
        <rFont val="Times New Roman"/>
        <family val="1"/>
      </rPr>
      <t xml:space="preserve">    </t>
    </r>
    <r>
      <rPr>
        <sz val="10"/>
        <rFont val="Arial"/>
        <family val="2"/>
      </rPr>
      <t>Addition of inspection/control items and functional testing</t>
    </r>
  </si>
  <si>
    <r>
      <t>o</t>
    </r>
    <r>
      <rPr>
        <sz val="7"/>
        <rFont val="Times New Roman"/>
        <family val="1"/>
      </rPr>
      <t xml:space="preserve">    </t>
    </r>
    <r>
      <rPr>
        <sz val="10"/>
        <rFont val="Arial"/>
        <family val="2"/>
      </rPr>
      <t>Increased verification of label accuracy</t>
    </r>
  </si>
  <si>
    <r>
      <t>o</t>
    </r>
    <r>
      <rPr>
        <sz val="7"/>
        <rFont val="Times New Roman"/>
        <family val="1"/>
      </rPr>
      <t xml:space="preserve">    </t>
    </r>
    <r>
      <rPr>
        <sz val="10"/>
        <rFont val="Arial"/>
        <family val="2"/>
      </rPr>
      <t>Statistical evaluations</t>
    </r>
  </si>
  <si>
    <r>
      <t>o</t>
    </r>
    <r>
      <rPr>
        <sz val="7"/>
        <rFont val="Times New Roman"/>
        <family val="1"/>
      </rPr>
      <t xml:space="preserve">    </t>
    </r>
    <r>
      <rPr>
        <sz val="10"/>
        <rFont val="Arial"/>
        <family val="2"/>
      </rPr>
      <t>Enhancement of process controls</t>
    </r>
  </si>
  <si>
    <r>
      <t>o</t>
    </r>
    <r>
      <rPr>
        <sz val="7"/>
        <rFont val="Times New Roman"/>
        <family val="1"/>
      </rPr>
      <t xml:space="preserve">    </t>
    </r>
    <r>
      <rPr>
        <sz val="10"/>
        <rFont val="Arial"/>
        <family val="2"/>
      </rPr>
      <t xml:space="preserve">Increased verification of error proofing devices </t>
    </r>
  </si>
  <si>
    <r>
      <t>o</t>
    </r>
    <r>
      <rPr>
        <sz val="7"/>
        <rFont val="Times New Roman"/>
        <family val="1"/>
      </rPr>
      <t xml:space="preserve">    </t>
    </r>
    <r>
      <rPr>
        <sz val="10"/>
        <rFont val="Arial"/>
        <family val="2"/>
      </rPr>
      <t>Increased involvement and visibility of senior management</t>
    </r>
  </si>
  <si>
    <r>
      <t>o</t>
    </r>
    <r>
      <rPr>
        <sz val="7"/>
        <rFont val="Times New Roman"/>
        <family val="1"/>
      </rPr>
      <t xml:space="preserve">    </t>
    </r>
    <r>
      <rPr>
        <sz val="10"/>
        <rFont val="Arial"/>
        <family val="2"/>
      </rPr>
      <t xml:space="preserve">Increased audits, verifying key manufacturing quality fundamentals such as standard work, part handling, adherence to established quality practices </t>
    </r>
  </si>
  <si>
    <r>
      <t xml:space="preserve">* </t>
    </r>
    <r>
      <rPr>
        <sz val="10"/>
        <rFont val="Arial"/>
        <family val="2"/>
      </rPr>
      <t>Training of personnel relative to the standardized work performed at the Early Launch Containment stations</t>
    </r>
  </si>
  <si>
    <r>
      <t xml:space="preserve">* </t>
    </r>
    <r>
      <rPr>
        <sz val="10"/>
        <rFont val="Arial"/>
        <family val="2"/>
      </rPr>
      <t>Identification of the measurement equipment and data collection devices/activities to be used.</t>
    </r>
  </si>
  <si>
    <r>
      <t xml:space="preserve">* </t>
    </r>
    <r>
      <rPr>
        <sz val="10"/>
        <rFont val="Arial"/>
        <family val="2"/>
      </rPr>
      <t>Special characteristics / Critical to Quality features (CTQ) 100% checked during the early launch containment period until the capability index is equal or greater than 1.33.</t>
    </r>
  </si>
  <si>
    <t>* In case the capability index for the CTQ feature is equal or greater than 1.33, supplier may sample the special characteristics / CTQ features through statistical control.</t>
  </si>
  <si>
    <t>7.</t>
  </si>
  <si>
    <t>8.</t>
  </si>
  <si>
    <t>The Early Launch Containment plan is not a substitute to the regular production control plan, but is to be considered as an addition to the production control plan and is used to validate it.</t>
  </si>
  <si>
    <t>9.</t>
  </si>
  <si>
    <t>Supplier will be eligible to exit from the early launch containment process after full validation of the Production control plan and following:</t>
  </si>
  <si>
    <r>
      <rPr>
        <sz val="10"/>
        <rFont val="Arial"/>
        <family val="2"/>
      </rPr>
      <t>* All formal customer complaints/ SCAR / NCM’s related to this specific material should be closed</t>
    </r>
    <r>
      <rPr>
        <strike/>
        <sz val="10"/>
        <rFont val="Arial"/>
        <family val="2"/>
      </rPr>
      <t/>
    </r>
  </si>
  <si>
    <r>
      <t xml:space="preserve">* </t>
    </r>
    <r>
      <rPr>
        <sz val="10"/>
        <rFont val="Arial"/>
        <family val="2"/>
      </rPr>
      <t>Supplier’s Production Control Plan is validated. Any tracking and registration charts (I charts) maintained by the supplier should also be reviewed.</t>
    </r>
  </si>
  <si>
    <t>.</t>
  </si>
  <si>
    <t>If the supplier is unable to meet the exit criteria or the supplier’s Early Launch Containment plan continues to identify non-conformances, the supplier shall continue the necessary containment actions. Supplier may adjust the production control plan to detect the failures if a stable process is not feasible.</t>
  </si>
  <si>
    <t>Green Label</t>
  </si>
  <si>
    <t>ELC Approved parts</t>
  </si>
  <si>
    <t>Supplier representative name &amp; signature:</t>
  </si>
  <si>
    <t>Date of ELC approval:</t>
  </si>
  <si>
    <t>Data for last 4 periods</t>
  </si>
  <si>
    <t>Current Period Data</t>
  </si>
  <si>
    <t>Problem Description</t>
  </si>
  <si>
    <t>Current period</t>
  </si>
  <si>
    <t>PPM</t>
  </si>
  <si>
    <t>Defect feature 1</t>
  </si>
  <si>
    <t>Total Reviewed</t>
  </si>
  <si>
    <t>% defects for pareto chart</t>
  </si>
  <si>
    <t>4 Period PPM</t>
  </si>
  <si>
    <t>PPM for Period</t>
  </si>
  <si>
    <t>Defect feature 2</t>
  </si>
  <si>
    <t>Defect feature 3</t>
  </si>
  <si>
    <t>Defect feature 4</t>
  </si>
  <si>
    <t>Defect feature 5</t>
  </si>
  <si>
    <t>Defect feature 6</t>
  </si>
  <si>
    <t>Total Rejects</t>
  </si>
  <si>
    <t>period 1</t>
  </si>
  <si>
    <t>period 2</t>
  </si>
  <si>
    <t>period 3</t>
  </si>
  <si>
    <t>Defect Feature 1</t>
  </si>
  <si>
    <t>current period</t>
  </si>
  <si>
    <t>* Early Launch Containment station, which must be off-line, separate and independent check from the normal manufacturing process and located at the end of the process. Additional, or when more effective, 'in process' containment stations may be set up and must be documented in the Early Launch Containment Plan.</t>
  </si>
  <si>
    <t xml:space="preserve">Supplier should attach to each shipment a green ELC label signed by an appropriate Supplier representative to indicate compliance with the Early Launch Control Plan. It is recommended that the green label has a size of 1.25 x 2 inches (3 x 5 centimeters- example in QUAL TM0027 - 01) or as defined by other customer specific requirements or instructions.  </t>
  </si>
  <si>
    <r>
      <t xml:space="preserve">* Demonstration of zero defects in the Early Launch Containment </t>
    </r>
    <r>
      <rPr>
        <sz val="10"/>
        <rFont val="Arial"/>
        <family val="2"/>
      </rPr>
      <t>(e.g. 0 defects found in the required quantity or timeframe of shipments)</t>
    </r>
    <r>
      <rPr>
        <strike/>
        <sz val="10"/>
        <rFont val="Arial"/>
        <family val="2"/>
      </rPr>
      <t/>
    </r>
  </si>
  <si>
    <t>Program or Project Name:</t>
  </si>
  <si>
    <t>Product Drawing Number:</t>
  </si>
  <si>
    <t>Rev:</t>
  </si>
  <si>
    <t>Product Platform or Name:</t>
  </si>
  <si>
    <t>ECO Number(s):</t>
  </si>
  <si>
    <t>Production Facility:</t>
  </si>
  <si>
    <t>Process Flow Team:</t>
  </si>
  <si>
    <t>Production Line(s):</t>
  </si>
  <si>
    <t>Start Date:</t>
  </si>
  <si>
    <t>Current Revision:</t>
  </si>
  <si>
    <t>TBD</t>
  </si>
  <si>
    <t>STEP</t>
  </si>
  <si>
    <t>Routing Number</t>
  </si>
  <si>
    <t>Operation</t>
  </si>
  <si>
    <t xml:space="preserve">Inspection </t>
  </si>
  <si>
    <t>Transportation</t>
  </si>
  <si>
    <t>Delay</t>
  </si>
  <si>
    <t>Storage</t>
  </si>
  <si>
    <t>OPERATION DESCRIPTION</t>
  </si>
  <si>
    <t>PRODUCT AND PROCESS CHARACTERISTICS</t>
  </si>
  <si>
    <t>Product Critical Feature Present</t>
  </si>
  <si>
    <t>Process Critical Parameter Present</t>
  </si>
  <si>
    <t>CONTROL METHODS</t>
  </si>
  <si>
    <t>Equipment validation required</t>
  </si>
  <si>
    <t>Date (Rev.)</t>
  </si>
  <si>
    <t>Severity</t>
  </si>
  <si>
    <t>RPN</t>
  </si>
  <si>
    <t>Characteristics</t>
  </si>
  <si>
    <t>Key Contact/Phone</t>
  </si>
  <si>
    <t>Date(Orig)</t>
  </si>
  <si>
    <t>Control Plan Number</t>
  </si>
  <si>
    <t>Part Number/Latest Change Level</t>
  </si>
  <si>
    <t>Part Name/Description</t>
  </si>
  <si>
    <t>Other Approval/Date (If Req'd)</t>
  </si>
  <si>
    <t>Methods</t>
  </si>
  <si>
    <t>Part/ Process Number</t>
  </si>
  <si>
    <t>Process Name/ Operation Description</t>
  </si>
  <si>
    <t>Machine, Device, Jig, Tools, for Mfg.</t>
  </si>
  <si>
    <t>No.</t>
  </si>
  <si>
    <t>Special Char. Class</t>
  </si>
  <si>
    <t>Product/Process Specification/ Tolerance</t>
  </si>
  <si>
    <t>Evaluation/ Measurement Technique</t>
  </si>
  <si>
    <t>Reaction Plan</t>
  </si>
  <si>
    <t>Sample</t>
  </si>
  <si>
    <t>Detection x Occurrence</t>
  </si>
  <si>
    <t>1-40</t>
  </si>
  <si>
    <t>42-80</t>
  </si>
  <si>
    <t>81-100</t>
  </si>
  <si>
    <t>108-120</t>
  </si>
  <si>
    <t>&gt;120</t>
  </si>
  <si>
    <t>RPN distribution chart (S over DxO)</t>
  </si>
  <si>
    <t>Measuring Instrument / Gauge</t>
  </si>
  <si>
    <t>Serial No.</t>
  </si>
  <si>
    <t/>
  </si>
  <si>
    <t>Next Calibration/Verification due</t>
  </si>
  <si>
    <t>(*): evidence of calibration / verification shall be retained at supplier site, and submitted upon request to the customer</t>
  </si>
  <si>
    <t>Part No. &amp; Rev</t>
  </si>
  <si>
    <t>Spec. No. &amp; Rev</t>
  </si>
  <si>
    <t>Work Step/Operation</t>
  </si>
  <si>
    <t xml:space="preserve">Rev &amp; Date </t>
  </si>
  <si>
    <t>Summary Table of RPN Quantity Distribution</t>
  </si>
  <si>
    <t>Supplier representative (name, email, mobile phone)</t>
  </si>
  <si>
    <t xml:space="preserve">ELC Exit Criteria: </t>
  </si>
  <si>
    <t>EARLY LAUNCH CONTAINMENT PLAN</t>
  </si>
  <si>
    <t>Supplier Organization/Plant</t>
  </si>
  <si>
    <t>Supplier Approval/Date</t>
  </si>
  <si>
    <t>SERIAL PRODUCTION CONTROL PLAN</t>
  </si>
  <si>
    <t>ORGANIZATION MEASUREMENT RESULTS (DATA) 
Part identification (letter/number) in header row</t>
  </si>
  <si>
    <t>List shall mention the 'non standard' measuring devices (gage, fixture,...)</t>
  </si>
  <si>
    <t>Specific requirements to be called out by PPAP owner</t>
    <phoneticPr fontId="128" type="noConversion"/>
  </si>
  <si>
    <t>No specific template, see template proposed by AIAG</t>
    <phoneticPr fontId="128" type="noConversion"/>
  </si>
  <si>
    <t>If all changes are reflected on drawing, this item could be waived.</t>
  </si>
  <si>
    <t>Optional</t>
  </si>
  <si>
    <t>A &amp; Dec 12, 2015</t>
    <phoneticPr fontId="128" type="noConversion"/>
  </si>
  <si>
    <t>B &amp; Jun 21, 2016</t>
    <phoneticPr fontId="128" type="noConversion"/>
  </si>
  <si>
    <t>B &amp; Oct 31, 2016</t>
    <phoneticPr fontId="128" type="noConversion"/>
  </si>
  <si>
    <t>Photo</t>
    <phoneticPr fontId="128" type="noConversion"/>
  </si>
  <si>
    <t>Calibration/
Verification date (*)</t>
    <phoneticPr fontId="128" type="noConversion"/>
  </si>
  <si>
    <t>Sl No</t>
    <phoneticPr fontId="128" type="noConversion"/>
  </si>
  <si>
    <t>Calibration Test Result</t>
    <phoneticPr fontId="128" type="noConversion"/>
  </si>
  <si>
    <t>Calibration Certificate of the equipment used to calibrate the checking aids</t>
    <phoneticPr fontId="128" type="noConversion"/>
  </si>
  <si>
    <r>
      <t>CHECKING AIDS (please list all</t>
    </r>
    <r>
      <rPr>
        <b/>
        <sz val="11"/>
        <color rgb="FFFF0000"/>
        <rFont val="Arial"/>
        <family val="2"/>
      </rPr>
      <t xml:space="preserve"> </t>
    </r>
    <r>
      <rPr>
        <b/>
        <u/>
        <sz val="11"/>
        <color rgb="FFFF0000"/>
        <rFont val="Arial"/>
        <family val="2"/>
      </rPr>
      <t>not standard</t>
    </r>
    <r>
      <rPr>
        <b/>
        <sz val="11"/>
        <color theme="1"/>
        <rFont val="Arial"/>
        <family val="2"/>
      </rPr>
      <t xml:space="preserve"> measurement equipment)</t>
    </r>
    <phoneticPr fontId="128" type="noConversion"/>
  </si>
  <si>
    <t>Shaft OD gage</t>
    <phoneticPr fontId="128" type="noConversion"/>
  </si>
  <si>
    <r>
      <t>O</t>
    </r>
    <r>
      <rPr>
        <sz val="10"/>
        <rFont val="Arial"/>
        <family val="2"/>
      </rPr>
      <t>K</t>
    </r>
    <phoneticPr fontId="128" type="noConversion"/>
  </si>
  <si>
    <t xml:space="preserve">  Revision Level     Rev B</t>
    <phoneticPr fontId="128" type="noConversion"/>
  </si>
  <si>
    <r>
      <t xml:space="preserve">  Supplier   </t>
    </r>
    <r>
      <rPr>
        <u/>
        <sz val="28"/>
        <rFont val="Arial Black"/>
        <family val="2"/>
      </rPr>
      <t>ABC</t>
    </r>
    <phoneticPr fontId="128" type="noConversion"/>
  </si>
  <si>
    <t>Weight (lbs/kg)</t>
  </si>
  <si>
    <t>Eng. Change Level (Draw. Rev.)</t>
  </si>
  <si>
    <t>Dated</t>
  </si>
  <si>
    <t>Critical Characteristics are Identified in the Design Record</t>
  </si>
  <si>
    <t>Low volume demand(≤ 30 pcs/yr)</t>
  </si>
  <si>
    <t>Extremely low volume  (≤ 3 pcs/yr):</t>
  </si>
  <si>
    <t>SUPPLIER MANUFACTURING INFORMATION</t>
  </si>
  <si>
    <t xml:space="preserve">Supplier Manufacturing Name </t>
  </si>
  <si>
    <t>Supplier Contact</t>
  </si>
  <si>
    <t>Street Address</t>
  </si>
  <si>
    <t>Phone Number</t>
  </si>
  <si>
    <t>City</t>
  </si>
  <si>
    <t>Region</t>
  </si>
  <si>
    <t>Postal Code</t>
  </si>
  <si>
    <t>Country</t>
  </si>
  <si>
    <t>AUTHORIZED CUSTOMER REPRESENTATIVE</t>
  </si>
  <si>
    <t>PPAP OWNER (if applicable)</t>
  </si>
  <si>
    <t xml:space="preserve">Requestor's Name </t>
  </si>
  <si>
    <t>PPAP administration / PPAP owner name</t>
  </si>
  <si>
    <t>PPAP Document Number</t>
  </si>
  <si>
    <t>NUMBER (when applicable)</t>
  </si>
  <si>
    <t>REASON FOR SUBMISSION (Check at least one)</t>
  </si>
  <si>
    <t>REQUESTED SUBMISSION LEVEL (Check one)</t>
  </si>
  <si>
    <t>SUPPLIER ACKNOWLEDGEMENT AND ACCEPTANCE</t>
  </si>
  <si>
    <t>I have reviewed and understand the above requirements:</t>
  </si>
  <si>
    <t>Signature of authorized supplier representative</t>
  </si>
  <si>
    <t>SUBMISSION RESULTS &amp; DECLARATION</t>
  </si>
  <si>
    <t>The results for</t>
  </si>
  <si>
    <t xml:space="preserve">These results meet all Design Record requirements: </t>
  </si>
  <si>
    <t>Mold  /  Cavity  /  Production Process</t>
  </si>
  <si>
    <t>I affirm that the samples represented by this warrant are representative of our parts and have been made to the applicable customer drawings and specifications and are made from specified materials on regular production tooling with no operations other than the regular production process.         I further warrant these samples were produced at the production rate of _____/____ hours. I have noted any deviations from this declaration below.</t>
  </si>
  <si>
    <t>EXPLANATION/COMMENTS:</t>
  </si>
  <si>
    <t>Supplier Authorized Signature</t>
  </si>
  <si>
    <t>Print Name</t>
  </si>
  <si>
    <t>Phone No.</t>
  </si>
  <si>
    <t>Title</t>
  </si>
  <si>
    <t>E-mail</t>
  </si>
  <si>
    <t>PPAP Owner (if applicable) - Recommendation to ACR</t>
  </si>
  <si>
    <t>Signature:</t>
  </si>
  <si>
    <t>Signature</t>
  </si>
  <si>
    <t>Print Name &amp; Date:</t>
  </si>
  <si>
    <t>Print Name/Date:</t>
  </si>
  <si>
    <t>Part Submission Warrant</t>
  </si>
  <si>
    <t>PPAP Element</t>
  </si>
  <si>
    <t>Deliverables (*)</t>
  </si>
  <si>
    <t>R/Y/G N/A</t>
  </si>
  <si>
    <t>Comments (evidence) or action plan</t>
  </si>
  <si>
    <t>PPAP owner name</t>
  </si>
  <si>
    <t>Completion
date</t>
  </si>
  <si>
    <t>PPAP Elements</t>
  </si>
  <si>
    <t>R</t>
  </si>
  <si>
    <t>Special Instructions:</t>
  </si>
  <si>
    <t>XXXXXX</t>
    <phoneticPr fontId="128" type="noConversion"/>
  </si>
  <si>
    <t>BBB</t>
    <phoneticPr fontId="128" type="noConversion"/>
  </si>
  <si>
    <t>MIN  Ф66</t>
    <phoneticPr fontId="128" type="noConversion"/>
  </si>
  <si>
    <t>170-172.5/   A</t>
    <phoneticPr fontId="128" type="noConversion"/>
  </si>
  <si>
    <t>≤3.2</t>
    <phoneticPr fontId="128" type="noConversion"/>
  </si>
  <si>
    <t>MAX  63.5</t>
    <phoneticPr fontId="128" type="noConversion"/>
  </si>
  <si>
    <t>171-172.7/    B</t>
    <phoneticPr fontId="128" type="noConversion"/>
  </si>
  <si>
    <r>
      <rPr>
        <sz val="10"/>
        <rFont val="宋体"/>
        <family val="3"/>
        <charset val="134"/>
      </rPr>
      <t>≤</t>
    </r>
    <r>
      <rPr>
        <sz val="10"/>
        <rFont val="Arial"/>
        <family val="2"/>
      </rPr>
      <t>0.8</t>
    </r>
    <phoneticPr fontId="128" type="noConversion"/>
  </si>
  <si>
    <t>BOTH  ENDS   2×30°</t>
    <phoneticPr fontId="128" type="noConversion"/>
  </si>
  <si>
    <t>9.3-10.1</t>
    <phoneticPr fontId="128" type="noConversion"/>
  </si>
  <si>
    <t>155-157.5/    D</t>
    <phoneticPr fontId="128" type="noConversion"/>
  </si>
  <si>
    <r>
      <rPr>
        <sz val="10"/>
        <rFont val="宋体"/>
        <family val="3"/>
        <charset val="134"/>
      </rPr>
      <t>≤</t>
    </r>
    <r>
      <rPr>
        <sz val="10"/>
        <rFont val="Arial"/>
        <family val="2"/>
      </rPr>
      <t>0.15</t>
    </r>
    <phoneticPr fontId="128" type="noConversion"/>
  </si>
  <si>
    <t>190-195/     C</t>
    <phoneticPr fontId="128" type="noConversion"/>
  </si>
  <si>
    <t>1.0×45°</t>
    <phoneticPr fontId="128" type="noConversion"/>
  </si>
  <si>
    <t>MAX R3.0</t>
    <phoneticPr fontId="128" type="noConversion"/>
  </si>
  <si>
    <t>Ф51.50-51.53</t>
    <phoneticPr fontId="128" type="noConversion"/>
  </si>
  <si>
    <t>BOTH  ENDS  R13.00</t>
    <phoneticPr fontId="128" type="noConversion"/>
  </si>
  <si>
    <t>Ф140.25-140.55</t>
    <phoneticPr fontId="128" type="noConversion"/>
  </si>
  <si>
    <t>Ф64.9-65.2</t>
    <phoneticPr fontId="128" type="noConversion"/>
  </si>
  <si>
    <r>
      <rPr>
        <sz val="10"/>
        <rFont val="宋体"/>
        <family val="3"/>
        <charset val="134"/>
      </rPr>
      <t>≤</t>
    </r>
    <r>
      <rPr>
        <sz val="10"/>
        <rFont val="Arial"/>
        <family val="2"/>
      </rPr>
      <t>0.10</t>
    </r>
    <phoneticPr fontId="128" type="noConversion"/>
  </si>
  <si>
    <r>
      <rPr>
        <sz val="10"/>
        <rFont val="宋体"/>
        <family val="3"/>
        <charset val="134"/>
      </rPr>
      <t>≤</t>
    </r>
    <r>
      <rPr>
        <sz val="10"/>
        <rFont val="Arial"/>
        <family val="2"/>
      </rPr>
      <t>0.13</t>
    </r>
    <phoneticPr fontId="128" type="noConversion"/>
  </si>
  <si>
    <t>BOTH  ENDS  MINФ146</t>
    <phoneticPr fontId="128" type="noConversion"/>
  </si>
  <si>
    <t xml:space="preserve"> 1.5-3.0</t>
    <phoneticPr fontId="128" type="noConversion"/>
  </si>
  <si>
    <t>MAX215</t>
    <phoneticPr fontId="128" type="noConversion"/>
  </si>
  <si>
    <t>MAXФ208</t>
    <phoneticPr fontId="128" type="noConversion"/>
  </si>
  <si>
    <t>Ф138.35-138.45</t>
    <phoneticPr fontId="128" type="noConversion"/>
  </si>
  <si>
    <r>
      <rPr>
        <sz val="10"/>
        <rFont val="宋体"/>
        <family val="3"/>
        <charset val="134"/>
      </rPr>
      <t>≤</t>
    </r>
    <r>
      <rPr>
        <sz val="10"/>
        <rFont val="Arial"/>
        <family val="2"/>
      </rPr>
      <t>0.08</t>
    </r>
    <phoneticPr fontId="128" type="noConversion"/>
  </si>
  <si>
    <t>MAX  48.5</t>
    <phoneticPr fontId="128" type="noConversion"/>
  </si>
  <si>
    <t>Visual/Vernier Caliper</t>
    <phoneticPr fontId="128" type="noConversion"/>
  </si>
  <si>
    <t>Sweep gage/Vernier Caliper</t>
    <phoneticPr fontId="128" type="noConversion"/>
  </si>
  <si>
    <t>Micrometer</t>
    <phoneticPr fontId="128" type="noConversion"/>
  </si>
  <si>
    <t>Dial Gage</t>
  </si>
  <si>
    <t>CMM</t>
    <phoneticPr fontId="128" type="noConversion"/>
  </si>
  <si>
    <t>Vernier Caliper</t>
    <phoneticPr fontId="128" type="noConversion"/>
  </si>
  <si>
    <t>Roughness Equipment</t>
    <phoneticPr fontId="128" type="noConversion"/>
  </si>
  <si>
    <t>Contrast with sample plate</t>
    <phoneticPr fontId="128" type="noConversion"/>
  </si>
  <si>
    <t>CMM</t>
    <phoneticPr fontId="128" type="noConversion"/>
  </si>
  <si>
    <t>Vernier Caliper</t>
    <phoneticPr fontId="128" type="noConversion"/>
  </si>
  <si>
    <r>
      <t>3</t>
    </r>
    <r>
      <rPr>
        <sz val="10"/>
        <rFont val="Arial"/>
        <family val="2"/>
      </rPr>
      <t>-pin</t>
    </r>
    <r>
      <rPr>
        <sz val="10"/>
        <rFont val="Arial"/>
        <family val="2"/>
      </rPr>
      <t xml:space="preserve"> ID dial gage</t>
    </r>
    <phoneticPr fontId="128" type="noConversion"/>
  </si>
  <si>
    <t>Sweep gage</t>
    <phoneticPr fontId="128" type="noConversion"/>
  </si>
  <si>
    <t>Plug Gage/CMM</t>
    <phoneticPr fontId="128" type="noConversion"/>
  </si>
  <si>
    <t>ID dial gage</t>
    <phoneticPr fontId="128" type="noConversion"/>
  </si>
  <si>
    <t>Sweep gage/Vernier Caliper</t>
    <phoneticPr fontId="128" type="noConversion"/>
  </si>
  <si>
    <t>OK/1.9</t>
    <phoneticPr fontId="128" type="noConversion"/>
  </si>
  <si>
    <t>OK/2.4</t>
    <phoneticPr fontId="128" type="noConversion"/>
  </si>
  <si>
    <t>OK/2.2</t>
    <phoneticPr fontId="128" type="noConversion"/>
  </si>
  <si>
    <t>OK/198.6</t>
    <phoneticPr fontId="128" type="noConversion"/>
  </si>
  <si>
    <t>OK/201.1</t>
    <phoneticPr fontId="128" type="noConversion"/>
  </si>
  <si>
    <t>OK/200.8</t>
    <phoneticPr fontId="128" type="noConversion"/>
  </si>
  <si>
    <t>138.425</t>
    <phoneticPr fontId="128" type="noConversion"/>
  </si>
  <si>
    <t>138.42</t>
    <phoneticPr fontId="128" type="noConversion"/>
  </si>
  <si>
    <t>138.41</t>
    <phoneticPr fontId="128" type="noConversion"/>
  </si>
  <si>
    <t>0.06</t>
    <phoneticPr fontId="128" type="noConversion"/>
  </si>
  <si>
    <t>0.055</t>
    <phoneticPr fontId="128" type="noConversion"/>
  </si>
  <si>
    <t>0.05</t>
    <phoneticPr fontId="128" type="noConversion"/>
  </si>
  <si>
    <t>OK/41</t>
    <phoneticPr fontId="128" type="noConversion"/>
  </si>
  <si>
    <t>OK/43</t>
    <phoneticPr fontId="128" type="noConversion"/>
  </si>
  <si>
    <t>171.28</t>
    <phoneticPr fontId="128" type="noConversion"/>
  </si>
  <si>
    <t>171.08</t>
    <phoneticPr fontId="128" type="noConversion"/>
  </si>
  <si>
    <t>171.75</t>
    <phoneticPr fontId="128" type="noConversion"/>
  </si>
  <si>
    <t>2.2</t>
    <phoneticPr fontId="128" type="noConversion"/>
  </si>
  <si>
    <t>2.1</t>
    <phoneticPr fontId="128" type="noConversion"/>
  </si>
  <si>
    <t>OK53</t>
    <phoneticPr fontId="128" type="noConversion"/>
  </si>
  <si>
    <t>OK/52</t>
    <phoneticPr fontId="128" type="noConversion"/>
  </si>
  <si>
    <t>OK/53</t>
    <phoneticPr fontId="128" type="noConversion"/>
  </si>
  <si>
    <t>OK</t>
    <phoneticPr fontId="128" type="noConversion"/>
  </si>
  <si>
    <t>0.634</t>
    <phoneticPr fontId="128" type="noConversion"/>
  </si>
  <si>
    <t>0.655</t>
    <phoneticPr fontId="128" type="noConversion"/>
  </si>
  <si>
    <t>0.643</t>
    <phoneticPr fontId="128" type="noConversion"/>
  </si>
  <si>
    <r>
      <t>9</t>
    </r>
    <r>
      <rPr>
        <sz val="10"/>
        <rFont val="Arial"/>
        <family val="2"/>
      </rPr>
      <t>.94</t>
    </r>
    <phoneticPr fontId="128" type="noConversion"/>
  </si>
  <si>
    <t>10.02</t>
    <phoneticPr fontId="128" type="noConversion"/>
  </si>
  <si>
    <t>9.92</t>
    <phoneticPr fontId="128" type="noConversion"/>
  </si>
  <si>
    <t>0.02</t>
    <phoneticPr fontId="128" type="noConversion"/>
  </si>
  <si>
    <t>0.006</t>
    <phoneticPr fontId="128" type="noConversion"/>
  </si>
  <si>
    <t>0.025</t>
    <phoneticPr fontId="128" type="noConversion"/>
  </si>
  <si>
    <t>190.73</t>
    <phoneticPr fontId="128" type="noConversion"/>
  </si>
  <si>
    <t>191.22</t>
    <phoneticPr fontId="128" type="noConversion"/>
  </si>
  <si>
    <t>191.87</t>
    <phoneticPr fontId="128" type="noConversion"/>
  </si>
  <si>
    <t>51.52</t>
    <phoneticPr fontId="128" type="noConversion"/>
  </si>
  <si>
    <t>51.53</t>
    <phoneticPr fontId="128" type="noConversion"/>
  </si>
  <si>
    <t>OK</t>
    <phoneticPr fontId="128" type="noConversion"/>
  </si>
  <si>
    <t>OK/140.40</t>
    <phoneticPr fontId="128" type="noConversion"/>
  </si>
  <si>
    <t>OK/140.41</t>
    <phoneticPr fontId="128" type="noConversion"/>
  </si>
  <si>
    <r>
      <t>6</t>
    </r>
    <r>
      <rPr>
        <sz val="10"/>
        <rFont val="Arial"/>
        <family val="2"/>
      </rPr>
      <t>5.103</t>
    </r>
    <phoneticPr fontId="128" type="noConversion"/>
  </si>
  <si>
    <t>65.10</t>
    <phoneticPr fontId="128" type="noConversion"/>
  </si>
  <si>
    <t>65.200</t>
    <phoneticPr fontId="128" type="noConversion"/>
  </si>
  <si>
    <t>OK/149.4/150.7</t>
    <phoneticPr fontId="128" type="noConversion"/>
  </si>
  <si>
    <t>OK/150.4/149.7</t>
    <phoneticPr fontId="128" type="noConversion"/>
  </si>
  <si>
    <t>OK/147.3/148.6</t>
    <phoneticPr fontId="128" type="noConversion"/>
  </si>
  <si>
    <r>
      <t>O</t>
    </r>
    <r>
      <rPr>
        <sz val="10"/>
        <rFont val="Arial"/>
        <family val="2"/>
      </rPr>
      <t>K</t>
    </r>
    <phoneticPr fontId="128" type="noConversion"/>
  </si>
  <si>
    <t>NA</t>
    <phoneticPr fontId="128" type="noConversion"/>
  </si>
  <si>
    <t>Stator: G140049
Rotor: 00012</t>
    <phoneticPr fontId="128" type="noConversion"/>
  </si>
  <si>
    <t>Stator: G140052 
Rotor: 00018</t>
    <phoneticPr fontId="128" type="noConversion"/>
  </si>
  <si>
    <t>Stator:G140040
Rotor:00011</t>
    <phoneticPr fontId="128" type="noConversion"/>
  </si>
  <si>
    <t>SIGNATURE:XXX</t>
    <phoneticPr fontId="128" type="noConversion"/>
  </si>
  <si>
    <t xml:space="preserve">TITLE: XXX </t>
    <phoneticPr fontId="128" type="noConversion"/>
  </si>
  <si>
    <t>Caliper / Gage</t>
    <phoneticPr fontId="128" type="noConversion"/>
  </si>
  <si>
    <t>2×30°</t>
    <phoneticPr fontId="128" type="noConversion"/>
  </si>
  <si>
    <t xml:space="preserve">Caliper </t>
    <phoneticPr fontId="128" type="noConversion"/>
  </si>
  <si>
    <t>213.50</t>
    <phoneticPr fontId="128" type="noConversion"/>
  </si>
  <si>
    <t>214.00</t>
    <phoneticPr fontId="128" type="noConversion"/>
  </si>
  <si>
    <t xml:space="preserve"> Ф66</t>
    <phoneticPr fontId="128" type="noConversion"/>
  </si>
  <si>
    <t>DATE :2015/8/4</t>
    <phoneticPr fontId="128" type="noConversion"/>
  </si>
  <si>
    <t>See column left</t>
    <phoneticPr fontId="128" type="noConversion"/>
  </si>
  <si>
    <t>XXXXXX</t>
    <phoneticPr fontId="128" type="noConversion"/>
  </si>
  <si>
    <t>See column left</t>
    <phoneticPr fontId="128" type="noConversion"/>
  </si>
  <si>
    <t>OK</t>
    <phoneticPr fontId="128" type="noConversion"/>
  </si>
  <si>
    <t>1.260mm</t>
    <phoneticPr fontId="155" type="noConversion"/>
  </si>
  <si>
    <t>1.182mm</t>
    <phoneticPr fontId="155" type="noConversion"/>
  </si>
  <si>
    <t>0.080mm</t>
    <phoneticPr fontId="155" type="noConversion"/>
  </si>
  <si>
    <t>32/32/30</t>
    <phoneticPr fontId="155" type="noConversion"/>
  </si>
  <si>
    <t>0.01535/0.01526/0.01519/0.01521/0.01529Ω</t>
    <phoneticPr fontId="155" type="noConversion"/>
  </si>
  <si>
    <t>9.5/8.7/8.5/9.1/8.6/8.7/8.5/9.1/8.6/8.1/8.9KV</t>
    <phoneticPr fontId="155" type="noConversion"/>
  </si>
  <si>
    <t>∞</t>
    <phoneticPr fontId="155" type="noConversion"/>
  </si>
  <si>
    <t>Enameled wire inspection record</t>
    <phoneticPr fontId="128" type="noConversion"/>
  </si>
  <si>
    <r>
      <t>N</t>
    </r>
    <r>
      <rPr>
        <sz val="10"/>
        <rFont val="Arial"/>
        <family val="2"/>
      </rPr>
      <t xml:space="preserve">ote: this example doesn't include all data supplier provided per IP concern. </t>
    </r>
    <phoneticPr fontId="128" type="noConversion"/>
  </si>
  <si>
    <t>Instruction / guidance for supplier</t>
    <phoneticPr fontId="128" type="noConversion"/>
  </si>
  <si>
    <t>PROCESS FLOW DIAGRAM</t>
    <phoneticPr fontId="128" type="noConversion"/>
  </si>
  <si>
    <t>Fan Motor 2KW</t>
  </si>
  <si>
    <t>PO 123</t>
  </si>
  <si>
    <t>25kg</t>
  </si>
  <si>
    <t>all listed on the 23456789 drawing</t>
  </si>
  <si>
    <t>N/A</t>
  </si>
  <si>
    <t>MOX, UCV, WUJ</t>
  </si>
  <si>
    <t>Thomas A. Edison</t>
  </si>
  <si>
    <t>Nicola Tesla Street 1</t>
  </si>
  <si>
    <t>t.edison@supermotor.co.uk</t>
  </si>
  <si>
    <t>Davenport</t>
  </si>
  <si>
    <t>EMEA</t>
  </si>
  <si>
    <t>1A23B</t>
  </si>
  <si>
    <t>UK</t>
  </si>
  <si>
    <t>(44) 012345678</t>
  </si>
  <si>
    <t>Michael Faraday</t>
  </si>
  <si>
    <t>William Sturgeon</t>
  </si>
  <si>
    <t>0/1123581321</t>
    <phoneticPr fontId="155" type="noConversion"/>
  </si>
  <si>
    <t>thomas Alva Edison</t>
  </si>
  <si>
    <t>I affirm that the samples represented by this warrant are representative of our parts and have been made to the applicable customer drawings and specifications and are made from specified materials on regular production tooling with no operations other than the regular production process.         I further warrant these samples were produced at the production rate of __2___/__1__ hours. I have noted any deviations from this declaration below.</t>
  </si>
  <si>
    <t>Quality Manager</t>
  </si>
  <si>
    <t>Ballooned print provided, including nameplates</t>
  </si>
  <si>
    <t>W. Sturgeon</t>
  </si>
  <si>
    <t>Confirmation of no Engineering change documents provided and attached to the package</t>
  </si>
  <si>
    <t>PFD verified, controlled document and kept up to date.</t>
  </si>
  <si>
    <t>PFMEA in line with PFD, controlled document and is up to date. Attached to the package</t>
  </si>
  <si>
    <t>AIAG form of CP is up to date, controlled and attached to package</t>
  </si>
  <si>
    <t>Gauge R&amp;R, done on all measuring devices used at CTQ and is attached to the package</t>
  </si>
  <si>
    <t>Dimensional Report for all parameters was provided all values are OK</t>
  </si>
  <si>
    <t>Material certificates(varnish/copper/lamination steel/ shaft steel) attached. Final test reports of samples attached</t>
  </si>
  <si>
    <t>Pictures, delivery note including sn and AWB attached to the package(50pcs)</t>
  </si>
  <si>
    <t>NA</t>
    <phoneticPr fontId="155" type="noConversion"/>
  </si>
  <si>
    <t>Packaging Instruction attached to package</t>
  </si>
  <si>
    <t>PSW signed and reviewed in time by supplier na PPAP owner</t>
  </si>
  <si>
    <t>ELC done on the bath of 1st 300pcs and is attached to the package</t>
  </si>
  <si>
    <t>SPA closed on 19.1.2016 score of 88,8% and report is attached to the package</t>
  </si>
  <si>
    <t>CDR done and uploaded to Sharepoint. Over all status is Pass</t>
  </si>
  <si>
    <t xml:space="preserve">Samples to be labeled with special decals </t>
  </si>
  <si>
    <t>Supplier CSID</t>
  </si>
  <si>
    <t>Part Number/Revision</t>
  </si>
  <si>
    <t>Reason for CDR</t>
  </si>
  <si>
    <t>Auditor</t>
  </si>
  <si>
    <t>Shared / Dedicated process</t>
  </si>
  <si>
    <t>Working hours / shift</t>
  </si>
  <si>
    <t>Shifts per Day</t>
  </si>
  <si>
    <t>Days / week</t>
  </si>
  <si>
    <t>Weeks / year</t>
  </si>
  <si>
    <t>Total hours / year</t>
  </si>
  <si>
    <t>Gross Min Avail/day
(minutes)</t>
  </si>
  <si>
    <t>Changeovers/Tool Changes (minutes/day)</t>
  </si>
  <si>
    <t>Planned Maintenance (minutes/day)</t>
  </si>
  <si>
    <t>Unscheduled Downtime (minutes/day)</t>
  </si>
  <si>
    <t>Net Available Minutes/day
(minutes)</t>
  </si>
  <si>
    <t>Net Minutes Available/Day for Study Parts
(minutes/day)</t>
  </si>
  <si>
    <t>Quoted production rate (parts/hour)</t>
  </si>
  <si>
    <t>Estimated % Scrap / process</t>
  </si>
  <si>
    <t>Adjusted production rate (pcs / hour)</t>
  </si>
  <si>
    <t>Available capacity (pcs/year)</t>
  </si>
  <si>
    <t>Utilization %</t>
  </si>
  <si>
    <t>Risk</t>
  </si>
  <si>
    <t>Number of Good Parts at the End of the Line</t>
  </si>
  <si>
    <t>Total Number of Scrapped Parts at all Operations for Each Line</t>
  </si>
  <si>
    <t>% Scrap (percent)</t>
  </si>
  <si>
    <t>Net output (pcs / hour)</t>
  </si>
  <si>
    <t xml:space="preserve">Actual capacity utilization % </t>
  </si>
  <si>
    <t>Header</t>
  </si>
  <si>
    <t>Annual quoted volume</t>
  </si>
  <si>
    <t>Production weeks / year (at customer)</t>
  </si>
  <si>
    <t>Weekly demand</t>
  </si>
  <si>
    <t>Run at Rate completion date</t>
  </si>
  <si>
    <t>Scheduled Break/Lunch (minutes/shift)</t>
  </si>
  <si>
    <t>CDR status (Pass / At Risk / Fail)</t>
  </si>
  <si>
    <t>Date of Request:  _____________________________________</t>
  </si>
  <si>
    <t>Date Needed:  _______________________________________</t>
  </si>
  <si>
    <t>Parts can be Shipped to the Customer (Circle One):     YES             NO*</t>
  </si>
  <si>
    <t>*If no parts must be removed from unit and returned to ACR/PPAP Owner</t>
  </si>
  <si>
    <t>ACR/PPAP Owner:  ____________________________________</t>
  </si>
  <si>
    <t>By Signing I acknowledge that parts pass Form, Fit, and Function production run and are approved for future use.</t>
  </si>
  <si>
    <t>If Issues are found with Form, Fit, and Function Trial please indicate the reasons below:</t>
  </si>
  <si>
    <t>Serial Numbers of Units with Parts if Shipped:</t>
  </si>
  <si>
    <t>PROCESS FLOW DIAGRAM</t>
  </si>
  <si>
    <t>ABC</t>
    <phoneticPr fontId="155" type="noConversion"/>
  </si>
  <si>
    <t>K</t>
  </si>
  <si>
    <t>EFG</t>
    <phoneticPr fontId="155" type="noConversion"/>
  </si>
  <si>
    <t>XXX</t>
    <phoneticPr fontId="155" type="noConversion"/>
  </si>
  <si>
    <t>XYZ</t>
    <phoneticPr fontId="155" type="noConversion"/>
  </si>
  <si>
    <t>YYY</t>
    <phoneticPr fontId="155" type="noConversion"/>
  </si>
  <si>
    <t>05</t>
  </si>
  <si>
    <t>Casting Receipt</t>
  </si>
  <si>
    <t>Casting Dim</t>
  </si>
  <si>
    <t>Visual inspection</t>
  </si>
  <si>
    <t>06</t>
  </si>
  <si>
    <t>Stress Relieving</t>
  </si>
  <si>
    <t>Hardness, Temperature</t>
  </si>
  <si>
    <t>PLC controller</t>
  </si>
  <si>
    <t>OE Bore,Rough Od Turning,Facing &amp; Chafering</t>
  </si>
  <si>
    <t>OD turning,OE bore,chamfer</t>
  </si>
  <si>
    <t>Finish OD Turning, Finish Grooving ,Chamfer</t>
  </si>
  <si>
    <t xml:space="preserve">Finish Grooving,Finish OD Turning,Chamfer Dimension, </t>
  </si>
  <si>
    <t>30</t>
  </si>
  <si>
    <t>SF Bore,Circlip  Groove , Oil Groove Drilling</t>
  </si>
  <si>
    <t>SF bore diameter,circlip Dist,Drill Angle,Circlip Groove</t>
  </si>
  <si>
    <t>40</t>
  </si>
  <si>
    <t>Inside Boss Face Milling</t>
  </si>
  <si>
    <t>Boss Milling Distance,Ra</t>
  </si>
  <si>
    <t>42</t>
  </si>
  <si>
    <t>Honing</t>
  </si>
  <si>
    <t>Fine Bore diameter</t>
  </si>
  <si>
    <t>45</t>
  </si>
  <si>
    <t>Debarring &amp; Buffing</t>
  </si>
  <si>
    <t>Remove All Burrs</t>
  </si>
  <si>
    <t>46</t>
  </si>
  <si>
    <t>Final Inspection</t>
  </si>
  <si>
    <t>AS Per Final Quality Plan</t>
  </si>
  <si>
    <t>50</t>
  </si>
  <si>
    <t>Ultrasonic  Cleaning</t>
  </si>
  <si>
    <t>Visually Ensure the Dust Free Component</t>
  </si>
  <si>
    <t>55</t>
  </si>
  <si>
    <t>Visual Inspection</t>
  </si>
  <si>
    <t>Free From Rust &amp; Damages</t>
  </si>
  <si>
    <t>60</t>
  </si>
  <si>
    <t>Laser Marking Top side</t>
  </si>
  <si>
    <t>Batch Code,Part No,Logo</t>
  </si>
  <si>
    <t>70</t>
  </si>
  <si>
    <t>Oiling,Packing &amp; Dispatch</t>
  </si>
  <si>
    <t>IMPORTANT: Instruction for supplier</t>
  </si>
  <si>
    <r>
      <t xml:space="preserve">examples: </t>
    </r>
    <r>
      <rPr>
        <b/>
        <sz val="10"/>
        <rFont val="Arial"/>
        <family val="2"/>
      </rPr>
      <t>5_pn12345_rev B_20161210.pdf</t>
    </r>
    <r>
      <rPr>
        <sz val="10"/>
        <rFont val="Arial"/>
        <family val="2"/>
      </rPr>
      <t xml:space="preserve"> - or </t>
    </r>
    <r>
      <rPr>
        <b/>
        <sz val="10"/>
        <rFont val="Arial"/>
        <family val="2"/>
      </rPr>
      <t>18_23456_rev A_20161123.xlsx</t>
    </r>
  </si>
  <si>
    <t>Part No. &amp; Rev</t>
    <phoneticPr fontId="128" type="noConversion"/>
  </si>
  <si>
    <t>Supplier Name</t>
    <phoneticPr fontId="128" type="noConversion"/>
  </si>
  <si>
    <t>XXXXXX Rev A</t>
    <phoneticPr fontId="128" type="noConversion"/>
  </si>
  <si>
    <t>AAA</t>
    <phoneticPr fontId="128" type="noConversion"/>
  </si>
  <si>
    <t xml:space="preserve"> BBB / 2016-11-15</t>
    <phoneticPr fontId="128" type="noConversion"/>
  </si>
  <si>
    <t>CCC / 2016-11-25</t>
    <phoneticPr fontId="128" type="noConversion"/>
  </si>
  <si>
    <t>Table Prepared by / Date</t>
    <phoneticPr fontId="128" type="noConversion"/>
  </si>
  <si>
    <t>Table Approved by / Date</t>
    <phoneticPr fontId="128" type="noConversion"/>
  </si>
  <si>
    <t>To be completed by the supplier before the capacity verification</t>
  </si>
  <si>
    <t>Process Name</t>
  </si>
  <si>
    <t># Machines / Stations</t>
  </si>
  <si>
    <t>Process Time Allocated for Other Customers (minutes/day)</t>
  </si>
  <si>
    <t>Downtime (seconds)</t>
  </si>
  <si>
    <t>CDR actual good parts produced pcs</t>
  </si>
  <si>
    <t>Local or common supplier name</t>
  </si>
  <si>
    <t>Common supplier identification code as listed in Oracle BI</t>
  </si>
  <si>
    <t>Calculates the demand per week based on the quoted volume and the production weeks or Increased (peak) demand</t>
  </si>
  <si>
    <t>Date of the CDR</t>
  </si>
  <si>
    <t>Select from drop down list</t>
  </si>
  <si>
    <t>Auditor name</t>
  </si>
  <si>
    <t>Process Number</t>
  </si>
  <si>
    <t>Number of the process operation or production line in accordance with the process flow chart</t>
  </si>
  <si>
    <t>Name of the process operation or production line in accordance with the process flow chart</t>
  </si>
  <si>
    <t>The total number of working hours per shift without any breaks</t>
  </si>
  <si>
    <t>Total number of shifts the supplier is working per day</t>
  </si>
  <si>
    <t>Total number of days the supplier is working per week</t>
  </si>
  <si>
    <t>Total number of weeks the supplier is working per year,  For increased / Peak analysis, use number of weeks per increased / peak demand period.</t>
  </si>
  <si>
    <t>The number of machines or number of stations that are capable of producing the same output for the same process</t>
  </si>
  <si>
    <t>Calculated fields indicating the total number minutes that are available in one working day including all shifts ,machines / stations.</t>
  </si>
  <si>
    <t>Total minutes that are scheduled per shift per production line including all machines / stations.</t>
  </si>
  <si>
    <t>Total minutes per day including all shifts that are scheduled for changeovers and/or tool changes</t>
  </si>
  <si>
    <t>Total minutes per day that are scheduled per day for maintenance on this process</t>
  </si>
  <si>
    <t>The total number of minutes per day the suppliers process is occupied with other customer products, including all machines and stations.</t>
  </si>
  <si>
    <t>The number of parts that can be produced per hour based on the suppliers quotation or current production standards</t>
  </si>
  <si>
    <t>The percentage of scrap the supplier quoted and/or expects from this process</t>
  </si>
  <si>
    <t>Estimated Efficiency in percentage based on suppliers line efficiency KPI if not yet included in column "L", "M" or "N".</t>
  </si>
  <si>
    <t>Calculated field indicating the production rate in part per hour based on the minutes available per day minus scrap rate and line efficiency</t>
  </si>
  <si>
    <t>Calculated field indicating the available capacity in parts per year based on the working hours per year</t>
  </si>
  <si>
    <t>Calculated field indicating the total process utilization for this product in percentage based on the total parts that can be produced on this process and the annual quoted volume.</t>
  </si>
  <si>
    <t>Defines the risk of the process utilization with High, medium or low. High &gt; 100% process utilization, medium 90 - 100% process utilization, low &lt; 90% process utilization.</t>
  </si>
  <si>
    <t>Verification of the capacity demonstration review</t>
  </si>
  <si>
    <t>Documented efficiency%</t>
  </si>
  <si>
    <t>In case of low "Risk" identified in column Y, the SDE can opt to perform the CDR verification by means of supplier provided efficiency % (AA), scrap % (AB) and cycle time per part (AC)
Provide supporting evidence of the suppliers efficiency (AA) on the "efficiency / scrap % evidence" worksheet
As a minimum the supplier shall provide 6 data points over the last 6 months supporting the efficiency % result in column AA. Input can be equipment Failure,. Process Failure, the Performance efficiency of equipment is affected by Speed Losses, Idling and Minor Stops and Reduced Speed. The evidence can be shown as a KPI graph of machine efficiency rate or actual observations or measurements.</t>
  </si>
  <si>
    <t>Documented scrap %</t>
  </si>
  <si>
    <t>In case of low risk identified in column Y, the SDE can opt to perform the CDR verification by means of supplier provided efficiency % (AA), scrap % (AB) and cycle time per part (AC)
Provide supporting evidence of the suppliers scrap % (AB) on the "efficiency / scrap % evidence" worksheet
As a minimum the supplier shall provide 6 data points over the last 6 months supporting the efficiency result in column AA.</t>
  </si>
  <si>
    <t>Process Cycle Time per Part (seconds)</t>
  </si>
  <si>
    <t xml:space="preserve">the time in seconds it takes to complete one part within this process </t>
  </si>
  <si>
    <t>Any downtime in seconds registered recalculated to one hour period</t>
  </si>
  <si>
    <t>Count of the number of good parts registered by the executor of the CDR</t>
  </si>
  <si>
    <t>Count of the number of scrapped parts registered by the executor of the CDR</t>
  </si>
  <si>
    <t>Calculated field indicating the percentage of scrap during the monitoring period</t>
  </si>
  <si>
    <t xml:space="preserve">The number of good parts produced the auditor counts after the trial run </t>
  </si>
  <si>
    <t>Calculated field indicating the parts per hour produced</t>
  </si>
  <si>
    <t>Calculated field indicating the utilization of this process</t>
  </si>
  <si>
    <t>Defines if the CDR is a Pass (&lt;90%) - At Risk (90 - 100%) or Fail (&gt;100%)</t>
  </si>
  <si>
    <t>CAPACITY DEMONSTRATION REVIEW WORKSHEET</t>
  </si>
  <si>
    <t>CDR completion date</t>
  </si>
  <si>
    <t>Verification of the Capacity Demonstration review</t>
  </si>
  <si>
    <t>Low Risk</t>
  </si>
  <si>
    <t>Medium / High Risk</t>
  </si>
  <si>
    <t>Process
Number</t>
  </si>
  <si>
    <t>Changeovers/
Tool Changes (minutes/day)</t>
  </si>
  <si>
    <t>Estimated % efficiency</t>
  </si>
  <si>
    <t xml:space="preserve"> Documented efficiency%</t>
  </si>
  <si>
    <t xml:space="preserve"> Documented scrap%</t>
  </si>
  <si>
    <t>Line Cycle Time per Part (seconds)</t>
  </si>
  <si>
    <t>Number of Completed Parts at the End of the Process</t>
  </si>
  <si>
    <t>Total Number of Scrapped Parts at the End of the Process</t>
  </si>
  <si>
    <t>% Scrap cumulated</t>
  </si>
  <si>
    <t>Run @ Rate status (Pass/ At Risk/Fail)</t>
  </si>
  <si>
    <t>Results</t>
  </si>
  <si>
    <t>Corrective actions are required:</t>
  </si>
  <si>
    <t>Overall Process
Utilization %</t>
  </si>
  <si>
    <t>Status</t>
  </si>
  <si>
    <t>Supplier Signature / Date</t>
  </si>
  <si>
    <t>New production readiness trial run is required:</t>
  </si>
  <si>
    <t>SDE comments and recommendation</t>
  </si>
  <si>
    <t>PPAP L3</t>
  </si>
  <si>
    <t>Approved</t>
  </si>
  <si>
    <t>PPAP L5</t>
  </si>
  <si>
    <t>Not Approved</t>
  </si>
  <si>
    <t>Increased demand</t>
  </si>
  <si>
    <t>Delivery performance</t>
  </si>
  <si>
    <t>Shared</t>
  </si>
  <si>
    <t>Efficiency evidence</t>
  </si>
  <si>
    <t>Scrap evidence</t>
  </si>
  <si>
    <t>Dedicated</t>
  </si>
  <si>
    <t>ABC</t>
  </si>
  <si>
    <t>ABCD</t>
  </si>
  <si>
    <t>B</t>
  </si>
  <si>
    <t>C</t>
  </si>
  <si>
    <t>E</t>
  </si>
  <si>
    <t>F</t>
  </si>
  <si>
    <t>H</t>
  </si>
  <si>
    <t>I</t>
  </si>
  <si>
    <t>J</t>
  </si>
  <si>
    <t>PARTS PACKAGING APPROVAL FORM</t>
    <phoneticPr fontId="128" type="noConversion"/>
  </si>
  <si>
    <t xml:space="preserve"> Single Part Information</t>
  </si>
  <si>
    <t>General Information</t>
  </si>
  <si>
    <t>Package and Transport</t>
  </si>
  <si>
    <t xml:space="preserve">Project Name                           </t>
  </si>
  <si>
    <t xml:space="preserve">PPAP No.                                </t>
  </si>
  <si>
    <t xml:space="preserve">Part/Model Number        </t>
  </si>
  <si>
    <t xml:space="preserve">Part Name               </t>
  </si>
  <si>
    <t xml:space="preserve">Package  Level        </t>
  </si>
  <si>
    <t xml:space="preserve">Transport                              </t>
  </si>
  <si>
    <r>
      <t xml:space="preserve">Pallet Recycle                                       </t>
    </r>
    <r>
      <rPr>
        <sz val="8"/>
        <rFont val="宋体"/>
        <family val="3"/>
        <charset val="134"/>
      </rPr>
      <t/>
    </r>
  </si>
  <si>
    <t>Package Owner</t>
  </si>
  <si>
    <t>Supplier Location</t>
  </si>
  <si>
    <t>Loading method</t>
  </si>
  <si>
    <t>Package Recycle</t>
  </si>
  <si>
    <t xml:space="preserve"> Parts Package Type </t>
  </si>
  <si>
    <r>
      <t xml:space="preserve">Batch/kitting Package Type </t>
    </r>
    <r>
      <rPr>
        <sz val="8"/>
        <rFont val="宋体"/>
        <family val="3"/>
        <charset val="134"/>
      </rPr>
      <t/>
    </r>
  </si>
  <si>
    <t>Package Type</t>
  </si>
  <si>
    <t xml:space="preserve">Single Part Primary Pack                                                                                    </t>
  </si>
  <si>
    <r>
      <t xml:space="preserve">Required Internal Dunnage/Drawing                                               </t>
    </r>
    <r>
      <rPr>
        <b/>
        <sz val="10"/>
        <rFont val="宋体"/>
        <family val="3"/>
        <charset val="134"/>
      </rPr>
      <t/>
    </r>
  </si>
  <si>
    <t xml:space="preserve">Pallet Configuration                                                                        </t>
  </si>
  <si>
    <t>Insert Photo</t>
  </si>
  <si>
    <r>
      <t>Package Drawings</t>
    </r>
    <r>
      <rPr>
        <sz val="8"/>
        <rFont val="宋体"/>
        <family val="3"/>
        <charset val="134"/>
      </rPr>
      <t/>
    </r>
  </si>
  <si>
    <r>
      <t>Package Drawings</t>
    </r>
    <r>
      <rPr>
        <sz val="8"/>
        <rFont val="Arial"/>
        <family val="2"/>
      </rPr>
      <t xml:space="preserve">  </t>
    </r>
  </si>
  <si>
    <r>
      <t>Dimensions</t>
    </r>
    <r>
      <rPr>
        <sz val="8"/>
        <rFont val="Arial"/>
        <family val="2"/>
      </rPr>
      <t>(mm).</t>
    </r>
  </si>
  <si>
    <t>Proof Test</t>
  </si>
  <si>
    <t>Gross Weight</t>
  </si>
  <si>
    <t>Part quantity</t>
  </si>
  <si>
    <t>Quantity/Pallet</t>
  </si>
  <si>
    <t>Description</t>
  </si>
  <si>
    <t>Name</t>
  </si>
  <si>
    <r>
      <t>Supplier Signature</t>
    </r>
    <r>
      <rPr>
        <sz val="10"/>
        <rFont val="宋体"/>
        <family val="3"/>
        <charset val="134"/>
      </rPr>
      <t>：</t>
    </r>
    <r>
      <rPr>
        <sz val="10"/>
        <rFont val="Arial"/>
        <family val="2"/>
      </rPr>
      <t xml:space="preserve">                                Date</t>
    </r>
    <r>
      <rPr>
        <sz val="10"/>
        <rFont val="宋体"/>
        <family val="3"/>
        <charset val="134"/>
      </rPr>
      <t>：</t>
    </r>
  </si>
  <si>
    <t>PARTS PACKAGING APPROVAL FORM</t>
  </si>
  <si>
    <t>RTHD Motor</t>
  </si>
  <si>
    <t xml:space="preserve">X70650540050    </t>
    <phoneticPr fontId="165" type="noConversion"/>
  </si>
  <si>
    <t>Motor Stator</t>
  </si>
  <si>
    <t>Vehicle</t>
  </si>
  <si>
    <t>Yes是</t>
  </si>
  <si>
    <t>X70650540010</t>
  </si>
  <si>
    <t>Motor Rotor</t>
  </si>
  <si>
    <r>
      <t>Supplier</t>
    </r>
    <r>
      <rPr>
        <sz val="8"/>
        <rFont val="宋体"/>
        <family val="3"/>
        <charset val="134"/>
      </rPr>
      <t>供应商</t>
    </r>
  </si>
  <si>
    <t>Wuhan</t>
    <phoneticPr fontId="165" type="noConversion"/>
  </si>
  <si>
    <t xml:space="preserve"> Parts Package Type</t>
  </si>
  <si>
    <r>
      <t>Batch/kitting Package Type</t>
    </r>
    <r>
      <rPr>
        <sz val="8"/>
        <rFont val="宋体"/>
        <family val="3"/>
        <charset val="134"/>
      </rPr>
      <t/>
    </r>
  </si>
  <si>
    <t>Others其他</t>
  </si>
  <si>
    <t>/</t>
  </si>
  <si>
    <t>906*1066*755</t>
    <phoneticPr fontId="165" type="noConversion"/>
  </si>
  <si>
    <t>1220Kg</t>
    <phoneticPr fontId="165" type="noConversion"/>
  </si>
  <si>
    <t>Stator：220Kg   Rotor：66Kg</t>
  </si>
  <si>
    <t>4pcs</t>
  </si>
  <si>
    <t>Description:4pcs Stator and 4pcs Rotor in one package and separate each other with corrugated paper.</t>
  </si>
  <si>
    <t>Description: 
use the cable tie to pack the recycle box.</t>
  </si>
  <si>
    <t>Sales</t>
    <phoneticPr fontId="165" type="noConversion"/>
  </si>
  <si>
    <t>ABC</t>
    <phoneticPr fontId="128" type="noConversion"/>
  </si>
  <si>
    <t>EFG</t>
    <phoneticPr fontId="128" type="noConversion"/>
  </si>
  <si>
    <t>Engineering</t>
    <phoneticPr fontId="128" type="noConversion"/>
  </si>
  <si>
    <r>
      <t>Supplier Signature</t>
    </r>
    <r>
      <rPr>
        <sz val="10"/>
        <rFont val="宋体"/>
        <family val="3"/>
        <charset val="134"/>
      </rPr>
      <t>：</t>
    </r>
    <r>
      <rPr>
        <sz val="11"/>
        <color theme="1"/>
        <rFont val="Arial"/>
        <family val="2"/>
      </rPr>
      <t xml:space="preserve">     </t>
    </r>
    <r>
      <rPr>
        <i/>
        <sz val="11"/>
        <color theme="1"/>
        <rFont val="Vivaldi"/>
        <family val="4"/>
      </rPr>
      <t xml:space="preserve"> ABC  </t>
    </r>
    <r>
      <rPr>
        <sz val="11"/>
        <color theme="1"/>
        <rFont val="Vijaya"/>
        <family val="2"/>
      </rPr>
      <t xml:space="preserve"> </t>
    </r>
    <r>
      <rPr>
        <sz val="11"/>
        <color theme="1"/>
        <rFont val="Arial"/>
        <family val="2"/>
      </rPr>
      <t xml:space="preserve">         </t>
    </r>
    <r>
      <rPr>
        <sz val="10"/>
        <color theme="1"/>
        <rFont val="Arial"/>
        <family val="2"/>
      </rPr>
      <t>Date</t>
    </r>
    <r>
      <rPr>
        <sz val="10"/>
        <rFont val="宋体"/>
        <family val="3"/>
        <charset val="134"/>
      </rPr>
      <t>：</t>
    </r>
    <r>
      <rPr>
        <sz val="10"/>
        <rFont val="Arial"/>
        <family val="2"/>
      </rPr>
      <t xml:space="preserve">  11-16-2016</t>
    </r>
    <phoneticPr fontId="128" type="noConversion"/>
  </si>
  <si>
    <t>Part Number/Rev:  ________________________________________</t>
  </si>
  <si>
    <t xml:space="preserve">Production Line:  ____________________________________________                                         </t>
  </si>
  <si>
    <t>Completed by ACR/PPAP Owner</t>
  </si>
  <si>
    <t>Process Owner Signature:  _______________________________________</t>
  </si>
  <si>
    <t>PPAP Owner/ACR fills out top Section and Sends Parts/Form to Line.   Production fills out bottom section and returns to PPAP Owner/ACR by need date.  
Parts are to be returned to ACR/PPAP Owner if not shipped.</t>
    <phoneticPr fontId="128" type="noConversion"/>
  </si>
  <si>
    <t>Yes</t>
    <phoneticPr fontId="128" type="noConversion"/>
  </si>
  <si>
    <t>2. Internal Qualified Lab (Please list key testers and their calibration certification )</t>
    <phoneticPr fontId="128" type="noConversion"/>
  </si>
  <si>
    <t>Sl No</t>
    <phoneticPr fontId="128" type="noConversion"/>
  </si>
  <si>
    <t>Tester</t>
  </si>
  <si>
    <t>Calibration Certificate</t>
    <phoneticPr fontId="128" type="noConversion"/>
  </si>
  <si>
    <t xml:space="preserve">Calibration date </t>
    <phoneticPr fontId="128" type="noConversion"/>
  </si>
  <si>
    <t>Next Calibration date</t>
  </si>
  <si>
    <t>036KDS14016</t>
    <phoneticPr fontId="128" type="noConversion"/>
  </si>
  <si>
    <t>No load tester</t>
    <phoneticPr fontId="128" type="noConversion"/>
  </si>
  <si>
    <t>Supplier Deviation Request (SDR)</t>
  </si>
  <si>
    <t>Supplier:</t>
  </si>
  <si>
    <t>Date:</t>
  </si>
  <si>
    <t>Supplier Location:</t>
  </si>
  <si>
    <t xml:space="preserve">SDR Quantity: </t>
  </si>
  <si>
    <r>
      <t xml:space="preserve">Deviation Type:
</t>
    </r>
    <r>
      <rPr>
        <b/>
        <sz val="8"/>
        <rFont val="Arial Unicode MS"/>
        <family val="2"/>
      </rPr>
      <t>(Circle One)</t>
    </r>
  </si>
  <si>
    <t>Part               Material</t>
  </si>
  <si>
    <t>Delivery Date:</t>
  </si>
  <si>
    <t>Ending Date:</t>
  </si>
  <si>
    <t>Part Number:</t>
  </si>
  <si>
    <t>Drawing Rev #:</t>
  </si>
  <si>
    <r>
      <t xml:space="preserve">Description of 
Deviation: </t>
    </r>
    <r>
      <rPr>
        <sz val="10"/>
        <color indexed="8"/>
        <rFont val="Arial"/>
        <family val="2"/>
      </rPr>
      <t>(Attach 
Photo if applicable)</t>
    </r>
  </si>
  <si>
    <t>Corrective Action Description:</t>
  </si>
  <si>
    <t>Has corrective action been implemented (circle one)?    Yes        No         N/A</t>
  </si>
  <si>
    <t>Supplier  Representative:</t>
  </si>
  <si>
    <t>Date Approved:</t>
  </si>
  <si>
    <t>ABC Company</t>
  </si>
  <si>
    <t>Die Life</t>
  </si>
  <si>
    <t>Die Life (8 Cavity Die)</t>
  </si>
  <si>
    <t>CLK056736-0630</t>
  </si>
  <si>
    <r>
      <t xml:space="preserve">Description of 
Deviation: 
</t>
    </r>
    <r>
      <rPr>
        <sz val="10"/>
        <color indexed="8"/>
        <rFont val="Arial"/>
        <family val="2"/>
      </rPr>
      <t>(Attach Photo if applicable)</t>
    </r>
  </si>
  <si>
    <t xml:space="preserve">
Tooling was made incorrectly. The spool from, mold ABCTO100, Cav.1 and 1 were found to be out of specification. The Quality Department checked drawing for specifications and verified dimensions were correct. The Quality Department verified that material was in specification and not causing / contributing to this problem.
Sketch:                        Good                               Bad</t>
  </si>
  <si>
    <r>
      <t xml:space="preserve">Has corrective action been implemented (circle one)?    Yes        No         N/A
</t>
    </r>
    <r>
      <rPr>
        <sz val="10"/>
        <rFont val="Arial"/>
        <family val="2"/>
      </rPr>
      <t xml:space="preserve">
The Quality Department first asked tool and die fabricator to rework the die to bring the cavity into specification. Fabricator said that the die had been surface treated and welded. Reworking the cavity would greatly reduce the life/overall quality of the die. Only corrective action we can take is to use a better fabricator for future dies.</t>
    </r>
  </si>
  <si>
    <t xml:space="preserve"> John Doe - Site Quality Manager</t>
  </si>
  <si>
    <t>A.B. Approver - Trane Main Supplier Contact</t>
  </si>
  <si>
    <t>PPAP owner / ACR might allow alternative method of putting all deliverables in one file (xls or pdf) accepted if sequence is respected.</t>
  </si>
  <si>
    <t>Please provide photo of sample here (optional)</t>
  </si>
  <si>
    <t>Please provide serial number or other traceability information of sample here (optional)</t>
  </si>
  <si>
    <t xml:space="preserve"> 35 consecutive days with 0 failures in Early launch containment station - end of line</t>
    <phoneticPr fontId="120" type="noConversion"/>
  </si>
  <si>
    <t>Mike Hamilton - m.verbois@fastenfirst.co.uk  +44 5421454124</t>
    <phoneticPr fontId="120" type="noConversion"/>
  </si>
  <si>
    <t>Mark Cameron - mark.cameron@irco.com - +1 32154124541</t>
    <phoneticPr fontId="120" type="noConversion"/>
  </si>
  <si>
    <t>0SD.933.558</t>
    <phoneticPr fontId="120" type="noConversion"/>
  </si>
  <si>
    <t>Allen Geldon / 001 329 765 591</t>
    <phoneticPr fontId="120" type="noConversion"/>
  </si>
  <si>
    <t xml:space="preserve">12/17/2016 </t>
    <phoneticPr fontId="120" type="noConversion"/>
  </si>
  <si>
    <t>12/17/2016 (Rev A)</t>
    <phoneticPr fontId="120" type="noConversion"/>
  </si>
  <si>
    <t>111111 / Rev B</t>
    <phoneticPr fontId="120" type="noConversion"/>
  </si>
  <si>
    <t>Mike Anand / Bill Gu / Jackie Wang</t>
    <phoneticPr fontId="120" type="noConversion"/>
  </si>
  <si>
    <t>ABC</t>
    <phoneticPr fontId="120" type="noConversion"/>
  </si>
  <si>
    <t>Generator  / 3.5Kw</t>
    <phoneticPr fontId="120" type="noConversion"/>
  </si>
  <si>
    <t>Bruce Ley / 12/18/2016</t>
    <phoneticPr fontId="120" type="noConversion"/>
  </si>
  <si>
    <t>NA</t>
    <phoneticPr fontId="120" type="noConversion"/>
  </si>
  <si>
    <t>0005</t>
    <phoneticPr fontId="120" type="noConversion"/>
  </si>
  <si>
    <t>Frame heating</t>
    <phoneticPr fontId="120" type="noConversion"/>
  </si>
  <si>
    <t>Oven</t>
    <phoneticPr fontId="120" type="noConversion"/>
  </si>
  <si>
    <t>150~170 °C</t>
    <phoneticPr fontId="120" type="noConversion"/>
  </si>
  <si>
    <t>Thermometer</t>
    <phoneticPr fontId="120" type="noConversion"/>
  </si>
  <si>
    <t xml:space="preserve">5 pcs </t>
    <phoneticPr fontId="120" type="noConversion"/>
  </si>
  <si>
    <t>Each lot</t>
    <phoneticPr fontId="120" type="noConversion"/>
  </si>
  <si>
    <t>Check record</t>
    <phoneticPr fontId="120" type="noConversion"/>
  </si>
  <si>
    <t>Report to engineer for adjustment</t>
    <phoneticPr fontId="120" type="noConversion"/>
  </si>
  <si>
    <t>0006</t>
  </si>
  <si>
    <t>Turning rabbit</t>
    <phoneticPr fontId="120" type="noConversion"/>
  </si>
  <si>
    <t>Lathe  * fixture</t>
    <phoneticPr fontId="120" type="noConversion"/>
  </si>
  <si>
    <t>Front OD length</t>
    <phoneticPr fontId="120" type="noConversion"/>
  </si>
  <si>
    <t>3.9~4.1 mm</t>
    <phoneticPr fontId="120" type="noConversion"/>
  </si>
  <si>
    <t>caliper</t>
    <phoneticPr fontId="120" type="noConversion"/>
  </si>
  <si>
    <t>Lot card</t>
    <phoneticPr fontId="120" type="noConversion"/>
  </si>
  <si>
    <t>Segregate/Adjust/Rework</t>
    <phoneticPr fontId="120" type="noConversion"/>
  </si>
  <si>
    <t>0007</t>
  </si>
  <si>
    <t xml:space="preserve">Front OD </t>
    <phoneticPr fontId="120" type="noConversion"/>
  </si>
  <si>
    <t>Φ160.98~Φ161.03 mm</t>
  </si>
  <si>
    <t>Micrometer</t>
    <phoneticPr fontId="120" type="noConversion"/>
  </si>
  <si>
    <t>0008</t>
  </si>
  <si>
    <t>Rear OD</t>
    <phoneticPr fontId="120" type="noConversion"/>
  </si>
  <si>
    <t>Φ160.98~Φ161.04 mm</t>
  </si>
  <si>
    <t>0009</t>
  </si>
  <si>
    <t>Dimension check</t>
    <phoneticPr fontId="120" type="noConversion"/>
  </si>
  <si>
    <t>Go/No go gage</t>
    <phoneticPr fontId="120" type="noConversion"/>
  </si>
  <si>
    <t>Dimension checking</t>
    <phoneticPr fontId="120" type="noConversion"/>
  </si>
  <si>
    <t>98.5~101.5 mm</t>
    <phoneticPr fontId="120" type="noConversion"/>
  </si>
  <si>
    <t>0010</t>
  </si>
  <si>
    <t>No load test</t>
    <phoneticPr fontId="120" type="noConversion"/>
  </si>
  <si>
    <t xml:space="preserve">No load tester </t>
    <phoneticPr fontId="120" type="noConversion"/>
  </si>
  <si>
    <t>CF</t>
    <phoneticPr fontId="120" type="noConversion"/>
  </si>
  <si>
    <t>0.883-0.976Ω / 25°C</t>
    <phoneticPr fontId="120" type="noConversion"/>
  </si>
  <si>
    <t>No load tester</t>
    <phoneticPr fontId="120" type="noConversion"/>
  </si>
  <si>
    <t>6/25/2016</t>
    <phoneticPr fontId="120" type="noConversion"/>
  </si>
  <si>
    <t>11/17/2016 (Rev D)</t>
    <phoneticPr fontId="120" type="noConversion"/>
  </si>
  <si>
    <t>Bruce Ley / 12/17/2016</t>
    <phoneticPr fontId="120" type="noConversion"/>
  </si>
  <si>
    <t>First piece</t>
    <phoneticPr fontId="120" type="noConversion"/>
  </si>
  <si>
    <t>2 pcs</t>
    <phoneticPr fontId="120" type="noConversion"/>
  </si>
  <si>
    <t>Every 2 hours</t>
    <phoneticPr fontId="120" type="noConversion"/>
  </si>
  <si>
    <t>SDR  template / communication on the change to be added, if changes are not incorporated in the latest drawing.</t>
  </si>
  <si>
    <t>DFMEA shall contain headers, action plan, action completion date. No outstanding actions in DFMEA allowed.</t>
  </si>
  <si>
    <t>If external laboratories used, evidence of accreditation to ISO/IEC 17025 or equivalent national standard shall be provided.
If internal lab used, key tester list and key tester calibration certificate shall be provided.  Accreditation to ISO/IEC 17025 or equivalent national standard is optional.</t>
  </si>
  <si>
    <t>Drawing rev. Level shall correspond with the drawing rev as mentioned on PSW.</t>
  </si>
  <si>
    <t>In case supplier is design responsible: all elements on approval sheet shall be completed; component validation sign off sheet by both parties prior PPAP submission</t>
  </si>
  <si>
    <t>Process flow shall reflect the part number mentioned on the PSW.
Process flow shall include rework, if supplier process doesn't allow rework just scrap, need to add "scrap flow" to chart.</t>
  </si>
  <si>
    <t>Processes on PFMEA shall correspond with the process flow diagram.
Severity shall not be changed after action taken in process FMEA.
Visual check detection value shall never be less than rating 7.
PFMEA shall have approval and revision.
High RPN's with outstanding actions shall be actioned, with additional checks in CPL and ELC.</t>
  </si>
  <si>
    <t>Drawing shall be ballooned, all dimensions on drawing (Except reference dimensions) need to be checked &amp; recorded on dimensional report. Any dimension missed should provide appropriate justification.
Dimensions defined on drawing note need to be checked / recorded on dimensional report.</t>
  </si>
  <si>
    <t>The PPAP parts shall provide evidence that part  is meeting all material specs and  performance tests, as defined on drawing. Evidence needs to be recorded in the material test report.  The material report shall be from a recent sampling date (sampling date must be recent, not from more than 2 years ago).
Material test report shall be readable.</t>
  </si>
  <si>
    <t>CF / CTQ on drawings require initial process studies.  
Cpk shall be higher than 1.33. When Cpk value is lower, then action is required (containment and long term action).</t>
  </si>
  <si>
    <t>Copy of the certificate to be added in the PPAP file, no specific template</t>
  </si>
  <si>
    <t>Master sample is a reference or standard, and should show the customer approval date.</t>
  </si>
  <si>
    <t>Checking aids are part-specific: it can include fixtures, variable and attribute gages, models, templates etc.
Checking aids photo and / or drawing should be provided.
Checking aids serial number, calibration test result, calibration date and calibration due date shall be provided.
Calibration certificate of the equipment used to calibrate the checking aids shall be provided.</t>
  </si>
  <si>
    <t>Specific details will be called out, if applicable, on page 2 of the PSW.</t>
  </si>
  <si>
    <t>Supplier instruction and I charts in example section.</t>
  </si>
  <si>
    <t>Corrective actions shall be implemented for findings in SPA: SPA score shall be &gt; 80%.</t>
  </si>
  <si>
    <t xml:space="preserve">Control plan shall have approval and revision.
Control plan shall have linkage to the PPAP part in scope. 
Control plan shall be corresponding with the processes on process flow diagram and PFMEA.
Critical Features / Critical To Quality features defined on drawing shall be shown on control plan.
</t>
  </si>
  <si>
    <t>Please review before acknowledgement and acceptance by supplier.  At time of PPAP submission, provide complete PPAP package in line with requirements called out on page 2 of PSW.
Supplier to sign off twice: one time for acknowledgement of the PPAP expectations, and second time at time of submission including the declaration.</t>
  </si>
  <si>
    <t xml:space="preserve">Supplier has completed all regulatory compliance evaluation / approvals.   </t>
  </si>
  <si>
    <t xml:space="preserve">Authorized Supplier Representative (name)   </t>
  </si>
  <si>
    <t xml:space="preserve">Supplier Authorized Signature &amp; Date   </t>
  </si>
  <si>
    <t>Attach ballooned drawing here
please ensure good readability (when appropriate, attach ballooned drawing in pdf format)</t>
  </si>
  <si>
    <t>1. External Qualified Lab (Evidence of accreditation to ISO/IEC 17025 or equivalent national standard), if applicable.</t>
  </si>
  <si>
    <t>Supplier representative</t>
  </si>
  <si>
    <t xml:space="preserve">     PPAP Warrant Disposition by Authorized Customer Representative (ACR):</t>
  </si>
  <si>
    <t>Authorized Supplier Representative (name)   : Eric J Simpson - Chief Engineer</t>
  </si>
  <si>
    <t>Supplier Authorized Signature &amp; Date                                                                     08/21/2015</t>
  </si>
  <si>
    <t>First piece approval, In process inspection</t>
  </si>
  <si>
    <t>Oil Grade,Box Size,Label NO.&amp; Piston Nos.</t>
  </si>
  <si>
    <t>Heating temperature</t>
  </si>
  <si>
    <t>Cold direct-current linear resistance check</t>
  </si>
  <si>
    <t>The maximum outer diameter x.xyz mm</t>
  </si>
  <si>
    <t>Diameter
x.yz/±0.0xy mm</t>
  </si>
  <si>
    <t>The film thickness  ≥0.0xymm</t>
  </si>
  <si>
    <t>The springback angle ≤ xyz</t>
  </si>
  <si>
    <t>DC resistance
0.0xyza-0.0xyzabΩ</t>
  </si>
  <si>
    <t>Breakdown voltage  ≥xyzKV</t>
  </si>
  <si>
    <t>Insulation resistance  ≥xMΩ</t>
  </si>
  <si>
    <t>Description:Stator,Rotor painted with slushing oil, then packing with anti-rust paper, and then put into packing bag, also put the desiccant into the bag, and then close the bag.</t>
  </si>
  <si>
    <t>Forklift</t>
  </si>
  <si>
    <t>PPAP Warrant Disposition by Authorized Customer Representative (ACR):</t>
  </si>
  <si>
    <t>DFMEA is considered proprietary document and was reviewed on site supplier. Summary was provided and attached to the package</t>
  </si>
  <si>
    <t>CPK on electrical parameters, varnish thickness, lamination OD and ID and height of lamination stack provided and is attached. All listed have CPK 1,33 and more</t>
  </si>
  <si>
    <t>List of gauges provided with traceability to ISO/IEC 17025:2005 accredited body. Detail attached to the package</t>
  </si>
  <si>
    <t>SUPERMOTOR Limited</t>
  </si>
  <si>
    <t>A track and registration should be kept for all production runs, until the ELC can be exited. Parts found that do not meet the technical specification or drawing requirements, must be segregated and protected from shipment.</t>
  </si>
  <si>
    <t>Calculated field indicating the total number of hours that are available in one year or increased / peak demand period</t>
  </si>
  <si>
    <t>Total minutes per day for unscheduled downtime. Unscheduled downtime can be based on historical data, corrective maintenance data, etc.</t>
  </si>
  <si>
    <t>Calculated field indicating the minutes that are available per day for this process minus breaks, changeover/tool changes ,planned maintenance, unscheduled downtime.</t>
  </si>
  <si>
    <t>Records could include photo and serial number .</t>
  </si>
  <si>
    <t>no AAR requirements for this type of component</t>
  </si>
  <si>
    <t>12.15.2015</t>
  </si>
  <si>
    <t>03.18.2016</t>
  </si>
  <si>
    <t>12.17.2015</t>
  </si>
  <si>
    <t>01.20.2016</t>
  </si>
  <si>
    <t>William Sturgeon 02.25.2016</t>
  </si>
  <si>
    <t>Michael Faraday 03.01.2016</t>
  </si>
  <si>
    <t>01.15.2016</t>
  </si>
  <si>
    <t>01.19.2016</t>
  </si>
  <si>
    <t>01.18.2016</t>
  </si>
  <si>
    <t>01.17.2016</t>
  </si>
  <si>
    <t>Added tab 9, 10a &amp; 10b, fixed calculations on tab 11b</t>
  </si>
  <si>
    <t>Added tab 8C1, 8C2 and 8C (example), updated the PSW with weight and capacity rate. Added Tab 22 for capacity demonstration and 22 - instructions</t>
  </si>
  <si>
    <t>Replaced tabs 3, 9 , 18 (and the corresponding examples) per package from David Doom. Replaced tabs 11a and 11b per package received from Richard Wilhite.</t>
  </si>
  <si>
    <t>Production Part Approval Process (PPAP)</t>
  </si>
  <si>
    <t>Drawing released by Trane Technologies, and ballooned (identify all characteristics with a unique number to reference in the measurement reports - dimensional, material, performance testing)</t>
  </si>
  <si>
    <t>Trane Technologies Approver:</t>
  </si>
  <si>
    <t>Trane Technologies Part #    _______________________________</t>
  </si>
  <si>
    <t>FOR Trane Technologies USE ONLY</t>
  </si>
  <si>
    <t>Trane Technologies weekly demand</t>
  </si>
  <si>
    <t xml:space="preserve">Trane Technologies Part #    47568281001 </t>
  </si>
  <si>
    <t>* Identification of the Early Launch Containment, with entry date, exit criteria and estimated exit date as defined by the Trane Technologies customer representative</t>
  </si>
  <si>
    <t>* Process parameters, that have a direct effect on special characteristics should also be monitored and documented at an increased frequency.  If this is not possible, sampling should be done at a frequency, mutually agreed upon with the Trane Technologies customer representative.</t>
  </si>
  <si>
    <t xml:space="preserve">The supplier exits from the Early Launch Containment process when the Trane Technologies Supplier Quality Engineer / or Supplier Development Engineer has verified that all exit criteria have been met and gets a formal notification by email.  </t>
  </si>
  <si>
    <t>Trane Technologies customer representative (SQE / SDE) (name, email, phone)</t>
  </si>
  <si>
    <t>Part name on Trane Technologies drawing</t>
  </si>
  <si>
    <t>Part number on Trane Technologies drawing</t>
  </si>
  <si>
    <t>Define if this process is dedicated to the product or if the process is shared for other Trane Technologies products / part numbers or other customer products</t>
  </si>
  <si>
    <t>The total number of minutes per day the suppliers process is occupied with other Trane Technologies products / part numbers, including all machines and stations.</t>
  </si>
  <si>
    <t>Calculated field indicating the total number of minutes that are available per day minus the time the process is running for other Trane Technologies products and / or other customer products.</t>
  </si>
  <si>
    <t>Please use templates as indicated in column 'TT Template Mandatory &amp; Optional' in table below: Optional indicates that supplier can use own template, if content 
corresponds with TT requirements</t>
  </si>
  <si>
    <t>Documents to be submitted to TT: please submit in electronic format (xls / doc / pdf). Filename should consist out of: Element number_partnumber_rev number_date</t>
  </si>
  <si>
    <t>TT template</t>
  </si>
  <si>
    <t>TT Engineering Approval</t>
  </si>
  <si>
    <t>Release data of the TT drawing, and Component Validation Sign off when supplier has the design responsibility of the component.
- Document is to be signed by TT engineering (mandatory signature TT engineering representative), prior of submission of PPAP to TT. Usage of TT template strongly recommended</t>
  </si>
  <si>
    <t>Supplier own template allowed if content in line with TT template.</t>
  </si>
  <si>
    <t>Supplier own template allowed when the content is in line with TT template.</t>
  </si>
  <si>
    <t>Supplier own template allowed when the content is in line with TT template.
Supplier to submit PFMEA or summary table as shared in template package.
In case nothing submitted, supplier will be invited to review the package at TT premises with TT representative</t>
  </si>
  <si>
    <t>If CF / CTQ defined on drawing, all CF measure systems need MSA completed. 
MSA shall be completed for part specific / TT specific gages.
For Variable Gage R&amp;R, R&amp;R value shall be lower than 30% &amp; Number of distinct categories (ndc) should not be less than 5.
For Attribute Gage R&amp;R, agreement or repeatability shall be higher than 80%.</t>
  </si>
  <si>
    <t>Supplier AAR report format is acceptable, but needs TT confirmation.</t>
  </si>
  <si>
    <t>Your AAR format / contents should be approved by TT engineering, prior of PPAP submission.</t>
  </si>
  <si>
    <t>TT Specific Requirements</t>
  </si>
  <si>
    <t xml:space="preserve">This item might include following items: 
Packaging description and approval
Fit, form, function verified by TT before full approval granted to PPAP.
</t>
  </si>
  <si>
    <t>No other templates than TT template will be accepted</t>
  </si>
  <si>
    <t>Please work with TT PPAP owner to define ELC exit criteria.</t>
  </si>
  <si>
    <t>Template to be filled out by TT SDE engineer while being onsite</t>
  </si>
  <si>
    <t>TT format should be used</t>
  </si>
  <si>
    <t>If CDR result shows risk, corrective action is required.
Having all unscheduled downtime and maintenance time as 0 is not accepted.
If the line is not 100% for TT, time allocated to other customer shall not be set as 0.
Checking with special equipment shall be considered in CDR.</t>
  </si>
  <si>
    <t>Supplier has obtained approval from TT Engineering of the Validation Results</t>
  </si>
  <si>
    <t>TT input:</t>
  </si>
  <si>
    <t xml:space="preserve">TT Decision </t>
  </si>
  <si>
    <t xml:space="preserve">TT has completed Design FMEA Review in conjunction with Supplier   </t>
  </si>
  <si>
    <t xml:space="preserve">TT has completed/Signed  DVP (Design Verification Plan) report </t>
  </si>
  <si>
    <t xml:space="preserve">TT have addressed  all outstanding test / validation issues and classified them as closed.  </t>
  </si>
  <si>
    <t>TT Validation Engineer NAME</t>
  </si>
  <si>
    <t>TT Validation Engineer 
Signature &amp; Date</t>
  </si>
  <si>
    <t>TT Senior Product Engineer  NAME</t>
  </si>
  <si>
    <t>TT Senior Product Engineer 
Signature &amp; Date</t>
  </si>
  <si>
    <t>TT's Comments</t>
  </si>
  <si>
    <t xml:space="preserve">The Supplier is still required to meet all print dimensions.  Parts are still subject to rejection for other print requirements.                                                  Enter TT Comments here.   </t>
  </si>
  <si>
    <t>TT Receiving:  Notify Quality &amp; quarantine this shipment in the                  Rejected Material area .</t>
  </si>
  <si>
    <t>TT Representative</t>
  </si>
  <si>
    <t>TT Signature：                             Date：</t>
  </si>
  <si>
    <t>TT Part Number</t>
  </si>
  <si>
    <t>Shown on TT Drawing No.</t>
  </si>
  <si>
    <t>TT Purchase Order No.</t>
  </si>
  <si>
    <t>Referenced TT Engineering Specs</t>
  </si>
  <si>
    <t>Additional TT Engineering Changes</t>
  </si>
  <si>
    <t>Affected TT Facilities:</t>
  </si>
  <si>
    <t>REQUTTED PPAP SUBMISSION DATE:</t>
  </si>
  <si>
    <t>To submit to TT</t>
  </si>
  <si>
    <t>(*): All evidence to be retained at supplier, even when TT does not request to submit the deliverable in the PPAP package</t>
  </si>
  <si>
    <t>Process Time Allocated for Other TT products (minutes/day)</t>
  </si>
  <si>
    <t>TT Validation Engineer NAME: Jan Remerson</t>
  </si>
  <si>
    <t>TT Validation Engineer Signature &amp; Date</t>
  </si>
  <si>
    <t>TT Senior Product Engineer  NAME: Paul Eclestone</t>
  </si>
  <si>
    <t>TT Senior Product Engineer Signature &amp; Date</t>
  </si>
  <si>
    <t>TRANE TECHNOLOGIES</t>
  </si>
  <si>
    <t>TT Plant Name</t>
  </si>
  <si>
    <t>TT Signature：      EFG                       Date：12-9-2016</t>
  </si>
  <si>
    <t>TT Engineering Approval signed off by supplier T.A.Edisson and TT lead Engineer Thomas Davenport</t>
  </si>
  <si>
    <t>Not required by TT, waived it.</t>
  </si>
  <si>
    <t>TT form used, and pictures of EOL Tester attached to the package</t>
  </si>
  <si>
    <t>The TT customer representative will identify the period or quantity for which supplier shall put ELC place. All costs related to setting up and running the ELC are to be taken by the supplier, as it is part of the normal manufacturing process to provide good quality parts.</t>
  </si>
  <si>
    <t>Yearly quoted demand to be provided by the CM / PPM upfront the CDR execution or increased (peak) demand provided by the TT plants (as Requested)</t>
  </si>
  <si>
    <t>Number of production weeks per year from the supplier or increased (peak) demand provided by the TT plants (as Requested)</t>
  </si>
  <si>
    <t>NEW Document for TTQMS</t>
  </si>
  <si>
    <t xml:space="preserve">
Correction to internal links (formulas)
Updated ranking table in line with AIAG and TT standard work
Updated ELC templates
Added I-chart template for ELC
Updated Summary and Instruction sheet 'Specific Comments' to be in line with template content</t>
  </si>
  <si>
    <t>Add Instruction / guidance for supplier on sheet “Summary and Instructions”
Add PPAP submission format suggestion on sheet “Summary and Instructions”
Add SDR form
Replace process flow diagram with new form
Add distribution table for PFMEA form
Add ballooned drawing requirement in dimension result form
Add identification requirement for sample product form
Add qualified lab form
Add checking aids form
Add FFF form
Add package requirement form
Update PSW form
Update ELC form
Replace Capacity analysis with new form
Add example of SDR, process flow, PFMEA summary, dimension result, material test result, sample product, qualified lab, checking aids, package requirement, PSW, Capacity analysis 
Aligned TT logo's with brand standard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</si>
</sst>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4" formatCode="_(&quot;$&quot;* #,##0.00_);_(&quot;$&quot;* \(#,##0.00\);_(&quot;$&quot;* &quot;-&quot;??_);_(@_)"/>
    <numFmt numFmtId="164" formatCode="_ &quot;¥&quot;* #,##0.00_ ;_ &quot;¥&quot;* \-#,##0.00_ ;_ &quot;¥&quot;* &quot;-&quot;??_ ;_ @_ "/>
    <numFmt numFmtId="165" formatCode="0.000000_);\(0.000000\)"/>
    <numFmt numFmtId="166" formatCode="0.0%"/>
    <numFmt numFmtId="167" formatCode="&quot;$&quot;#,##0.00"/>
    <numFmt numFmtId="168" formatCode="_-* #,##0\ _€_-;\-* #,##0\ _€_-;_-* &quot;-&quot;\ _€_-;_-@_-"/>
    <numFmt numFmtId="169" formatCode="_-* #,##0.00\ _€_-;\-* #,##0.00\ _€_-;_-* &quot;-&quot;??\ _€_-;_-@_-"/>
    <numFmt numFmtId="170" formatCode="_-* #,##0\ &quot;€&quot;_-;\-* #,##0\ &quot;€&quot;_-;_-* &quot;-&quot;\ &quot;€&quot;_-;_-@_-"/>
    <numFmt numFmtId="171" formatCode="_-* #,##0.00\ &quot;€&quot;_-;\-* #,##0.00\ &quot;€&quot;_-;_-* &quot;-&quot;??\ &quot;€&quot;_-;_-@_-"/>
    <numFmt numFmtId="172" formatCode="0.00_)"/>
    <numFmt numFmtId="173" formatCode="#,##0.0,"/>
    <numFmt numFmtId="174" formatCode="m/d"/>
    <numFmt numFmtId="175" formatCode="0.0"/>
    <numFmt numFmtId="176" formatCode="[$-409]d\-mmm\-yy;@"/>
    <numFmt numFmtId="177" formatCode="0_);[Red]\(0\)"/>
    <numFmt numFmtId="178" formatCode="0.00_ "/>
    <numFmt numFmtId="179" formatCode="0.000_ "/>
  </numFmts>
  <fonts count="182">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sz val="12"/>
      <name val="Arial"/>
      <family val="2"/>
    </font>
    <font>
      <sz val="8"/>
      <name val="Arial"/>
      <family val="2"/>
    </font>
    <font>
      <b/>
      <sz val="10"/>
      <color indexed="12"/>
      <name val="Arial"/>
      <family val="2"/>
    </font>
    <font>
      <sz val="8"/>
      <name val="Times New Roman"/>
      <family val="1"/>
    </font>
    <font>
      <b/>
      <sz val="8"/>
      <name val="Arial"/>
      <family val="2"/>
    </font>
    <font>
      <sz val="9"/>
      <name val="Times New Roman"/>
      <family val="1"/>
    </font>
    <font>
      <sz val="9"/>
      <name val="Arial"/>
      <family val="2"/>
    </font>
    <font>
      <sz val="10"/>
      <color indexed="12"/>
      <name val="Arial"/>
      <family val="2"/>
    </font>
    <font>
      <sz val="6"/>
      <name val="Arial"/>
      <family val="2"/>
    </font>
    <font>
      <b/>
      <sz val="11"/>
      <name val="Arial"/>
      <family val="2"/>
    </font>
    <font>
      <b/>
      <sz val="8"/>
      <color indexed="81"/>
      <name val="Tahoma"/>
      <family val="2"/>
    </font>
    <font>
      <sz val="8"/>
      <color indexed="81"/>
      <name val="Tahoma"/>
      <family val="2"/>
    </font>
    <font>
      <b/>
      <sz val="10"/>
      <name val="Arial"/>
      <family val="2"/>
    </font>
    <font>
      <i/>
      <sz val="8"/>
      <name val="Arial"/>
      <family val="2"/>
    </font>
    <font>
      <sz val="7"/>
      <name val="Arial"/>
      <family val="2"/>
    </font>
    <font>
      <sz val="6"/>
      <name val="Terminal"/>
      <family val="3"/>
      <charset val="255"/>
    </font>
    <font>
      <u/>
      <sz val="7"/>
      <name val="Arial"/>
      <family val="2"/>
    </font>
    <font>
      <sz val="7"/>
      <color indexed="81"/>
      <name val="Tahoma"/>
      <family val="2"/>
    </font>
    <font>
      <sz val="7"/>
      <name val="ＭＳ Ｐゴシック"/>
      <family val="2"/>
    </font>
    <font>
      <u/>
      <sz val="8"/>
      <color indexed="12"/>
      <name val="Arial"/>
      <family val="2"/>
    </font>
    <font>
      <b/>
      <sz val="22"/>
      <name val="Arial"/>
      <family val="2"/>
    </font>
    <font>
      <u/>
      <sz val="10"/>
      <name val="Arial"/>
      <family val="2"/>
    </font>
    <font>
      <b/>
      <sz val="14"/>
      <name val="Arial"/>
      <family val="2"/>
    </font>
    <font>
      <sz val="10"/>
      <color indexed="60"/>
      <name val="Arial"/>
      <family val="2"/>
    </font>
    <font>
      <sz val="10"/>
      <color indexed="10"/>
      <name val="Arial"/>
      <family val="2"/>
    </font>
    <font>
      <b/>
      <sz val="8"/>
      <color indexed="10"/>
      <name val="Arial"/>
      <family val="2"/>
    </font>
    <font>
      <i/>
      <sz val="10"/>
      <name val="Arial"/>
      <family val="2"/>
    </font>
    <font>
      <b/>
      <sz val="12"/>
      <name val="Geneva"/>
      <family val="2"/>
    </font>
    <font>
      <sz val="10"/>
      <color indexed="8"/>
      <name val="Arial"/>
      <family val="2"/>
    </font>
    <font>
      <sz val="12"/>
      <name val="Statistical Symbols"/>
    </font>
    <font>
      <vertAlign val="subscript"/>
      <sz val="10"/>
      <name val="Arial"/>
      <family val="2"/>
    </font>
    <font>
      <b/>
      <vertAlign val="subscript"/>
      <sz val="10"/>
      <name val="Arial"/>
      <family val="2"/>
    </font>
    <font>
      <vertAlign val="subscript"/>
      <sz val="8"/>
      <name val="Arial"/>
      <family val="2"/>
    </font>
    <font>
      <sz val="10"/>
      <name val="Geneva"/>
      <family val="2"/>
    </font>
    <font>
      <u/>
      <sz val="10"/>
      <color indexed="12"/>
      <name val="Arial"/>
      <family val="2"/>
    </font>
    <font>
      <sz val="12"/>
      <name val="Geneva"/>
      <family val="2"/>
    </font>
    <font>
      <b/>
      <sz val="10"/>
      <name val="Geneva"/>
      <family val="2"/>
    </font>
    <font>
      <b/>
      <sz val="12"/>
      <color indexed="9"/>
      <name val="Times New Roman"/>
      <family val="1"/>
    </font>
    <font>
      <b/>
      <i/>
      <sz val="10"/>
      <name val="Geneva"/>
      <family val="2"/>
    </font>
    <font>
      <i/>
      <sz val="10"/>
      <name val="Geneva"/>
      <family val="2"/>
    </font>
    <font>
      <sz val="10"/>
      <color indexed="8"/>
      <name val="Geneva"/>
      <family val="2"/>
    </font>
    <font>
      <sz val="9"/>
      <color indexed="8"/>
      <name val="Geneva"/>
      <family val="2"/>
    </font>
    <font>
      <sz val="8"/>
      <color indexed="8"/>
      <name val="Geneva"/>
      <family val="2"/>
    </font>
    <font>
      <i/>
      <sz val="10"/>
      <color indexed="12"/>
      <name val="Geneva"/>
      <family val="2"/>
    </font>
    <font>
      <b/>
      <sz val="10"/>
      <color indexed="10"/>
      <name val="Geneva"/>
      <family val="2"/>
    </font>
    <font>
      <vertAlign val="subscript"/>
      <sz val="10"/>
      <name val="Geneva"/>
      <family val="2"/>
    </font>
    <font>
      <sz val="8"/>
      <color indexed="10"/>
      <name val="Geneva"/>
      <family val="2"/>
    </font>
    <font>
      <b/>
      <i/>
      <sz val="12"/>
      <name val="Geneva"/>
      <family val="2"/>
    </font>
    <font>
      <sz val="10"/>
      <name val="Symbol"/>
      <family val="1"/>
      <charset val="2"/>
    </font>
    <font>
      <i/>
      <sz val="10"/>
      <color indexed="10"/>
      <name val="Geneva"/>
      <family val="2"/>
    </font>
    <font>
      <sz val="12"/>
      <color indexed="8"/>
      <name val="Geneva"/>
      <family val="2"/>
    </font>
    <font>
      <sz val="10"/>
      <name val="Times New Roman"/>
      <family val="1"/>
    </font>
    <font>
      <b/>
      <sz val="16"/>
      <color indexed="8"/>
      <name val="Times New Roman"/>
      <family val="1"/>
    </font>
    <font>
      <b/>
      <sz val="10"/>
      <name val="Times New Roman"/>
      <family val="1"/>
    </font>
    <font>
      <b/>
      <sz val="14"/>
      <name val="Times New Roman"/>
      <family val="1"/>
    </font>
    <font>
      <b/>
      <sz val="11"/>
      <name val="Times New Roman"/>
      <family val="1"/>
    </font>
    <font>
      <b/>
      <sz val="12"/>
      <name val="Times New Roman"/>
      <family val="1"/>
    </font>
    <font>
      <b/>
      <sz val="10"/>
      <color indexed="9"/>
      <name val="Times New Roman"/>
      <family val="1"/>
    </font>
    <font>
      <b/>
      <sz val="9"/>
      <name val="Times New Roman"/>
      <family val="1"/>
    </font>
    <font>
      <b/>
      <sz val="10"/>
      <color indexed="8"/>
      <name val="Times New Roman"/>
      <family val="1"/>
    </font>
    <font>
      <b/>
      <sz val="9"/>
      <color indexed="8"/>
      <name val="Times New Roman"/>
      <family val="1"/>
    </font>
    <font>
      <b/>
      <sz val="10"/>
      <color indexed="10"/>
      <name val="Times New Roman"/>
      <family val="1"/>
    </font>
    <font>
      <b/>
      <sz val="16"/>
      <name val="Times New Roman"/>
      <family val="1"/>
    </font>
    <font>
      <b/>
      <sz val="16"/>
      <name val="Arial"/>
      <family val="2"/>
    </font>
    <font>
      <sz val="6"/>
      <name val="Small Fonts"/>
      <family val="2"/>
    </font>
    <font>
      <sz val="72"/>
      <name val="Arial Black"/>
      <family val="2"/>
    </font>
    <font>
      <sz val="28"/>
      <name val="Arial Black"/>
      <family val="2"/>
    </font>
    <font>
      <b/>
      <sz val="26"/>
      <name val="Arial Black"/>
      <family val="2"/>
    </font>
    <font>
      <sz val="26"/>
      <name val="Arial Black"/>
      <family val="2"/>
    </font>
    <font>
      <u/>
      <sz val="26"/>
      <name val="Arial Black"/>
      <family val="2"/>
    </font>
    <font>
      <b/>
      <sz val="20"/>
      <name val="Arial Black"/>
      <family val="2"/>
    </font>
    <font>
      <b/>
      <i/>
      <sz val="16"/>
      <name val="Helv"/>
      <family val="2"/>
    </font>
    <font>
      <b/>
      <sz val="13"/>
      <name val="Arial"/>
      <family val="2"/>
    </font>
    <font>
      <b/>
      <sz val="9"/>
      <color indexed="17"/>
      <name val="Arial"/>
      <family val="2"/>
    </font>
    <font>
      <b/>
      <sz val="9"/>
      <color indexed="10"/>
      <name val="Arial"/>
      <family val="2"/>
    </font>
    <font>
      <u/>
      <sz val="8"/>
      <name val="Arial"/>
      <family val="2"/>
    </font>
    <font>
      <sz val="11"/>
      <color theme="1"/>
      <name val="Calibri"/>
      <family val="2"/>
      <scheme val="minor"/>
    </font>
    <font>
      <sz val="8"/>
      <color rgb="FF000000"/>
      <name val="Arial"/>
      <family val="2"/>
    </font>
    <font>
      <sz val="10"/>
      <color rgb="FF000000"/>
      <name val="Arial"/>
      <family val="2"/>
    </font>
    <font>
      <b/>
      <sz val="10"/>
      <color rgb="FF0070C0"/>
      <name val="Arial"/>
      <family val="2"/>
    </font>
    <font>
      <b/>
      <sz val="14"/>
      <color indexed="12"/>
      <name val="Arial"/>
      <family val="2"/>
    </font>
    <font>
      <sz val="14"/>
      <name val="Arial"/>
      <family val="2"/>
    </font>
    <font>
      <sz val="12"/>
      <color indexed="12"/>
      <name val="Arial"/>
      <family val="2"/>
    </font>
    <font>
      <sz val="12"/>
      <color indexed="8"/>
      <name val="Arial"/>
      <family val="2"/>
    </font>
    <font>
      <b/>
      <sz val="12"/>
      <color indexed="12"/>
      <name val="Arial"/>
      <family val="2"/>
    </font>
    <font>
      <b/>
      <sz val="12"/>
      <color indexed="17"/>
      <name val="Arial"/>
      <family val="2"/>
    </font>
    <font>
      <b/>
      <sz val="12"/>
      <color indexed="8"/>
      <name val="Arial"/>
      <family val="2"/>
    </font>
    <font>
      <b/>
      <u/>
      <sz val="24"/>
      <name val="Times New Roman"/>
      <family val="1"/>
    </font>
    <font>
      <b/>
      <sz val="10.5"/>
      <color indexed="81"/>
      <name val="Tahoma"/>
      <family val="2"/>
    </font>
    <font>
      <sz val="10.5"/>
      <color indexed="81"/>
      <name val="Tahoma"/>
      <family val="2"/>
    </font>
    <font>
      <sz val="11"/>
      <color indexed="55"/>
      <name val="Arial"/>
      <family val="2"/>
    </font>
    <font>
      <sz val="10"/>
      <color indexed="55"/>
      <name val="Arial"/>
      <family val="2"/>
    </font>
    <font>
      <b/>
      <u/>
      <sz val="14"/>
      <color indexed="12"/>
      <name val="Arial"/>
      <family val="2"/>
    </font>
    <font>
      <b/>
      <i/>
      <sz val="16"/>
      <name val="Arial"/>
      <family val="2"/>
    </font>
    <font>
      <b/>
      <sz val="9"/>
      <color indexed="81"/>
      <name val="Tahoma"/>
      <family val="2"/>
    </font>
    <font>
      <sz val="11"/>
      <color theme="0"/>
      <name val="Calibri"/>
      <family val="2"/>
      <scheme val="minor"/>
    </font>
    <font>
      <b/>
      <sz val="10"/>
      <color theme="1"/>
      <name val="Calibri"/>
      <family val="2"/>
      <scheme val="minor"/>
    </font>
    <font>
      <b/>
      <sz val="10"/>
      <color indexed="10"/>
      <name val="Calibri"/>
      <family val="2"/>
    </font>
    <font>
      <sz val="10"/>
      <color theme="1"/>
      <name val="Calibri"/>
      <family val="2"/>
      <scheme val="minor"/>
    </font>
    <font>
      <sz val="11"/>
      <color rgb="FF0070C0"/>
      <name val="Calibri"/>
      <family val="2"/>
      <scheme val="minor"/>
    </font>
    <font>
      <b/>
      <sz val="10"/>
      <name val="Calibri"/>
      <family val="2"/>
    </font>
    <font>
      <sz val="48"/>
      <color rgb="FFFF0000"/>
      <name val="Arial"/>
      <family val="2"/>
    </font>
    <font>
      <b/>
      <sz val="12"/>
      <name val="Geneva"/>
    </font>
    <font>
      <b/>
      <u/>
      <sz val="11"/>
      <color indexed="12"/>
      <name val="Arial"/>
      <family val="2"/>
    </font>
    <font>
      <b/>
      <u/>
      <sz val="10"/>
      <name val="Arial"/>
      <family val="2"/>
    </font>
    <font>
      <sz val="11"/>
      <color rgb="FF000000"/>
      <name val="Calibri"/>
      <family val="2"/>
      <charset val="204"/>
    </font>
    <font>
      <sz val="7"/>
      <name val="Times New Roman"/>
      <family val="1"/>
    </font>
    <font>
      <sz val="10"/>
      <name val="Courier New"/>
      <family val="3"/>
    </font>
    <font>
      <strike/>
      <sz val="10"/>
      <name val="Arial"/>
      <family val="2"/>
    </font>
    <font>
      <sz val="9"/>
      <color rgb="FFFFFFFF"/>
      <name val="Arial"/>
      <family val="2"/>
    </font>
    <font>
      <b/>
      <sz val="10"/>
      <color rgb="FF000000"/>
      <name val="Arial"/>
      <family val="2"/>
    </font>
    <font>
      <b/>
      <sz val="10"/>
      <color indexed="56"/>
      <name val="Arial"/>
      <family val="2"/>
    </font>
    <font>
      <b/>
      <sz val="10"/>
      <color indexed="8"/>
      <name val="Arial"/>
      <family val="2"/>
    </font>
    <font>
      <sz val="10"/>
      <color indexed="56"/>
      <name val="Arial"/>
      <family val="2"/>
    </font>
    <font>
      <sz val="10"/>
      <color rgb="FF0070C0"/>
      <name val="Arial"/>
      <family val="2"/>
    </font>
    <font>
      <sz val="10"/>
      <name val="Arial"/>
      <family val="2"/>
      <charset val="134"/>
    </font>
    <font>
      <sz val="20"/>
      <name val="Arial"/>
      <family val="2"/>
    </font>
    <font>
      <sz val="9"/>
      <name val="宋体"/>
      <family val="3"/>
      <charset val="134"/>
    </font>
    <font>
      <sz val="16"/>
      <name val="Arial"/>
      <family val="2"/>
    </font>
    <font>
      <sz val="11"/>
      <color theme="1"/>
      <name val="Arial"/>
      <family val="2"/>
    </font>
    <font>
      <b/>
      <sz val="11"/>
      <color theme="1"/>
      <name val="Arial"/>
      <family val="2"/>
    </font>
    <font>
      <b/>
      <sz val="11"/>
      <color theme="5" tint="-0.249977111117893"/>
      <name val="Arial"/>
      <family val="2"/>
    </font>
    <font>
      <b/>
      <sz val="11"/>
      <color rgb="FFFF0000"/>
      <name val="Arial"/>
      <family val="2"/>
    </font>
    <font>
      <b/>
      <u/>
      <sz val="11"/>
      <color rgb="FFFF0000"/>
      <name val="Arial"/>
      <family val="2"/>
    </font>
    <font>
      <u/>
      <sz val="28"/>
      <name val="Arial Black"/>
      <family val="2"/>
    </font>
    <font>
      <sz val="72"/>
      <color rgb="FFFF0000"/>
      <name val="宋体"/>
      <family val="3"/>
      <charset val="134"/>
    </font>
    <font>
      <sz val="8"/>
      <color rgb="FF000000"/>
      <name val="Tahoma"/>
      <family val="2"/>
    </font>
    <font>
      <b/>
      <sz val="20"/>
      <name val="Arial"/>
      <family val="2"/>
      <charset val="238"/>
    </font>
    <font>
      <b/>
      <sz val="10"/>
      <color indexed="12"/>
      <name val="Arial"/>
      <family val="2"/>
      <charset val="238"/>
    </font>
    <font>
      <b/>
      <sz val="10"/>
      <color rgb="FF0000FF"/>
      <name val="Arial"/>
      <family val="2"/>
      <charset val="238"/>
    </font>
    <font>
      <b/>
      <sz val="9"/>
      <name val="Arial"/>
      <family val="2"/>
    </font>
    <font>
      <b/>
      <sz val="10"/>
      <color rgb="FF0000FF"/>
      <name val="Arial"/>
      <family val="2"/>
    </font>
    <font>
      <sz val="10"/>
      <color rgb="FF0000FF"/>
      <name val="Arial"/>
      <family val="2"/>
    </font>
    <font>
      <b/>
      <sz val="8"/>
      <color rgb="FFFF0000"/>
      <name val="Arial"/>
      <family val="2"/>
    </font>
    <font>
      <b/>
      <sz val="9"/>
      <color indexed="12"/>
      <name val="Arial"/>
      <family val="2"/>
    </font>
    <font>
      <sz val="10"/>
      <color indexed="12"/>
      <name val="Arial"/>
      <family val="2"/>
      <charset val="238"/>
    </font>
    <font>
      <u/>
      <sz val="9"/>
      <color indexed="12"/>
      <name val="Arial"/>
      <family val="2"/>
    </font>
    <font>
      <u/>
      <sz val="10"/>
      <color indexed="12"/>
      <name val="Arial"/>
      <family val="2"/>
      <charset val="238"/>
    </font>
    <font>
      <b/>
      <sz val="9"/>
      <name val="Arial"/>
      <family val="2"/>
      <charset val="238"/>
    </font>
    <font>
      <b/>
      <sz val="12"/>
      <color indexed="9"/>
      <name val="Arial"/>
      <family val="2"/>
    </font>
    <font>
      <sz val="8"/>
      <color indexed="10"/>
      <name val="Tahoma"/>
      <family val="2"/>
    </font>
    <font>
      <sz val="8"/>
      <color indexed="51"/>
      <name val="Tahoma"/>
      <family val="2"/>
    </font>
    <font>
      <sz val="8"/>
      <color indexed="17"/>
      <name val="Tahoma"/>
      <family val="2"/>
    </font>
    <font>
      <sz val="10"/>
      <name val="宋体"/>
      <family val="3"/>
      <charset val="134"/>
    </font>
    <font>
      <sz val="9"/>
      <name val="Calibri"/>
      <family val="2"/>
      <charset val="134"/>
      <scheme val="minor"/>
    </font>
    <font>
      <b/>
      <sz val="24"/>
      <name val="宋体"/>
      <family val="3"/>
      <charset val="134"/>
    </font>
    <font>
      <sz val="18"/>
      <name val="Arial"/>
      <family val="2"/>
    </font>
    <font>
      <b/>
      <sz val="20"/>
      <name val="Arial"/>
      <family val="2"/>
    </font>
    <font>
      <sz val="9"/>
      <color indexed="81"/>
      <name val="Tahoma"/>
      <family val="2"/>
    </font>
    <font>
      <sz val="11"/>
      <name val="Arial"/>
      <family val="2"/>
    </font>
    <font>
      <sz val="11"/>
      <color theme="1"/>
      <name val="Calibri"/>
      <family val="2"/>
      <charset val="134"/>
      <scheme val="minor"/>
    </font>
    <font>
      <sz val="11.5"/>
      <name val="Arial"/>
      <family val="2"/>
    </font>
    <font>
      <sz val="10"/>
      <color theme="1"/>
      <name val="Arial"/>
      <family val="2"/>
    </font>
    <font>
      <b/>
      <sz val="18"/>
      <name val="Arial"/>
      <family val="2"/>
    </font>
    <font>
      <sz val="8"/>
      <name val="宋体"/>
      <family val="3"/>
      <charset val="134"/>
    </font>
    <font>
      <b/>
      <sz val="10"/>
      <name val="宋体"/>
      <family val="3"/>
      <charset val="134"/>
    </font>
    <font>
      <sz val="11"/>
      <color theme="1"/>
      <name val="Vijaya"/>
      <family val="2"/>
    </font>
    <font>
      <i/>
      <sz val="11"/>
      <color theme="1"/>
      <name val="Vivaldi"/>
      <family val="4"/>
    </font>
    <font>
      <sz val="12"/>
      <color rgb="FF000000"/>
      <name val="Arial"/>
      <family val="2"/>
    </font>
    <font>
      <i/>
      <sz val="12"/>
      <color rgb="FF000000"/>
      <name val="Arial"/>
      <family val="2"/>
    </font>
    <font>
      <sz val="12"/>
      <name val="Calibri"/>
      <family val="2"/>
    </font>
    <font>
      <b/>
      <sz val="18"/>
      <name val="Arial Unicode MS"/>
      <family val="2"/>
      <charset val="134"/>
    </font>
    <font>
      <b/>
      <sz val="10"/>
      <name val="Arial Unicode MS"/>
      <family val="2"/>
      <charset val="134"/>
    </font>
    <font>
      <sz val="10"/>
      <name val="Arial Unicode MS"/>
      <family val="2"/>
      <charset val="134"/>
    </font>
    <font>
      <b/>
      <sz val="8"/>
      <name val="Arial Unicode MS"/>
      <family val="2"/>
    </font>
    <font>
      <b/>
      <sz val="10"/>
      <color theme="1"/>
      <name val="Arial"/>
      <family val="2"/>
    </font>
    <font>
      <sz val="11"/>
      <color theme="0"/>
      <name val="Arial"/>
      <family val="2"/>
    </font>
    <font>
      <sz val="11"/>
      <color rgb="FF0070C0"/>
      <name val="Arial"/>
      <family val="2"/>
    </font>
    <font>
      <b/>
      <sz val="24"/>
      <name val="Calibri"/>
      <family val="2"/>
      <scheme val="minor"/>
    </font>
    <font>
      <b/>
      <sz val="11"/>
      <name val="Calibri"/>
      <family val="2"/>
      <scheme val="minor"/>
    </font>
    <font>
      <b/>
      <sz val="14"/>
      <name val="Calibri"/>
      <family val="2"/>
      <scheme val="minor"/>
    </font>
  </fonts>
  <fills count="3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65"/>
        <bgColor indexed="64"/>
      </patternFill>
    </fill>
    <fill>
      <patternFill patternType="solid">
        <fgColor indexed="40"/>
        <bgColor indexed="64"/>
      </patternFill>
    </fill>
    <fill>
      <patternFill patternType="solid">
        <fgColor indexed="42"/>
        <bgColor indexed="64"/>
      </patternFill>
    </fill>
    <fill>
      <patternFill patternType="solid">
        <fgColor indexed="41"/>
        <bgColor indexed="64"/>
      </patternFill>
    </fill>
    <fill>
      <patternFill patternType="solid">
        <fgColor indexed="9"/>
        <bgColor indexed="9"/>
      </patternFill>
    </fill>
    <fill>
      <patternFill patternType="solid">
        <fgColor indexed="10"/>
        <bgColor indexed="64"/>
      </patternFill>
    </fill>
    <fill>
      <patternFill patternType="solid">
        <fgColor indexed="14"/>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D9D9D9"/>
        <bgColor indexed="64"/>
      </patternFill>
    </fill>
    <fill>
      <patternFill patternType="solid">
        <fgColor rgb="FFFFFF00"/>
        <bgColor indexed="64"/>
      </patternFill>
    </fill>
    <fill>
      <patternFill patternType="solid">
        <fgColor theme="1"/>
        <bgColor indexed="64"/>
      </patternFill>
    </fill>
    <fill>
      <patternFill patternType="solid">
        <fgColor theme="2" tint="-9.9978637043366805E-2"/>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theme="2" tint="-0.249977111117893"/>
        <bgColor indexed="64"/>
      </patternFill>
    </fill>
    <fill>
      <patternFill patternType="solid">
        <fgColor theme="2"/>
        <bgColor indexed="64"/>
      </patternFill>
    </fill>
    <fill>
      <patternFill patternType="solid">
        <fgColor rgb="FF66FF33"/>
        <bgColor indexed="64"/>
      </patternFill>
    </fill>
    <fill>
      <patternFill patternType="solid">
        <fgColor theme="7" tint="0.39997558519241921"/>
        <bgColor indexed="64"/>
      </patternFill>
    </fill>
    <fill>
      <patternFill patternType="solid">
        <fgColor indexed="12"/>
        <bgColor indexed="64"/>
      </patternFill>
    </fill>
    <fill>
      <patternFill patternType="solid">
        <fgColor indexed="47"/>
        <bgColor indexed="64"/>
      </patternFill>
    </fill>
    <fill>
      <patternFill patternType="solid">
        <fgColor indexed="65"/>
        <bgColor theme="0"/>
      </patternFill>
    </fill>
    <fill>
      <patternFill patternType="solid">
        <fgColor theme="6" tint="0.59999389629810485"/>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bgColor theme="0"/>
      </patternFill>
    </fill>
  </fills>
  <borders count="15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9"/>
      </left>
      <right style="thin">
        <color indexed="9"/>
      </right>
      <top/>
      <bottom style="thin">
        <color indexed="9"/>
      </bottom>
      <diagonal/>
    </border>
    <border>
      <left style="thin">
        <color indexed="64"/>
      </left>
      <right style="medium">
        <color indexed="64"/>
      </right>
      <top style="thin">
        <color indexed="64"/>
      </top>
      <bottom style="thin">
        <color indexed="64"/>
      </bottom>
      <diagonal/>
    </border>
    <border>
      <left style="thin">
        <color indexed="9"/>
      </left>
      <right/>
      <top style="thin">
        <color indexed="9"/>
      </top>
      <bottom style="thin">
        <color indexed="9"/>
      </bottom>
      <diagonal/>
    </border>
    <border>
      <left style="thin">
        <color indexed="64"/>
      </left>
      <right style="medium">
        <color indexed="64"/>
      </right>
      <top style="thin">
        <color indexed="64"/>
      </top>
      <bottom/>
      <diagonal/>
    </border>
    <border>
      <left style="thin">
        <color indexed="64"/>
      </left>
      <right/>
      <top/>
      <bottom/>
      <diagonal/>
    </border>
    <border>
      <left style="thin">
        <color indexed="9"/>
      </left>
      <right style="thin">
        <color indexed="9"/>
      </right>
      <top style="thin">
        <color indexed="9"/>
      </top>
      <bottom/>
      <diagonal/>
    </border>
    <border>
      <left style="medium">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right style="thin">
        <color indexed="9"/>
      </right>
      <top/>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Dashed">
        <color indexed="64"/>
      </bottom>
      <diagonal/>
    </border>
    <border>
      <left style="medium">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style="thin">
        <color indexed="64"/>
      </left>
      <right/>
      <top style="medium">
        <color indexed="64"/>
      </top>
      <bottom style="medium">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thin">
        <color indexed="64"/>
      </right>
      <top style="thin">
        <color indexed="64"/>
      </top>
      <bottom style="medium">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double">
        <color indexed="64"/>
      </left>
      <right/>
      <top style="double">
        <color indexed="64"/>
      </top>
      <bottom style="medium">
        <color indexed="64"/>
      </bottom>
      <diagonal/>
    </border>
    <border>
      <left style="double">
        <color indexed="64"/>
      </left>
      <right style="double">
        <color indexed="64"/>
      </right>
      <top style="double">
        <color indexed="64"/>
      </top>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double">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style="thin">
        <color indexed="64"/>
      </right>
      <top/>
      <bottom style="medium">
        <color indexed="64"/>
      </bottom>
      <diagonal/>
    </border>
    <border>
      <left style="double">
        <color indexed="64"/>
      </left>
      <right style="double">
        <color indexed="64"/>
      </right>
      <top/>
      <bottom/>
      <diagonal/>
    </border>
    <border>
      <left style="double">
        <color indexed="64"/>
      </left>
      <right/>
      <top/>
      <bottom style="medium">
        <color indexed="64"/>
      </bottom>
      <diagonal/>
    </border>
    <border>
      <left style="thin">
        <color indexed="64"/>
      </left>
      <right style="double">
        <color indexed="64"/>
      </right>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style="double">
        <color indexed="64"/>
      </right>
      <top style="medium">
        <color indexed="64"/>
      </top>
      <bottom style="double">
        <color indexed="64"/>
      </bottom>
      <diagonal/>
    </border>
    <border>
      <left style="double">
        <color indexed="64"/>
      </left>
      <right/>
      <top/>
      <bottom style="double">
        <color indexed="64"/>
      </bottom>
      <diagonal/>
    </border>
    <border>
      <left style="double">
        <color indexed="64"/>
      </left>
      <right style="double">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double">
        <color indexed="64"/>
      </right>
      <top style="thin">
        <color indexed="64"/>
      </top>
      <bottom style="double">
        <color indexed="64"/>
      </bottom>
      <diagonal/>
    </border>
    <border>
      <left/>
      <right style="double">
        <color indexed="64"/>
      </right>
      <top/>
      <bottom style="double">
        <color indexed="64"/>
      </bottom>
      <diagonal/>
    </border>
    <border>
      <left/>
      <right/>
      <top style="double">
        <color indexed="64"/>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double">
        <color indexed="64"/>
      </right>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double">
        <color indexed="64"/>
      </bottom>
      <diagonal/>
    </border>
    <border>
      <left style="double">
        <color indexed="64"/>
      </left>
      <right style="double">
        <color indexed="64"/>
      </right>
      <top style="thin">
        <color indexed="64"/>
      </top>
      <bottom/>
      <diagonal/>
    </border>
    <border>
      <left style="double">
        <color indexed="64"/>
      </left>
      <right/>
      <top style="double">
        <color indexed="64"/>
      </top>
      <bottom/>
      <diagonal/>
    </border>
    <border>
      <left style="double">
        <color indexed="64"/>
      </left>
      <right/>
      <top style="double">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thin">
        <color indexed="64"/>
      </top>
      <bottom/>
      <diagonal/>
    </border>
    <border>
      <left style="dotted">
        <color indexed="64"/>
      </left>
      <right style="dotted">
        <color indexed="64"/>
      </right>
      <top/>
      <bottom style="thin">
        <color indexed="64"/>
      </bottom>
      <diagonal/>
    </border>
    <border>
      <left/>
      <right/>
      <top/>
      <bottom style="thin">
        <color auto="1"/>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auto="1"/>
      </right>
      <top style="double">
        <color auto="1"/>
      </top>
      <bottom style="thin">
        <color auto="1"/>
      </bottom>
      <diagonal/>
    </border>
  </borders>
  <cellStyleXfs count="56">
    <xf numFmtId="0" fontId="0" fillId="0" borderId="0"/>
    <xf numFmtId="165" fontId="9" fillId="0" borderId="0" applyFill="0" applyBorder="0" applyAlignment="0"/>
    <xf numFmtId="165" fontId="9" fillId="0" borderId="0" applyFill="0" applyBorder="0" applyAlignment="0"/>
    <xf numFmtId="166" fontId="9" fillId="0" borderId="0" applyFill="0" applyBorder="0" applyAlignment="0"/>
    <xf numFmtId="166" fontId="9" fillId="0" borderId="0" applyFill="0" applyBorder="0" applyAlignment="0"/>
    <xf numFmtId="167" fontId="9" fillId="0" borderId="0" applyFill="0" applyBorder="0" applyAlignment="0"/>
    <xf numFmtId="167" fontId="9" fillId="0" borderId="0" applyFill="0" applyBorder="0" applyAlignment="0"/>
    <xf numFmtId="44" fontId="9" fillId="0" borderId="0" applyFont="0" applyFill="0" applyBorder="0" applyAlignment="0" applyProtection="0"/>
    <xf numFmtId="44" fontId="9" fillId="0" borderId="0" applyFont="0" applyFill="0" applyBorder="0" applyAlignment="0" applyProtection="0"/>
    <xf numFmtId="165" fontId="9" fillId="0" borderId="0" applyFill="0" applyBorder="0" applyAlignment="0"/>
    <xf numFmtId="165" fontId="9" fillId="0" borderId="0" applyFill="0" applyBorder="0" applyAlignment="0"/>
    <xf numFmtId="38" fontId="12" fillId="2" borderId="0" applyNumberFormat="0" applyBorder="0" applyAlignment="0" applyProtection="0"/>
    <xf numFmtId="38" fontId="12" fillId="2" borderId="0" applyNumberFormat="0" applyBorder="0" applyAlignment="0" applyProtection="0"/>
    <xf numFmtId="0" fontId="11" fillId="0" borderId="1" applyNumberFormat="0" applyAlignment="0" applyProtection="0">
      <alignment horizontal="left" vertical="center"/>
    </xf>
    <xf numFmtId="0" fontId="11" fillId="0" borderId="2">
      <alignment horizontal="left" vertical="center"/>
    </xf>
    <xf numFmtId="10" fontId="12" fillId="3" borderId="3" applyNumberFormat="0" applyBorder="0" applyAlignment="0" applyProtection="0"/>
    <xf numFmtId="10" fontId="12" fillId="3" borderId="3" applyNumberFormat="0" applyBorder="0" applyAlignment="0" applyProtection="0"/>
    <xf numFmtId="165" fontId="9" fillId="0" borderId="0" applyFill="0" applyBorder="0" applyAlignment="0"/>
    <xf numFmtId="165" fontId="9" fillId="0" borderId="0" applyFill="0" applyBorder="0" applyAlignment="0"/>
    <xf numFmtId="168"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71" fontId="9" fillId="0" borderId="0" applyFont="0" applyFill="0" applyBorder="0" applyAlignment="0" applyProtection="0"/>
    <xf numFmtId="172" fontId="82" fillId="0" borderId="0"/>
    <xf numFmtId="0" fontId="87"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10" fontId="9" fillId="0" borderId="0" applyFont="0" applyFill="0" applyBorder="0" applyAlignment="0" applyProtection="0"/>
    <xf numFmtId="165" fontId="9" fillId="0" borderId="0" applyFill="0" applyBorder="0" applyAlignment="0"/>
    <xf numFmtId="165" fontId="9" fillId="0" borderId="0" applyFill="0" applyBorder="0" applyAlignment="0"/>
    <xf numFmtId="49" fontId="39" fillId="0" borderId="0" applyFill="0" applyBorder="0" applyAlignment="0"/>
    <xf numFmtId="165" fontId="9" fillId="0" borderId="0" applyFill="0" applyBorder="0" applyAlignment="0"/>
    <xf numFmtId="165" fontId="9" fillId="0" borderId="0" applyFill="0" applyBorder="0" applyAlignment="0"/>
    <xf numFmtId="173" fontId="17" fillId="0" borderId="0">
      <alignment horizontal="right"/>
    </xf>
    <xf numFmtId="9" fontId="9" fillId="0" borderId="0" applyFont="0" applyFill="0" applyBorder="0" applyAlignment="0" applyProtection="0"/>
    <xf numFmtId="0" fontId="8" fillId="0" borderId="0"/>
    <xf numFmtId="0" fontId="7" fillId="0" borderId="0"/>
    <xf numFmtId="0" fontId="116" fillId="0" borderId="0"/>
    <xf numFmtId="176" fontId="6" fillId="0" borderId="0"/>
    <xf numFmtId="0" fontId="5" fillId="0" borderId="0"/>
    <xf numFmtId="0" fontId="45" fillId="0" borderId="0" applyNumberFormat="0" applyFill="0" applyBorder="0" applyAlignment="0" applyProtection="0">
      <alignment vertical="top"/>
      <protection locked="0"/>
    </xf>
    <xf numFmtId="0" fontId="126" fillId="0" borderId="0">
      <alignment vertical="center"/>
    </xf>
    <xf numFmtId="0" fontId="4" fillId="0" borderId="0"/>
    <xf numFmtId="164" fontId="9" fillId="0" borderId="0" applyFont="0" applyFill="0" applyBorder="0" applyAlignment="0" applyProtection="0"/>
    <xf numFmtId="176" fontId="9" fillId="0" borderId="0"/>
    <xf numFmtId="0" fontId="9" fillId="0" borderId="0">
      <alignment vertical="center"/>
    </xf>
    <xf numFmtId="0" fontId="9" fillId="0" borderId="0">
      <alignment vertical="center"/>
    </xf>
    <xf numFmtId="0" fontId="9" fillId="0" borderId="0">
      <alignment vertical="center"/>
    </xf>
    <xf numFmtId="0" fontId="3" fillId="0" borderId="0"/>
    <xf numFmtId="0" fontId="161" fillId="0" borderId="0">
      <alignment vertical="center"/>
    </xf>
    <xf numFmtId="0" fontId="2" fillId="0" borderId="0"/>
    <xf numFmtId="0" fontId="1" fillId="0" borderId="0"/>
  </cellStyleXfs>
  <cellXfs count="3191">
    <xf numFmtId="0" fontId="0" fillId="0" borderId="0" xfId="0"/>
    <xf numFmtId="0" fontId="9" fillId="12" borderId="4" xfId="0" applyFont="1" applyFill="1" applyBorder="1" applyProtection="1"/>
    <xf numFmtId="0" fontId="9" fillId="0" borderId="0" xfId="0" applyFont="1" applyProtection="1"/>
    <xf numFmtId="0" fontId="9" fillId="12" borderId="5" xfId="0" applyFont="1" applyFill="1" applyBorder="1" applyProtection="1"/>
    <xf numFmtId="0" fontId="9" fillId="12" borderId="0" xfId="0" applyFont="1" applyFill="1" applyBorder="1" applyProtection="1"/>
    <xf numFmtId="0" fontId="9" fillId="4" borderId="8" xfId="0" applyFont="1" applyFill="1" applyBorder="1" applyProtection="1"/>
    <xf numFmtId="0" fontId="12" fillId="4" borderId="5" xfId="0" applyFont="1" applyFill="1" applyBorder="1" applyProtection="1"/>
    <xf numFmtId="0" fontId="9" fillId="4" borderId="10" xfId="0" applyFont="1" applyFill="1" applyBorder="1" applyProtection="1"/>
    <xf numFmtId="0" fontId="9" fillId="12" borderId="8" xfId="0" applyFont="1" applyFill="1" applyBorder="1" applyAlignment="1" applyProtection="1">
      <alignment horizontal="center"/>
    </xf>
    <xf numFmtId="0" fontId="9" fillId="12" borderId="0" xfId="0" applyFont="1" applyFill="1" applyBorder="1" applyAlignment="1" applyProtection="1">
      <alignment horizontal="center"/>
    </xf>
    <xf numFmtId="0" fontId="12" fillId="0" borderId="0" xfId="0" applyFont="1" applyAlignment="1" applyProtection="1">
      <alignment horizontal="center" vertical="center"/>
    </xf>
    <xf numFmtId="0" fontId="24" fillId="0" borderId="0" xfId="0" applyFont="1" applyAlignment="1" applyProtection="1">
      <alignment horizontal="center" vertical="center"/>
    </xf>
    <xf numFmtId="0" fontId="12" fillId="0" borderId="0" xfId="0" applyFont="1" applyAlignment="1" applyProtection="1">
      <alignment horizontal="right" vertical="center"/>
    </xf>
    <xf numFmtId="0" fontId="12" fillId="0" borderId="0" xfId="0" applyFont="1" applyAlignment="1">
      <alignment horizontal="center" vertical="center"/>
    </xf>
    <xf numFmtId="0" fontId="12" fillId="0" borderId="0" xfId="0" applyFont="1" applyBorder="1" applyAlignment="1" applyProtection="1">
      <alignment horizontal="left" vertical="center"/>
    </xf>
    <xf numFmtId="0" fontId="12" fillId="0" borderId="0" xfId="0" applyFont="1" applyBorder="1" applyAlignment="1" applyProtection="1">
      <alignment horizontal="center" vertical="center"/>
    </xf>
    <xf numFmtId="0" fontId="12" fillId="0" borderId="0" xfId="0" applyFont="1" applyAlignment="1" applyProtection="1">
      <alignment horizontal="left" vertical="center"/>
    </xf>
    <xf numFmtId="0" fontId="15" fillId="0" borderId="14" xfId="0" applyFont="1" applyBorder="1" applyAlignment="1" applyProtection="1">
      <alignment horizontal="center" vertical="center"/>
      <protection locked="0"/>
    </xf>
    <xf numFmtId="0" fontId="15" fillId="0" borderId="0" xfId="0" applyFont="1" applyBorder="1" applyAlignment="1" applyProtection="1">
      <alignment vertical="center"/>
    </xf>
    <xf numFmtId="0" fontId="15" fillId="0" borderId="0" xfId="0" applyFont="1" applyBorder="1" applyAlignment="1" applyProtection="1">
      <alignment horizontal="right" vertical="center"/>
    </xf>
    <xf numFmtId="0" fontId="12" fillId="0" borderId="0" xfId="0" applyFont="1" applyBorder="1" applyAlignment="1" applyProtection="1">
      <alignment vertical="center"/>
    </xf>
    <xf numFmtId="0" fontId="12" fillId="0" borderId="0" xfId="0" applyFont="1" applyBorder="1" applyAlignment="1" applyProtection="1">
      <alignment horizontal="right" vertical="center"/>
    </xf>
    <xf numFmtId="0" fontId="25" fillId="0" borderId="14" xfId="0" applyFont="1" applyBorder="1" applyAlignment="1" applyProtection="1"/>
    <xf numFmtId="0" fontId="12" fillId="0" borderId="15" xfId="0" applyFont="1" applyBorder="1" applyAlignment="1" applyProtection="1">
      <alignment horizontal="center"/>
      <protection locked="0"/>
    </xf>
    <xf numFmtId="0" fontId="12" fillId="0" borderId="3" xfId="0" applyFont="1" applyFill="1" applyBorder="1" applyAlignment="1" applyProtection="1">
      <alignment horizontal="left" vertical="center" wrapText="1"/>
      <protection locked="0"/>
    </xf>
    <xf numFmtId="0" fontId="12" fillId="0" borderId="3" xfId="0" applyFont="1" applyBorder="1" applyAlignment="1" applyProtection="1">
      <alignment horizontal="center" vertical="center"/>
      <protection locked="0"/>
    </xf>
    <xf numFmtId="1" fontId="12" fillId="0" borderId="3" xfId="0" applyNumberFormat="1" applyFont="1" applyBorder="1" applyAlignment="1" applyProtection="1">
      <alignment horizontal="center" wrapText="1" shrinkToFit="1"/>
      <protection locked="0"/>
    </xf>
    <xf numFmtId="0" fontId="12" fillId="0" borderId="3" xfId="0"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wrapText="1"/>
      <protection locked="0"/>
    </xf>
    <xf numFmtId="1" fontId="12" fillId="0" borderId="16" xfId="0" applyNumberFormat="1" applyFont="1" applyBorder="1" applyAlignment="1" applyProtection="1">
      <alignment horizontal="center" shrinkToFit="1"/>
    </xf>
    <xf numFmtId="49" fontId="12" fillId="0" borderId="2" xfId="0" applyNumberFormat="1" applyFont="1" applyBorder="1" applyAlignment="1" applyProtection="1">
      <alignment horizontal="center" wrapText="1"/>
      <protection locked="0"/>
    </xf>
    <xf numFmtId="1" fontId="12" fillId="0" borderId="3" xfId="0" applyNumberFormat="1" applyFont="1" applyBorder="1" applyAlignment="1" applyProtection="1">
      <alignment horizontal="center" shrinkToFit="1"/>
      <protection locked="0"/>
    </xf>
    <xf numFmtId="1" fontId="12" fillId="0" borderId="3" xfId="0" applyNumberFormat="1" applyFont="1" applyBorder="1" applyAlignment="1" applyProtection="1">
      <alignment horizontal="center" shrinkToFit="1"/>
    </xf>
    <xf numFmtId="0" fontId="12" fillId="0" borderId="0" xfId="0" applyFont="1" applyAlignment="1">
      <alignment horizontal="left" vertical="center"/>
    </xf>
    <xf numFmtId="0" fontId="12" fillId="0" borderId="0" xfId="0" applyFont="1" applyBorder="1" applyAlignment="1">
      <alignment horizontal="left" vertical="center"/>
    </xf>
    <xf numFmtId="0" fontId="12" fillId="0" borderId="0" xfId="0" applyFont="1" applyBorder="1" applyAlignment="1">
      <alignment horizontal="center" vertical="center"/>
    </xf>
    <xf numFmtId="0" fontId="15" fillId="0" borderId="0" xfId="0" applyFont="1" applyBorder="1" applyAlignment="1">
      <alignment vertical="center"/>
    </xf>
    <xf numFmtId="49" fontId="15" fillId="0" borderId="0" xfId="0" applyNumberFormat="1" applyFont="1" applyBorder="1" applyAlignment="1" applyProtection="1">
      <alignment vertical="center" shrinkToFit="1"/>
    </xf>
    <xf numFmtId="0" fontId="12" fillId="0" borderId="0" xfId="0" applyFont="1" applyBorder="1" applyAlignment="1" applyProtection="1">
      <alignment vertical="center" shrinkToFit="1"/>
      <protection locked="0"/>
    </xf>
    <xf numFmtId="0" fontId="12" fillId="0" borderId="0" xfId="0" applyFont="1" applyBorder="1" applyAlignment="1">
      <alignment vertical="center"/>
    </xf>
    <xf numFmtId="0" fontId="25" fillId="0" borderId="14" xfId="0" applyFont="1" applyBorder="1" applyAlignment="1"/>
    <xf numFmtId="0" fontId="29" fillId="0" borderId="3" xfId="0" applyFont="1" applyBorder="1" applyAlignment="1" applyProtection="1">
      <alignment horizontal="center"/>
      <protection locked="0"/>
    </xf>
    <xf numFmtId="0" fontId="12" fillId="0" borderId="14" xfId="0" applyFont="1" applyBorder="1" applyAlignment="1" applyProtection="1">
      <alignment horizontal="center" vertical="center"/>
    </xf>
    <xf numFmtId="0" fontId="12" fillId="0" borderId="14" xfId="0" applyFont="1" applyBorder="1" applyAlignment="1" applyProtection="1">
      <alignment horizontal="left" vertical="center"/>
    </xf>
    <xf numFmtId="0" fontId="12" fillId="0" borderId="0" xfId="0" applyFont="1" applyBorder="1" applyAlignment="1" applyProtection="1">
      <alignment vertical="center" shrinkToFit="1"/>
    </xf>
    <xf numFmtId="0" fontId="12" fillId="0" borderId="14" xfId="0" applyFont="1" applyBorder="1" applyAlignment="1" applyProtection="1">
      <alignment vertical="center"/>
    </xf>
    <xf numFmtId="0" fontId="12" fillId="0" borderId="15" xfId="0" applyFont="1" applyBorder="1" applyAlignment="1" applyProtection="1">
      <alignment horizontal="center"/>
    </xf>
    <xf numFmtId="1" fontId="12" fillId="0" borderId="3" xfId="0" applyNumberFormat="1" applyFont="1" applyBorder="1" applyAlignment="1" applyProtection="1">
      <alignment horizontal="center" wrapText="1" shrinkToFit="1"/>
    </xf>
    <xf numFmtId="0" fontId="29" fillId="0" borderId="3" xfId="0" applyFont="1" applyBorder="1" applyAlignment="1" applyProtection="1">
      <alignment horizontal="center"/>
    </xf>
    <xf numFmtId="0" fontId="9" fillId="0" borderId="0" xfId="0" applyFont="1"/>
    <xf numFmtId="0" fontId="30" fillId="4" borderId="0" xfId="0" applyFont="1" applyFill="1" applyAlignment="1" applyProtection="1"/>
    <xf numFmtId="0" fontId="9" fillId="0" borderId="0" xfId="0" applyFont="1" applyFill="1"/>
    <xf numFmtId="0" fontId="9" fillId="0" borderId="0" xfId="0" applyFont="1" applyAlignment="1">
      <alignment horizontal="center" vertical="center"/>
    </xf>
    <xf numFmtId="0" fontId="9" fillId="0" borderId="0" xfId="0" applyFont="1" applyFill="1" applyProtection="1"/>
    <xf numFmtId="0" fontId="9" fillId="4" borderId="0" xfId="0" applyFont="1" applyFill="1"/>
    <xf numFmtId="0" fontId="9" fillId="4" borderId="0" xfId="0" applyFont="1" applyFill="1" applyBorder="1"/>
    <xf numFmtId="0" fontId="9" fillId="4" borderId="6" xfId="0" applyFont="1" applyFill="1" applyBorder="1"/>
    <xf numFmtId="0" fontId="33" fillId="4" borderId="7" xfId="0" applyFont="1" applyFill="1" applyBorder="1" applyAlignment="1">
      <alignment horizontal="centerContinuous"/>
    </xf>
    <xf numFmtId="0" fontId="9" fillId="4" borderId="7" xfId="0" applyFont="1" applyFill="1" applyBorder="1" applyAlignment="1">
      <alignment horizontal="centerContinuous"/>
    </xf>
    <xf numFmtId="0" fontId="9" fillId="4" borderId="4" xfId="0" applyFont="1" applyFill="1" applyBorder="1" applyAlignment="1">
      <alignment horizontal="centerContinuous"/>
    </xf>
    <xf numFmtId="0" fontId="9" fillId="4" borderId="7" xfId="0" applyFont="1" applyFill="1" applyBorder="1"/>
    <xf numFmtId="0" fontId="9" fillId="4" borderId="4" xfId="0" applyFont="1" applyFill="1" applyBorder="1"/>
    <xf numFmtId="0" fontId="9" fillId="4" borderId="8" xfId="0" applyFont="1" applyFill="1" applyBorder="1"/>
    <xf numFmtId="0" fontId="33" fillId="4" borderId="0" xfId="0" applyFont="1" applyFill="1" applyBorder="1" applyAlignment="1">
      <alignment horizontal="centerContinuous"/>
    </xf>
    <xf numFmtId="0" fontId="9" fillId="4" borderId="0" xfId="0" applyFont="1" applyFill="1" applyBorder="1" applyAlignment="1">
      <alignment horizontal="centerContinuous"/>
    </xf>
    <xf numFmtId="0" fontId="9" fillId="4" borderId="5" xfId="0" applyFont="1" applyFill="1" applyBorder="1" applyAlignment="1">
      <alignment horizontal="centerContinuous"/>
    </xf>
    <xf numFmtId="0" fontId="9" fillId="4" borderId="5" xfId="0" applyFont="1" applyFill="1" applyBorder="1"/>
    <xf numFmtId="0" fontId="34" fillId="4" borderId="0" xfId="0" applyFont="1" applyFill="1" applyBorder="1" applyAlignment="1">
      <alignment horizontal="center"/>
    </xf>
    <xf numFmtId="0" fontId="12" fillId="4" borderId="0" xfId="0" applyFont="1" applyFill="1"/>
    <xf numFmtId="0" fontId="12" fillId="4" borderId="8" xfId="0" applyFont="1" applyFill="1" applyBorder="1"/>
    <xf numFmtId="0" fontId="12" fillId="2" borderId="6" xfId="0" applyFont="1" applyFill="1" applyBorder="1"/>
    <xf numFmtId="0" fontId="12" fillId="2" borderId="7" xfId="0" applyFont="1" applyFill="1" applyBorder="1"/>
    <xf numFmtId="0" fontId="12" fillId="2" borderId="17" xfId="0" applyFont="1" applyFill="1" applyBorder="1"/>
    <xf numFmtId="0" fontId="12" fillId="2" borderId="18" xfId="0" applyFont="1" applyFill="1" applyBorder="1"/>
    <xf numFmtId="0" fontId="12" fillId="2" borderId="4" xfId="0" applyFont="1" applyFill="1" applyBorder="1"/>
    <xf numFmtId="0" fontId="12" fillId="4" borderId="5" xfId="0" applyFont="1" applyFill="1" applyBorder="1"/>
    <xf numFmtId="0" fontId="12" fillId="0" borderId="0" xfId="0" applyFont="1"/>
    <xf numFmtId="0" fontId="12" fillId="2" borderId="19" xfId="0" applyFont="1" applyFill="1" applyBorder="1"/>
    <xf numFmtId="0" fontId="12" fillId="2" borderId="9" xfId="0" applyFont="1" applyFill="1" applyBorder="1"/>
    <xf numFmtId="0" fontId="12" fillId="2" borderId="20" xfId="0" applyFont="1" applyFill="1" applyBorder="1"/>
    <xf numFmtId="0" fontId="12" fillId="2" borderId="21" xfId="0" applyFont="1" applyFill="1" applyBorder="1"/>
    <xf numFmtId="0" fontId="12" fillId="2" borderId="22" xfId="0" applyFont="1" applyFill="1" applyBorder="1"/>
    <xf numFmtId="0" fontId="12" fillId="2" borderId="9" xfId="0" applyFont="1" applyFill="1" applyBorder="1" applyAlignment="1">
      <alignment horizontal="centerContinuous"/>
    </xf>
    <xf numFmtId="0" fontId="12" fillId="2" borderId="20" xfId="0" applyFont="1" applyFill="1" applyBorder="1" applyAlignment="1">
      <alignment horizontal="centerContinuous"/>
    </xf>
    <xf numFmtId="0" fontId="18" fillId="12" borderId="14" xfId="0" applyFont="1" applyFill="1" applyBorder="1" applyAlignment="1">
      <alignment horizontal="center"/>
    </xf>
    <xf numFmtId="0" fontId="18" fillId="12" borderId="23" xfId="0" applyFont="1" applyFill="1" applyBorder="1" applyAlignment="1">
      <alignment horizontal="center"/>
    </xf>
    <xf numFmtId="0" fontId="12" fillId="13" borderId="19" xfId="0" applyFont="1" applyFill="1" applyBorder="1"/>
    <xf numFmtId="0" fontId="12" fillId="13" borderId="9" xfId="0" applyFont="1" applyFill="1" applyBorder="1"/>
    <xf numFmtId="0" fontId="12" fillId="13" borderId="20" xfId="0" applyFont="1" applyFill="1" applyBorder="1"/>
    <xf numFmtId="0" fontId="12" fillId="13" borderId="21" xfId="0" applyFont="1" applyFill="1" applyBorder="1"/>
    <xf numFmtId="0" fontId="9" fillId="0" borderId="8" xfId="0" applyFont="1" applyBorder="1"/>
    <xf numFmtId="0" fontId="35" fillId="4" borderId="0" xfId="0" applyFont="1" applyFill="1" applyBorder="1"/>
    <xf numFmtId="0" fontId="9" fillId="4" borderId="0" xfId="0" applyFont="1" applyFill="1" applyBorder="1" applyAlignment="1">
      <alignment horizontal="center"/>
    </xf>
    <xf numFmtId="0" fontId="9" fillId="4" borderId="11" xfId="0" applyFont="1" applyFill="1" applyBorder="1"/>
    <xf numFmtId="0" fontId="23" fillId="13" borderId="24" xfId="0" applyFont="1" applyFill="1" applyBorder="1" applyAlignment="1">
      <alignment horizontal="center"/>
    </xf>
    <xf numFmtId="0" fontId="23" fillId="13" borderId="25" xfId="0" applyFont="1" applyFill="1" applyBorder="1" applyAlignment="1">
      <alignment horizontal="center"/>
    </xf>
    <xf numFmtId="0" fontId="23" fillId="13" borderId="26" xfId="0" applyFont="1" applyFill="1" applyBorder="1" applyAlignment="1">
      <alignment horizontal="center"/>
    </xf>
    <xf numFmtId="0" fontId="23" fillId="13" borderId="17" xfId="0" applyFont="1" applyFill="1" applyBorder="1" applyAlignment="1">
      <alignment horizontal="center"/>
    </xf>
    <xf numFmtId="0" fontId="23" fillId="13" borderId="27" xfId="0" applyFont="1" applyFill="1" applyBorder="1" applyAlignment="1">
      <alignment horizontal="center"/>
    </xf>
    <xf numFmtId="0" fontId="18" fillId="12" borderId="28" xfId="0" applyFont="1" applyFill="1" applyBorder="1" applyAlignment="1" applyProtection="1">
      <alignment horizontal="center"/>
      <protection locked="0"/>
    </xf>
    <xf numFmtId="0" fontId="18" fillId="12" borderId="26" xfId="0" applyFont="1" applyFill="1" applyBorder="1" applyAlignment="1" applyProtection="1">
      <alignment horizontal="center"/>
      <protection locked="0"/>
    </xf>
    <xf numFmtId="0" fontId="18" fillId="12" borderId="29" xfId="0" applyFont="1" applyFill="1" applyBorder="1" applyAlignment="1" applyProtection="1">
      <alignment horizontal="center"/>
      <protection locked="0"/>
    </xf>
    <xf numFmtId="0" fontId="9" fillId="0" borderId="0" xfId="0" applyFont="1" applyBorder="1"/>
    <xf numFmtId="0" fontId="23" fillId="4" borderId="30" xfId="0" applyFont="1" applyFill="1" applyBorder="1" applyAlignment="1">
      <alignment horizontal="center"/>
    </xf>
    <xf numFmtId="0" fontId="23" fillId="4" borderId="31" xfId="0" applyFont="1" applyFill="1" applyBorder="1" applyAlignment="1">
      <alignment horizontal="center"/>
    </xf>
    <xf numFmtId="0" fontId="23" fillId="4" borderId="26" xfId="0" applyFont="1" applyFill="1" applyBorder="1" applyAlignment="1">
      <alignment horizontal="center"/>
    </xf>
    <xf numFmtId="0" fontId="23" fillId="4" borderId="32" xfId="0" applyFont="1" applyFill="1" applyBorder="1" applyAlignment="1">
      <alignment horizontal="center"/>
    </xf>
    <xf numFmtId="0" fontId="23" fillId="4" borderId="33" xfId="0" applyFont="1" applyFill="1" applyBorder="1" applyAlignment="1">
      <alignment horizontal="center"/>
    </xf>
    <xf numFmtId="0" fontId="9" fillId="4" borderId="0" xfId="0" quotePrefix="1" applyFont="1" applyFill="1" applyBorder="1" applyAlignment="1">
      <alignment horizontal="left"/>
    </xf>
    <xf numFmtId="0" fontId="9" fillId="4" borderId="0" xfId="0" applyFont="1" applyFill="1" applyBorder="1" applyAlignment="1">
      <alignment wrapText="1"/>
    </xf>
    <xf numFmtId="2" fontId="9" fillId="4" borderId="0" xfId="0" applyNumberFormat="1" applyFont="1" applyFill="1" applyBorder="1"/>
    <xf numFmtId="1" fontId="9" fillId="4" borderId="34" xfId="0" applyNumberFormat="1" applyFont="1" applyFill="1" applyBorder="1" applyAlignment="1">
      <alignment horizontal="center"/>
    </xf>
    <xf numFmtId="0" fontId="9" fillId="4" borderId="35" xfId="0" applyFont="1" applyFill="1" applyBorder="1" applyAlignment="1">
      <alignment horizontal="center"/>
    </xf>
    <xf numFmtId="0" fontId="9" fillId="4" borderId="34" xfId="0" applyFont="1" applyFill="1" applyBorder="1" applyAlignment="1">
      <alignment horizontal="center"/>
    </xf>
    <xf numFmtId="0" fontId="9" fillId="0" borderId="34" xfId="0" applyFont="1" applyBorder="1" applyAlignment="1">
      <alignment horizontal="center"/>
    </xf>
    <xf numFmtId="0" fontId="9" fillId="4" borderId="10" xfId="0" applyFont="1" applyFill="1" applyBorder="1"/>
    <xf numFmtId="0" fontId="9" fillId="4" borderId="11" xfId="0" applyFont="1" applyFill="1" applyBorder="1" applyAlignment="1">
      <alignment horizontal="center" wrapText="1"/>
    </xf>
    <xf numFmtId="1" fontId="9" fillId="4" borderId="11" xfId="0" applyNumberFormat="1" applyFont="1" applyFill="1" applyBorder="1" applyAlignment="1">
      <alignment horizontal="center"/>
    </xf>
    <xf numFmtId="0" fontId="9" fillId="4" borderId="11" xfId="0" applyFont="1" applyFill="1" applyBorder="1" applyAlignment="1">
      <alignment horizontal="center"/>
    </xf>
    <xf numFmtId="2" fontId="9" fillId="4" borderId="11" xfId="0" applyNumberFormat="1" applyFont="1" applyFill="1" applyBorder="1" applyAlignment="1">
      <alignment horizontal="center"/>
    </xf>
    <xf numFmtId="0" fontId="9" fillId="4" borderId="12" xfId="0" applyFont="1" applyFill="1" applyBorder="1"/>
    <xf numFmtId="0" fontId="38" fillId="0" borderId="0" xfId="0" applyFont="1" applyFill="1" applyAlignment="1" applyProtection="1">
      <alignment horizontal="center" vertical="center"/>
    </xf>
    <xf numFmtId="0" fontId="9" fillId="0" borderId="6" xfId="0" applyFont="1" applyBorder="1"/>
    <xf numFmtId="0" fontId="9" fillId="0" borderId="4" xfId="0" applyFont="1" applyBorder="1" applyAlignment="1">
      <alignment horizontal="centerContinuous"/>
    </xf>
    <xf numFmtId="0" fontId="9" fillId="0" borderId="0" xfId="0" applyFont="1" applyBorder="1" applyAlignment="1">
      <alignment horizontal="centerContinuous"/>
    </xf>
    <xf numFmtId="0" fontId="33" fillId="0" borderId="6" xfId="0" applyFont="1" applyBorder="1" applyAlignment="1">
      <alignment horizontal="centerContinuous"/>
    </xf>
    <xf numFmtId="0" fontId="9" fillId="0" borderId="7" xfId="0" applyFont="1" applyBorder="1" applyAlignment="1">
      <alignment horizontal="centerContinuous"/>
    </xf>
    <xf numFmtId="0" fontId="9" fillId="0" borderId="5" xfId="0" applyFont="1" applyBorder="1" applyAlignment="1">
      <alignment horizontal="centerContinuous"/>
    </xf>
    <xf numFmtId="0" fontId="33" fillId="0" borderId="8" xfId="0" applyFont="1" applyBorder="1" applyAlignment="1">
      <alignment horizontal="centerContinuous"/>
    </xf>
    <xf numFmtId="0" fontId="34" fillId="0" borderId="0" xfId="0" applyFont="1" applyBorder="1" applyAlignment="1">
      <alignment horizontal="center"/>
    </xf>
    <xf numFmtId="0" fontId="9" fillId="0" borderId="10" xfId="0" applyFont="1" applyBorder="1"/>
    <xf numFmtId="0" fontId="9" fillId="0" borderId="11" xfId="0" applyFont="1" applyBorder="1"/>
    <xf numFmtId="0" fontId="9" fillId="0" borderId="12" xfId="0" applyFont="1" applyBorder="1"/>
    <xf numFmtId="0" fontId="12" fillId="0" borderId="0" xfId="0" applyFont="1" applyFill="1" applyBorder="1"/>
    <xf numFmtId="0" fontId="12" fillId="0" borderId="5" xfId="0" applyFont="1" applyFill="1" applyBorder="1"/>
    <xf numFmtId="0" fontId="12" fillId="14" borderId="6" xfId="0" applyFont="1" applyFill="1" applyBorder="1"/>
    <xf numFmtId="0" fontId="12" fillId="14" borderId="7" xfId="0" applyFont="1" applyFill="1" applyBorder="1"/>
    <xf numFmtId="0" fontId="12" fillId="14" borderId="17" xfId="0" applyFont="1" applyFill="1" applyBorder="1"/>
    <xf numFmtId="0" fontId="12" fillId="14" borderId="18" xfId="0" applyFont="1" applyFill="1" applyBorder="1"/>
    <xf numFmtId="0" fontId="12" fillId="14" borderId="4" xfId="0" applyFont="1" applyFill="1" applyBorder="1"/>
    <xf numFmtId="0" fontId="12" fillId="0" borderId="0" xfId="0" applyFont="1" applyBorder="1"/>
    <xf numFmtId="0" fontId="18" fillId="12" borderId="36" xfId="0" applyFont="1" applyFill="1" applyBorder="1" applyProtection="1">
      <protection locked="0"/>
    </xf>
    <xf numFmtId="0" fontId="9" fillId="12" borderId="14" xfId="0" applyFont="1" applyFill="1" applyBorder="1" applyProtection="1">
      <protection locked="0"/>
    </xf>
    <xf numFmtId="0" fontId="9" fillId="12" borderId="23" xfId="0" applyFont="1" applyFill="1" applyBorder="1" applyProtection="1">
      <protection locked="0"/>
    </xf>
    <xf numFmtId="0" fontId="18" fillId="12" borderId="37" xfId="0" applyFont="1" applyFill="1" applyBorder="1" applyProtection="1">
      <protection locked="0"/>
    </xf>
    <xf numFmtId="0" fontId="18" fillId="12" borderId="14" xfId="0" applyFont="1" applyFill="1" applyBorder="1" applyProtection="1">
      <protection locked="0"/>
    </xf>
    <xf numFmtId="0" fontId="18" fillId="12" borderId="23" xfId="0" applyFont="1" applyFill="1" applyBorder="1" applyProtection="1">
      <protection locked="0"/>
    </xf>
    <xf numFmtId="0" fontId="18" fillId="12" borderId="38" xfId="0" applyFont="1" applyFill="1" applyBorder="1" applyProtection="1">
      <protection locked="0"/>
    </xf>
    <xf numFmtId="0" fontId="18" fillId="0" borderId="0" xfId="0" applyFont="1" applyFill="1" applyBorder="1"/>
    <xf numFmtId="0" fontId="18" fillId="0" borderId="5" xfId="0" applyFont="1" applyFill="1" applyBorder="1"/>
    <xf numFmtId="0" fontId="9" fillId="14" borderId="36" xfId="0" applyFont="1" applyFill="1" applyBorder="1"/>
    <xf numFmtId="0" fontId="9" fillId="14" borderId="14" xfId="0" applyFont="1" applyFill="1" applyBorder="1"/>
    <xf numFmtId="0" fontId="9" fillId="14" borderId="23" xfId="0" applyFont="1" applyFill="1" applyBorder="1"/>
    <xf numFmtId="0" fontId="9" fillId="14" borderId="37" xfId="0" applyFont="1" applyFill="1" applyBorder="1"/>
    <xf numFmtId="0" fontId="9" fillId="14" borderId="38" xfId="0" applyFont="1" applyFill="1" applyBorder="1"/>
    <xf numFmtId="0" fontId="12" fillId="14" borderId="19" xfId="0" applyFont="1" applyFill="1" applyBorder="1"/>
    <xf numFmtId="0" fontId="12" fillId="14" borderId="9" xfId="0" applyFont="1" applyFill="1" applyBorder="1"/>
    <xf numFmtId="0" fontId="12" fillId="14" borderId="20" xfId="0" applyFont="1" applyFill="1" applyBorder="1"/>
    <xf numFmtId="0" fontId="12" fillId="14" borderId="21" xfId="0" applyFont="1" applyFill="1" applyBorder="1"/>
    <xf numFmtId="0" fontId="12" fillId="14" borderId="22" xfId="0" applyFont="1" applyFill="1" applyBorder="1"/>
    <xf numFmtId="0" fontId="9" fillId="14" borderId="9" xfId="0" applyFont="1" applyFill="1" applyBorder="1"/>
    <xf numFmtId="0" fontId="9" fillId="14" borderId="20" xfId="0" applyFont="1" applyFill="1" applyBorder="1"/>
    <xf numFmtId="0" fontId="18" fillId="12" borderId="14" xfId="0" applyFont="1" applyFill="1" applyBorder="1" applyAlignment="1" applyProtection="1">
      <alignment horizontal="center"/>
      <protection locked="0"/>
    </xf>
    <xf numFmtId="0" fontId="18" fillId="12" borderId="23" xfId="0" applyFont="1" applyFill="1" applyBorder="1" applyAlignment="1" applyProtection="1">
      <alignment horizontal="center"/>
      <protection locked="0"/>
    </xf>
    <xf numFmtId="0" fontId="39" fillId="14" borderId="37" xfId="0" applyFont="1" applyFill="1" applyBorder="1" applyAlignment="1" applyProtection="1">
      <alignment horizontal="centerContinuous"/>
    </xf>
    <xf numFmtId="0" fontId="39" fillId="14" borderId="23" xfId="0" applyFont="1" applyFill="1" applyBorder="1" applyAlignment="1" applyProtection="1">
      <alignment horizontal="centerContinuous"/>
    </xf>
    <xf numFmtId="0" fontId="9" fillId="14" borderId="23" xfId="0" applyFont="1" applyFill="1" applyBorder="1" applyAlignment="1">
      <alignment horizontal="centerContinuous"/>
    </xf>
    <xf numFmtId="0" fontId="9" fillId="14" borderId="37" xfId="0" applyFont="1" applyFill="1" applyBorder="1" applyAlignment="1">
      <alignment horizontal="centerContinuous"/>
    </xf>
    <xf numFmtId="0" fontId="35" fillId="0" borderId="0" xfId="0" applyFont="1" applyBorder="1"/>
    <xf numFmtId="0" fontId="9" fillId="0" borderId="0" xfId="0" applyFont="1" applyBorder="1" applyAlignment="1">
      <alignment horizontal="center"/>
    </xf>
    <xf numFmtId="0" fontId="9" fillId="0" borderId="5" xfId="0" applyFont="1" applyBorder="1"/>
    <xf numFmtId="0" fontId="9" fillId="0" borderId="0" xfId="0" applyFont="1" applyFill="1" applyBorder="1"/>
    <xf numFmtId="0" fontId="9" fillId="0" borderId="5" xfId="0" applyFont="1" applyFill="1" applyBorder="1"/>
    <xf numFmtId="0" fontId="23" fillId="14" borderId="19" xfId="0" applyFont="1" applyFill="1" applyBorder="1"/>
    <xf numFmtId="0" fontId="23" fillId="14" borderId="16" xfId="0" applyFont="1" applyFill="1" applyBorder="1" applyAlignment="1">
      <alignment horizontal="centerContinuous"/>
    </xf>
    <xf numFmtId="0" fontId="23" fillId="14" borderId="2" xfId="0" applyFont="1" applyFill="1" applyBorder="1" applyAlignment="1">
      <alignment horizontal="centerContinuous"/>
    </xf>
    <xf numFmtId="0" fontId="23" fillId="14" borderId="39" xfId="0" applyFont="1" applyFill="1" applyBorder="1" applyAlignment="1">
      <alignment horizontal="centerContinuous"/>
    </xf>
    <xf numFmtId="0" fontId="9" fillId="0" borderId="0" xfId="0" applyFont="1" applyFill="1" applyBorder="1" applyAlignment="1">
      <alignment horizontal="centerContinuous"/>
    </xf>
    <xf numFmtId="0" fontId="9" fillId="0" borderId="5" xfId="0" applyFont="1" applyFill="1" applyBorder="1" applyAlignment="1">
      <alignment horizontal="centerContinuous"/>
    </xf>
    <xf numFmtId="0" fontId="12" fillId="0" borderId="40" xfId="0" applyFont="1" applyBorder="1"/>
    <xf numFmtId="0" fontId="12" fillId="0" borderId="1" xfId="0" applyFont="1" applyBorder="1"/>
    <xf numFmtId="0" fontId="11" fillId="0" borderId="1" xfId="0" applyFont="1" applyBorder="1" applyAlignment="1">
      <alignment horizontal="center"/>
    </xf>
    <xf numFmtId="0" fontId="11" fillId="0" borderId="40" xfId="0" applyFont="1" applyBorder="1" applyAlignment="1">
      <alignment horizontal="centerContinuous"/>
    </xf>
    <xf numFmtId="0" fontId="11" fillId="0" borderId="1" xfId="0" applyFont="1" applyBorder="1" applyAlignment="1">
      <alignment horizontal="centerContinuous"/>
    </xf>
    <xf numFmtId="0" fontId="9" fillId="0" borderId="1" xfId="0" applyFont="1" applyBorder="1" applyAlignment="1">
      <alignment horizontal="centerContinuous"/>
    </xf>
    <xf numFmtId="0" fontId="9" fillId="0" borderId="41" xfId="0" applyFont="1" applyBorder="1" applyAlignment="1">
      <alignment horizontal="centerContinuous"/>
    </xf>
    <xf numFmtId="0" fontId="23" fillId="14" borderId="36" xfId="0" applyFont="1" applyFill="1" applyBorder="1"/>
    <xf numFmtId="0" fontId="23" fillId="14" borderId="3" xfId="0" applyFont="1" applyFill="1" applyBorder="1" applyAlignment="1">
      <alignment horizontal="center"/>
    </xf>
    <xf numFmtId="0" fontId="23" fillId="0" borderId="8" xfId="0" applyFont="1" applyBorder="1"/>
    <xf numFmtId="0" fontId="9" fillId="14" borderId="42" xfId="0" applyFont="1" applyFill="1" applyBorder="1"/>
    <xf numFmtId="0" fontId="9" fillId="14" borderId="43" xfId="0" applyFont="1" applyFill="1" applyBorder="1" applyAlignment="1">
      <alignment horizontal="center"/>
    </xf>
    <xf numFmtId="0" fontId="18" fillId="12" borderId="44" xfId="0" applyFont="1" applyFill="1" applyBorder="1" applyAlignment="1" applyProtection="1">
      <alignment horizontal="center"/>
      <protection locked="0"/>
    </xf>
    <xf numFmtId="0" fontId="9" fillId="14" borderId="45" xfId="0" applyFont="1" applyFill="1" applyBorder="1"/>
    <xf numFmtId="0" fontId="9" fillId="14" borderId="46" xfId="0" applyFont="1" applyFill="1" applyBorder="1" applyAlignment="1">
      <alignment horizontal="center"/>
    </xf>
    <xf numFmtId="0" fontId="9" fillId="0" borderId="0" xfId="0" applyFont="1" applyFill="1" applyBorder="1" applyAlignment="1">
      <alignment horizontal="center"/>
    </xf>
    <xf numFmtId="0" fontId="9" fillId="0" borderId="5" xfId="0" applyFont="1" applyFill="1" applyBorder="1" applyAlignment="1">
      <alignment horizontal="center"/>
    </xf>
    <xf numFmtId="0" fontId="9" fillId="0" borderId="8" xfId="0" applyFont="1" applyBorder="1" applyAlignment="1">
      <alignment horizontal="center"/>
    </xf>
    <xf numFmtId="0" fontId="40" fillId="0" borderId="0" xfId="0" applyFont="1" applyBorder="1"/>
    <xf numFmtId="0" fontId="23" fillId="0" borderId="3" xfId="0" applyFont="1" applyBorder="1" applyAlignment="1">
      <alignment horizontal="center"/>
    </xf>
    <xf numFmtId="0" fontId="23" fillId="0" borderId="2" xfId="0" applyFont="1" applyBorder="1" applyAlignment="1">
      <alignment horizontal="center"/>
    </xf>
    <xf numFmtId="0" fontId="9" fillId="12" borderId="8" xfId="0" applyFont="1" applyFill="1" applyBorder="1" applyAlignment="1">
      <alignment horizontal="center"/>
    </xf>
    <xf numFmtId="0" fontId="9" fillId="12" borderId="0" xfId="0" applyFont="1" applyFill="1" applyBorder="1" applyAlignment="1">
      <alignment horizontal="center"/>
    </xf>
    <xf numFmtId="0" fontId="9" fillId="12" borderId="0" xfId="0" applyFont="1" applyFill="1" applyBorder="1"/>
    <xf numFmtId="0" fontId="9" fillId="12" borderId="5" xfId="0" applyFont="1" applyFill="1" applyBorder="1"/>
    <xf numFmtId="0" fontId="9" fillId="14" borderId="47" xfId="0" applyFont="1" applyFill="1" applyBorder="1" applyAlignment="1">
      <alignment horizontal="left"/>
    </xf>
    <xf numFmtId="0" fontId="9" fillId="14" borderId="39" xfId="0" applyFont="1" applyFill="1" applyBorder="1" applyAlignment="1">
      <alignment horizontal="center"/>
    </xf>
    <xf numFmtId="0" fontId="18" fillId="12" borderId="3" xfId="0" applyFont="1" applyFill="1" applyBorder="1" applyAlignment="1" applyProtection="1">
      <alignment horizontal="center"/>
      <protection locked="0"/>
    </xf>
    <xf numFmtId="0" fontId="9" fillId="14" borderId="38" xfId="0" applyFont="1" applyFill="1" applyBorder="1" applyAlignment="1">
      <alignment horizontal="center"/>
    </xf>
    <xf numFmtId="0" fontId="9" fillId="14" borderId="31" xfId="0" applyFont="1" applyFill="1" applyBorder="1" applyAlignment="1">
      <alignment horizontal="center"/>
    </xf>
    <xf numFmtId="0" fontId="9" fillId="14" borderId="0" xfId="0" applyFont="1" applyFill="1" applyBorder="1" applyAlignment="1">
      <alignment horizontal="center"/>
    </xf>
    <xf numFmtId="0" fontId="9" fillId="12" borderId="0" xfId="0" applyFont="1" applyFill="1" applyBorder="1" applyAlignment="1"/>
    <xf numFmtId="0" fontId="9" fillId="14" borderId="36" xfId="0" quotePrefix="1" applyFont="1" applyFill="1" applyBorder="1" applyAlignment="1">
      <alignment horizontal="left"/>
    </xf>
    <xf numFmtId="0" fontId="9" fillId="14" borderId="23" xfId="0" applyFont="1" applyFill="1" applyBorder="1" applyAlignment="1">
      <alignment horizontal="center"/>
    </xf>
    <xf numFmtId="0" fontId="9" fillId="0" borderId="36" xfId="0" applyFont="1" applyBorder="1"/>
    <xf numFmtId="0" fontId="9" fillId="0" borderId="14" xfId="0" applyFont="1" applyBorder="1" applyAlignment="1">
      <alignment horizontal="center"/>
    </xf>
    <xf numFmtId="0" fontId="9" fillId="0" borderId="14" xfId="0" applyFont="1" applyBorder="1" applyAlignment="1">
      <alignment horizontal="left"/>
    </xf>
    <xf numFmtId="0" fontId="9" fillId="0" borderId="14" xfId="0" applyFont="1" applyBorder="1"/>
    <xf numFmtId="0" fontId="9" fillId="14" borderId="15" xfId="0" applyFont="1" applyFill="1" applyBorder="1" applyAlignment="1">
      <alignment horizontal="center"/>
    </xf>
    <xf numFmtId="0" fontId="9" fillId="14" borderId="14" xfId="0" applyFont="1" applyFill="1" applyBorder="1" applyAlignment="1">
      <alignment horizontal="center"/>
    </xf>
    <xf numFmtId="0" fontId="9" fillId="12" borderId="36" xfId="0" applyFont="1" applyFill="1" applyBorder="1"/>
    <xf numFmtId="0" fontId="9" fillId="12" borderId="14" xfId="0" applyFont="1" applyFill="1" applyBorder="1" applyAlignment="1">
      <alignment horizontal="center"/>
    </xf>
    <xf numFmtId="2" fontId="9" fillId="12" borderId="14" xfId="0" applyNumberFormat="1" applyFont="1" applyFill="1" applyBorder="1" applyAlignment="1">
      <alignment horizontal="left"/>
    </xf>
    <xf numFmtId="0" fontId="9" fillId="12" borderId="38" xfId="0" applyFont="1" applyFill="1" applyBorder="1"/>
    <xf numFmtId="0" fontId="9" fillId="14" borderId="3" xfId="0" applyFont="1" applyFill="1" applyBorder="1" applyAlignment="1">
      <alignment horizontal="center"/>
    </xf>
    <xf numFmtId="0" fontId="40" fillId="14" borderId="37" xfId="0" applyFont="1" applyFill="1" applyBorder="1" applyAlignment="1">
      <alignment horizontal="center"/>
    </xf>
    <xf numFmtId="0" fontId="23" fillId="0" borderId="19" xfId="0" applyFont="1" applyBorder="1"/>
    <xf numFmtId="0" fontId="9" fillId="0" borderId="9" xfId="0" applyFont="1" applyBorder="1"/>
    <xf numFmtId="0" fontId="23" fillId="12" borderId="19" xfId="0" applyFont="1" applyFill="1" applyBorder="1"/>
    <xf numFmtId="0" fontId="9" fillId="12" borderId="9" xfId="0" applyFont="1" applyFill="1" applyBorder="1"/>
    <xf numFmtId="0" fontId="9" fillId="12" borderId="22" xfId="0" applyFont="1" applyFill="1" applyBorder="1"/>
    <xf numFmtId="0" fontId="9" fillId="14" borderId="10" xfId="0" quotePrefix="1" applyFont="1" applyFill="1" applyBorder="1" applyAlignment="1">
      <alignment horizontal="left"/>
    </xf>
    <xf numFmtId="0" fontId="9" fillId="14" borderId="48" xfId="0" applyFont="1" applyFill="1" applyBorder="1" applyAlignment="1">
      <alignment horizontal="center"/>
    </xf>
    <xf numFmtId="0" fontId="9" fillId="14" borderId="13" xfId="0" applyFont="1" applyFill="1" applyBorder="1" applyAlignment="1">
      <alignment horizontal="center"/>
    </xf>
    <xf numFmtId="0" fontId="40" fillId="14" borderId="49" xfId="0" applyFont="1" applyFill="1" applyBorder="1" applyAlignment="1">
      <alignment horizontal="center"/>
    </xf>
    <xf numFmtId="0" fontId="9" fillId="0" borderId="0" xfId="0" quotePrefix="1" applyFont="1" applyBorder="1"/>
    <xf numFmtId="0" fontId="9" fillId="0" borderId="0" xfId="0" quotePrefix="1" applyFont="1" applyBorder="1" applyAlignment="1">
      <alignment horizontal="left"/>
    </xf>
    <xf numFmtId="0" fontId="23" fillId="0" borderId="16" xfId="0" applyFont="1" applyBorder="1" applyAlignment="1">
      <alignment horizontal="center"/>
    </xf>
    <xf numFmtId="2" fontId="9" fillId="12" borderId="0" xfId="0" applyNumberFormat="1" applyFont="1" applyFill="1" applyBorder="1" applyAlignment="1">
      <alignment horizontal="left"/>
    </xf>
    <xf numFmtId="0" fontId="9" fillId="0" borderId="32" xfId="0" applyFont="1" applyBorder="1"/>
    <xf numFmtId="0" fontId="9" fillId="14" borderId="16" xfId="0" applyFont="1" applyFill="1" applyBorder="1" applyAlignment="1">
      <alignment horizontal="center"/>
    </xf>
    <xf numFmtId="0" fontId="9" fillId="0" borderId="9" xfId="0" applyFont="1" applyBorder="1" applyAlignment="1">
      <alignment horizontal="center"/>
    </xf>
    <xf numFmtId="0" fontId="9" fillId="0" borderId="0" xfId="0" applyFont="1" applyBorder="1" applyAlignment="1">
      <alignment horizontal="left"/>
    </xf>
    <xf numFmtId="0" fontId="9" fillId="0" borderId="20" xfId="0" applyFont="1" applyBorder="1"/>
    <xf numFmtId="0" fontId="9" fillId="14" borderId="6" xfId="0" applyFont="1" applyFill="1" applyBorder="1" applyAlignment="1">
      <alignment horizontal="left"/>
    </xf>
    <xf numFmtId="0" fontId="9" fillId="14" borderId="17" xfId="0" applyFont="1" applyFill="1" applyBorder="1"/>
    <xf numFmtId="0" fontId="40" fillId="14" borderId="18" xfId="0" applyFont="1" applyFill="1" applyBorder="1" applyAlignment="1">
      <alignment horizontal="center"/>
    </xf>
    <xf numFmtId="0" fontId="9" fillId="14" borderId="4" xfId="0" applyFont="1" applyFill="1" applyBorder="1" applyAlignment="1">
      <alignment horizontal="center"/>
    </xf>
    <xf numFmtId="0" fontId="9" fillId="14" borderId="10" xfId="0" applyFont="1" applyFill="1" applyBorder="1" applyAlignment="1">
      <alignment horizontal="left"/>
    </xf>
    <xf numFmtId="0" fontId="9" fillId="14" borderId="48" xfId="0" applyFont="1" applyFill="1" applyBorder="1"/>
    <xf numFmtId="0" fontId="9" fillId="14" borderId="49" xfId="0" applyFont="1" applyFill="1" applyBorder="1" applyAlignment="1">
      <alignment horizontal="center"/>
    </xf>
    <xf numFmtId="0" fontId="9" fillId="14" borderId="12" xfId="0" applyFont="1" applyFill="1" applyBorder="1" applyAlignment="1">
      <alignment horizontal="center"/>
    </xf>
    <xf numFmtId="0" fontId="9" fillId="0" borderId="36" xfId="0" applyFont="1" applyBorder="1" applyAlignment="1">
      <alignment horizontal="center"/>
    </xf>
    <xf numFmtId="0" fontId="9" fillId="0" borderId="23" xfId="0" applyFont="1" applyBorder="1"/>
    <xf numFmtId="0" fontId="9" fillId="14" borderId="42" xfId="0" quotePrefix="1" applyFont="1" applyFill="1" applyBorder="1" applyAlignment="1">
      <alignment horizontal="left"/>
    </xf>
    <xf numFmtId="0" fontId="40" fillId="14" borderId="50" xfId="0" applyFont="1" applyFill="1" applyBorder="1" applyAlignment="1">
      <alignment horizontal="center"/>
    </xf>
    <xf numFmtId="0" fontId="11" fillId="12" borderId="40" xfId="0" applyFont="1" applyFill="1" applyBorder="1" applyAlignment="1">
      <alignment horizontal="centerContinuous"/>
    </xf>
    <xf numFmtId="0" fontId="11" fillId="12" borderId="1" xfId="0" applyFont="1" applyFill="1" applyBorder="1" applyAlignment="1">
      <alignment horizontal="centerContinuous"/>
    </xf>
    <xf numFmtId="0" fontId="9" fillId="12" borderId="1" xfId="0" applyFont="1" applyFill="1" applyBorder="1" applyAlignment="1">
      <alignment horizontal="centerContinuous"/>
    </xf>
    <xf numFmtId="0" fontId="9" fillId="12" borderId="41" xfId="0" applyFont="1" applyFill="1" applyBorder="1" applyAlignment="1">
      <alignment horizontal="centerContinuous"/>
    </xf>
    <xf numFmtId="0" fontId="9" fillId="14" borderId="47" xfId="0" quotePrefix="1" applyFont="1" applyFill="1" applyBorder="1" applyAlignment="1">
      <alignment horizontal="left"/>
    </xf>
    <xf numFmtId="0" fontId="9" fillId="14" borderId="2" xfId="0" applyFont="1" applyFill="1" applyBorder="1"/>
    <xf numFmtId="0" fontId="40" fillId="14" borderId="37" xfId="0" applyFont="1" applyFill="1" applyBorder="1" applyAlignment="1">
      <alignment horizontal="left"/>
    </xf>
    <xf numFmtId="0" fontId="9" fillId="14" borderId="51" xfId="0" applyFont="1" applyFill="1" applyBorder="1" applyAlignment="1">
      <alignment horizontal="center"/>
    </xf>
    <xf numFmtId="0" fontId="23" fillId="12" borderId="8" xfId="0" applyFont="1" applyFill="1" applyBorder="1"/>
    <xf numFmtId="0" fontId="37" fillId="12" borderId="0" xfId="0" applyFont="1" applyFill="1" applyBorder="1" applyAlignment="1">
      <alignment horizontal="center"/>
    </xf>
    <xf numFmtId="0" fontId="37" fillId="12" borderId="5" xfId="0" applyFont="1" applyFill="1" applyBorder="1" applyAlignment="1">
      <alignment horizontal="center"/>
    </xf>
    <xf numFmtId="0" fontId="40" fillId="14" borderId="14" xfId="0" applyFont="1" applyFill="1" applyBorder="1" applyAlignment="1"/>
    <xf numFmtId="0" fontId="35" fillId="14" borderId="2" xfId="0" applyFont="1" applyFill="1" applyBorder="1"/>
    <xf numFmtId="0" fontId="9" fillId="14" borderId="16" xfId="0" applyFont="1" applyFill="1" applyBorder="1" applyAlignment="1">
      <alignment horizontal="left"/>
    </xf>
    <xf numFmtId="0" fontId="40" fillId="14" borderId="11" xfId="0" applyFont="1" applyFill="1" applyBorder="1" applyAlignment="1"/>
    <xf numFmtId="0" fontId="9" fillId="14" borderId="11" xfId="0" applyFont="1" applyFill="1" applyBorder="1"/>
    <xf numFmtId="0" fontId="35" fillId="14" borderId="11" xfId="0" applyFont="1" applyFill="1" applyBorder="1"/>
    <xf numFmtId="0" fontId="9" fillId="14" borderId="49" xfId="0" applyFont="1" applyFill="1" applyBorder="1" applyAlignment="1">
      <alignment horizontal="left"/>
    </xf>
    <xf numFmtId="0" fontId="9" fillId="0" borderId="0" xfId="0" quotePrefix="1" applyFont="1" applyBorder="1" applyAlignment="1">
      <alignment horizontal="center"/>
    </xf>
    <xf numFmtId="2" fontId="9" fillId="0" borderId="0" xfId="0" applyNumberFormat="1" applyFont="1" applyBorder="1" applyAlignment="1">
      <alignment horizontal="left"/>
    </xf>
    <xf numFmtId="0" fontId="37" fillId="12" borderId="9" xfId="0" applyFont="1" applyFill="1" applyBorder="1" applyAlignment="1">
      <alignment horizontal="center"/>
    </xf>
    <xf numFmtId="0" fontId="37" fillId="12" borderId="22" xfId="0" applyFont="1" applyFill="1" applyBorder="1" applyAlignment="1">
      <alignment horizontal="center"/>
    </xf>
    <xf numFmtId="0" fontId="9" fillId="0" borderId="10" xfId="0" applyFont="1" applyBorder="1" applyAlignment="1">
      <alignment horizontal="center"/>
    </xf>
    <xf numFmtId="0" fontId="9" fillId="0" borderId="11" xfId="0" quotePrefix="1" applyFont="1" applyBorder="1" applyAlignment="1">
      <alignment horizontal="center"/>
    </xf>
    <xf numFmtId="0" fontId="9" fillId="0" borderId="11" xfId="0" applyFont="1" applyBorder="1" applyAlignment="1">
      <alignment horizontal="left"/>
    </xf>
    <xf numFmtId="1" fontId="9" fillId="12" borderId="0" xfId="0" applyNumberFormat="1" applyFont="1" applyFill="1" applyBorder="1" applyAlignment="1">
      <alignment horizontal="left"/>
    </xf>
    <xf numFmtId="0" fontId="9" fillId="0" borderId="14" xfId="0" applyFont="1" applyBorder="1" applyProtection="1">
      <protection locked="0"/>
    </xf>
    <xf numFmtId="0" fontId="9" fillId="4" borderId="0" xfId="0" applyFont="1" applyFill="1" applyProtection="1"/>
    <xf numFmtId="0" fontId="9" fillId="4" borderId="6" xfId="0" applyFont="1" applyFill="1" applyBorder="1" applyProtection="1"/>
    <xf numFmtId="0" fontId="33" fillId="4" borderId="7" xfId="0" applyFont="1" applyFill="1" applyBorder="1" applyAlignment="1" applyProtection="1">
      <alignment horizontal="centerContinuous"/>
    </xf>
    <xf numFmtId="0" fontId="9" fillId="4" borderId="7" xfId="0" applyFont="1" applyFill="1" applyBorder="1" applyAlignment="1" applyProtection="1">
      <alignment horizontal="centerContinuous"/>
    </xf>
    <xf numFmtId="0" fontId="9" fillId="4" borderId="4" xfId="0" applyFont="1" applyFill="1" applyBorder="1" applyAlignment="1" applyProtection="1">
      <alignment horizontal="centerContinuous"/>
    </xf>
    <xf numFmtId="0" fontId="9" fillId="4" borderId="7" xfId="0" applyFont="1" applyFill="1" applyBorder="1" applyProtection="1"/>
    <xf numFmtId="0" fontId="33" fillId="4" borderId="0" xfId="0" applyFont="1" applyFill="1" applyBorder="1" applyAlignment="1" applyProtection="1">
      <alignment horizontal="centerContinuous"/>
    </xf>
    <xf numFmtId="0" fontId="9" fillId="4" borderId="0" xfId="0" applyFont="1" applyFill="1" applyBorder="1" applyAlignment="1" applyProtection="1">
      <alignment horizontal="centerContinuous"/>
    </xf>
    <xf numFmtId="0" fontId="9" fillId="4" borderId="5" xfId="0" applyFont="1" applyFill="1" applyBorder="1" applyAlignment="1" applyProtection="1">
      <alignment horizontal="centerContinuous"/>
    </xf>
    <xf numFmtId="0" fontId="34" fillId="4" borderId="0" xfId="0" applyFont="1" applyFill="1" applyBorder="1" applyAlignment="1" applyProtection="1">
      <alignment horizontal="center"/>
    </xf>
    <xf numFmtId="0" fontId="12" fillId="4" borderId="0" xfId="0" applyFont="1" applyFill="1" applyProtection="1"/>
    <xf numFmtId="0" fontId="12" fillId="4" borderId="8" xfId="0" applyFont="1" applyFill="1" applyBorder="1" applyProtection="1"/>
    <xf numFmtId="0" fontId="12" fillId="2" borderId="6" xfId="0" applyFont="1" applyFill="1" applyBorder="1" applyProtection="1"/>
    <xf numFmtId="0" fontId="12" fillId="2" borderId="7" xfId="0" applyFont="1" applyFill="1" applyBorder="1" applyProtection="1"/>
    <xf numFmtId="0" fontId="12" fillId="2" borderId="17" xfId="0" applyFont="1" applyFill="1" applyBorder="1" applyProtection="1"/>
    <xf numFmtId="0" fontId="12" fillId="2" borderId="18" xfId="0" applyFont="1" applyFill="1" applyBorder="1" applyProtection="1"/>
    <xf numFmtId="0" fontId="12" fillId="2" borderId="4" xfId="0" applyFont="1" applyFill="1" applyBorder="1" applyProtection="1"/>
    <xf numFmtId="0" fontId="12" fillId="0" borderId="0" xfId="0" applyFont="1" applyProtection="1"/>
    <xf numFmtId="0" fontId="12" fillId="2" borderId="19" xfId="0" applyFont="1" applyFill="1" applyBorder="1" applyProtection="1"/>
    <xf numFmtId="0" fontId="12" fillId="2" borderId="9" xfId="0" applyFont="1" applyFill="1" applyBorder="1" applyProtection="1"/>
    <xf numFmtId="0" fontId="12" fillId="2" borderId="20" xfId="0" applyFont="1" applyFill="1" applyBorder="1" applyProtection="1"/>
    <xf numFmtId="0" fontId="12" fillId="2" borderId="21" xfId="0" applyFont="1" applyFill="1" applyBorder="1" applyProtection="1"/>
    <xf numFmtId="0" fontId="12" fillId="2" borderId="22" xfId="0" applyFont="1" applyFill="1" applyBorder="1" applyProtection="1"/>
    <xf numFmtId="0" fontId="12" fillId="2" borderId="9" xfId="0" applyFont="1" applyFill="1" applyBorder="1" applyAlignment="1" applyProtection="1">
      <alignment horizontal="centerContinuous"/>
    </xf>
    <xf numFmtId="0" fontId="12" fillId="2" borderId="20" xfId="0" applyFont="1" applyFill="1" applyBorder="1" applyAlignment="1" applyProtection="1">
      <alignment horizontal="centerContinuous"/>
    </xf>
    <xf numFmtId="0" fontId="18" fillId="12" borderId="14" xfId="0" applyFont="1" applyFill="1" applyBorder="1" applyAlignment="1" applyProtection="1">
      <alignment horizontal="center"/>
    </xf>
    <xf numFmtId="0" fontId="18" fillId="12" borderId="23" xfId="0" applyFont="1" applyFill="1" applyBorder="1" applyAlignment="1" applyProtection="1">
      <alignment horizontal="center"/>
    </xf>
    <xf numFmtId="0" fontId="12" fillId="13" borderId="19" xfId="0" applyFont="1" applyFill="1" applyBorder="1" applyProtection="1"/>
    <xf numFmtId="0" fontId="12" fillId="13" borderId="9" xfId="0" applyFont="1" applyFill="1" applyBorder="1" applyProtection="1"/>
    <xf numFmtId="0" fontId="12" fillId="13" borderId="20" xfId="0" applyFont="1" applyFill="1" applyBorder="1" applyProtection="1"/>
    <xf numFmtId="0" fontId="12" fillId="13" borderId="21" xfId="0" applyFont="1" applyFill="1" applyBorder="1" applyProtection="1"/>
    <xf numFmtId="0" fontId="9" fillId="0" borderId="8" xfId="0" applyFont="1" applyBorder="1" applyProtection="1"/>
    <xf numFmtId="0" fontId="35" fillId="4" borderId="0" xfId="0" applyFont="1" applyFill="1" applyBorder="1" applyProtection="1"/>
    <xf numFmtId="0" fontId="9" fillId="4" borderId="11" xfId="0" applyFont="1" applyFill="1" applyBorder="1" applyProtection="1"/>
    <xf numFmtId="0" fontId="23" fillId="13" borderId="24" xfId="0" applyFont="1" applyFill="1" applyBorder="1" applyAlignment="1" applyProtection="1">
      <alignment horizontal="center"/>
    </xf>
    <xf numFmtId="0" fontId="23" fillId="13" borderId="25" xfId="0" applyFont="1" applyFill="1" applyBorder="1" applyAlignment="1" applyProtection="1">
      <alignment horizontal="center"/>
    </xf>
    <xf numFmtId="0" fontId="23" fillId="13" borderId="26" xfId="0" applyFont="1" applyFill="1" applyBorder="1" applyAlignment="1" applyProtection="1">
      <alignment horizontal="center"/>
    </xf>
    <xf numFmtId="0" fontId="23" fillId="13" borderId="17" xfId="0" applyFont="1" applyFill="1" applyBorder="1" applyAlignment="1" applyProtection="1">
      <alignment horizontal="center"/>
    </xf>
    <xf numFmtId="0" fontId="23" fillId="13" borderId="27" xfId="0" applyFont="1" applyFill="1" applyBorder="1" applyAlignment="1" applyProtection="1">
      <alignment horizontal="center"/>
    </xf>
    <xf numFmtId="0" fontId="18" fillId="12" borderId="28" xfId="0" applyFont="1" applyFill="1" applyBorder="1" applyAlignment="1" applyProtection="1">
      <alignment horizontal="center"/>
    </xf>
    <xf numFmtId="0" fontId="18" fillId="12" borderId="26" xfId="0" applyFont="1" applyFill="1" applyBorder="1" applyAlignment="1" applyProtection="1">
      <alignment horizontal="center"/>
    </xf>
    <xf numFmtId="0" fontId="18" fillId="12" borderId="29" xfId="0" applyFont="1" applyFill="1" applyBorder="1" applyAlignment="1" applyProtection="1">
      <alignment horizontal="center"/>
    </xf>
    <xf numFmtId="0" fontId="9" fillId="0" borderId="0" xfId="0" applyFont="1" applyBorder="1" applyProtection="1"/>
    <xf numFmtId="0" fontId="23" fillId="4" borderId="30" xfId="0" applyFont="1" applyFill="1" applyBorder="1" applyAlignment="1" applyProtection="1">
      <alignment horizontal="center"/>
    </xf>
    <xf numFmtId="0" fontId="23" fillId="4" borderId="31" xfId="0" applyFont="1" applyFill="1" applyBorder="1" applyAlignment="1" applyProtection="1">
      <alignment horizontal="center"/>
    </xf>
    <xf numFmtId="0" fontId="23" fillId="4" borderId="26" xfId="0" applyFont="1" applyFill="1" applyBorder="1" applyAlignment="1" applyProtection="1">
      <alignment horizontal="center"/>
    </xf>
    <xf numFmtId="0" fontId="23" fillId="4" borderId="32" xfId="0" applyFont="1" applyFill="1" applyBorder="1" applyAlignment="1" applyProtection="1">
      <alignment horizontal="center"/>
    </xf>
    <xf numFmtId="0" fontId="23" fillId="4" borderId="33" xfId="0" applyFont="1" applyFill="1" applyBorder="1" applyAlignment="1" applyProtection="1">
      <alignment horizontal="center"/>
    </xf>
    <xf numFmtId="0" fontId="9" fillId="4" borderId="0" xfId="0" quotePrefix="1" applyFont="1" applyFill="1" applyBorder="1" applyAlignment="1" applyProtection="1">
      <alignment horizontal="left"/>
    </xf>
    <xf numFmtId="0" fontId="9" fillId="4" borderId="0" xfId="0" applyFont="1" applyFill="1" applyBorder="1" applyAlignment="1" applyProtection="1">
      <alignment wrapText="1"/>
    </xf>
    <xf numFmtId="2" fontId="9" fillId="4" borderId="0" xfId="0" applyNumberFormat="1" applyFont="1" applyFill="1" applyBorder="1" applyProtection="1"/>
    <xf numFmtId="1" fontId="9" fillId="4" borderId="34" xfId="0" applyNumberFormat="1" applyFont="1" applyFill="1" applyBorder="1" applyAlignment="1" applyProtection="1">
      <alignment horizontal="center"/>
    </xf>
    <xf numFmtId="0" fontId="9" fillId="4" borderId="35" xfId="0" applyFont="1" applyFill="1" applyBorder="1" applyAlignment="1" applyProtection="1">
      <alignment horizontal="center"/>
    </xf>
    <xf numFmtId="0" fontId="9" fillId="4" borderId="34" xfId="0" applyFont="1" applyFill="1" applyBorder="1" applyAlignment="1" applyProtection="1">
      <alignment horizontal="center"/>
    </xf>
    <xf numFmtId="0" fontId="9" fillId="0" borderId="34" xfId="0" applyFont="1" applyBorder="1" applyAlignment="1" applyProtection="1">
      <alignment horizontal="center"/>
    </xf>
    <xf numFmtId="0" fontId="9" fillId="4" borderId="11" xfId="0" applyFont="1" applyFill="1" applyBorder="1" applyAlignment="1" applyProtection="1">
      <alignment horizontal="center" wrapText="1"/>
    </xf>
    <xf numFmtId="1" fontId="9" fillId="4" borderId="11" xfId="0" applyNumberFormat="1" applyFont="1" applyFill="1" applyBorder="1" applyAlignment="1" applyProtection="1">
      <alignment horizontal="center"/>
    </xf>
    <xf numFmtId="0" fontId="9" fillId="4" borderId="11" xfId="0" applyFont="1" applyFill="1" applyBorder="1" applyAlignment="1" applyProtection="1">
      <alignment horizontal="center"/>
    </xf>
    <xf numFmtId="2" fontId="9" fillId="4" borderId="11" xfId="0" applyNumberFormat="1" applyFont="1" applyFill="1" applyBorder="1" applyAlignment="1" applyProtection="1">
      <alignment horizontal="center"/>
    </xf>
    <xf numFmtId="0" fontId="9" fillId="4" borderId="12" xfId="0" applyFont="1" applyFill="1" applyBorder="1" applyProtection="1"/>
    <xf numFmtId="0" fontId="9" fillId="0" borderId="6" xfId="0" applyFont="1" applyBorder="1" applyProtection="1"/>
    <xf numFmtId="0" fontId="9" fillId="0" borderId="4" xfId="0" applyFont="1" applyBorder="1" applyAlignment="1" applyProtection="1">
      <alignment horizontal="centerContinuous"/>
    </xf>
    <xf numFmtId="0" fontId="9" fillId="0" borderId="0" xfId="0" applyFont="1" applyBorder="1" applyAlignment="1" applyProtection="1">
      <alignment horizontal="centerContinuous"/>
    </xf>
    <xf numFmtId="0" fontId="33" fillId="0" borderId="6" xfId="0" applyFont="1" applyBorder="1" applyAlignment="1" applyProtection="1">
      <alignment horizontal="centerContinuous"/>
    </xf>
    <xf numFmtId="0" fontId="9" fillId="0" borderId="7" xfId="0" applyFont="1" applyBorder="1" applyAlignment="1" applyProtection="1">
      <alignment horizontal="centerContinuous"/>
    </xf>
    <xf numFmtId="0" fontId="9" fillId="0" borderId="5" xfId="0" applyFont="1" applyBorder="1" applyAlignment="1" applyProtection="1">
      <alignment horizontal="centerContinuous"/>
    </xf>
    <xf numFmtId="0" fontId="33" fillId="0" borderId="8" xfId="0" applyFont="1" applyBorder="1" applyAlignment="1" applyProtection="1">
      <alignment horizontal="centerContinuous"/>
    </xf>
    <xf numFmtId="0" fontId="34" fillId="0" borderId="0" xfId="0" applyFont="1" applyBorder="1" applyAlignment="1" applyProtection="1">
      <alignment horizontal="center"/>
    </xf>
    <xf numFmtId="0" fontId="9" fillId="0" borderId="10" xfId="0" applyFont="1" applyBorder="1" applyProtection="1"/>
    <xf numFmtId="0" fontId="9" fillId="0" borderId="11" xfId="0" applyFont="1" applyBorder="1" applyProtection="1"/>
    <xf numFmtId="0" fontId="9" fillId="0" borderId="12" xfId="0" applyFont="1" applyBorder="1" applyProtection="1"/>
    <xf numFmtId="0" fontId="12" fillId="0" borderId="0" xfId="0" applyFont="1" applyFill="1" applyBorder="1" applyProtection="1"/>
    <xf numFmtId="0" fontId="12" fillId="0" borderId="5" xfId="0" applyFont="1" applyFill="1" applyBorder="1" applyProtection="1"/>
    <xf numFmtId="0" fontId="12" fillId="14" borderId="6" xfId="0" applyFont="1" applyFill="1" applyBorder="1" applyProtection="1"/>
    <xf numFmtId="0" fontId="12" fillId="14" borderId="7" xfId="0" applyFont="1" applyFill="1" applyBorder="1" applyProtection="1"/>
    <xf numFmtId="0" fontId="12" fillId="14" borderId="17" xfId="0" applyFont="1" applyFill="1" applyBorder="1" applyProtection="1"/>
    <xf numFmtId="0" fontId="12" fillId="14" borderId="18" xfId="0" applyFont="1" applyFill="1" applyBorder="1" applyProtection="1"/>
    <xf numFmtId="0" fontId="12" fillId="14" borderId="4" xfId="0" applyFont="1" applyFill="1" applyBorder="1" applyProtection="1"/>
    <xf numFmtId="0" fontId="12" fillId="0" borderId="0" xfId="0" applyFont="1" applyBorder="1" applyProtection="1"/>
    <xf numFmtId="0" fontId="18" fillId="12" borderId="36" xfId="0" applyFont="1" applyFill="1" applyBorder="1" applyProtection="1"/>
    <xf numFmtId="0" fontId="9" fillId="12" borderId="14" xfId="0" applyFont="1" applyFill="1" applyBorder="1" applyProtection="1"/>
    <xf numFmtId="0" fontId="9" fillId="12" borderId="23" xfId="0" applyFont="1" applyFill="1" applyBorder="1" applyProtection="1"/>
    <xf numFmtId="0" fontId="18" fillId="12" borderId="37" xfId="0" applyFont="1" applyFill="1" applyBorder="1" applyProtection="1"/>
    <xf numFmtId="0" fontId="18" fillId="12" borderId="14" xfId="0" applyFont="1" applyFill="1" applyBorder="1" applyProtection="1"/>
    <xf numFmtId="0" fontId="18" fillId="12" borderId="23" xfId="0" applyFont="1" applyFill="1" applyBorder="1" applyProtection="1"/>
    <xf numFmtId="0" fontId="18" fillId="12" borderId="38" xfId="0" applyFont="1" applyFill="1" applyBorder="1" applyProtection="1"/>
    <xf numFmtId="0" fontId="18" fillId="0" borderId="0" xfId="0" applyFont="1" applyFill="1" applyBorder="1" applyProtection="1"/>
    <xf numFmtId="0" fontId="18" fillId="0" borderId="5" xfId="0" applyFont="1" applyFill="1" applyBorder="1" applyProtection="1"/>
    <xf numFmtId="0" fontId="9" fillId="14" borderId="36" xfId="0" applyFont="1" applyFill="1" applyBorder="1" applyProtection="1"/>
    <xf numFmtId="0" fontId="9" fillId="14" borderId="14" xfId="0" applyFont="1" applyFill="1" applyBorder="1" applyProtection="1"/>
    <xf numFmtId="0" fontId="9" fillId="14" borderId="23" xfId="0" applyFont="1" applyFill="1" applyBorder="1" applyProtection="1"/>
    <xf numFmtId="0" fontId="9" fillId="14" borderId="37" xfId="0" applyFont="1" applyFill="1" applyBorder="1" applyProtection="1"/>
    <xf numFmtId="0" fontId="9" fillId="14" borderId="38" xfId="0" applyFont="1" applyFill="1" applyBorder="1" applyProtection="1"/>
    <xf numFmtId="0" fontId="12" fillId="14" borderId="19" xfId="0" applyFont="1" applyFill="1" applyBorder="1" applyProtection="1"/>
    <xf numFmtId="0" fontId="12" fillId="14" borderId="9" xfId="0" applyFont="1" applyFill="1" applyBorder="1" applyProtection="1"/>
    <xf numFmtId="0" fontId="12" fillId="14" borderId="20" xfId="0" applyFont="1" applyFill="1" applyBorder="1" applyProtection="1"/>
    <xf numFmtId="0" fontId="12" fillId="14" borderId="21" xfId="0" applyFont="1" applyFill="1" applyBorder="1" applyProtection="1"/>
    <xf numFmtId="0" fontId="12" fillId="14" borderId="22" xfId="0" applyFont="1" applyFill="1" applyBorder="1" applyProtection="1"/>
    <xf numFmtId="0" fontId="9" fillId="14" borderId="9" xfId="0" applyFont="1" applyFill="1" applyBorder="1" applyProtection="1"/>
    <xf numFmtId="0" fontId="9" fillId="14" borderId="20" xfId="0" applyFont="1" applyFill="1" applyBorder="1" applyProtection="1"/>
    <xf numFmtId="0" fontId="9" fillId="14" borderId="23" xfId="0" applyFont="1" applyFill="1" applyBorder="1" applyAlignment="1" applyProtection="1">
      <alignment horizontal="centerContinuous"/>
    </xf>
    <xf numFmtId="0" fontId="9" fillId="14" borderId="37" xfId="0" applyFont="1" applyFill="1" applyBorder="1" applyAlignment="1" applyProtection="1">
      <alignment horizontal="centerContinuous"/>
    </xf>
    <xf numFmtId="0" fontId="35" fillId="0" borderId="0" xfId="0" applyFont="1" applyBorder="1" applyProtection="1"/>
    <xf numFmtId="0" fontId="9" fillId="0" borderId="0" xfId="0" applyFont="1" applyBorder="1" applyAlignment="1" applyProtection="1">
      <alignment horizontal="center"/>
    </xf>
    <xf numFmtId="0" fontId="9" fillId="0" borderId="5" xfId="0" applyFont="1" applyBorder="1" applyProtection="1"/>
    <xf numFmtId="0" fontId="9" fillId="0" borderId="0" xfId="0" applyFont="1" applyFill="1" applyBorder="1" applyProtection="1"/>
    <xf numFmtId="0" fontId="9" fillId="0" borderId="5" xfId="0" applyFont="1" applyFill="1" applyBorder="1" applyProtection="1"/>
    <xf numFmtId="0" fontId="23" fillId="14" borderId="19" xfId="0" applyFont="1" applyFill="1" applyBorder="1" applyProtection="1"/>
    <xf numFmtId="0" fontId="23" fillId="14" borderId="16" xfId="0" applyFont="1" applyFill="1" applyBorder="1" applyAlignment="1" applyProtection="1">
      <alignment horizontal="centerContinuous"/>
    </xf>
    <xf numFmtId="0" fontId="23" fillId="14" borderId="2" xfId="0" applyFont="1" applyFill="1" applyBorder="1" applyAlignment="1" applyProtection="1">
      <alignment horizontal="centerContinuous"/>
    </xf>
    <xf numFmtId="0" fontId="23" fillId="14" borderId="39" xfId="0" applyFont="1" applyFill="1" applyBorder="1" applyAlignment="1" applyProtection="1">
      <alignment horizontal="centerContinuous"/>
    </xf>
    <xf numFmtId="0" fontId="9" fillId="0" borderId="0" xfId="0" applyFont="1" applyFill="1" applyBorder="1" applyAlignment="1" applyProtection="1">
      <alignment horizontal="centerContinuous"/>
    </xf>
    <xf numFmtId="0" fontId="9" fillId="0" borderId="5" xfId="0" applyFont="1" applyFill="1" applyBorder="1" applyAlignment="1" applyProtection="1">
      <alignment horizontal="centerContinuous"/>
    </xf>
    <xf numFmtId="0" fontId="12" fillId="0" borderId="40" xfId="0" applyFont="1" applyBorder="1" applyProtection="1"/>
    <xf numFmtId="0" fontId="12" fillId="0" borderId="1" xfId="0" applyFont="1" applyBorder="1" applyProtection="1"/>
    <xf numFmtId="0" fontId="11" fillId="0" borderId="1" xfId="0" applyFont="1" applyBorder="1" applyAlignment="1" applyProtection="1">
      <alignment horizontal="center"/>
    </xf>
    <xf numFmtId="0" fontId="11" fillId="0" borderId="40" xfId="0" applyFont="1" applyBorder="1" applyAlignment="1" applyProtection="1">
      <alignment horizontal="centerContinuous"/>
    </xf>
    <xf numFmtId="0" fontId="11" fillId="0" borderId="1" xfId="0" applyFont="1" applyBorder="1" applyAlignment="1" applyProtection="1">
      <alignment horizontal="centerContinuous"/>
    </xf>
    <xf numFmtId="0" fontId="9" fillId="0" borderId="1" xfId="0" applyFont="1" applyBorder="1" applyAlignment="1" applyProtection="1">
      <alignment horizontal="centerContinuous"/>
    </xf>
    <xf numFmtId="0" fontId="9" fillId="0" borderId="41" xfId="0" applyFont="1" applyBorder="1" applyAlignment="1" applyProtection="1">
      <alignment horizontal="centerContinuous"/>
    </xf>
    <xf numFmtId="0" fontId="23" fillId="14" borderId="36" xfId="0" applyFont="1" applyFill="1" applyBorder="1" applyProtection="1"/>
    <xf numFmtId="0" fontId="23" fillId="14" borderId="3" xfId="0" applyFont="1" applyFill="1" applyBorder="1" applyAlignment="1" applyProtection="1">
      <alignment horizontal="center"/>
    </xf>
    <xf numFmtId="0" fontId="23" fillId="0" borderId="8" xfId="0" applyFont="1" applyBorder="1" applyProtection="1"/>
    <xf numFmtId="0" fontId="9" fillId="14" borderId="42" xfId="0" applyFont="1" applyFill="1" applyBorder="1" applyProtection="1"/>
    <xf numFmtId="0" fontId="9" fillId="14" borderId="43" xfId="0" applyFont="1" applyFill="1" applyBorder="1" applyAlignment="1" applyProtection="1">
      <alignment horizontal="center"/>
    </xf>
    <xf numFmtId="0" fontId="18" fillId="12" borderId="44" xfId="0" applyFont="1" applyFill="1" applyBorder="1" applyAlignment="1" applyProtection="1">
      <alignment horizontal="center"/>
    </xf>
    <xf numFmtId="0" fontId="9" fillId="14" borderId="45" xfId="0" applyFont="1" applyFill="1" applyBorder="1" applyProtection="1"/>
    <xf numFmtId="0" fontId="9" fillId="14" borderId="46" xfId="0" applyFont="1" applyFill="1" applyBorder="1" applyAlignment="1" applyProtection="1">
      <alignment horizontal="center"/>
    </xf>
    <xf numFmtId="0" fontId="9" fillId="0" borderId="0" xfId="0" applyFont="1" applyFill="1" applyBorder="1" applyAlignment="1" applyProtection="1">
      <alignment horizontal="center"/>
    </xf>
    <xf numFmtId="0" fontId="9" fillId="0" borderId="5" xfId="0" applyFont="1" applyFill="1" applyBorder="1" applyAlignment="1" applyProtection="1">
      <alignment horizontal="center"/>
    </xf>
    <xf numFmtId="0" fontId="9" fillId="0" borderId="8" xfId="0" applyFont="1" applyBorder="1" applyAlignment="1" applyProtection="1">
      <alignment horizontal="center"/>
    </xf>
    <xf numFmtId="0" fontId="40" fillId="0" borderId="0" xfId="0" applyFont="1" applyBorder="1" applyProtection="1"/>
    <xf numFmtId="0" fontId="23" fillId="0" borderId="3" xfId="0" applyFont="1" applyBorder="1" applyAlignment="1" applyProtection="1">
      <alignment horizontal="center"/>
    </xf>
    <xf numFmtId="0" fontId="23" fillId="0" borderId="2" xfId="0" applyFont="1" applyBorder="1" applyAlignment="1" applyProtection="1">
      <alignment horizontal="center"/>
    </xf>
    <xf numFmtId="0" fontId="9" fillId="14" borderId="47" xfId="0" applyFont="1" applyFill="1" applyBorder="1" applyAlignment="1" applyProtection="1">
      <alignment horizontal="left"/>
    </xf>
    <xf numFmtId="0" fontId="9" fillId="14" borderId="39" xfId="0" applyFont="1" applyFill="1" applyBorder="1" applyAlignment="1" applyProtection="1">
      <alignment horizontal="center"/>
    </xf>
    <xf numFmtId="0" fontId="18" fillId="12" borderId="3" xfId="0" applyFont="1" applyFill="1" applyBorder="1" applyAlignment="1" applyProtection="1">
      <alignment horizontal="center"/>
    </xf>
    <xf numFmtId="0" fontId="9" fillId="14" borderId="38" xfId="0" applyFont="1" applyFill="1" applyBorder="1" applyAlignment="1" applyProtection="1">
      <alignment horizontal="center"/>
    </xf>
    <xf numFmtId="0" fontId="9" fillId="14" borderId="31" xfId="0" applyFont="1" applyFill="1" applyBorder="1" applyAlignment="1" applyProtection="1">
      <alignment horizontal="center"/>
    </xf>
    <xf numFmtId="0" fontId="9" fillId="14" borderId="0" xfId="0" applyFont="1" applyFill="1" applyBorder="1" applyAlignment="1" applyProtection="1">
      <alignment horizontal="center"/>
    </xf>
    <xf numFmtId="0" fontId="9" fillId="12" borderId="0" xfId="0" applyFont="1" applyFill="1" applyBorder="1" applyAlignment="1" applyProtection="1"/>
    <xf numFmtId="0" fontId="9" fillId="14" borderId="36" xfId="0" quotePrefix="1" applyFont="1" applyFill="1" applyBorder="1" applyAlignment="1" applyProtection="1">
      <alignment horizontal="left"/>
    </xf>
    <xf numFmtId="0" fontId="9" fillId="14" borderId="23" xfId="0" applyFont="1" applyFill="1" applyBorder="1" applyAlignment="1" applyProtection="1">
      <alignment horizontal="center"/>
    </xf>
    <xf numFmtId="0" fontId="9" fillId="0" borderId="36" xfId="0" applyFont="1" applyBorder="1" applyProtection="1"/>
    <xf numFmtId="0" fontId="9" fillId="0" borderId="14" xfId="0" applyFont="1" applyBorder="1" applyAlignment="1" applyProtection="1">
      <alignment horizontal="center"/>
    </xf>
    <xf numFmtId="0" fontId="9" fillId="0" borderId="14" xfId="0" applyFont="1" applyBorder="1" applyAlignment="1" applyProtection="1">
      <alignment horizontal="left"/>
    </xf>
    <xf numFmtId="0" fontId="9" fillId="0" borderId="14" xfId="0" applyFont="1" applyBorder="1" applyProtection="1"/>
    <xf numFmtId="0" fontId="9" fillId="14" borderId="15" xfId="0" applyFont="1" applyFill="1" applyBorder="1" applyAlignment="1" applyProtection="1">
      <alignment horizontal="center"/>
    </xf>
    <xf numFmtId="0" fontId="9" fillId="14" borderId="14" xfId="0" applyFont="1" applyFill="1" applyBorder="1" applyAlignment="1" applyProtection="1">
      <alignment horizontal="center"/>
    </xf>
    <xf numFmtId="0" fontId="9" fillId="12" borderId="36" xfId="0" applyFont="1" applyFill="1" applyBorder="1" applyProtection="1"/>
    <xf numFmtId="0" fontId="9" fillId="12" borderId="14" xfId="0" applyFont="1" applyFill="1" applyBorder="1" applyAlignment="1" applyProtection="1">
      <alignment horizontal="center"/>
    </xf>
    <xf numFmtId="2" fontId="9" fillId="12" borderId="14" xfId="0" applyNumberFormat="1" applyFont="1" applyFill="1" applyBorder="1" applyAlignment="1" applyProtection="1">
      <alignment horizontal="left"/>
    </xf>
    <xf numFmtId="0" fontId="9" fillId="12" borderId="38" xfId="0" applyFont="1" applyFill="1" applyBorder="1" applyProtection="1"/>
    <xf numFmtId="0" fontId="9" fillId="14" borderId="3" xfId="0" applyFont="1" applyFill="1" applyBorder="1" applyAlignment="1" applyProtection="1">
      <alignment horizontal="center"/>
    </xf>
    <xf numFmtId="0" fontId="40" fillId="14" borderId="37" xfId="0" applyFont="1" applyFill="1" applyBorder="1" applyAlignment="1" applyProtection="1">
      <alignment horizontal="center"/>
    </xf>
    <xf numFmtId="0" fontId="23" fillId="0" borderId="19" xfId="0" applyFont="1" applyBorder="1" applyProtection="1"/>
    <xf numFmtId="0" fontId="9" fillId="0" borderId="9" xfId="0" applyFont="1" applyBorder="1" applyProtection="1"/>
    <xf numFmtId="0" fontId="23" fillId="12" borderId="19" xfId="0" applyFont="1" applyFill="1" applyBorder="1" applyProtection="1"/>
    <xf numFmtId="0" fontId="9" fillId="12" borderId="9" xfId="0" applyFont="1" applyFill="1" applyBorder="1" applyProtection="1"/>
    <xf numFmtId="0" fontId="9" fillId="12" borderId="22" xfId="0" applyFont="1" applyFill="1" applyBorder="1" applyProtection="1"/>
    <xf numFmtId="0" fontId="9" fillId="14" borderId="10" xfId="0" quotePrefix="1" applyFont="1" applyFill="1" applyBorder="1" applyAlignment="1" applyProtection="1">
      <alignment horizontal="left"/>
    </xf>
    <xf numFmtId="0" fontId="9" fillId="14" borderId="48" xfId="0" applyFont="1" applyFill="1" applyBorder="1" applyAlignment="1" applyProtection="1">
      <alignment horizontal="center"/>
    </xf>
    <xf numFmtId="0" fontId="9" fillId="14" borderId="13" xfId="0" applyFont="1" applyFill="1" applyBorder="1" applyAlignment="1" applyProtection="1">
      <alignment horizontal="center"/>
    </xf>
    <xf numFmtId="0" fontId="40" fillId="14" borderId="49" xfId="0" applyFont="1" applyFill="1" applyBorder="1" applyAlignment="1" applyProtection="1">
      <alignment horizontal="center"/>
    </xf>
    <xf numFmtId="0" fontId="9" fillId="0" borderId="0" xfId="0" quotePrefix="1" applyFont="1" applyBorder="1" applyProtection="1"/>
    <xf numFmtId="0" fontId="9" fillId="0" borderId="0" xfId="0" quotePrefix="1" applyFont="1" applyBorder="1" applyAlignment="1" applyProtection="1">
      <alignment horizontal="left"/>
    </xf>
    <xf numFmtId="0" fontId="23" fillId="0" borderId="16" xfId="0" applyFont="1" applyBorder="1" applyAlignment="1" applyProtection="1">
      <alignment horizontal="center"/>
    </xf>
    <xf numFmtId="2" fontId="9" fillId="12" borderId="0" xfId="0" applyNumberFormat="1" applyFont="1" applyFill="1" applyBorder="1" applyAlignment="1" applyProtection="1">
      <alignment horizontal="left"/>
    </xf>
    <xf numFmtId="0" fontId="9" fillId="0" borderId="32" xfId="0" applyFont="1" applyBorder="1" applyProtection="1"/>
    <xf numFmtId="0" fontId="9" fillId="14" borderId="16" xfId="0" applyFont="1" applyFill="1" applyBorder="1" applyAlignment="1" applyProtection="1">
      <alignment horizontal="center"/>
    </xf>
    <xf numFmtId="0" fontId="9" fillId="0" borderId="9" xfId="0" applyFont="1" applyBorder="1" applyAlignment="1" applyProtection="1">
      <alignment horizontal="center"/>
    </xf>
    <xf numFmtId="0" fontId="9" fillId="0" borderId="0" xfId="0" applyFont="1" applyBorder="1" applyAlignment="1" applyProtection="1">
      <alignment horizontal="left"/>
    </xf>
    <xf numFmtId="0" fontId="9" fillId="0" borderId="20" xfId="0" applyFont="1" applyBorder="1" applyProtection="1"/>
    <xf numFmtId="0" fontId="9" fillId="14" borderId="6" xfId="0" applyFont="1" applyFill="1" applyBorder="1" applyAlignment="1" applyProtection="1">
      <alignment horizontal="left"/>
    </xf>
    <xf numFmtId="0" fontId="9" fillId="14" borderId="17" xfId="0" applyFont="1" applyFill="1" applyBorder="1" applyProtection="1"/>
    <xf numFmtId="0" fontId="40" fillId="14" borderId="18" xfId="0" applyFont="1" applyFill="1" applyBorder="1" applyAlignment="1" applyProtection="1">
      <alignment horizontal="center"/>
    </xf>
    <xf numFmtId="0" fontId="9" fillId="14" borderId="4" xfId="0" applyFont="1" applyFill="1" applyBorder="1" applyAlignment="1" applyProtection="1">
      <alignment horizontal="center"/>
    </xf>
    <xf numFmtId="0" fontId="9" fillId="14" borderId="10" xfId="0" applyFont="1" applyFill="1" applyBorder="1" applyAlignment="1" applyProtection="1">
      <alignment horizontal="left"/>
    </xf>
    <xf numFmtId="0" fontId="9" fillId="14" borderId="48" xfId="0" applyFont="1" applyFill="1" applyBorder="1" applyProtection="1"/>
    <xf numFmtId="0" fontId="9" fillId="14" borderId="49" xfId="0" applyFont="1" applyFill="1" applyBorder="1" applyAlignment="1" applyProtection="1">
      <alignment horizontal="center"/>
    </xf>
    <xf numFmtId="0" fontId="9" fillId="14" borderId="12" xfId="0" applyFont="1" applyFill="1" applyBorder="1" applyAlignment="1" applyProtection="1">
      <alignment horizontal="center"/>
    </xf>
    <xf numFmtId="0" fontId="9" fillId="0" borderId="36" xfId="0" applyFont="1" applyBorder="1" applyAlignment="1" applyProtection="1">
      <alignment horizontal="center"/>
    </xf>
    <xf numFmtId="0" fontId="9" fillId="0" borderId="23" xfId="0" applyFont="1" applyBorder="1" applyProtection="1"/>
    <xf numFmtId="0" fontId="9" fillId="14" borderId="42" xfId="0" quotePrefix="1" applyFont="1" applyFill="1" applyBorder="1" applyAlignment="1" applyProtection="1">
      <alignment horizontal="left"/>
    </xf>
    <xf numFmtId="0" fontId="40" fillId="14" borderId="50" xfId="0" applyFont="1" applyFill="1" applyBorder="1" applyAlignment="1" applyProtection="1">
      <alignment horizontal="center"/>
    </xf>
    <xf numFmtId="0" fontId="11" fillId="12" borderId="40" xfId="0" applyFont="1" applyFill="1" applyBorder="1" applyAlignment="1" applyProtection="1">
      <alignment horizontal="centerContinuous"/>
    </xf>
    <xf numFmtId="0" fontId="11" fillId="12" borderId="1" xfId="0" applyFont="1" applyFill="1" applyBorder="1" applyAlignment="1" applyProtection="1">
      <alignment horizontal="centerContinuous"/>
    </xf>
    <xf numFmtId="0" fontId="9" fillId="12" borderId="1" xfId="0" applyFont="1" applyFill="1" applyBorder="1" applyAlignment="1" applyProtection="1">
      <alignment horizontal="centerContinuous"/>
    </xf>
    <xf numFmtId="0" fontId="9" fillId="12" borderId="41" xfId="0" applyFont="1" applyFill="1" applyBorder="1" applyAlignment="1" applyProtection="1">
      <alignment horizontal="centerContinuous"/>
    </xf>
    <xf numFmtId="0" fontId="9" fillId="14" borderId="47" xfId="0" quotePrefix="1" applyFont="1" applyFill="1" applyBorder="1" applyAlignment="1" applyProtection="1">
      <alignment horizontal="left"/>
    </xf>
    <xf numFmtId="0" fontId="9" fillId="14" borderId="2" xfId="0" applyFont="1" applyFill="1" applyBorder="1" applyProtection="1"/>
    <xf numFmtId="0" fontId="40" fillId="14" borderId="37" xfId="0" applyFont="1" applyFill="1" applyBorder="1" applyAlignment="1" applyProtection="1">
      <alignment horizontal="left"/>
    </xf>
    <xf numFmtId="0" fontId="9" fillId="14" borderId="51" xfId="0" applyFont="1" applyFill="1" applyBorder="1" applyAlignment="1" applyProtection="1">
      <alignment horizontal="center"/>
    </xf>
    <xf numFmtId="0" fontId="23" fillId="12" borderId="8" xfId="0" applyFont="1" applyFill="1" applyBorder="1" applyProtection="1"/>
    <xf numFmtId="0" fontId="37" fillId="12" borderId="0" xfId="0" applyFont="1" applyFill="1" applyBorder="1" applyAlignment="1" applyProtection="1">
      <alignment horizontal="center"/>
    </xf>
    <xf numFmtId="0" fontId="37" fillId="12" borderId="5" xfId="0" applyFont="1" applyFill="1" applyBorder="1" applyAlignment="1" applyProtection="1">
      <alignment horizontal="center"/>
    </xf>
    <xf numFmtId="0" fontId="40" fillId="14" borderId="14" xfId="0" applyFont="1" applyFill="1" applyBorder="1" applyAlignment="1" applyProtection="1"/>
    <xf numFmtId="0" fontId="35" fillId="14" borderId="2" xfId="0" applyFont="1" applyFill="1" applyBorder="1" applyProtection="1"/>
    <xf numFmtId="0" fontId="9" fillId="14" borderId="16" xfId="0" applyFont="1" applyFill="1" applyBorder="1" applyAlignment="1" applyProtection="1">
      <alignment horizontal="left"/>
    </xf>
    <xf numFmtId="0" fontId="40" fillId="14" borderId="11" xfId="0" applyFont="1" applyFill="1" applyBorder="1" applyAlignment="1" applyProtection="1"/>
    <xf numFmtId="0" fontId="9" fillId="14" borderId="11" xfId="0" applyFont="1" applyFill="1" applyBorder="1" applyProtection="1"/>
    <xf numFmtId="0" fontId="35" fillId="14" borderId="11" xfId="0" applyFont="1" applyFill="1" applyBorder="1" applyProtection="1"/>
    <xf numFmtId="0" fontId="9" fillId="14" borderId="49" xfId="0" applyFont="1" applyFill="1" applyBorder="1" applyAlignment="1" applyProtection="1">
      <alignment horizontal="left"/>
    </xf>
    <xf numFmtId="0" fontId="9" fillId="0" borderId="0" xfId="0" quotePrefix="1" applyFont="1" applyBorder="1" applyAlignment="1" applyProtection="1">
      <alignment horizontal="center"/>
    </xf>
    <xf numFmtId="2" fontId="9" fillId="0" borderId="0" xfId="0" applyNumberFormat="1" applyFont="1" applyBorder="1" applyAlignment="1" applyProtection="1">
      <alignment horizontal="left"/>
    </xf>
    <xf numFmtId="0" fontId="37" fillId="12" borderId="9" xfId="0" applyFont="1" applyFill="1" applyBorder="1" applyAlignment="1" applyProtection="1">
      <alignment horizontal="center"/>
    </xf>
    <xf numFmtId="0" fontId="37" fillId="12" borderId="2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quotePrefix="1" applyFont="1" applyBorder="1" applyAlignment="1" applyProtection="1">
      <alignment horizontal="center"/>
    </xf>
    <xf numFmtId="0" fontId="9" fillId="0" borderId="11" xfId="0" applyFont="1" applyBorder="1" applyAlignment="1" applyProtection="1">
      <alignment horizontal="left"/>
    </xf>
    <xf numFmtId="1" fontId="9" fillId="12" borderId="0" xfId="0" applyNumberFormat="1" applyFont="1" applyFill="1" applyBorder="1" applyAlignment="1" applyProtection="1">
      <alignment horizontal="left"/>
    </xf>
    <xf numFmtId="0" fontId="9" fillId="4" borderId="0" xfId="0" applyFont="1" applyFill="1" applyAlignment="1">
      <alignment horizontal="center"/>
    </xf>
    <xf numFmtId="0" fontId="44" fillId="4" borderId="0" xfId="0" applyFont="1" applyFill="1" applyAlignment="1" applyProtection="1">
      <alignment vertical="center"/>
    </xf>
    <xf numFmtId="0" fontId="44" fillId="4" borderId="0" xfId="0" applyFont="1" applyFill="1" applyBorder="1" applyAlignment="1" applyProtection="1">
      <alignment vertical="center"/>
    </xf>
    <xf numFmtId="0" fontId="44" fillId="4" borderId="52" xfId="0" applyFont="1" applyFill="1" applyBorder="1" applyAlignment="1" applyProtection="1">
      <alignment vertical="center"/>
    </xf>
    <xf numFmtId="0" fontId="44" fillId="5" borderId="0" xfId="0" applyFont="1" applyFill="1" applyBorder="1" applyAlignment="1" applyProtection="1">
      <alignment vertical="center"/>
    </xf>
    <xf numFmtId="0" fontId="46" fillId="4" borderId="0" xfId="0" applyFont="1" applyFill="1" applyAlignment="1" applyProtection="1">
      <alignment vertical="center" wrapText="1"/>
    </xf>
    <xf numFmtId="49" fontId="38" fillId="2" borderId="53" xfId="0" applyNumberFormat="1" applyFont="1" applyFill="1" applyBorder="1" applyAlignment="1" applyProtection="1">
      <alignment horizontal="center" vertical="center" wrapText="1"/>
    </xf>
    <xf numFmtId="0" fontId="38" fillId="2" borderId="54" xfId="0" applyFont="1" applyFill="1" applyBorder="1" applyAlignment="1" applyProtection="1">
      <alignment horizontal="center" vertical="center" wrapText="1"/>
    </xf>
    <xf numFmtId="0" fontId="38" fillId="5" borderId="0"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0" xfId="0" applyFont="1" applyFill="1" applyBorder="1" applyAlignment="1" applyProtection="1">
      <alignment vertical="center" wrapText="1"/>
    </xf>
    <xf numFmtId="0" fontId="46" fillId="4" borderId="52" xfId="0" applyFont="1" applyFill="1" applyBorder="1" applyAlignment="1" applyProtection="1">
      <alignment vertical="center" wrapText="1"/>
    </xf>
    <xf numFmtId="49" fontId="38" fillId="2" borderId="55" xfId="0" applyNumberFormat="1"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2" fontId="38" fillId="2" borderId="2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right" vertical="center" wrapText="1"/>
    </xf>
    <xf numFmtId="0" fontId="44" fillId="0" borderId="0" xfId="0" quotePrefix="1" applyFont="1" applyFill="1" applyBorder="1" applyAlignment="1" applyProtection="1">
      <alignment horizontal="right" vertical="center" wrapText="1"/>
    </xf>
    <xf numFmtId="0" fontId="44" fillId="4" borderId="0" xfId="0" applyFont="1" applyFill="1" applyAlignment="1" applyProtection="1">
      <alignment vertical="center" wrapText="1"/>
    </xf>
    <xf numFmtId="0" fontId="38" fillId="2" borderId="56" xfId="0" applyFont="1" applyFill="1" applyBorder="1" applyAlignment="1" applyProtection="1">
      <alignment horizontal="center" vertical="center" wrapText="1"/>
    </xf>
    <xf numFmtId="0" fontId="47" fillId="2" borderId="57" xfId="0" applyFont="1" applyFill="1" applyBorder="1" applyAlignment="1" applyProtection="1">
      <alignment horizontal="center" vertical="center" wrapText="1"/>
    </xf>
    <xf numFmtId="0" fontId="44" fillId="5" borderId="0" xfId="0" applyFont="1" applyFill="1" applyBorder="1" applyAlignment="1" applyProtection="1">
      <alignment vertical="center" wrapText="1"/>
    </xf>
    <xf numFmtId="0" fontId="47" fillId="5" borderId="0" xfId="0" applyFont="1" applyFill="1" applyBorder="1" applyAlignment="1" applyProtection="1">
      <alignment horizontal="center" vertical="center" wrapText="1"/>
    </xf>
    <xf numFmtId="0" fontId="44" fillId="4" borderId="52" xfId="0" applyFont="1" applyFill="1" applyBorder="1" applyAlignment="1" applyProtection="1">
      <alignment vertical="center" wrapText="1"/>
    </xf>
    <xf numFmtId="0" fontId="38" fillId="2" borderId="58" xfId="0" applyFont="1" applyFill="1" applyBorder="1" applyAlignment="1" applyProtection="1">
      <alignment horizontal="center" vertical="center" wrapText="1"/>
    </xf>
    <xf numFmtId="0" fontId="47" fillId="2" borderId="59" xfId="0" applyFont="1" applyFill="1" applyBorder="1" applyAlignment="1" applyProtection="1">
      <alignment horizontal="center" vertical="center" wrapText="1"/>
    </xf>
    <xf numFmtId="4" fontId="38" fillId="4" borderId="0" xfId="0" applyNumberFormat="1" applyFont="1" applyFill="1" applyAlignment="1" applyProtection="1">
      <alignment vertical="center" wrapText="1"/>
    </xf>
    <xf numFmtId="4" fontId="38" fillId="4" borderId="0" xfId="0" applyNumberFormat="1" applyFont="1" applyFill="1" applyAlignment="1" applyProtection="1">
      <alignment horizontal="center" vertical="center" wrapText="1"/>
    </xf>
    <xf numFmtId="4" fontId="38" fillId="2" borderId="28" xfId="0" applyNumberFormat="1" applyFont="1" applyFill="1" applyBorder="1" applyAlignment="1" applyProtection="1">
      <alignment horizontal="center" vertical="center" wrapText="1"/>
    </xf>
    <xf numFmtId="4" fontId="38" fillId="2" borderId="54" xfId="0" quotePrefix="1" applyNumberFormat="1" applyFont="1" applyFill="1" applyBorder="1" applyAlignment="1" applyProtection="1">
      <alignment horizontal="center" vertical="center" wrapText="1"/>
    </xf>
    <xf numFmtId="4" fontId="38" fillId="5" borderId="0" xfId="0" applyNumberFormat="1" applyFont="1" applyFill="1" applyBorder="1" applyAlignment="1" applyProtection="1">
      <alignment vertical="center" wrapText="1"/>
    </xf>
    <xf numFmtId="4" fontId="38" fillId="5" borderId="0" xfId="0" applyNumberFormat="1" applyFont="1" applyFill="1" applyBorder="1" applyAlignment="1" applyProtection="1">
      <alignment horizontal="center" vertical="center" wrapText="1"/>
    </xf>
    <xf numFmtId="4" fontId="48" fillId="5" borderId="0" xfId="0" quotePrefix="1" applyNumberFormat="1" applyFont="1" applyFill="1" applyBorder="1" applyAlignment="1" applyProtection="1">
      <alignment horizontal="center" vertical="center" wrapText="1"/>
    </xf>
    <xf numFmtId="4" fontId="38" fillId="4" borderId="52" xfId="0" applyNumberFormat="1" applyFont="1" applyFill="1" applyBorder="1" applyAlignment="1" applyProtection="1">
      <alignment vertical="center" wrapText="1"/>
    </xf>
    <xf numFmtId="4" fontId="38" fillId="5" borderId="0" xfId="0" quotePrefix="1" applyNumberFormat="1" applyFont="1" applyFill="1" applyBorder="1" applyAlignment="1" applyProtection="1">
      <alignment horizontal="center" vertical="center" wrapText="1"/>
    </xf>
    <xf numFmtId="0" fontId="47" fillId="4" borderId="0" xfId="0" applyFont="1" applyFill="1" applyAlignment="1" applyProtection="1">
      <alignment vertical="center"/>
    </xf>
    <xf numFmtId="0" fontId="38" fillId="4" borderId="0" xfId="0" applyFont="1" applyFill="1" applyAlignment="1" applyProtection="1">
      <alignment horizontal="center" vertical="center"/>
    </xf>
    <xf numFmtId="0" fontId="38" fillId="2" borderId="58" xfId="0" applyFont="1" applyFill="1" applyBorder="1" applyAlignment="1" applyProtection="1">
      <alignment vertical="center"/>
    </xf>
    <xf numFmtId="0" fontId="49" fillId="2" borderId="59" xfId="0" applyFont="1" applyFill="1" applyBorder="1" applyAlignment="1" applyProtection="1">
      <alignment horizontal="center" vertical="center"/>
    </xf>
    <xf numFmtId="0" fontId="47" fillId="4" borderId="15" xfId="0" applyFont="1" applyFill="1" applyBorder="1" applyAlignment="1" applyProtection="1">
      <alignment horizontal="center" vertical="center"/>
    </xf>
    <xf numFmtId="0" fontId="47" fillId="6" borderId="6" xfId="0" applyFont="1" applyFill="1" applyBorder="1" applyAlignment="1" applyProtection="1">
      <alignment vertical="center"/>
    </xf>
    <xf numFmtId="0" fontId="47" fillId="6" borderId="7" xfId="0" applyFont="1" applyFill="1" applyBorder="1" applyAlignment="1" applyProtection="1">
      <alignment vertical="center"/>
    </xf>
    <xf numFmtId="0" fontId="47" fillId="6" borderId="7" xfId="0" applyFont="1" applyFill="1" applyBorder="1" applyAlignment="1" applyProtection="1">
      <alignment horizontal="right" vertical="center"/>
    </xf>
    <xf numFmtId="0" fontId="47" fillId="6" borderId="4" xfId="0" applyFont="1" applyFill="1" applyBorder="1" applyAlignment="1" applyProtection="1">
      <alignment vertical="center"/>
    </xf>
    <xf numFmtId="0" fontId="47" fillId="4" borderId="60" xfId="0" quotePrefix="1" applyFont="1" applyFill="1" applyBorder="1" applyAlignment="1" applyProtection="1">
      <alignment vertical="center"/>
    </xf>
    <xf numFmtId="0" fontId="47" fillId="4" borderId="52" xfId="0" quotePrefix="1" applyFont="1" applyFill="1" applyBorder="1" applyAlignment="1" applyProtection="1">
      <alignment vertical="center"/>
    </xf>
    <xf numFmtId="0" fontId="38" fillId="5" borderId="0" xfId="0" applyFont="1" applyFill="1" applyBorder="1" applyAlignment="1" applyProtection="1">
      <alignment vertical="center"/>
    </xf>
    <xf numFmtId="0" fontId="47" fillId="5" borderId="0" xfId="0" applyFont="1" applyFill="1" applyBorder="1" applyAlignment="1" applyProtection="1">
      <alignment vertical="center"/>
    </xf>
    <xf numFmtId="0" fontId="49" fillId="5" borderId="0" xfId="0" applyFont="1" applyFill="1" applyBorder="1" applyAlignment="1" applyProtection="1">
      <alignment horizontal="center" vertical="center"/>
    </xf>
    <xf numFmtId="0" fontId="47" fillId="5" borderId="0" xfId="0" applyFont="1" applyFill="1" applyBorder="1" applyAlignment="1" applyProtection="1">
      <alignment horizontal="center" vertical="center"/>
    </xf>
    <xf numFmtId="0" fontId="10" fillId="4" borderId="3" xfId="0" applyFont="1" applyFill="1" applyBorder="1" applyAlignment="1" applyProtection="1">
      <alignment horizontal="center" vertical="center"/>
    </xf>
    <xf numFmtId="1" fontId="47" fillId="2" borderId="0" xfId="0" applyNumberFormat="1" applyFont="1" applyFill="1" applyBorder="1" applyAlignment="1" applyProtection="1">
      <alignment horizontal="center" vertical="center"/>
    </xf>
    <xf numFmtId="1" fontId="44" fillId="4" borderId="0" xfId="0" applyNumberFormat="1" applyFont="1" applyFill="1" applyBorder="1" applyAlignment="1" applyProtection="1">
      <alignment horizontal="center" vertical="center"/>
    </xf>
    <xf numFmtId="0" fontId="50" fillId="6" borderId="8" xfId="0" applyFont="1" applyFill="1" applyBorder="1" applyAlignment="1" applyProtection="1">
      <alignment vertical="center"/>
    </xf>
    <xf numFmtId="0" fontId="44" fillId="6" borderId="0" xfId="0" applyFont="1" applyFill="1" applyBorder="1" applyAlignment="1" applyProtection="1">
      <alignment vertical="center"/>
    </xf>
    <xf numFmtId="0" fontId="44" fillId="6" borderId="0" xfId="0" applyFont="1" applyFill="1" applyBorder="1" applyAlignment="1" applyProtection="1">
      <alignment horizontal="right" vertical="center"/>
    </xf>
    <xf numFmtId="0" fontId="44" fillId="7" borderId="61" xfId="0" applyFont="1" applyFill="1" applyBorder="1" applyAlignment="1" applyProtection="1">
      <alignment horizontal="center" vertical="center"/>
    </xf>
    <xf numFmtId="0" fontId="44" fillId="0" borderId="52" xfId="0" applyFont="1" applyFill="1" applyBorder="1" applyAlignment="1" applyProtection="1">
      <alignment vertical="center"/>
    </xf>
    <xf numFmtId="0" fontId="10" fillId="5" borderId="0" xfId="0" applyFont="1" applyFill="1" applyBorder="1" applyAlignment="1" applyProtection="1">
      <alignment horizontal="center" vertical="center"/>
    </xf>
    <xf numFmtId="1" fontId="47" fillId="5" borderId="0" xfId="0" applyNumberFormat="1" applyFont="1" applyFill="1" applyBorder="1" applyAlignment="1" applyProtection="1">
      <alignment horizontal="center" vertical="center"/>
    </xf>
    <xf numFmtId="1" fontId="44" fillId="5" borderId="0" xfId="0" applyNumberFormat="1" applyFont="1" applyFill="1" applyBorder="1" applyAlignment="1" applyProtection="1">
      <alignment horizontal="center" vertical="center"/>
    </xf>
    <xf numFmtId="0" fontId="50" fillId="5" borderId="0" xfId="0" applyFont="1" applyFill="1" applyBorder="1" applyAlignment="1" applyProtection="1">
      <alignment vertical="center"/>
    </xf>
    <xf numFmtId="0" fontId="51" fillId="6" borderId="8" xfId="0" applyFont="1" applyFill="1" applyBorder="1" applyAlignment="1" applyProtection="1">
      <alignment horizontal="right" vertical="center"/>
    </xf>
    <xf numFmtId="0" fontId="51" fillId="6" borderId="0" xfId="0" applyFont="1" applyFill="1" applyBorder="1" applyAlignment="1" applyProtection="1">
      <alignment horizontal="right" vertical="center"/>
    </xf>
    <xf numFmtId="0" fontId="51" fillId="8" borderId="61" xfId="0" applyFont="1" applyFill="1" applyBorder="1" applyAlignment="1" applyProtection="1">
      <alignment horizontal="center" vertical="center"/>
    </xf>
    <xf numFmtId="0" fontId="53" fillId="4" borderId="0" xfId="0" applyFont="1" applyFill="1" applyBorder="1" applyAlignment="1" applyProtection="1">
      <alignment vertical="center"/>
    </xf>
    <xf numFmtId="0" fontId="44" fillId="4" borderId="62" xfId="0" applyFont="1" applyFill="1" applyBorder="1" applyAlignment="1" applyProtection="1">
      <alignment vertical="center"/>
    </xf>
    <xf numFmtId="0" fontId="51" fillId="5" borderId="0" xfId="0" applyFont="1" applyFill="1" applyBorder="1" applyAlignment="1" applyProtection="1">
      <alignment horizontal="right" vertical="center"/>
    </xf>
    <xf numFmtId="0" fontId="51" fillId="6" borderId="8" xfId="0" applyFont="1" applyFill="1" applyBorder="1" applyAlignment="1" applyProtection="1">
      <alignment vertical="center"/>
    </xf>
    <xf numFmtId="0" fontId="51" fillId="8" borderId="63" xfId="0" applyFont="1" applyFill="1" applyBorder="1" applyAlignment="1" applyProtection="1">
      <alignment horizontal="center" vertical="center"/>
    </xf>
    <xf numFmtId="0" fontId="51" fillId="4" borderId="0" xfId="0" applyFont="1" applyFill="1" applyBorder="1" applyAlignment="1" applyProtection="1">
      <alignment vertical="center"/>
    </xf>
    <xf numFmtId="0" fontId="51" fillId="5" borderId="0" xfId="0" applyFont="1" applyFill="1" applyBorder="1" applyAlignment="1" applyProtection="1">
      <alignment vertical="center"/>
    </xf>
    <xf numFmtId="0" fontId="52" fillId="6" borderId="3" xfId="0" applyFont="1" applyFill="1" applyBorder="1" applyAlignment="1" applyProtection="1">
      <alignment horizontal="center" vertical="center"/>
    </xf>
    <xf numFmtId="0" fontId="51" fillId="6" borderId="0" xfId="0" applyFont="1" applyFill="1" applyBorder="1" applyAlignment="1" applyProtection="1">
      <alignment horizontal="left" vertical="center"/>
    </xf>
    <xf numFmtId="0" fontId="51" fillId="8" borderId="3" xfId="0" applyFont="1" applyFill="1" applyBorder="1" applyAlignment="1" applyProtection="1">
      <alignment horizontal="center" vertical="center"/>
    </xf>
    <xf numFmtId="9" fontId="44" fillId="4" borderId="0" xfId="0" applyNumberFormat="1" applyFont="1" applyFill="1" applyAlignment="1" applyProtection="1">
      <alignment vertical="center"/>
    </xf>
    <xf numFmtId="0" fontId="51" fillId="6" borderId="10" xfId="0" applyFont="1" applyFill="1" applyBorder="1" applyAlignment="1" applyProtection="1">
      <alignment horizontal="right" vertical="center"/>
    </xf>
    <xf numFmtId="0" fontId="52" fillId="6" borderId="11" xfId="0" applyFont="1" applyFill="1" applyBorder="1" applyAlignment="1" applyProtection="1">
      <alignment horizontal="center" vertical="center"/>
    </xf>
    <xf numFmtId="0" fontId="51" fillId="6" borderId="11" xfId="0" applyFont="1" applyFill="1" applyBorder="1" applyAlignment="1" applyProtection="1">
      <alignment horizontal="left" vertical="center"/>
    </xf>
    <xf numFmtId="0" fontId="51" fillId="6" borderId="11" xfId="0" applyFont="1" applyFill="1" applyBorder="1" applyAlignment="1" applyProtection="1">
      <alignment horizontal="center" vertical="center"/>
    </xf>
    <xf numFmtId="0" fontId="51" fillId="6" borderId="11" xfId="0" applyFont="1" applyFill="1" applyBorder="1" applyAlignment="1" applyProtection="1">
      <alignment horizontal="right" vertical="center"/>
    </xf>
    <xf numFmtId="0" fontId="51" fillId="6" borderId="12" xfId="0" applyFont="1" applyFill="1" applyBorder="1" applyAlignment="1" applyProtection="1">
      <alignment horizontal="center" vertical="center"/>
    </xf>
    <xf numFmtId="0" fontId="54" fillId="4" borderId="64" xfId="0" applyFont="1" applyFill="1" applyBorder="1" applyAlignment="1" applyProtection="1">
      <alignment vertical="center"/>
    </xf>
    <xf numFmtId="0" fontId="44" fillId="4" borderId="60" xfId="0" applyFont="1" applyFill="1" applyBorder="1" applyAlignment="1" applyProtection="1">
      <alignment vertical="center"/>
    </xf>
    <xf numFmtId="0" fontId="44" fillId="4" borderId="0" xfId="0" applyFont="1" applyFill="1" applyAlignment="1" applyProtection="1">
      <alignment horizontal="right" vertical="center"/>
    </xf>
    <xf numFmtId="0" fontId="54" fillId="5" borderId="0" xfId="0" applyFont="1" applyFill="1" applyBorder="1" applyAlignment="1" applyProtection="1">
      <alignment vertical="center"/>
    </xf>
    <xf numFmtId="0" fontId="44" fillId="7" borderId="21" xfId="0" applyFont="1" applyFill="1" applyBorder="1" applyAlignment="1" applyProtection="1">
      <alignment vertical="center"/>
    </xf>
    <xf numFmtId="0" fontId="44" fillId="7" borderId="9" xfId="0" applyFont="1" applyFill="1" applyBorder="1" applyAlignment="1" applyProtection="1">
      <alignment vertical="center"/>
    </xf>
    <xf numFmtId="0" fontId="50" fillId="7" borderId="64" xfId="0" applyFont="1" applyFill="1" applyBorder="1" applyAlignment="1" applyProtection="1">
      <alignment vertical="center"/>
    </xf>
    <xf numFmtId="0" fontId="44" fillId="7" borderId="0" xfId="0" applyFont="1" applyFill="1" applyBorder="1" applyAlignment="1" applyProtection="1">
      <alignment vertical="center"/>
    </xf>
    <xf numFmtId="0" fontId="44" fillId="7" borderId="32" xfId="0" applyFont="1" applyFill="1" applyBorder="1" applyAlignment="1" applyProtection="1">
      <alignment vertical="center"/>
    </xf>
    <xf numFmtId="0" fontId="44" fillId="4" borderId="65" xfId="0" applyFont="1" applyFill="1" applyBorder="1" applyAlignment="1" applyProtection="1">
      <alignment vertical="center"/>
    </xf>
    <xf numFmtId="0" fontId="44" fillId="7" borderId="64" xfId="0" applyFont="1" applyFill="1" applyBorder="1" applyAlignment="1" applyProtection="1">
      <alignment vertical="center"/>
    </xf>
    <xf numFmtId="0" fontId="44" fillId="7" borderId="0" xfId="0" applyFont="1" applyFill="1" applyBorder="1" applyAlignment="1" applyProtection="1">
      <alignment horizontal="center" vertical="center"/>
    </xf>
    <xf numFmtId="0" fontId="44" fillId="7" borderId="0" xfId="0" applyFont="1" applyFill="1" applyBorder="1" applyAlignment="1" applyProtection="1">
      <alignment horizontal="right" vertical="center"/>
    </xf>
    <xf numFmtId="0" fontId="51" fillId="8" borderId="56" xfId="0" applyFont="1" applyFill="1" applyBorder="1" applyAlignment="1" applyProtection="1">
      <alignment horizontal="right" vertical="center"/>
    </xf>
    <xf numFmtId="0" fontId="51" fillId="8" borderId="57" xfId="0" applyFont="1" applyFill="1" applyBorder="1" applyAlignment="1" applyProtection="1">
      <alignment horizontal="center" vertical="center"/>
    </xf>
    <xf numFmtId="0" fontId="51" fillId="8" borderId="66" xfId="0" applyFont="1" applyFill="1" applyBorder="1" applyAlignment="1" applyProtection="1">
      <alignment horizontal="right" vertical="center"/>
    </xf>
    <xf numFmtId="0" fontId="44" fillId="8" borderId="58" xfId="0" applyFont="1" applyFill="1" applyBorder="1" applyAlignment="1" applyProtection="1">
      <alignment horizontal="right" vertical="center"/>
    </xf>
    <xf numFmtId="0" fontId="44" fillId="8" borderId="59" xfId="0" applyFont="1" applyFill="1" applyBorder="1" applyAlignment="1" applyProtection="1">
      <alignment horizontal="center" vertical="center"/>
    </xf>
    <xf numFmtId="10" fontId="44" fillId="7" borderId="32" xfId="0" applyNumberFormat="1" applyFont="1" applyFill="1" applyBorder="1" applyAlignment="1" applyProtection="1">
      <alignment vertical="center"/>
    </xf>
    <xf numFmtId="10" fontId="44" fillId="4" borderId="0" xfId="0" applyNumberFormat="1" applyFont="1" applyFill="1" applyBorder="1" applyAlignment="1" applyProtection="1">
      <alignment vertical="center"/>
    </xf>
    <xf numFmtId="0" fontId="44" fillId="7" borderId="32" xfId="0" applyFont="1" applyFill="1" applyBorder="1" applyAlignment="1" applyProtection="1">
      <alignment horizontal="left" vertical="center" indent="1"/>
    </xf>
    <xf numFmtId="1" fontId="44" fillId="7" borderId="32" xfId="0" applyNumberFormat="1" applyFont="1" applyFill="1" applyBorder="1" applyAlignment="1" applyProtection="1">
      <alignment horizontal="right" vertical="center"/>
    </xf>
    <xf numFmtId="1" fontId="44" fillId="4" borderId="0" xfId="0" applyNumberFormat="1" applyFont="1" applyFill="1" applyBorder="1" applyAlignment="1" applyProtection="1">
      <alignment horizontal="right" vertical="center"/>
    </xf>
    <xf numFmtId="0" fontId="44" fillId="7" borderId="32" xfId="0" applyFont="1" applyFill="1" applyBorder="1" applyAlignment="1" applyProtection="1">
      <alignment horizontal="right" vertical="center"/>
    </xf>
    <xf numFmtId="0" fontId="57" fillId="7" borderId="37" xfId="0" applyFont="1" applyFill="1" applyBorder="1" applyAlignment="1" applyProtection="1">
      <alignment vertical="center"/>
    </xf>
    <xf numFmtId="0" fontId="44" fillId="7" borderId="14" xfId="0" applyFont="1" applyFill="1" applyBorder="1" applyAlignment="1" applyProtection="1">
      <alignment vertical="center"/>
    </xf>
    <xf numFmtId="0" fontId="44" fillId="7" borderId="14" xfId="0" applyFont="1" applyFill="1" applyBorder="1" applyAlignment="1" applyProtection="1">
      <alignment horizontal="center" vertical="center"/>
    </xf>
    <xf numFmtId="0" fontId="44" fillId="7" borderId="23" xfId="0" applyFont="1" applyFill="1" applyBorder="1" applyAlignment="1" applyProtection="1">
      <alignment vertical="center"/>
    </xf>
    <xf numFmtId="0" fontId="57" fillId="5" borderId="0" xfId="0" applyFont="1" applyFill="1" applyBorder="1" applyAlignment="1" applyProtection="1">
      <alignment vertical="center"/>
    </xf>
    <xf numFmtId="2" fontId="50" fillId="4" borderId="0" xfId="0" applyNumberFormat="1" applyFont="1" applyFill="1" applyAlignment="1" applyProtection="1">
      <alignment vertical="center"/>
    </xf>
    <xf numFmtId="0" fontId="44" fillId="4" borderId="0" xfId="0" applyFont="1" applyFill="1" applyBorder="1" applyAlignment="1" applyProtection="1">
      <alignment horizontal="center" vertical="center"/>
    </xf>
    <xf numFmtId="0" fontId="44" fillId="4" borderId="67" xfId="0" applyFont="1" applyFill="1" applyBorder="1" applyAlignment="1" applyProtection="1">
      <alignment vertical="center"/>
    </xf>
    <xf numFmtId="2" fontId="50" fillId="5" borderId="0" xfId="0" applyNumberFormat="1" applyFont="1" applyFill="1" applyBorder="1" applyAlignment="1" applyProtection="1">
      <alignment vertical="center"/>
    </xf>
    <xf numFmtId="0" fontId="54" fillId="4" borderId="14" xfId="0" applyFont="1" applyFill="1" applyBorder="1" applyAlignment="1" applyProtection="1">
      <alignment vertical="center"/>
    </xf>
    <xf numFmtId="0" fontId="44" fillId="8" borderId="64" xfId="0" applyFont="1" applyFill="1" applyBorder="1" applyAlignment="1" applyProtection="1">
      <alignment vertical="center"/>
    </xf>
    <xf numFmtId="0" fontId="44" fillId="8" borderId="9" xfId="0" applyFont="1" applyFill="1" applyBorder="1" applyAlignment="1" applyProtection="1">
      <alignment vertical="center"/>
    </xf>
    <xf numFmtId="0" fontId="44" fillId="8" borderId="9" xfId="0" applyFont="1" applyFill="1" applyBorder="1" applyAlignment="1" applyProtection="1">
      <alignment horizontal="center" vertical="center"/>
    </xf>
    <xf numFmtId="0" fontId="44" fillId="8" borderId="20" xfId="0" applyFont="1" applyFill="1" applyBorder="1" applyAlignment="1" applyProtection="1">
      <alignment vertical="center"/>
    </xf>
    <xf numFmtId="0" fontId="50" fillId="8" borderId="64" xfId="0" applyFont="1" applyFill="1" applyBorder="1" applyAlignment="1" applyProtection="1">
      <alignment vertical="center"/>
    </xf>
    <xf numFmtId="0" fontId="44" fillId="8" borderId="0" xfId="0" applyFont="1" applyFill="1" applyBorder="1" applyAlignment="1" applyProtection="1">
      <alignment vertical="center"/>
    </xf>
    <xf numFmtId="0" fontId="44" fillId="8" borderId="0" xfId="0" applyFont="1" applyFill="1" applyBorder="1" applyAlignment="1" applyProtection="1">
      <alignment horizontal="center" vertical="center"/>
    </xf>
    <xf numFmtId="0" fontId="44" fillId="8" borderId="32" xfId="0" applyFont="1" applyFill="1" applyBorder="1" applyAlignment="1" applyProtection="1">
      <alignment vertical="center"/>
    </xf>
    <xf numFmtId="0" fontId="44" fillId="8" borderId="64" xfId="0" applyFont="1" applyFill="1" applyBorder="1" applyAlignment="1" applyProtection="1">
      <alignment horizontal="right" vertical="center"/>
    </xf>
    <xf numFmtId="0" fontId="47" fillId="7" borderId="3" xfId="0" applyFont="1" applyFill="1" applyBorder="1" applyAlignment="1" applyProtection="1">
      <alignment horizontal="center" vertical="center"/>
    </xf>
    <xf numFmtId="0" fontId="44" fillId="8" borderId="0" xfId="0" applyFont="1" applyFill="1" applyBorder="1" applyAlignment="1" applyProtection="1">
      <alignment horizontal="right" vertical="center"/>
    </xf>
    <xf numFmtId="2" fontId="47" fillId="8" borderId="32" xfId="0" applyNumberFormat="1" applyFont="1" applyFill="1" applyBorder="1" applyAlignment="1" applyProtection="1">
      <alignment horizontal="center" vertical="center"/>
    </xf>
    <xf numFmtId="2" fontId="44" fillId="8" borderId="0" xfId="0" applyNumberFormat="1" applyFont="1" applyFill="1" applyBorder="1" applyAlignment="1" applyProtection="1">
      <alignment horizontal="center" vertical="center"/>
    </xf>
    <xf numFmtId="2" fontId="44" fillId="8" borderId="0" xfId="0" applyNumberFormat="1" applyFont="1" applyFill="1" applyBorder="1" applyAlignment="1" applyProtection="1">
      <alignment vertical="center"/>
    </xf>
    <xf numFmtId="0" fontId="9" fillId="5" borderId="0" xfId="0" applyFont="1" applyFill="1" applyBorder="1" applyAlignment="1" applyProtection="1">
      <alignment horizontal="center" vertical="center"/>
    </xf>
    <xf numFmtId="0" fontId="50" fillId="8" borderId="64" xfId="0" applyFont="1" applyFill="1" applyBorder="1" applyAlignment="1" applyProtection="1">
      <alignment horizontal="right" vertical="center"/>
    </xf>
    <xf numFmtId="0" fontId="50" fillId="5" borderId="0" xfId="0" applyFont="1" applyFill="1" applyBorder="1" applyAlignment="1" applyProtection="1">
      <alignment horizontal="right" vertical="center"/>
    </xf>
    <xf numFmtId="0" fontId="44" fillId="8" borderId="37" xfId="0" applyFont="1" applyFill="1" applyBorder="1" applyAlignment="1" applyProtection="1">
      <alignment vertical="center"/>
    </xf>
    <xf numFmtId="0" fontId="44" fillId="4" borderId="68" xfId="0" applyFont="1" applyFill="1" applyBorder="1" applyAlignment="1" applyProtection="1">
      <alignment vertical="center"/>
    </xf>
    <xf numFmtId="0" fontId="60" fillId="5" borderId="0" xfId="0" applyFont="1" applyFill="1" applyBorder="1" applyAlignment="1" applyProtection="1">
      <alignment horizontal="left" vertical="center"/>
    </xf>
    <xf numFmtId="9" fontId="44" fillId="4" borderId="56" xfId="0" applyNumberFormat="1" applyFont="1" applyFill="1" applyBorder="1" applyAlignment="1" applyProtection="1">
      <alignment horizontal="centerContinuous" vertical="center"/>
    </xf>
    <xf numFmtId="0" fontId="44" fillId="4" borderId="44" xfId="0" applyFont="1" applyFill="1" applyBorder="1" applyAlignment="1" applyProtection="1">
      <alignment horizontal="centerContinuous" vertical="center"/>
    </xf>
    <xf numFmtId="0" fontId="44" fillId="4" borderId="57" xfId="0" applyFont="1" applyFill="1" applyBorder="1" applyAlignment="1" applyProtection="1">
      <alignment horizontal="centerContinuous" vertical="center"/>
    </xf>
    <xf numFmtId="9" fontId="44" fillId="5" borderId="0" xfId="0" applyNumberFormat="1" applyFont="1" applyFill="1" applyBorder="1" applyAlignment="1" applyProtection="1">
      <alignment horizontal="centerContinuous" vertical="center"/>
    </xf>
    <xf numFmtId="0" fontId="44" fillId="4" borderId="66" xfId="0" applyFont="1" applyFill="1" applyBorder="1" applyAlignment="1" applyProtection="1">
      <alignment horizontal="centerContinuous" vertical="center"/>
    </xf>
    <xf numFmtId="0" fontId="44" fillId="4" borderId="3" xfId="0" applyFont="1" applyFill="1" applyBorder="1" applyAlignment="1" applyProtection="1">
      <alignment horizontal="centerContinuous" vertical="center"/>
    </xf>
    <xf numFmtId="0" fontId="44" fillId="4" borderId="61" xfId="0" applyFont="1" applyFill="1" applyBorder="1" applyAlignment="1" applyProtection="1">
      <alignment horizontal="centerContinuous" vertical="center"/>
    </xf>
    <xf numFmtId="0" fontId="44" fillId="4" borderId="69" xfId="0" applyFont="1" applyFill="1" applyBorder="1" applyAlignment="1" applyProtection="1">
      <alignment vertical="center"/>
    </xf>
    <xf numFmtId="0" fontId="44" fillId="5" borderId="0" xfId="0" applyFont="1" applyFill="1" applyBorder="1" applyAlignment="1" applyProtection="1">
      <alignment horizontal="centerContinuous" vertical="center"/>
    </xf>
    <xf numFmtId="9" fontId="44" fillId="4" borderId="66" xfId="0" applyNumberFormat="1" applyFont="1" applyFill="1" applyBorder="1" applyAlignment="1" applyProtection="1">
      <alignment vertical="center"/>
    </xf>
    <xf numFmtId="9" fontId="44" fillId="4" borderId="3" xfId="0" applyNumberFormat="1" applyFont="1" applyFill="1" applyBorder="1" applyAlignment="1" applyProtection="1">
      <alignment vertical="center"/>
    </xf>
    <xf numFmtId="9" fontId="44" fillId="4" borderId="61" xfId="0" applyNumberFormat="1" applyFont="1" applyFill="1" applyBorder="1" applyAlignment="1" applyProtection="1">
      <alignment vertical="center"/>
    </xf>
    <xf numFmtId="9" fontId="44" fillId="4" borderId="15" xfId="0" applyNumberFormat="1" applyFont="1" applyFill="1" applyBorder="1" applyAlignment="1" applyProtection="1">
      <alignment vertical="center"/>
    </xf>
    <xf numFmtId="9" fontId="44" fillId="4" borderId="39" xfId="0" applyNumberFormat="1" applyFont="1" applyFill="1" applyBorder="1" applyAlignment="1" applyProtection="1">
      <alignment vertical="center"/>
    </xf>
    <xf numFmtId="9" fontId="44" fillId="5" borderId="0" xfId="0" applyNumberFormat="1" applyFont="1" applyFill="1" applyBorder="1" applyAlignment="1" applyProtection="1">
      <alignment vertical="center"/>
    </xf>
    <xf numFmtId="1" fontId="44" fillId="4" borderId="66" xfId="0" applyNumberFormat="1" applyFont="1" applyFill="1" applyBorder="1" applyAlignment="1" applyProtection="1">
      <alignment vertical="center"/>
    </xf>
    <xf numFmtId="0" fontId="44" fillId="4" borderId="3" xfId="0" applyFont="1" applyFill="1" applyBorder="1" applyAlignment="1" applyProtection="1">
      <alignment vertical="center"/>
    </xf>
    <xf numFmtId="0" fontId="44" fillId="4" borderId="61" xfId="0" applyFont="1" applyFill="1" applyBorder="1" applyAlignment="1" applyProtection="1">
      <alignment vertical="center"/>
    </xf>
    <xf numFmtId="0" fontId="44" fillId="4" borderId="15" xfId="0" applyFont="1" applyFill="1" applyBorder="1" applyAlignment="1" applyProtection="1">
      <alignment vertical="center"/>
    </xf>
    <xf numFmtId="1" fontId="44" fillId="5" borderId="0" xfId="0" applyNumberFormat="1" applyFont="1" applyFill="1" applyBorder="1" applyAlignment="1" applyProtection="1">
      <alignment vertical="center"/>
    </xf>
    <xf numFmtId="1" fontId="44" fillId="4" borderId="58" xfId="0" applyNumberFormat="1" applyFont="1" applyFill="1" applyBorder="1" applyAlignment="1" applyProtection="1">
      <alignment vertical="center"/>
    </xf>
    <xf numFmtId="0" fontId="44" fillId="4" borderId="59" xfId="0" applyFont="1" applyFill="1" applyBorder="1" applyAlignment="1" applyProtection="1">
      <alignment vertical="center"/>
    </xf>
    <xf numFmtId="0" fontId="44" fillId="4" borderId="13" xfId="0" applyFont="1" applyFill="1" applyBorder="1" applyAlignment="1" applyProtection="1">
      <alignment vertical="center"/>
    </xf>
    <xf numFmtId="2" fontId="44" fillId="4" borderId="0" xfId="0" applyNumberFormat="1" applyFont="1" applyFill="1" applyAlignment="1" applyProtection="1">
      <alignment vertical="center"/>
    </xf>
    <xf numFmtId="2" fontId="44" fillId="4" borderId="56" xfId="0" applyNumberFormat="1" applyFont="1" applyFill="1" applyBorder="1" applyAlignment="1" applyProtection="1">
      <alignment vertical="center"/>
    </xf>
    <xf numFmtId="0" fontId="44" fillId="4" borderId="44" xfId="0" applyFont="1" applyFill="1" applyBorder="1" applyAlignment="1" applyProtection="1">
      <alignment vertical="center"/>
    </xf>
    <xf numFmtId="0" fontId="44" fillId="4" borderId="57" xfId="0" applyFont="1" applyFill="1" applyBorder="1" applyAlignment="1" applyProtection="1">
      <alignment vertical="center"/>
    </xf>
    <xf numFmtId="0" fontId="44" fillId="4" borderId="26" xfId="0" applyFont="1" applyFill="1" applyBorder="1" applyAlignment="1" applyProtection="1">
      <alignment vertical="center"/>
    </xf>
    <xf numFmtId="0" fontId="44" fillId="4" borderId="28" xfId="0" applyFont="1" applyFill="1" applyBorder="1" applyAlignment="1" applyProtection="1">
      <alignment vertical="center"/>
    </xf>
    <xf numFmtId="0" fontId="44" fillId="4" borderId="29" xfId="0" applyFont="1" applyFill="1" applyBorder="1" applyAlignment="1" applyProtection="1">
      <alignment vertical="center"/>
    </xf>
    <xf numFmtId="2" fontId="44" fillId="4" borderId="58" xfId="0" applyNumberFormat="1" applyFont="1" applyFill="1" applyBorder="1" applyAlignment="1" applyProtection="1">
      <alignment vertical="center"/>
    </xf>
    <xf numFmtId="2" fontId="44" fillId="4" borderId="3" xfId="0" applyNumberFormat="1" applyFont="1" applyFill="1" applyBorder="1" applyAlignment="1" applyProtection="1">
      <alignment horizontal="centerContinuous" vertical="center"/>
    </xf>
    <xf numFmtId="2" fontId="44" fillId="4" borderId="3" xfId="0" applyNumberFormat="1" applyFont="1" applyFill="1" applyBorder="1" applyAlignment="1" applyProtection="1">
      <alignment vertical="center"/>
    </xf>
    <xf numFmtId="0" fontId="44" fillId="4" borderId="0" xfId="0" applyFont="1" applyFill="1" applyAlignment="1" applyProtection="1">
      <alignment horizontal="center" vertical="center"/>
    </xf>
    <xf numFmtId="0" fontId="44" fillId="5" borderId="0" xfId="0" applyFont="1" applyFill="1" applyBorder="1" applyAlignment="1" applyProtection="1">
      <alignment horizontal="center" vertical="center"/>
    </xf>
    <xf numFmtId="2" fontId="44" fillId="4" borderId="0" xfId="0" applyNumberFormat="1" applyFont="1" applyFill="1" applyBorder="1" applyAlignment="1" applyProtection="1">
      <alignment vertical="center"/>
    </xf>
    <xf numFmtId="0" fontId="50" fillId="5" borderId="0" xfId="0" applyFont="1" applyFill="1" applyBorder="1" applyAlignment="1" applyProtection="1">
      <alignment horizontal="center" vertical="center"/>
    </xf>
    <xf numFmtId="0" fontId="44" fillId="4" borderId="69" xfId="0" applyFont="1" applyFill="1" applyBorder="1" applyAlignment="1" applyProtection="1">
      <alignment horizontal="center" vertical="center"/>
    </xf>
    <xf numFmtId="2" fontId="44" fillId="4" borderId="69" xfId="0" applyNumberFormat="1" applyFont="1" applyFill="1" applyBorder="1" applyAlignment="1" applyProtection="1">
      <alignment horizontal="center" vertical="center"/>
    </xf>
    <xf numFmtId="0" fontId="44" fillId="4" borderId="15" xfId="0" applyFont="1" applyFill="1" applyBorder="1" applyAlignment="1" applyProtection="1">
      <alignment horizontal="center" vertical="center"/>
    </xf>
    <xf numFmtId="2" fontId="44" fillId="4" borderId="15" xfId="0" applyNumberFormat="1" applyFont="1" applyFill="1" applyBorder="1" applyAlignment="1" applyProtection="1">
      <alignment horizontal="center" vertical="center"/>
    </xf>
    <xf numFmtId="0" fontId="44" fillId="4" borderId="3" xfId="0" applyFont="1" applyFill="1" applyBorder="1" applyAlignment="1" applyProtection="1">
      <alignment horizontal="center" vertical="center"/>
    </xf>
    <xf numFmtId="2" fontId="44" fillId="4" borderId="3" xfId="0" applyNumberFormat="1" applyFont="1" applyFill="1" applyBorder="1" applyAlignment="1" applyProtection="1">
      <alignment horizontal="center" vertical="center"/>
    </xf>
    <xf numFmtId="0" fontId="0" fillId="4" borderId="0" xfId="0" applyFill="1" applyBorder="1" applyAlignment="1" applyProtection="1">
      <alignment vertical="center"/>
    </xf>
    <xf numFmtId="0" fontId="50" fillId="4" borderId="0" xfId="0" applyFont="1" applyFill="1" applyBorder="1" applyAlignment="1" applyProtection="1">
      <alignment vertical="center"/>
    </xf>
    <xf numFmtId="0" fontId="9" fillId="4" borderId="0" xfId="0" applyFont="1" applyFill="1" applyBorder="1" applyAlignment="1" applyProtection="1">
      <alignment horizontal="center" vertical="center"/>
    </xf>
    <xf numFmtId="0" fontId="61" fillId="4" borderId="3" xfId="0" applyFont="1" applyFill="1" applyBorder="1" applyAlignment="1" applyProtection="1">
      <alignment horizontal="center" vertical="center"/>
    </xf>
    <xf numFmtId="0" fontId="51" fillId="5" borderId="0" xfId="0" applyFont="1" applyFill="1" applyBorder="1" applyAlignment="1" applyProtection="1">
      <alignment horizontal="center" vertical="center"/>
    </xf>
    <xf numFmtId="0" fontId="61" fillId="4" borderId="69" xfId="0" applyFont="1" applyFill="1" applyBorder="1" applyAlignment="1" applyProtection="1">
      <alignment horizontal="center" vertical="center"/>
    </xf>
    <xf numFmtId="0" fontId="39" fillId="4" borderId="0" xfId="0" applyFont="1" applyFill="1" applyBorder="1" applyAlignment="1" applyProtection="1">
      <alignment horizontal="center" vertical="center"/>
    </xf>
    <xf numFmtId="0" fontId="39" fillId="5" borderId="0" xfId="0" applyFont="1" applyFill="1" applyBorder="1" applyAlignment="1" applyProtection="1">
      <alignment horizontal="center" vertical="center"/>
    </xf>
    <xf numFmtId="0" fontId="44" fillId="0" borderId="0" xfId="0" applyFont="1" applyFill="1" applyBorder="1" applyAlignment="1" applyProtection="1">
      <alignment vertical="center"/>
    </xf>
    <xf numFmtId="0" fontId="38" fillId="0" borderId="0" xfId="0" applyFont="1" applyFill="1" applyBorder="1" applyAlignment="1" applyProtection="1">
      <alignment horizontal="center" vertical="center"/>
    </xf>
    <xf numFmtId="0" fontId="46" fillId="0" borderId="0" xfId="0" applyFont="1" applyFill="1" applyBorder="1" applyAlignment="1" applyProtection="1">
      <alignment vertical="center"/>
    </xf>
    <xf numFmtId="1" fontId="44" fillId="0" borderId="0" xfId="0" applyNumberFormat="1"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44" fillId="0" borderId="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62" fillId="5" borderId="0" xfId="0" applyFont="1" applyFill="1" applyAlignment="1" applyProtection="1">
      <alignment horizontal="center" vertical="center"/>
    </xf>
    <xf numFmtId="0" fontId="14" fillId="5" borderId="0" xfId="0" applyFont="1" applyFill="1" applyAlignment="1" applyProtection="1">
      <alignment horizontal="center" vertical="center"/>
    </xf>
    <xf numFmtId="0" fontId="63" fillId="2" borderId="40" xfId="0" applyFont="1" applyFill="1" applyBorder="1" applyAlignment="1" applyProtection="1">
      <alignment vertical="center"/>
    </xf>
    <xf numFmtId="0" fontId="63" fillId="2" borderId="1" xfId="0" applyFont="1" applyFill="1" applyBorder="1" applyAlignment="1" applyProtection="1">
      <alignment vertical="center"/>
    </xf>
    <xf numFmtId="0" fontId="63" fillId="2" borderId="41" xfId="0" applyFont="1" applyFill="1" applyBorder="1" applyAlignment="1" applyProtection="1">
      <alignment vertical="center"/>
    </xf>
    <xf numFmtId="0" fontId="64" fillId="2" borderId="42" xfId="0" applyFont="1" applyFill="1" applyBorder="1" applyAlignment="1" applyProtection="1">
      <alignment vertical="center"/>
    </xf>
    <xf numFmtId="0" fontId="64" fillId="2" borderId="46" xfId="0" applyFont="1" applyFill="1" applyBorder="1" applyAlignment="1" applyProtection="1">
      <alignment vertical="center"/>
    </xf>
    <xf numFmtId="0" fontId="62" fillId="5" borderId="0" xfId="0" applyFont="1" applyFill="1" applyAlignment="1" applyProtection="1">
      <alignment horizontal="left" vertical="center"/>
    </xf>
    <xf numFmtId="0" fontId="64" fillId="5" borderId="0" xfId="0" applyFont="1" applyFill="1" applyAlignment="1" applyProtection="1">
      <alignment horizontal="left" vertical="center"/>
    </xf>
    <xf numFmtId="0" fontId="64" fillId="2" borderId="47" xfId="0" applyFont="1" applyFill="1" applyBorder="1" applyAlignment="1" applyProtection="1">
      <alignment vertical="center"/>
    </xf>
    <xf numFmtId="0" fontId="64" fillId="2" borderId="51" xfId="0" applyFont="1" applyFill="1" applyBorder="1" applyAlignment="1" applyProtection="1">
      <alignment vertical="center"/>
    </xf>
    <xf numFmtId="0" fontId="62" fillId="5" borderId="0" xfId="0" applyFont="1" applyFill="1" applyAlignment="1" applyProtection="1">
      <alignment horizontal="right" vertical="center"/>
    </xf>
    <xf numFmtId="0" fontId="64" fillId="5" borderId="0" xfId="0" applyFont="1" applyFill="1" applyAlignment="1" applyProtection="1">
      <alignment vertical="center"/>
    </xf>
    <xf numFmtId="49" fontId="64" fillId="5" borderId="0" xfId="0" applyNumberFormat="1" applyFont="1" applyFill="1" applyBorder="1" applyAlignment="1" applyProtection="1">
      <alignment horizontal="center" vertical="center"/>
    </xf>
    <xf numFmtId="3" fontId="62" fillId="5" borderId="0" xfId="0" applyNumberFormat="1" applyFont="1" applyFill="1" applyAlignment="1" applyProtection="1">
      <alignment horizontal="center" vertical="center"/>
    </xf>
    <xf numFmtId="3" fontId="64" fillId="5" borderId="0" xfId="0" applyNumberFormat="1" applyFont="1" applyFill="1" applyBorder="1" applyAlignment="1" applyProtection="1">
      <alignment horizontal="center" vertical="center"/>
    </xf>
    <xf numFmtId="1" fontId="64" fillId="5" borderId="0" xfId="0" applyNumberFormat="1" applyFont="1" applyFill="1" applyBorder="1" applyAlignment="1" applyProtection="1">
      <alignment horizontal="center" vertical="center"/>
    </xf>
    <xf numFmtId="0" fontId="64" fillId="2" borderId="70" xfId="0" applyFont="1" applyFill="1" applyBorder="1" applyAlignment="1" applyProtection="1">
      <alignment vertical="center"/>
    </xf>
    <xf numFmtId="0" fontId="64" fillId="2" borderId="35" xfId="0" applyFont="1" applyFill="1" applyBorder="1" applyAlignment="1" applyProtection="1">
      <alignment vertical="center"/>
    </xf>
    <xf numFmtId="0" fontId="65" fillId="4" borderId="0" xfId="0" applyFont="1" applyFill="1" applyBorder="1" applyAlignment="1" applyProtection="1">
      <alignment vertical="top"/>
    </xf>
    <xf numFmtId="0" fontId="62" fillId="5" borderId="0" xfId="0" applyFont="1" applyFill="1" applyBorder="1" applyAlignment="1" applyProtection="1">
      <alignment horizontal="center" vertical="center"/>
    </xf>
    <xf numFmtId="0" fontId="66" fillId="5" borderId="12" xfId="0" applyFont="1" applyFill="1" applyBorder="1" applyAlignment="1" applyProtection="1">
      <alignment horizontal="center" vertical="center"/>
    </xf>
    <xf numFmtId="0" fontId="66" fillId="5" borderId="0" xfId="0" applyFont="1" applyFill="1" applyAlignment="1" applyProtection="1">
      <alignment horizontal="center" vertical="center"/>
    </xf>
    <xf numFmtId="0" fontId="66" fillId="5" borderId="0" xfId="0" applyFont="1" applyFill="1" applyBorder="1" applyAlignment="1" applyProtection="1">
      <alignment horizontal="center" vertical="center"/>
    </xf>
    <xf numFmtId="0" fontId="66" fillId="0" borderId="0" xfId="0" applyFont="1" applyFill="1" applyBorder="1" applyAlignment="1" applyProtection="1">
      <alignment horizontal="center" vertical="center"/>
    </xf>
    <xf numFmtId="0" fontId="69" fillId="8" borderId="28" xfId="0" applyFont="1" applyFill="1" applyBorder="1" applyAlignment="1" applyProtection="1">
      <alignment horizontal="center" vertical="center" wrapText="1"/>
    </xf>
    <xf numFmtId="0" fontId="69" fillId="8" borderId="26" xfId="0" applyFont="1" applyFill="1" applyBorder="1" applyAlignment="1" applyProtection="1">
      <alignment horizontal="center" vertical="center" wrapText="1"/>
    </xf>
    <xf numFmtId="0" fontId="62" fillId="5" borderId="0" xfId="0" quotePrefix="1" applyFont="1" applyFill="1" applyAlignment="1" applyProtection="1">
      <alignment horizontal="center" vertical="center"/>
    </xf>
    <xf numFmtId="0" fontId="62" fillId="5" borderId="0" xfId="0" applyFont="1" applyFill="1" applyAlignment="1" applyProtection="1">
      <alignment horizontal="center" vertical="center" wrapText="1"/>
    </xf>
    <xf numFmtId="0" fontId="64" fillId="5" borderId="0" xfId="0" applyFont="1" applyFill="1" applyBorder="1" applyAlignment="1" applyProtection="1">
      <alignment horizontal="center" vertical="center" wrapText="1"/>
    </xf>
    <xf numFmtId="4" fontId="64" fillId="5" borderId="0" xfId="0" applyNumberFormat="1" applyFont="1" applyFill="1" applyBorder="1" applyAlignment="1" applyProtection="1">
      <alignment horizontal="center" vertical="center" wrapText="1"/>
    </xf>
    <xf numFmtId="0" fontId="68" fillId="5" borderId="0" xfId="0" quotePrefix="1" applyFont="1" applyFill="1" applyBorder="1" applyAlignment="1" applyProtection="1">
      <alignment horizontal="center" vertical="center" wrapText="1"/>
    </xf>
    <xf numFmtId="3" fontId="64" fillId="5" borderId="0" xfId="0" applyNumberFormat="1" applyFont="1" applyFill="1" applyBorder="1" applyAlignment="1" applyProtection="1">
      <alignment horizontal="center" vertical="center" wrapText="1"/>
    </xf>
    <xf numFmtId="2" fontId="64" fillId="5" borderId="0" xfId="0" applyNumberFormat="1" applyFont="1" applyFill="1" applyAlignment="1" applyProtection="1">
      <alignment horizontal="center" vertical="center" wrapText="1"/>
    </xf>
    <xf numFmtId="0" fontId="64" fillId="5" borderId="0" xfId="0" applyFont="1" applyFill="1" applyBorder="1" applyAlignment="1" applyProtection="1">
      <alignment vertical="center"/>
    </xf>
    <xf numFmtId="0" fontId="64" fillId="9" borderId="0" xfId="0" applyFont="1" applyFill="1" applyBorder="1" applyAlignment="1" applyProtection="1">
      <alignment horizontal="center" vertical="center"/>
    </xf>
    <xf numFmtId="0" fontId="68" fillId="10" borderId="54" xfId="0" applyFont="1" applyFill="1" applyBorder="1" applyAlignment="1" applyProtection="1">
      <alignment horizontal="center" vertical="center" wrapText="1"/>
      <protection locked="0"/>
    </xf>
    <xf numFmtId="0" fontId="64" fillId="5" borderId="0" xfId="0" applyFont="1" applyFill="1" applyBorder="1" applyAlignment="1" applyProtection="1">
      <alignment horizontal="right" vertical="center"/>
    </xf>
    <xf numFmtId="0" fontId="68" fillId="10" borderId="54" xfId="0" applyFont="1" applyFill="1" applyBorder="1" applyAlignment="1" applyProtection="1">
      <alignment horizontal="center" vertical="center"/>
      <protection locked="0"/>
    </xf>
    <xf numFmtId="0" fontId="68" fillId="9" borderId="0" xfId="0" applyFont="1" applyFill="1" applyBorder="1" applyAlignment="1" applyProtection="1">
      <alignment horizontal="center" vertical="center"/>
    </xf>
    <xf numFmtId="0" fontId="64" fillId="0" borderId="0" xfId="0" applyFont="1" applyFill="1" applyBorder="1" applyAlignment="1" applyProtection="1">
      <alignment horizontal="center" vertical="center"/>
    </xf>
    <xf numFmtId="0" fontId="64" fillId="5" borderId="0" xfId="0" applyFont="1" applyFill="1" applyBorder="1" applyAlignment="1" applyProtection="1">
      <alignment horizontal="left" vertical="center"/>
    </xf>
    <xf numFmtId="0" fontId="64" fillId="5" borderId="0" xfId="0" applyFont="1" applyFill="1" applyAlignment="1" applyProtection="1">
      <alignment horizontal="right" vertical="center"/>
    </xf>
    <xf numFmtId="0" fontId="64" fillId="4" borderId="54" xfId="0" applyFont="1" applyFill="1" applyBorder="1" applyAlignment="1" applyProtection="1">
      <alignment horizontal="center" vertical="center"/>
      <protection locked="0"/>
    </xf>
    <xf numFmtId="0" fontId="64" fillId="4" borderId="0" xfId="0" applyFont="1" applyFill="1" applyBorder="1" applyAlignment="1" applyProtection="1">
      <alignment horizontal="center" vertical="center"/>
      <protection locked="0"/>
    </xf>
    <xf numFmtId="0" fontId="64" fillId="4" borderId="8" xfId="0" applyFont="1" applyFill="1" applyBorder="1" applyAlignment="1" applyProtection="1">
      <alignment horizontal="center" vertical="center"/>
      <protection locked="0"/>
    </xf>
    <xf numFmtId="0" fontId="64" fillId="5" borderId="0" xfId="0" applyFont="1" applyFill="1" applyAlignment="1" applyProtection="1">
      <alignment vertical="center" wrapText="1"/>
    </xf>
    <xf numFmtId="0" fontId="64" fillId="4" borderId="71" xfId="0" applyFont="1" applyFill="1" applyBorder="1" applyAlignment="1" applyProtection="1">
      <alignment horizontal="center" vertical="center"/>
      <protection locked="0"/>
    </xf>
    <xf numFmtId="0" fontId="64" fillId="4" borderId="54" xfId="0" applyFont="1" applyFill="1" applyBorder="1" applyAlignment="1" applyProtection="1">
      <alignment vertical="center"/>
      <protection locked="0"/>
    </xf>
    <xf numFmtId="0" fontId="64" fillId="4" borderId="0" xfId="0" applyFont="1" applyFill="1" applyBorder="1" applyAlignment="1" applyProtection="1">
      <alignment vertical="center"/>
    </xf>
    <xf numFmtId="0" fontId="64" fillId="5" borderId="0" xfId="0" applyFont="1" applyFill="1" applyBorder="1" applyAlignment="1" applyProtection="1">
      <alignment horizontal="center" vertical="center"/>
      <protection locked="0"/>
    </xf>
    <xf numFmtId="49" fontId="64" fillId="4" borderId="42" xfId="0" applyNumberFormat="1" applyFont="1" applyFill="1" applyBorder="1" applyAlignment="1" applyProtection="1">
      <alignment vertical="center"/>
    </xf>
    <xf numFmtId="0" fontId="64" fillId="4" borderId="42" xfId="0" applyFont="1" applyFill="1" applyBorder="1" applyAlignment="1" applyProtection="1">
      <alignment vertical="center"/>
    </xf>
    <xf numFmtId="0" fontId="64" fillId="4" borderId="45" xfId="0" applyFont="1" applyFill="1" applyBorder="1" applyAlignment="1" applyProtection="1">
      <alignment vertical="center"/>
    </xf>
    <xf numFmtId="49" fontId="64" fillId="4" borderId="47" xfId="0" applyNumberFormat="1" applyFont="1" applyFill="1" applyBorder="1" applyAlignment="1" applyProtection="1">
      <alignment vertical="center" wrapText="1"/>
    </xf>
    <xf numFmtId="0" fontId="64" fillId="4" borderId="47" xfId="0" applyFont="1" applyFill="1" applyBorder="1" applyAlignment="1" applyProtection="1">
      <alignment vertical="center"/>
    </xf>
    <xf numFmtId="0" fontId="64" fillId="4" borderId="2" xfId="0" applyFont="1" applyFill="1" applyBorder="1" applyAlignment="1" applyProtection="1">
      <alignment vertical="center"/>
    </xf>
    <xf numFmtId="49" fontId="64" fillId="4" borderId="47" xfId="0" applyNumberFormat="1" applyFont="1" applyFill="1" applyBorder="1" applyAlignment="1" applyProtection="1">
      <alignment vertical="center"/>
    </xf>
    <xf numFmtId="49" fontId="64" fillId="4" borderId="2" xfId="0" applyNumberFormat="1" applyFont="1" applyFill="1" applyBorder="1" applyAlignment="1" applyProtection="1">
      <alignment vertical="center"/>
    </xf>
    <xf numFmtId="3" fontId="64" fillId="4" borderId="47" xfId="0" applyNumberFormat="1" applyFont="1" applyFill="1" applyBorder="1" applyAlignment="1" applyProtection="1">
      <alignment horizontal="left" vertical="center"/>
    </xf>
    <xf numFmtId="3" fontId="64" fillId="4" borderId="2" xfId="0" applyNumberFormat="1" applyFont="1" applyFill="1" applyBorder="1" applyAlignment="1" applyProtection="1">
      <alignment vertical="center"/>
    </xf>
    <xf numFmtId="49" fontId="64" fillId="4" borderId="70" xfId="0" applyNumberFormat="1" applyFont="1" applyFill="1" applyBorder="1" applyAlignment="1" applyProtection="1">
      <alignment vertical="center"/>
    </xf>
    <xf numFmtId="0" fontId="69" fillId="0" borderId="3" xfId="0" applyFont="1" applyBorder="1" applyAlignment="1" applyProtection="1">
      <alignment horizontal="center"/>
    </xf>
    <xf numFmtId="0" fontId="64" fillId="0" borderId="44" xfId="0" applyFont="1" applyFill="1" applyBorder="1" applyAlignment="1" applyProtection="1">
      <alignment horizontal="center" vertical="center" wrapText="1"/>
    </xf>
    <xf numFmtId="4" fontId="64" fillId="0" borderId="57" xfId="0" applyNumberFormat="1" applyFont="1" applyFill="1" applyBorder="1" applyAlignment="1" applyProtection="1">
      <alignment horizontal="center" vertical="center" wrapText="1"/>
    </xf>
    <xf numFmtId="0" fontId="64" fillId="4" borderId="66" xfId="0" applyFont="1" applyFill="1" applyBorder="1" applyAlignment="1" applyProtection="1">
      <alignment horizontal="center" vertical="center" wrapText="1"/>
    </xf>
    <xf numFmtId="0" fontId="64" fillId="4" borderId="3" xfId="0" applyFont="1" applyFill="1" applyBorder="1" applyAlignment="1" applyProtection="1">
      <alignment horizontal="center" vertical="center" wrapText="1"/>
    </xf>
    <xf numFmtId="4" fontId="64" fillId="4" borderId="61" xfId="0" applyNumberFormat="1" applyFont="1" applyFill="1" applyBorder="1" applyAlignment="1" applyProtection="1">
      <alignment horizontal="center" vertical="center" wrapText="1"/>
    </xf>
    <xf numFmtId="0" fontId="70" fillId="4" borderId="3" xfId="0" applyFont="1" applyFill="1" applyBorder="1" applyAlignment="1" applyProtection="1">
      <alignment horizontal="center" vertical="center" wrapText="1"/>
    </xf>
    <xf numFmtId="0" fontId="12" fillId="4" borderId="21" xfId="0" applyFont="1" applyFill="1" applyBorder="1"/>
    <xf numFmtId="0" fontId="12" fillId="4" borderId="37" xfId="0" applyFont="1" applyFill="1" applyBorder="1"/>
    <xf numFmtId="0" fontId="9" fillId="4" borderId="14" xfId="0" applyFont="1" applyFill="1" applyBorder="1"/>
    <xf numFmtId="0" fontId="9" fillId="4" borderId="20" xfId="0" applyFont="1" applyFill="1" applyBorder="1"/>
    <xf numFmtId="0" fontId="9" fillId="4" borderId="23" xfId="0" applyFont="1" applyFill="1" applyBorder="1" applyAlignment="1" applyProtection="1">
      <alignment horizontal="left"/>
      <protection locked="0"/>
    </xf>
    <xf numFmtId="0" fontId="12" fillId="4" borderId="9" xfId="0" applyFont="1" applyFill="1" applyBorder="1"/>
    <xf numFmtId="0" fontId="12" fillId="4" borderId="14" xfId="0" applyFont="1" applyFill="1" applyBorder="1"/>
    <xf numFmtId="0" fontId="9" fillId="4" borderId="23" xfId="0" applyFont="1" applyFill="1" applyBorder="1"/>
    <xf numFmtId="0" fontId="9" fillId="4" borderId="37" xfId="0" applyFont="1" applyFill="1" applyBorder="1"/>
    <xf numFmtId="0" fontId="11" fillId="4" borderId="14" xfId="0" applyFont="1" applyFill="1" applyBorder="1" applyAlignment="1">
      <alignment horizontal="center"/>
    </xf>
    <xf numFmtId="0" fontId="9" fillId="4" borderId="64" xfId="0" applyFont="1" applyFill="1" applyBorder="1"/>
    <xf numFmtId="0" fontId="9" fillId="2" borderId="6" xfId="0" applyFont="1" applyFill="1" applyBorder="1"/>
    <xf numFmtId="0" fontId="9" fillId="2" borderId="7" xfId="0" applyFont="1" applyFill="1" applyBorder="1"/>
    <xf numFmtId="0" fontId="9" fillId="2" borderId="17" xfId="0" applyFont="1" applyFill="1" applyBorder="1"/>
    <xf numFmtId="0" fontId="9" fillId="2" borderId="4" xfId="0" applyFont="1" applyFill="1" applyBorder="1"/>
    <xf numFmtId="0" fontId="12" fillId="2" borderId="8" xfId="0" applyFont="1" applyFill="1" applyBorder="1"/>
    <xf numFmtId="0" fontId="9" fillId="2" borderId="0" xfId="0" applyFont="1" applyFill="1" applyBorder="1"/>
    <xf numFmtId="0" fontId="9" fillId="2" borderId="32" xfId="0" applyFont="1" applyFill="1" applyBorder="1"/>
    <xf numFmtId="0" fontId="12" fillId="2" borderId="0" xfId="0" applyFont="1" applyFill="1" applyBorder="1"/>
    <xf numFmtId="0" fontId="9" fillId="2" borderId="5" xfId="0" applyFont="1" applyFill="1" applyBorder="1"/>
    <xf numFmtId="0" fontId="11" fillId="4" borderId="0" xfId="0" applyFont="1" applyFill="1" applyAlignment="1">
      <alignment horizontal="center"/>
    </xf>
    <xf numFmtId="0" fontId="9" fillId="4" borderId="69" xfId="0" applyFont="1" applyFill="1" applyBorder="1"/>
    <xf numFmtId="0" fontId="9" fillId="4" borderId="21" xfId="0" applyFont="1" applyFill="1" applyBorder="1"/>
    <xf numFmtId="0" fontId="9" fillId="4" borderId="17" xfId="0" applyFont="1" applyFill="1" applyBorder="1"/>
    <xf numFmtId="0" fontId="9" fillId="4" borderId="18" xfId="0" applyFont="1" applyFill="1" applyBorder="1"/>
    <xf numFmtId="0" fontId="12" fillId="4" borderId="69" xfId="0" applyFont="1" applyFill="1" applyBorder="1" applyAlignment="1">
      <alignment horizontal="center"/>
    </xf>
    <xf numFmtId="0" fontId="12" fillId="4" borderId="71" xfId="0" applyFont="1" applyFill="1" applyBorder="1" applyAlignment="1">
      <alignment horizontal="center"/>
    </xf>
    <xf numFmtId="0" fontId="12" fillId="4" borderId="31" xfId="0" applyFont="1" applyFill="1" applyBorder="1" applyAlignment="1">
      <alignment horizontal="center"/>
    </xf>
    <xf numFmtId="0" fontId="12" fillId="4" borderId="0" xfId="0" applyFont="1" applyFill="1" applyBorder="1" applyAlignment="1">
      <alignment horizontal="center"/>
    </xf>
    <xf numFmtId="0" fontId="9" fillId="4" borderId="32" xfId="0" applyFont="1" applyFill="1" applyBorder="1"/>
    <xf numFmtId="0" fontId="12" fillId="4" borderId="32" xfId="0" applyFont="1" applyFill="1" applyBorder="1" applyAlignment="1">
      <alignment horizontal="center"/>
    </xf>
    <xf numFmtId="0" fontId="12" fillId="4" borderId="8" xfId="0" applyFont="1" applyFill="1" applyBorder="1" applyAlignment="1">
      <alignment horizontal="centerContinuous"/>
    </xf>
    <xf numFmtId="0" fontId="12" fillId="4" borderId="0" xfId="0" applyFont="1" applyFill="1" applyBorder="1" applyAlignment="1">
      <alignment horizontal="centerContinuous"/>
    </xf>
    <xf numFmtId="0" fontId="12" fillId="4" borderId="32" xfId="0" applyFont="1" applyFill="1" applyBorder="1" applyAlignment="1">
      <alignment horizontal="centerContinuous"/>
    </xf>
    <xf numFmtId="0" fontId="12" fillId="4" borderId="64" xfId="0" applyFont="1" applyFill="1" applyBorder="1" applyAlignment="1">
      <alignment horizontal="centerContinuous"/>
    </xf>
    <xf numFmtId="0" fontId="12" fillId="4" borderId="5" xfId="0" applyFont="1" applyFill="1" applyBorder="1" applyAlignment="1">
      <alignment horizontal="centerContinuous"/>
    </xf>
    <xf numFmtId="0" fontId="12" fillId="4" borderId="75" xfId="0" applyFont="1" applyFill="1" applyBorder="1" applyAlignment="1">
      <alignment horizontal="center"/>
    </xf>
    <xf numFmtId="0" fontId="12" fillId="4" borderId="15" xfId="0" applyFont="1" applyFill="1" applyBorder="1" applyAlignment="1">
      <alignment horizontal="center"/>
    </xf>
    <xf numFmtId="0" fontId="12" fillId="4" borderId="23" xfId="0" applyFont="1" applyFill="1" applyBorder="1" applyAlignment="1">
      <alignment horizontal="center"/>
    </xf>
    <xf numFmtId="0" fontId="12" fillId="4" borderId="36" xfId="0" applyFont="1" applyFill="1" applyBorder="1"/>
    <xf numFmtId="0" fontId="12" fillId="4" borderId="23" xfId="0" applyFont="1" applyFill="1" applyBorder="1"/>
    <xf numFmtId="0" fontId="12" fillId="4" borderId="37" xfId="0" applyFont="1" applyFill="1" applyBorder="1" applyAlignment="1">
      <alignment horizontal="centerContinuous"/>
    </xf>
    <xf numFmtId="0" fontId="12" fillId="4" borderId="38" xfId="0" applyFont="1" applyFill="1" applyBorder="1" applyAlignment="1">
      <alignment horizontal="centerContinuous"/>
    </xf>
    <xf numFmtId="0" fontId="12" fillId="4" borderId="74" xfId="0" applyFont="1" applyFill="1" applyBorder="1" applyAlignment="1">
      <alignment horizontal="center"/>
    </xf>
    <xf numFmtId="0" fontId="9" fillId="4" borderId="3" xfId="0" applyFont="1" applyFill="1" applyBorder="1" applyProtection="1">
      <protection locked="0"/>
    </xf>
    <xf numFmtId="0" fontId="12" fillId="4" borderId="3" xfId="0" applyFont="1" applyFill="1" applyBorder="1" applyAlignment="1">
      <alignment horizontal="center"/>
    </xf>
    <xf numFmtId="0" fontId="75" fillId="4" borderId="66" xfId="0" applyFont="1" applyFill="1" applyBorder="1" applyAlignment="1">
      <alignment horizontal="center"/>
    </xf>
    <xf numFmtId="0" fontId="75" fillId="4" borderId="3" xfId="0" applyFont="1" applyFill="1" applyBorder="1" applyAlignment="1">
      <alignment horizontal="center"/>
    </xf>
    <xf numFmtId="0" fontId="75" fillId="4" borderId="61" xfId="0" applyFont="1" applyFill="1" applyBorder="1" applyAlignment="1">
      <alignment horizontal="center"/>
    </xf>
    <xf numFmtId="0" fontId="9" fillId="4" borderId="55" xfId="0" applyFont="1" applyFill="1" applyBorder="1" applyProtection="1">
      <protection locked="0"/>
    </xf>
    <xf numFmtId="0" fontId="9" fillId="4" borderId="66" xfId="0" applyFont="1" applyFill="1" applyBorder="1" applyProtection="1">
      <protection locked="0"/>
    </xf>
    <xf numFmtId="0" fontId="9" fillId="4" borderId="61" xfId="0" applyFont="1" applyFill="1" applyBorder="1" applyProtection="1">
      <protection locked="0"/>
    </xf>
    <xf numFmtId="0" fontId="9" fillId="4" borderId="58" xfId="0" applyFont="1" applyFill="1" applyBorder="1" applyProtection="1">
      <protection locked="0"/>
    </xf>
    <xf numFmtId="0" fontId="9" fillId="4" borderId="13" xfId="0" applyFont="1" applyFill="1" applyBorder="1" applyProtection="1">
      <protection locked="0"/>
    </xf>
    <xf numFmtId="0" fontId="9" fillId="4" borderId="59" xfId="0" applyFont="1" applyFill="1" applyBorder="1" applyProtection="1">
      <protection locked="0"/>
    </xf>
    <xf numFmtId="0" fontId="9" fillId="4" borderId="34" xfId="0" applyFont="1" applyFill="1" applyBorder="1" applyProtection="1">
      <protection locked="0"/>
    </xf>
    <xf numFmtId="0" fontId="12" fillId="4" borderId="16" xfId="0" applyFont="1" applyFill="1" applyBorder="1"/>
    <xf numFmtId="0" fontId="9" fillId="4" borderId="2" xfId="0" applyFont="1" applyFill="1" applyBorder="1"/>
    <xf numFmtId="0" fontId="9" fillId="4" borderId="2" xfId="0" applyFont="1" applyFill="1" applyBorder="1" applyProtection="1">
      <protection locked="0"/>
    </xf>
    <xf numFmtId="0" fontId="9" fillId="4" borderId="39" xfId="0" applyFont="1" applyFill="1" applyBorder="1" applyProtection="1">
      <protection locked="0"/>
    </xf>
    <xf numFmtId="0" fontId="9" fillId="4" borderId="9" xfId="0" applyFont="1" applyFill="1" applyBorder="1" applyProtection="1">
      <protection locked="0"/>
    </xf>
    <xf numFmtId="0" fontId="9" fillId="4" borderId="20" xfId="0" applyFont="1" applyFill="1" applyBorder="1" applyProtection="1">
      <protection locked="0"/>
    </xf>
    <xf numFmtId="0" fontId="12" fillId="4" borderId="6" xfId="0" applyFont="1" applyFill="1" applyBorder="1"/>
    <xf numFmtId="0" fontId="9" fillId="4" borderId="7" xfId="0" applyFont="1" applyFill="1" applyBorder="1" applyProtection="1">
      <protection locked="0"/>
    </xf>
    <xf numFmtId="0" fontId="9" fillId="4" borderId="17" xfId="0" applyFont="1" applyFill="1" applyBorder="1" applyProtection="1">
      <protection locked="0"/>
    </xf>
    <xf numFmtId="0" fontId="12" fillId="4" borderId="18" xfId="0" applyFont="1" applyFill="1" applyBorder="1"/>
    <xf numFmtId="0" fontId="9" fillId="4" borderId="37" xfId="0" applyFont="1" applyFill="1" applyBorder="1" applyAlignment="1" applyProtection="1">
      <alignment horizontal="centerContinuous"/>
      <protection locked="0"/>
    </xf>
    <xf numFmtId="0" fontId="9" fillId="4" borderId="23" xfId="0" applyFont="1" applyFill="1" applyBorder="1" applyAlignment="1" applyProtection="1">
      <alignment horizontal="centerContinuous"/>
    </xf>
    <xf numFmtId="0" fontId="9" fillId="4" borderId="14" xfId="0" applyFont="1" applyFill="1" applyBorder="1" applyAlignment="1" applyProtection="1">
      <alignment horizontal="centerContinuous"/>
    </xf>
    <xf numFmtId="0" fontId="9" fillId="4" borderId="38" xfId="0" applyFont="1" applyFill="1" applyBorder="1" applyAlignment="1" applyProtection="1">
      <alignment horizontal="centerContinuous"/>
    </xf>
    <xf numFmtId="0" fontId="12" fillId="4" borderId="10" xfId="0" applyFont="1" applyFill="1" applyBorder="1"/>
    <xf numFmtId="0" fontId="9" fillId="4" borderId="11" xfId="0" applyFont="1" applyFill="1" applyBorder="1" applyProtection="1">
      <protection locked="0"/>
    </xf>
    <xf numFmtId="0" fontId="9" fillId="4" borderId="48" xfId="0" applyFont="1" applyFill="1" applyBorder="1" applyProtection="1">
      <protection locked="0"/>
    </xf>
    <xf numFmtId="0" fontId="9" fillId="4" borderId="49" xfId="0" applyFont="1" applyFill="1" applyBorder="1" applyAlignment="1" applyProtection="1">
      <alignment horizontal="centerContinuous"/>
      <protection locked="0"/>
    </xf>
    <xf numFmtId="0" fontId="9" fillId="4" borderId="12" xfId="0" applyFont="1" applyFill="1" applyBorder="1" applyAlignment="1" applyProtection="1">
      <alignment horizontal="centerContinuous"/>
      <protection locked="0"/>
    </xf>
    <xf numFmtId="0" fontId="0" fillId="12" borderId="3" xfId="0" applyFont="1" applyFill="1" applyBorder="1" applyAlignment="1" applyProtection="1">
      <alignment horizontal="center" vertical="center" wrapText="1"/>
    </xf>
    <xf numFmtId="0" fontId="0" fillId="12" borderId="13" xfId="0" applyFont="1" applyFill="1" applyBorder="1" applyAlignment="1" applyProtection="1">
      <alignment horizontal="center" vertical="center" wrapText="1"/>
    </xf>
    <xf numFmtId="0" fontId="76" fillId="11" borderId="71" xfId="29" applyFont="1" applyFill="1" applyBorder="1" applyAlignment="1">
      <alignment horizontal="center"/>
    </xf>
    <xf numFmtId="0" fontId="9" fillId="0" borderId="0" xfId="29"/>
    <xf numFmtId="0" fontId="9" fillId="11" borderId="75" xfId="29" applyFill="1" applyBorder="1" applyAlignment="1">
      <alignment horizontal="center"/>
    </xf>
    <xf numFmtId="0" fontId="76" fillId="11" borderId="75" xfId="29" applyFont="1" applyFill="1" applyBorder="1" applyAlignment="1">
      <alignment horizontal="center"/>
    </xf>
    <xf numFmtId="0" fontId="9" fillId="11" borderId="76" xfId="29" applyFill="1" applyBorder="1" applyAlignment="1">
      <alignment horizontal="center"/>
    </xf>
    <xf numFmtId="0" fontId="77" fillId="11" borderId="75" xfId="29" applyFont="1" applyFill="1" applyBorder="1" applyAlignment="1">
      <alignment horizontal="left" vertical="top" wrapText="1"/>
    </xf>
    <xf numFmtId="0" fontId="9" fillId="0" borderId="0" xfId="29" applyAlignment="1">
      <alignment horizontal="left"/>
    </xf>
    <xf numFmtId="0" fontId="77" fillId="11" borderId="75" xfId="29" applyFont="1" applyFill="1" applyBorder="1" applyAlignment="1">
      <alignment horizontal="left"/>
    </xf>
    <xf numFmtId="0" fontId="78" fillId="11" borderId="75" xfId="29" applyFont="1" applyFill="1" applyBorder="1" applyAlignment="1">
      <alignment horizontal="center" vertical="center" wrapText="1"/>
    </xf>
    <xf numFmtId="0" fontId="81" fillId="11" borderId="71" xfId="29" applyFont="1" applyFill="1" applyBorder="1" applyAlignment="1">
      <alignment horizontal="center" vertical="center" wrapText="1"/>
    </xf>
    <xf numFmtId="0" fontId="23" fillId="11" borderId="80" xfId="29" applyFont="1" applyFill="1" applyBorder="1" applyAlignment="1">
      <alignment horizontal="left"/>
    </xf>
    <xf numFmtId="0" fontId="9" fillId="0" borderId="0" xfId="29" applyAlignment="1">
      <alignment horizontal="center"/>
    </xf>
    <xf numFmtId="49" fontId="0" fillId="12" borderId="66" xfId="0" applyNumberFormat="1" applyFont="1" applyFill="1" applyBorder="1" applyAlignment="1" applyProtection="1">
      <alignment horizontal="center" vertical="center" wrapText="1"/>
    </xf>
    <xf numFmtId="49" fontId="0" fillId="12" borderId="58" xfId="0" applyNumberFormat="1" applyFont="1" applyFill="1" applyBorder="1" applyAlignment="1" applyProtection="1">
      <alignment horizontal="center" vertical="center" wrapText="1"/>
    </xf>
    <xf numFmtId="0" fontId="0" fillId="12" borderId="3" xfId="0" applyFont="1" applyFill="1" applyBorder="1" applyAlignment="1" applyProtection="1">
      <alignment horizontal="left" vertical="center" wrapText="1"/>
    </xf>
    <xf numFmtId="0" fontId="0" fillId="12" borderId="13" xfId="0" applyFont="1" applyFill="1" applyBorder="1" applyAlignment="1" applyProtection="1">
      <alignment horizontal="left" vertical="center" wrapText="1"/>
    </xf>
    <xf numFmtId="0" fontId="83" fillId="4" borderId="0" xfId="0" applyFont="1" applyFill="1" applyBorder="1" applyAlignment="1"/>
    <xf numFmtId="0" fontId="33" fillId="4" borderId="0" xfId="0" applyFont="1" applyFill="1" applyBorder="1" applyAlignment="1">
      <alignment horizontal="center"/>
    </xf>
    <xf numFmtId="0" fontId="83" fillId="4" borderId="0" xfId="0" applyFont="1" applyFill="1" applyBorder="1" applyAlignment="1">
      <alignment horizontal="left"/>
    </xf>
    <xf numFmtId="0" fontId="12" fillId="4" borderId="37" xfId="0" applyFont="1" applyFill="1" applyBorder="1" applyAlignment="1">
      <alignment horizontal="center" wrapText="1"/>
    </xf>
    <xf numFmtId="0" fontId="12" fillId="4" borderId="3" xfId="0" applyFont="1" applyFill="1" applyBorder="1" applyAlignment="1">
      <alignment horizontal="center" wrapText="1"/>
    </xf>
    <xf numFmtId="0" fontId="12" fillId="4" borderId="16" xfId="0" applyFont="1" applyFill="1" applyBorder="1" applyAlignment="1">
      <alignment horizontal="center" wrapText="1"/>
    </xf>
    <xf numFmtId="0" fontId="17" fillId="4" borderId="16" xfId="0" applyFont="1" applyFill="1" applyBorder="1" applyAlignment="1" applyProtection="1">
      <alignment horizontal="center"/>
      <protection locked="0"/>
    </xf>
    <xf numFmtId="2" fontId="17" fillId="4" borderId="82" xfId="0" applyNumberFormat="1" applyFont="1" applyFill="1" applyBorder="1" applyAlignment="1" applyProtection="1">
      <alignment horizontal="center"/>
      <protection locked="0"/>
    </xf>
    <xf numFmtId="2" fontId="17" fillId="4" borderId="82" xfId="0" quotePrefix="1" applyNumberFormat="1" applyFont="1" applyFill="1" applyBorder="1" applyAlignment="1" applyProtection="1">
      <alignment horizontal="center"/>
      <protection locked="0"/>
    </xf>
    <xf numFmtId="0" fontId="17" fillId="4" borderId="3" xfId="0" applyFont="1" applyFill="1" applyBorder="1" applyAlignment="1" applyProtection="1">
      <alignment horizontal="center"/>
      <protection locked="0"/>
    </xf>
    <xf numFmtId="1" fontId="17" fillId="4" borderId="16" xfId="0" applyNumberFormat="1" applyFont="1" applyFill="1" applyBorder="1" applyAlignment="1" applyProtection="1">
      <alignment horizontal="center"/>
      <protection locked="0"/>
    </xf>
    <xf numFmtId="2" fontId="17" fillId="4" borderId="83" xfId="0" applyNumberFormat="1" applyFont="1" applyFill="1" applyBorder="1" applyAlignment="1" applyProtection="1">
      <alignment horizontal="center"/>
      <protection locked="0"/>
    </xf>
    <xf numFmtId="0" fontId="84" fillId="4" borderId="39" xfId="0" applyFont="1" applyFill="1" applyBorder="1" applyAlignment="1" applyProtection="1">
      <alignment horizontal="center"/>
      <protection locked="0"/>
    </xf>
    <xf numFmtId="0" fontId="85" fillId="4" borderId="3" xfId="0" applyFont="1" applyFill="1" applyBorder="1" applyAlignment="1" applyProtection="1">
      <alignment horizontal="center"/>
      <protection locked="0"/>
    </xf>
    <xf numFmtId="0" fontId="10" fillId="4" borderId="0" xfId="0" applyFont="1" applyFill="1"/>
    <xf numFmtId="2" fontId="17" fillId="4" borderId="84" xfId="0" applyNumberFormat="1" applyFont="1" applyFill="1" applyBorder="1" applyAlignment="1" applyProtection="1">
      <alignment horizontal="center"/>
      <protection locked="0"/>
    </xf>
    <xf numFmtId="0" fontId="10" fillId="4" borderId="0" xfId="0" applyFont="1" applyFill="1" applyBorder="1"/>
    <xf numFmtId="0" fontId="12" fillId="4" borderId="0" xfId="0" applyFont="1" applyFill="1" applyBorder="1" applyAlignment="1"/>
    <xf numFmtId="0" fontId="11" fillId="4" borderId="0" xfId="0" applyFont="1" applyFill="1" applyAlignment="1">
      <alignment vertical="center"/>
    </xf>
    <xf numFmtId="0" fontId="9" fillId="0" borderId="0" xfId="25" applyProtection="1"/>
    <xf numFmtId="0" fontId="23" fillId="0" borderId="0" xfId="25" applyFont="1" applyAlignment="1" applyProtection="1">
      <alignment horizontal="center"/>
    </xf>
    <xf numFmtId="0" fontId="23" fillId="0" borderId="0" xfId="25" applyFont="1" applyProtection="1"/>
    <xf numFmtId="0" fontId="10" fillId="0" borderId="0" xfId="25" applyFont="1" applyAlignment="1" applyProtection="1">
      <alignment horizontal="left"/>
    </xf>
    <xf numFmtId="1" fontId="23" fillId="0" borderId="0" xfId="25" quotePrefix="1" applyNumberFormat="1" applyFont="1" applyAlignment="1" applyProtection="1">
      <alignment horizontal="right"/>
    </xf>
    <xf numFmtId="0" fontId="23" fillId="0" borderId="0" xfId="25" quotePrefix="1" applyFont="1" applyAlignment="1" applyProtection="1">
      <alignment horizontal="right"/>
    </xf>
    <xf numFmtId="0" fontId="33" fillId="0" borderId="0" xfId="25" applyFont="1" applyAlignment="1" applyProtection="1">
      <alignment horizontal="right"/>
    </xf>
    <xf numFmtId="0" fontId="18" fillId="0" borderId="0" xfId="25" applyFont="1" applyFill="1" applyProtection="1"/>
    <xf numFmtId="0" fontId="91" fillId="0" borderId="0" xfId="25" applyFont="1" applyFill="1" applyProtection="1"/>
    <xf numFmtId="10" fontId="33" fillId="2" borderId="54" xfId="38" applyNumberFormat="1" applyFont="1" applyFill="1" applyBorder="1" applyProtection="1"/>
    <xf numFmtId="0" fontId="91" fillId="2" borderId="0" xfId="25" applyFont="1" applyFill="1" applyAlignment="1" applyProtection="1">
      <alignment horizontal="right"/>
    </xf>
    <xf numFmtId="0" fontId="9" fillId="2" borderId="0" xfId="25" applyFill="1" applyProtection="1"/>
    <xf numFmtId="0" fontId="18" fillId="2" borderId="0" xfId="25" applyFont="1" applyFill="1" applyProtection="1"/>
    <xf numFmtId="0" fontId="9" fillId="0" borderId="0" xfId="25" applyFill="1" applyProtection="1"/>
    <xf numFmtId="0" fontId="33" fillId="2" borderId="0" xfId="25" applyFont="1" applyFill="1" applyAlignment="1" applyProtection="1">
      <alignment horizontal="right"/>
    </xf>
    <xf numFmtId="0" fontId="18" fillId="0" borderId="0" xfId="25" applyFont="1" applyProtection="1"/>
    <xf numFmtId="0" fontId="9" fillId="0" borderId="0" xfId="25"/>
    <xf numFmtId="0" fontId="9" fillId="0" borderId="0" xfId="25" applyAlignment="1">
      <alignment horizontal="center"/>
    </xf>
    <xf numFmtId="0" fontId="23" fillId="0" borderId="0" xfId="25" applyFont="1" applyAlignment="1">
      <alignment horizontal="center"/>
    </xf>
    <xf numFmtId="0" fontId="23" fillId="0" borderId="0" xfId="25" applyFont="1"/>
    <xf numFmtId="10" fontId="91" fillId="2" borderId="54" xfId="25" applyNumberFormat="1" applyFont="1" applyFill="1" applyBorder="1" applyAlignment="1" applyProtection="1">
      <alignment horizontal="center"/>
    </xf>
    <xf numFmtId="10" fontId="91" fillId="2" borderId="76" xfId="25" applyNumberFormat="1" applyFont="1" applyFill="1" applyBorder="1" applyAlignment="1" applyProtection="1">
      <alignment horizontal="center"/>
    </xf>
    <xf numFmtId="0" fontId="18" fillId="2" borderId="0" xfId="25" applyFont="1" applyFill="1" applyAlignment="1" applyProtection="1">
      <alignment horizontal="left"/>
    </xf>
    <xf numFmtId="0" fontId="91" fillId="2" borderId="0" xfId="25" applyFont="1" applyFill="1" applyAlignment="1" applyProtection="1">
      <alignment horizontal="centerContinuous"/>
    </xf>
    <xf numFmtId="0" fontId="13" fillId="2" borderId="0" xfId="25" applyFont="1" applyFill="1" applyProtection="1"/>
    <xf numFmtId="0" fontId="9" fillId="0" borderId="54" xfId="25" applyBorder="1" applyAlignment="1">
      <alignment horizontal="center"/>
    </xf>
    <xf numFmtId="0" fontId="9" fillId="0" borderId="7" xfId="25" applyBorder="1" applyAlignment="1">
      <alignment horizontal="center"/>
    </xf>
    <xf numFmtId="10" fontId="23" fillId="0" borderId="54" xfId="38" applyNumberFormat="1" applyFont="1" applyBorder="1" applyAlignment="1">
      <alignment horizontal="center"/>
    </xf>
    <xf numFmtId="0" fontId="9" fillId="0" borderId="7" xfId="25" applyBorder="1"/>
    <xf numFmtId="10" fontId="23" fillId="0" borderId="54" xfId="38" applyNumberFormat="1" applyFont="1" applyBorder="1"/>
    <xf numFmtId="10" fontId="0" fillId="0" borderId="7" xfId="38" applyNumberFormat="1" applyFont="1" applyBorder="1"/>
    <xf numFmtId="0" fontId="23" fillId="0" borderId="7" xfId="25" applyFont="1" applyBorder="1" applyAlignment="1">
      <alignment horizontal="center"/>
    </xf>
    <xf numFmtId="0" fontId="23" fillId="0" borderId="7" xfId="25" applyFont="1" applyBorder="1"/>
    <xf numFmtId="0" fontId="9" fillId="0" borderId="7" xfId="25" applyBorder="1" applyAlignment="1" applyProtection="1">
      <alignment horizontal="center"/>
    </xf>
    <xf numFmtId="10" fontId="33" fillId="2" borderId="76" xfId="38" applyNumberFormat="1" applyFont="1" applyFill="1" applyBorder="1" applyAlignment="1" applyProtection="1">
      <alignment horizontal="center"/>
    </xf>
    <xf numFmtId="0" fontId="92" fillId="2" borderId="0" xfId="25" applyFont="1" applyFill="1" applyBorder="1" applyAlignment="1" applyProtection="1">
      <alignment horizontal="center"/>
    </xf>
    <xf numFmtId="10" fontId="33" fillId="2" borderId="0" xfId="38" applyNumberFormat="1" applyFont="1" applyFill="1" applyBorder="1" applyAlignment="1" applyProtection="1">
      <alignment horizontal="center"/>
    </xf>
    <xf numFmtId="0" fontId="9" fillId="2" borderId="0" xfId="25" applyFill="1" applyAlignment="1" applyProtection="1">
      <alignment horizontal="left"/>
    </xf>
    <xf numFmtId="0" fontId="33" fillId="2" borderId="0" xfId="25" applyFont="1" applyFill="1" applyBorder="1" applyAlignment="1" applyProtection="1">
      <alignment horizontal="centerContinuous"/>
    </xf>
    <xf numFmtId="0" fontId="23" fillId="2" borderId="7" xfId="25" applyFont="1" applyFill="1" applyBorder="1" applyProtection="1"/>
    <xf numFmtId="0" fontId="9" fillId="0" borderId="31" xfId="25" applyFont="1" applyFill="1" applyBorder="1" applyProtection="1"/>
    <xf numFmtId="0" fontId="9" fillId="0" borderId="0" xfId="25" applyFont="1" applyFill="1" applyProtection="1"/>
    <xf numFmtId="0" fontId="9" fillId="0" borderId="0" xfId="25" applyFont="1" applyFill="1" applyAlignment="1" applyProtection="1">
      <alignment horizontal="center"/>
    </xf>
    <xf numFmtId="0" fontId="9" fillId="0" borderId="0" xfId="25" applyFont="1" applyFill="1" applyBorder="1" applyAlignment="1" applyProtection="1">
      <alignment horizontal="center"/>
    </xf>
    <xf numFmtId="0" fontId="9" fillId="0" borderId="76" xfId="25" applyBorder="1" applyAlignment="1">
      <alignment horizontal="center"/>
    </xf>
    <xf numFmtId="0" fontId="9" fillId="0" borderId="75" xfId="25" applyBorder="1" applyAlignment="1">
      <alignment horizontal="center"/>
    </xf>
    <xf numFmtId="0" fontId="9" fillId="0" borderId="5" xfId="25" applyBorder="1" applyAlignment="1">
      <alignment horizontal="center"/>
    </xf>
    <xf numFmtId="0" fontId="9" fillId="0" borderId="11" xfId="25" applyBorder="1" applyAlignment="1">
      <alignment horizontal="center"/>
    </xf>
    <xf numFmtId="0" fontId="9" fillId="0" borderId="0" xfId="25" applyBorder="1" applyAlignment="1">
      <alignment horizontal="center"/>
    </xf>
    <xf numFmtId="0" fontId="18" fillId="0" borderId="5" xfId="25" applyFont="1" applyBorder="1" applyAlignment="1">
      <alignment horizontal="center"/>
    </xf>
    <xf numFmtId="0" fontId="23" fillId="0" borderId="8" xfId="25" applyFont="1" applyBorder="1" applyAlignment="1">
      <alignment horizontal="center"/>
    </xf>
    <xf numFmtId="0" fontId="93" fillId="0" borderId="76" xfId="25" applyFont="1" applyBorder="1" applyAlignment="1" applyProtection="1">
      <alignment horizontal="center"/>
    </xf>
    <xf numFmtId="0" fontId="10" fillId="0" borderId="76" xfId="25" applyFont="1" applyBorder="1" applyAlignment="1" applyProtection="1">
      <alignment horizontal="center"/>
    </xf>
    <xf numFmtId="0" fontId="10" fillId="0" borderId="16" xfId="25" applyFont="1" applyBorder="1" applyAlignment="1" applyProtection="1">
      <alignment horizontal="center"/>
      <protection locked="0"/>
    </xf>
    <xf numFmtId="0" fontId="10" fillId="0" borderId="39" xfId="25" applyFont="1" applyBorder="1" applyAlignment="1" applyProtection="1">
      <alignment horizontal="center"/>
      <protection locked="0"/>
    </xf>
    <xf numFmtId="0" fontId="10" fillId="2" borderId="76" xfId="25" applyFont="1" applyFill="1" applyBorder="1" applyAlignment="1" applyProtection="1">
      <alignment horizontal="center"/>
    </xf>
    <xf numFmtId="0" fontId="10" fillId="0" borderId="3" xfId="25" applyFont="1" applyBorder="1" applyAlignment="1" applyProtection="1">
      <alignment horizontal="center"/>
      <protection locked="0"/>
    </xf>
    <xf numFmtId="0" fontId="93" fillId="0" borderId="39" xfId="25" applyFont="1" applyBorder="1" applyAlignment="1" applyProtection="1">
      <alignment horizontal="center"/>
      <protection locked="0"/>
    </xf>
    <xf numFmtId="0" fontId="11" fillId="0" borderId="76" xfId="25" applyFont="1" applyBorder="1" applyAlignment="1" applyProtection="1">
      <alignment horizontal="center"/>
    </xf>
    <xf numFmtId="0" fontId="93" fillId="0" borderId="74" xfId="25" applyFont="1" applyBorder="1" applyAlignment="1" applyProtection="1">
      <alignment horizontal="center"/>
    </xf>
    <xf numFmtId="0" fontId="10" fillId="0" borderId="74" xfId="25" applyFont="1" applyBorder="1" applyAlignment="1" applyProtection="1">
      <alignment horizontal="center"/>
    </xf>
    <xf numFmtId="0" fontId="10" fillId="2" borderId="74" xfId="25" applyFont="1" applyFill="1" applyBorder="1" applyAlignment="1" applyProtection="1">
      <alignment horizontal="center"/>
    </xf>
    <xf numFmtId="0" fontId="11" fillId="0" borderId="75" xfId="25" applyFont="1" applyBorder="1" applyAlignment="1" applyProtection="1">
      <alignment horizontal="center"/>
    </xf>
    <xf numFmtId="0" fontId="10" fillId="0" borderId="0" xfId="25" applyFont="1" applyProtection="1"/>
    <xf numFmtId="0" fontId="94" fillId="0" borderId="16" xfId="25" applyFont="1" applyBorder="1" applyAlignment="1" applyProtection="1">
      <alignment horizontal="center"/>
      <protection locked="0"/>
    </xf>
    <xf numFmtId="0" fontId="94" fillId="0" borderId="39" xfId="25" applyFont="1" applyBorder="1" applyAlignment="1" applyProtection="1">
      <alignment horizontal="center"/>
      <protection locked="0"/>
    </xf>
    <xf numFmtId="0" fontId="10" fillId="2" borderId="55" xfId="25" applyFont="1" applyFill="1" applyBorder="1" applyAlignment="1" applyProtection="1">
      <alignment horizontal="center"/>
    </xf>
    <xf numFmtId="0" fontId="93" fillId="0" borderId="66" xfId="25" applyFont="1" applyBorder="1" applyAlignment="1" applyProtection="1">
      <alignment horizontal="center"/>
      <protection locked="0"/>
    </xf>
    <xf numFmtId="0" fontId="10" fillId="0" borderId="14" xfId="25" applyFont="1" applyBorder="1" applyAlignment="1" applyProtection="1">
      <alignment horizontal="center"/>
      <protection locked="0"/>
    </xf>
    <xf numFmtId="0" fontId="10" fillId="0" borderId="23" xfId="25" applyFont="1" applyBorder="1" applyAlignment="1" applyProtection="1">
      <alignment horizontal="center"/>
      <protection locked="0"/>
    </xf>
    <xf numFmtId="0" fontId="93" fillId="0" borderId="23" xfId="25" applyFont="1" applyBorder="1" applyAlignment="1" applyProtection="1">
      <alignment horizontal="center"/>
      <protection locked="0"/>
    </xf>
    <xf numFmtId="0" fontId="94" fillId="0" borderId="14" xfId="25" applyFont="1" applyBorder="1" applyAlignment="1" applyProtection="1">
      <alignment horizontal="center"/>
      <protection locked="0"/>
    </xf>
    <xf numFmtId="0" fontId="94" fillId="0" borderId="23" xfId="25" applyFont="1" applyBorder="1" applyAlignment="1" applyProtection="1">
      <alignment horizontal="center"/>
      <protection locked="0"/>
    </xf>
    <xf numFmtId="0" fontId="9" fillId="0" borderId="69" xfId="25" applyFont="1" applyFill="1" applyBorder="1" applyProtection="1"/>
    <xf numFmtId="0" fontId="13" fillId="0" borderId="76" xfId="25" applyFont="1" applyFill="1" applyBorder="1" applyAlignment="1">
      <alignment horizontal="center"/>
    </xf>
    <xf numFmtId="0" fontId="23" fillId="0" borderId="76" xfId="25" applyFont="1" applyBorder="1" applyAlignment="1">
      <alignment horizontal="center"/>
    </xf>
    <xf numFmtId="0" fontId="23" fillId="0" borderId="11" xfId="25" applyFont="1" applyBorder="1" applyAlignment="1">
      <alignment horizontal="center"/>
    </xf>
    <xf numFmtId="0" fontId="23" fillId="0" borderId="12" xfId="25" applyFont="1" applyBorder="1" applyAlignment="1">
      <alignment horizontal="center"/>
    </xf>
    <xf numFmtId="0" fontId="13" fillId="0" borderId="12" xfId="25" applyFont="1" applyBorder="1" applyAlignment="1">
      <alignment horizontal="center"/>
    </xf>
    <xf numFmtId="0" fontId="23" fillId="0" borderId="10" xfId="25" applyFont="1" applyBorder="1"/>
    <xf numFmtId="0" fontId="95" fillId="0" borderId="76" xfId="25" applyFont="1" applyBorder="1" applyAlignment="1" applyProtection="1">
      <alignment horizontal="center"/>
    </xf>
    <xf numFmtId="0" fontId="11" fillId="0" borderId="12" xfId="25" applyFont="1" applyBorder="1" applyAlignment="1" applyProtection="1">
      <alignment horizontal="center"/>
    </xf>
    <xf numFmtId="0" fontId="11" fillId="0" borderId="48" xfId="25" applyFont="1" applyBorder="1" applyAlignment="1" applyProtection="1">
      <alignment horizontal="center"/>
    </xf>
    <xf numFmtId="0" fontId="11" fillId="2" borderId="76" xfId="25" applyFont="1" applyFill="1" applyBorder="1" applyAlignment="1" applyProtection="1">
      <alignment horizontal="center"/>
    </xf>
    <xf numFmtId="0" fontId="11" fillId="0" borderId="11" xfId="25" applyFont="1" applyBorder="1" applyAlignment="1" applyProtection="1">
      <alignment horizontal="center"/>
    </xf>
    <xf numFmtId="0" fontId="95" fillId="0" borderId="77" xfId="25" applyFont="1" applyBorder="1" applyAlignment="1" applyProtection="1">
      <alignment horizontal="center"/>
    </xf>
    <xf numFmtId="0" fontId="11" fillId="0" borderId="97" xfId="25" applyFont="1" applyBorder="1" applyProtection="1"/>
    <xf numFmtId="0" fontId="13" fillId="0" borderId="71" xfId="25" applyFont="1" applyFill="1" applyBorder="1" applyAlignment="1">
      <alignment horizontal="center"/>
    </xf>
    <xf numFmtId="0" fontId="23" fillId="0" borderId="71" xfId="25" applyFont="1" applyBorder="1" applyAlignment="1">
      <alignment horizontal="center"/>
    </xf>
    <xf numFmtId="0" fontId="9" fillId="0" borderId="7" xfId="25" applyBorder="1" applyAlignment="1">
      <alignment horizontal="centerContinuous"/>
    </xf>
    <xf numFmtId="0" fontId="23" fillId="0" borderId="7" xfId="25" applyFont="1" applyBorder="1" applyAlignment="1">
      <alignment horizontal="centerContinuous"/>
    </xf>
    <xf numFmtId="0" fontId="23" fillId="0" borderId="4" xfId="25" applyFont="1" applyBorder="1" applyAlignment="1">
      <alignment horizontal="centerContinuous"/>
    </xf>
    <xf numFmtId="0" fontId="23" fillId="0" borderId="4" xfId="25" applyFont="1" applyBorder="1" applyAlignment="1">
      <alignment horizontal="center"/>
    </xf>
    <xf numFmtId="0" fontId="23" fillId="0" borderId="6" xfId="25" applyFont="1" applyBorder="1"/>
    <xf numFmtId="0" fontId="95" fillId="0" borderId="71" xfId="25" applyFont="1" applyBorder="1" applyAlignment="1" applyProtection="1">
      <alignment horizontal="center"/>
    </xf>
    <xf numFmtId="0" fontId="11" fillId="0" borderId="71" xfId="25" applyFont="1" applyBorder="1" applyAlignment="1" applyProtection="1">
      <alignment horizontal="center"/>
    </xf>
    <xf numFmtId="0" fontId="11" fillId="0" borderId="41" xfId="25" applyFont="1" applyBorder="1" applyAlignment="1" applyProtection="1">
      <alignment horizontal="centerContinuous"/>
    </xf>
    <xf numFmtId="0" fontId="96" fillId="0" borderId="1" xfId="25" applyFont="1" applyBorder="1" applyAlignment="1" applyProtection="1">
      <alignment horizontal="centerContinuous"/>
      <protection locked="0"/>
    </xf>
    <xf numFmtId="0" fontId="11" fillId="2" borderId="54" xfId="25" applyFont="1" applyFill="1" applyBorder="1" applyAlignment="1" applyProtection="1">
      <alignment horizontal="centerContinuous"/>
    </xf>
    <xf numFmtId="0" fontId="96" fillId="0" borderId="54" xfId="25" applyFont="1" applyBorder="1" applyAlignment="1" applyProtection="1">
      <alignment horizontal="centerContinuous"/>
      <protection locked="0"/>
    </xf>
    <xf numFmtId="0" fontId="9" fillId="0" borderId="54" xfId="25" applyBorder="1" applyAlignment="1" applyProtection="1">
      <alignment horizontal="centerContinuous"/>
    </xf>
    <xf numFmtId="0" fontId="96" fillId="0" borderId="40" xfId="25" applyFont="1" applyBorder="1" applyAlignment="1" applyProtection="1">
      <alignment horizontal="centerContinuous"/>
      <protection locked="0"/>
    </xf>
    <xf numFmtId="0" fontId="11" fillId="0" borderId="28" xfId="25" applyFont="1" applyBorder="1" applyAlignment="1" applyProtection="1">
      <alignment horizontal="centerContinuous"/>
    </xf>
    <xf numFmtId="0" fontId="35" fillId="0" borderId="0" xfId="25" applyFont="1" applyProtection="1"/>
    <xf numFmtId="0" fontId="9" fillId="2" borderId="14" xfId="25" applyFill="1" applyBorder="1" applyProtection="1">
      <protection locked="0"/>
    </xf>
    <xf numFmtId="0" fontId="10" fillId="2" borderId="14" xfId="25" applyFont="1" applyFill="1" applyBorder="1" applyAlignment="1" applyProtection="1">
      <alignment horizontal="left"/>
      <protection locked="0"/>
    </xf>
    <xf numFmtId="0" fontId="93" fillId="2" borderId="14" xfId="25" applyFont="1" applyFill="1" applyBorder="1" applyProtection="1">
      <protection locked="0"/>
    </xf>
    <xf numFmtId="0" fontId="97" fillId="0" borderId="0" xfId="25" applyFont="1" applyProtection="1"/>
    <xf numFmtId="0" fontId="95" fillId="0" borderId="0" xfId="25" applyFont="1" applyProtection="1"/>
    <xf numFmtId="14" fontId="10" fillId="2" borderId="14" xfId="25" applyNumberFormat="1" applyFont="1" applyFill="1" applyBorder="1" applyAlignment="1" applyProtection="1">
      <alignment horizontal="left"/>
      <protection locked="0"/>
    </xf>
    <xf numFmtId="0" fontId="74" fillId="0" borderId="0" xfId="25" applyFont="1" applyProtection="1"/>
    <xf numFmtId="0" fontId="10" fillId="0" borderId="0" xfId="39" applyFont="1" applyProtection="1"/>
    <xf numFmtId="0" fontId="98" fillId="0" borderId="0" xfId="25" applyFont="1" applyProtection="1"/>
    <xf numFmtId="0" fontId="9" fillId="0" borderId="0" xfId="25" applyAlignment="1" applyProtection="1">
      <alignment horizontal="center"/>
    </xf>
    <xf numFmtId="10" fontId="91" fillId="2" borderId="54" xfId="38" applyNumberFormat="1" applyFont="1" applyFill="1" applyBorder="1" applyAlignment="1" applyProtection="1">
      <alignment horizontal="center"/>
    </xf>
    <xf numFmtId="0" fontId="10" fillId="0" borderId="0" xfId="25" applyFont="1" applyBorder="1" applyAlignment="1" applyProtection="1">
      <alignment horizontal="center"/>
    </xf>
    <xf numFmtId="10" fontId="33" fillId="2" borderId="54" xfId="38" applyNumberFormat="1" applyFont="1" applyFill="1" applyBorder="1" applyAlignment="1" applyProtection="1">
      <alignment horizontal="center"/>
    </xf>
    <xf numFmtId="0" fontId="92" fillId="2" borderId="7" xfId="25" applyFont="1" applyFill="1" applyBorder="1" applyAlignment="1" applyProtection="1">
      <alignment horizontal="center"/>
    </xf>
    <xf numFmtId="0" fontId="9" fillId="2" borderId="7" xfId="25" applyFill="1" applyBorder="1" applyAlignment="1" applyProtection="1">
      <alignment horizontal="left"/>
    </xf>
    <xf numFmtId="0" fontId="33" fillId="2" borderId="7" xfId="25" applyFont="1" applyFill="1" applyBorder="1" applyAlignment="1" applyProtection="1">
      <alignment horizontal="centerContinuous"/>
    </xf>
    <xf numFmtId="0" fontId="9" fillId="0" borderId="38" xfId="25" applyBorder="1" applyAlignment="1" applyProtection="1">
      <alignment horizontal="center"/>
    </xf>
    <xf numFmtId="0" fontId="9" fillId="0" borderId="76" xfId="25" applyBorder="1" applyAlignment="1" applyProtection="1">
      <alignment horizontal="center"/>
    </xf>
    <xf numFmtId="0" fontId="11" fillId="0" borderId="8" xfId="25" applyFont="1" applyBorder="1" applyAlignment="1" applyProtection="1">
      <alignment horizontal="center"/>
    </xf>
    <xf numFmtId="0" fontId="9" fillId="0" borderId="74" xfId="25" applyBorder="1" applyAlignment="1" applyProtection="1">
      <alignment horizontal="center"/>
    </xf>
    <xf numFmtId="0" fontId="11" fillId="2" borderId="75" xfId="25" applyFont="1" applyFill="1" applyBorder="1" applyAlignment="1" applyProtection="1">
      <alignment horizontal="center"/>
    </xf>
    <xf numFmtId="0" fontId="9" fillId="0" borderId="12" xfId="25" applyBorder="1" applyProtection="1">
      <protection locked="0"/>
    </xf>
    <xf numFmtId="0" fontId="9" fillId="0" borderId="11" xfId="25" applyBorder="1" applyProtection="1">
      <protection locked="0"/>
    </xf>
    <xf numFmtId="0" fontId="9" fillId="0" borderId="10" xfId="25" applyBorder="1" applyProtection="1">
      <protection locked="0"/>
    </xf>
    <xf numFmtId="0" fontId="9" fillId="0" borderId="5" xfId="25" applyBorder="1" applyProtection="1">
      <protection locked="0"/>
    </xf>
    <xf numFmtId="0" fontId="9" fillId="0" borderId="0" xfId="25" applyBorder="1" applyProtection="1">
      <protection locked="0"/>
    </xf>
    <xf numFmtId="0" fontId="9" fillId="0" borderId="8" xfId="25" applyBorder="1" applyProtection="1">
      <protection locked="0"/>
    </xf>
    <xf numFmtId="0" fontId="9" fillId="0" borderId="4" xfId="25" applyBorder="1" applyProtection="1">
      <protection locked="0"/>
    </xf>
    <xf numFmtId="0" fontId="9" fillId="0" borderId="7" xfId="25" applyBorder="1" applyProtection="1">
      <protection locked="0"/>
    </xf>
    <xf numFmtId="0" fontId="9" fillId="0" borderId="6" xfId="25" applyBorder="1" applyProtection="1">
      <protection locked="0"/>
    </xf>
    <xf numFmtId="166" fontId="101" fillId="0" borderId="0" xfId="38" applyNumberFormat="1" applyFont="1" applyFill="1" applyBorder="1" applyAlignment="1">
      <alignment horizontal="right"/>
    </xf>
    <xf numFmtId="166" fontId="101" fillId="0" borderId="3" xfId="38" applyNumberFormat="1" applyFont="1" applyFill="1" applyBorder="1" applyAlignment="1">
      <alignment horizontal="right"/>
    </xf>
    <xf numFmtId="166" fontId="20" fillId="0" borderId="3" xfId="38" applyNumberFormat="1" applyFont="1" applyFill="1" applyBorder="1" applyAlignment="1">
      <alignment horizontal="right"/>
    </xf>
    <xf numFmtId="0" fontId="102" fillId="0" borderId="3" xfId="38" applyNumberFormat="1" applyFont="1" applyFill="1" applyBorder="1" applyAlignment="1">
      <alignment horizontal="center"/>
    </xf>
    <xf numFmtId="0" fontId="102" fillId="0" borderId="15" xfId="25" applyNumberFormat="1" applyFont="1" applyBorder="1" applyAlignment="1">
      <alignment horizontal="center"/>
    </xf>
    <xf numFmtId="0" fontId="23" fillId="0" borderId="39" xfId="25" applyFont="1" applyBorder="1" applyAlignment="1">
      <alignment horizontal="centerContinuous"/>
    </xf>
    <xf numFmtId="0" fontId="23" fillId="0" borderId="2" xfId="25" applyFont="1" applyBorder="1" applyAlignment="1">
      <alignment horizontal="centerContinuous"/>
    </xf>
    <xf numFmtId="0" fontId="23" fillId="0" borderId="16" xfId="25" applyFont="1" applyBorder="1" applyAlignment="1">
      <alignment horizontal="centerContinuous"/>
    </xf>
    <xf numFmtId="0" fontId="101" fillId="0" borderId="3" xfId="38" applyNumberFormat="1" applyFont="1" applyFill="1" applyBorder="1" applyAlignment="1">
      <alignment horizontal="right"/>
    </xf>
    <xf numFmtId="0" fontId="9" fillId="0" borderId="53" xfId="25" applyBorder="1" applyAlignment="1" applyProtection="1">
      <alignment horizontal="center"/>
    </xf>
    <xf numFmtId="0" fontId="95" fillId="0" borderId="12" xfId="25" applyFont="1" applyBorder="1" applyAlignment="1" applyProtection="1">
      <alignment horizontal="center"/>
    </xf>
    <xf numFmtId="0" fontId="102" fillId="0" borderId="3" xfId="25" applyFont="1" applyBorder="1" applyAlignment="1">
      <alignment horizontal="center"/>
    </xf>
    <xf numFmtId="0" fontId="11" fillId="0" borderId="1" xfId="25" applyFont="1" applyBorder="1" applyAlignment="1" applyProtection="1">
      <alignment horizontal="centerContinuous"/>
    </xf>
    <xf numFmtId="0" fontId="9" fillId="0" borderId="23" xfId="25" applyBorder="1" applyAlignment="1">
      <alignment horizontal="center"/>
    </xf>
    <xf numFmtId="0" fontId="9" fillId="0" borderId="14" xfId="25" applyBorder="1" applyAlignment="1">
      <alignment horizontal="center"/>
    </xf>
    <xf numFmtId="0" fontId="9" fillId="0" borderId="37" xfId="25" applyBorder="1" applyAlignment="1">
      <alignment horizontal="center"/>
    </xf>
    <xf numFmtId="0" fontId="8" fillId="0" borderId="0" xfId="39"/>
    <xf numFmtId="0" fontId="23" fillId="0" borderId="20" xfId="25" applyFont="1" applyBorder="1" applyAlignment="1">
      <alignment horizontal="centerContinuous"/>
    </xf>
    <xf numFmtId="0" fontId="23" fillId="0" borderId="9" xfId="25" applyFont="1" applyBorder="1" applyAlignment="1">
      <alignment horizontal="centerContinuous"/>
    </xf>
    <xf numFmtId="0" fontId="23" fillId="0" borderId="21" xfId="25" applyFont="1" applyBorder="1" applyAlignment="1">
      <alignment horizontal="centerContinuous"/>
    </xf>
    <xf numFmtId="0" fontId="9" fillId="2" borderId="14" xfId="25" applyFill="1" applyBorder="1" applyProtection="1"/>
    <xf numFmtId="0" fontId="10" fillId="2" borderId="14" xfId="25" applyNumberFormat="1" applyFont="1" applyFill="1" applyBorder="1" applyAlignment="1" applyProtection="1">
      <alignment horizontal="left"/>
    </xf>
    <xf numFmtId="0" fontId="95" fillId="2" borderId="14" xfId="25" applyFont="1" applyFill="1" applyBorder="1" applyAlignment="1" applyProtection="1">
      <alignment horizontal="left"/>
    </xf>
    <xf numFmtId="0" fontId="33" fillId="0" borderId="0" xfId="25" applyFont="1" applyAlignment="1">
      <alignment horizontal="centerContinuous"/>
    </xf>
    <xf numFmtId="0" fontId="12" fillId="0" borderId="0" xfId="25" applyFont="1" applyAlignment="1">
      <alignment horizontal="center"/>
    </xf>
    <xf numFmtId="14" fontId="9" fillId="0" borderId="0" xfId="25" applyNumberFormat="1"/>
    <xf numFmtId="0" fontId="23" fillId="0" borderId="0" xfId="25" applyFont="1" applyAlignment="1" applyProtection="1">
      <alignment horizontal="right"/>
    </xf>
    <xf numFmtId="0" fontId="103" fillId="0" borderId="0" xfId="25" applyFont="1" applyProtection="1"/>
    <xf numFmtId="14" fontId="10" fillId="2" borderId="14" xfId="25" applyNumberFormat="1" applyFont="1" applyFill="1" applyBorder="1" applyAlignment="1" applyProtection="1">
      <alignment horizontal="left"/>
    </xf>
    <xf numFmtId="0" fontId="104" fillId="0" borderId="0" xfId="25" applyFont="1" applyProtection="1"/>
    <xf numFmtId="14" fontId="9" fillId="0" borderId="0" xfId="25" applyNumberFormat="1" applyAlignment="1">
      <alignment horizontal="left"/>
    </xf>
    <xf numFmtId="0" fontId="9" fillId="0" borderId="0" xfId="25" applyFont="1" applyProtection="1"/>
    <xf numFmtId="0" fontId="0" fillId="0" borderId="3" xfId="0" applyBorder="1"/>
    <xf numFmtId="0" fontId="88" fillId="15" borderId="71" xfId="0" applyFont="1" applyFill="1" applyBorder="1" applyAlignment="1">
      <alignment vertical="center" wrapText="1"/>
    </xf>
    <xf numFmtId="0" fontId="88" fillId="15" borderId="4" xfId="0" applyFont="1" applyFill="1" applyBorder="1" applyAlignment="1">
      <alignment vertical="center" wrapText="1"/>
    </xf>
    <xf numFmtId="0" fontId="0" fillId="0" borderId="3" xfId="0" applyBorder="1" applyAlignment="1">
      <alignment wrapText="1"/>
    </xf>
    <xf numFmtId="0" fontId="12" fillId="12" borderId="26" xfId="0" applyFont="1" applyFill="1" applyBorder="1" applyAlignment="1" applyProtection="1">
      <alignment horizontal="center" vertical="center" textRotation="90" wrapText="1"/>
    </xf>
    <xf numFmtId="0" fontId="0" fillId="0" borderId="28" xfId="0" applyBorder="1" applyAlignment="1">
      <alignment vertical="center" wrapText="1"/>
    </xf>
    <xf numFmtId="0" fontId="0" fillId="0" borderId="26" xfId="0" applyBorder="1" applyAlignment="1">
      <alignment horizontal="center" vertical="center"/>
    </xf>
    <xf numFmtId="2" fontId="17" fillId="4" borderId="39" xfId="0" applyNumberFormat="1" applyFont="1" applyFill="1" applyBorder="1" applyAlignment="1" applyProtection="1">
      <alignment horizontal="center"/>
      <protection locked="0"/>
    </xf>
    <xf numFmtId="0" fontId="12" fillId="4" borderId="3" xfId="0" applyFont="1" applyFill="1" applyBorder="1" applyAlignment="1">
      <alignment horizontal="center" wrapText="1"/>
    </xf>
    <xf numFmtId="2" fontId="17" fillId="4" borderId="2" xfId="0" applyNumberFormat="1" applyFont="1" applyFill="1" applyBorder="1" applyAlignment="1" applyProtection="1">
      <alignment horizontal="center"/>
      <protection locked="0"/>
    </xf>
    <xf numFmtId="0" fontId="50" fillId="4" borderId="16" xfId="0" applyFont="1" applyFill="1" applyBorder="1" applyAlignment="1" applyProtection="1">
      <alignment horizontal="center" vertical="center"/>
    </xf>
    <xf numFmtId="0" fontId="44" fillId="4" borderId="39" xfId="0" applyFont="1" applyFill="1" applyBorder="1" applyAlignment="1" applyProtection="1">
      <alignment horizontal="center" vertical="center"/>
    </xf>
    <xf numFmtId="0" fontId="64" fillId="4" borderId="0" xfId="0" applyFont="1" applyFill="1" applyBorder="1" applyAlignment="1" applyProtection="1">
      <alignment horizontal="center" vertical="center"/>
    </xf>
    <xf numFmtId="0" fontId="73" fillId="4" borderId="0" xfId="0" applyFont="1" applyFill="1" applyBorder="1" applyAlignment="1" applyProtection="1">
      <alignment horizontal="center" vertical="center"/>
      <protection locked="0"/>
    </xf>
    <xf numFmtId="0" fontId="64" fillId="5" borderId="0" xfId="0" applyFont="1" applyFill="1" applyAlignment="1" applyProtection="1">
      <alignment horizontal="center" vertical="center"/>
    </xf>
    <xf numFmtId="0" fontId="64" fillId="5" borderId="0" xfId="0" applyFont="1" applyFill="1" applyBorder="1" applyAlignment="1" applyProtection="1">
      <alignment horizontal="center" vertical="center"/>
    </xf>
    <xf numFmtId="0" fontId="64" fillId="2" borderId="71" xfId="0" applyFont="1" applyFill="1" applyBorder="1" applyAlignment="1" applyProtection="1">
      <alignment horizontal="center" vertical="center" wrapText="1"/>
    </xf>
    <xf numFmtId="0" fontId="107" fillId="0" borderId="2" xfId="0" applyFont="1" applyBorder="1"/>
    <xf numFmtId="0" fontId="0" fillId="0" borderId="39" xfId="0" applyBorder="1"/>
    <xf numFmtId="0" fontId="107" fillId="0" borderId="16" xfId="0" applyFont="1" applyBorder="1"/>
    <xf numFmtId="0" fontId="109" fillId="0" borderId="2" xfId="0" applyFont="1" applyBorder="1"/>
    <xf numFmtId="0" fontId="0" fillId="0" borderId="2" xfId="0" applyBorder="1"/>
    <xf numFmtId="0" fontId="106" fillId="17" borderId="0" xfId="0" applyFont="1" applyFill="1"/>
    <xf numFmtId="0" fontId="110" fillId="17" borderId="0" xfId="0" applyFont="1" applyFill="1"/>
    <xf numFmtId="0" fontId="0" fillId="0" borderId="0" xfId="0" applyAlignment="1">
      <alignment horizontal="center"/>
    </xf>
    <xf numFmtId="0" fontId="0" fillId="0" borderId="0" xfId="0" applyBorder="1"/>
    <xf numFmtId="0" fontId="0" fillId="17" borderId="0" xfId="0" applyFill="1"/>
    <xf numFmtId="0" fontId="0" fillId="0" borderId="16" xfId="0" applyBorder="1"/>
    <xf numFmtId="0" fontId="0" fillId="0" borderId="0" xfId="0" applyFill="1" applyBorder="1"/>
    <xf numFmtId="14" fontId="0" fillId="0" borderId="39" xfId="0" applyNumberFormat="1" applyBorder="1"/>
    <xf numFmtId="0" fontId="0" fillId="0" borderId="3" xfId="0" applyFont="1" applyBorder="1" applyAlignment="1">
      <alignment horizontal="center"/>
    </xf>
    <xf numFmtId="0" fontId="112" fillId="0" borderId="0" xfId="0" applyFont="1"/>
    <xf numFmtId="0" fontId="0" fillId="0" borderId="0" xfId="0" applyBorder="1" applyAlignment="1">
      <alignment horizontal="left"/>
    </xf>
    <xf numFmtId="0" fontId="0" fillId="0" borderId="3" xfId="0" applyBorder="1" applyAlignment="1">
      <alignment horizontal="center"/>
    </xf>
    <xf numFmtId="0" fontId="38" fillId="2" borderId="53" xfId="0" applyNumberFormat="1" applyFont="1" applyFill="1" applyBorder="1" applyAlignment="1" applyProtection="1">
      <alignment horizontal="center" vertical="center" wrapText="1"/>
    </xf>
    <xf numFmtId="0" fontId="38" fillId="2" borderId="55"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44" fillId="0" borderId="52" xfId="0" applyFont="1" applyFill="1" applyBorder="1" applyAlignment="1" applyProtection="1">
      <alignment horizontal="center" vertical="center"/>
    </xf>
    <xf numFmtId="0" fontId="44" fillId="4" borderId="52" xfId="0" applyFont="1" applyFill="1" applyBorder="1" applyAlignment="1" applyProtection="1">
      <alignment horizontal="center" vertical="center"/>
    </xf>
    <xf numFmtId="0" fontId="44" fillId="0" borderId="0" xfId="0" applyFont="1" applyFill="1" applyAlignment="1" applyProtection="1">
      <alignment vertical="center"/>
    </xf>
    <xf numFmtId="0" fontId="46" fillId="0" borderId="0" xfId="0" applyFont="1" applyFill="1" applyAlignment="1" applyProtection="1">
      <alignment vertical="center"/>
    </xf>
    <xf numFmtId="2" fontId="44" fillId="4" borderId="3" xfId="0" applyNumberFormat="1" applyFont="1" applyFill="1" applyBorder="1" applyAlignment="1" applyProtection="1">
      <alignment vertical="center"/>
    </xf>
    <xf numFmtId="0" fontId="44" fillId="4" borderId="3" xfId="0" applyFont="1" applyFill="1" applyBorder="1" applyAlignment="1" applyProtection="1">
      <alignment vertical="center"/>
    </xf>
    <xf numFmtId="2" fontId="44" fillId="4" borderId="3" xfId="0" applyNumberFormat="1" applyFont="1" applyFill="1" applyBorder="1" applyAlignment="1" applyProtection="1">
      <alignment horizontal="centerContinuous" vertical="center"/>
    </xf>
    <xf numFmtId="0" fontId="44" fillId="4" borderId="3" xfId="0" applyFont="1" applyFill="1" applyBorder="1" applyAlignment="1" applyProtection="1">
      <alignment horizontal="centerContinuous" vertical="center"/>
    </xf>
    <xf numFmtId="4" fontId="64" fillId="0" borderId="57" xfId="0" applyNumberFormat="1" applyFont="1" applyFill="1" applyBorder="1" applyAlignment="1" applyProtection="1">
      <alignment horizontal="center" vertical="center" wrapText="1"/>
      <protection locked="0"/>
    </xf>
    <xf numFmtId="0" fontId="10" fillId="4" borderId="3" xfId="0" applyFont="1" applyFill="1" applyBorder="1" applyAlignment="1" applyProtection="1">
      <alignment horizontal="center" vertical="center"/>
    </xf>
    <xf numFmtId="0" fontId="113" fillId="5" borderId="0" xfId="0" applyFont="1" applyFill="1" applyBorder="1" applyAlignment="1" applyProtection="1">
      <alignment horizontal="center" vertical="center" wrapText="1"/>
    </xf>
    <xf numFmtId="9" fontId="44" fillId="0" borderId="56" xfId="0" applyNumberFormat="1" applyFont="1" applyFill="1" applyBorder="1" applyAlignment="1" applyProtection="1">
      <alignment horizontal="centerContinuous" vertical="center"/>
    </xf>
    <xf numFmtId="0" fontId="44" fillId="0" borderId="0" xfId="0" applyFont="1" applyFill="1" applyBorder="1" applyAlignment="1" applyProtection="1">
      <alignment vertical="center"/>
    </xf>
    <xf numFmtId="0" fontId="44" fillId="0" borderId="0" xfId="0" applyFont="1" applyFill="1" applyBorder="1" applyAlignment="1" applyProtection="1">
      <alignment horizontal="center" vertical="center"/>
    </xf>
    <xf numFmtId="0" fontId="44" fillId="7" borderId="61"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62" fillId="5" borderId="0" xfId="0" applyFont="1" applyFill="1" applyAlignment="1" applyProtection="1">
      <alignment horizontal="center" vertical="center"/>
    </xf>
    <xf numFmtId="0" fontId="64" fillId="5" borderId="0" xfId="0" applyFont="1" applyFill="1" applyAlignment="1" applyProtection="1">
      <alignment vertical="center"/>
    </xf>
    <xf numFmtId="0" fontId="64" fillId="5" borderId="0" xfId="0" applyFont="1" applyFill="1" applyBorder="1" applyAlignment="1" applyProtection="1">
      <alignment vertical="center"/>
    </xf>
    <xf numFmtId="0" fontId="64" fillId="5" borderId="0" xfId="0" applyFont="1" applyFill="1" applyBorder="1" applyAlignment="1" applyProtection="1">
      <alignment horizontal="center" vertical="center" wrapText="1"/>
    </xf>
    <xf numFmtId="0" fontId="63" fillId="2" borderId="1" xfId="0" applyFont="1" applyFill="1" applyBorder="1" applyAlignment="1" applyProtection="1">
      <alignment vertical="center"/>
    </xf>
    <xf numFmtId="0" fontId="44" fillId="0" borderId="44" xfId="0" applyFont="1" applyFill="1" applyBorder="1" applyAlignment="1" applyProtection="1">
      <alignment horizontal="centerContinuous" vertical="center"/>
    </xf>
    <xf numFmtId="0" fontId="44" fillId="0" borderId="57" xfId="0" applyFont="1" applyFill="1" applyBorder="1" applyAlignment="1" applyProtection="1">
      <alignment horizontal="centerContinuous" vertical="center"/>
    </xf>
    <xf numFmtId="9" fontId="44" fillId="0" borderId="0" xfId="0" applyNumberFormat="1" applyFont="1" applyFill="1" applyAlignment="1" applyProtection="1">
      <alignment vertical="center"/>
    </xf>
    <xf numFmtId="0" fontId="44" fillId="0" borderId="0" xfId="0" applyFont="1" applyFill="1" applyAlignment="1" applyProtection="1">
      <alignment horizontal="right" vertical="center"/>
    </xf>
    <xf numFmtId="0" fontId="44" fillId="0" borderId="66" xfId="0" applyFont="1" applyFill="1" applyBorder="1" applyAlignment="1" applyProtection="1">
      <alignment horizontal="centerContinuous" vertical="center"/>
    </xf>
    <xf numFmtId="0" fontId="44" fillId="0" borderId="3" xfId="0" applyFont="1" applyFill="1" applyBorder="1" applyAlignment="1" applyProtection="1">
      <alignment horizontal="centerContinuous" vertical="center"/>
    </xf>
    <xf numFmtId="0" fontId="44" fillId="0" borderId="61" xfId="0" applyFont="1" applyFill="1" applyBorder="1" applyAlignment="1" applyProtection="1">
      <alignment horizontal="centerContinuous" vertical="center"/>
    </xf>
    <xf numFmtId="0" fontId="44" fillId="0" borderId="69" xfId="0" applyFont="1" applyFill="1" applyBorder="1" applyAlignment="1" applyProtection="1">
      <alignment vertical="center"/>
    </xf>
    <xf numFmtId="9" fontId="44" fillId="0" borderId="66" xfId="0" applyNumberFormat="1" applyFont="1" applyFill="1" applyBorder="1" applyAlignment="1" applyProtection="1">
      <alignment vertical="center"/>
    </xf>
    <xf numFmtId="9" fontId="44" fillId="0" borderId="3" xfId="0" applyNumberFormat="1" applyFont="1" applyFill="1" applyBorder="1" applyAlignment="1" applyProtection="1">
      <alignment vertical="center"/>
    </xf>
    <xf numFmtId="9" fontId="44" fillId="0" borderId="61" xfId="0" applyNumberFormat="1" applyFont="1" applyFill="1" applyBorder="1" applyAlignment="1" applyProtection="1">
      <alignment vertical="center"/>
    </xf>
    <xf numFmtId="9" fontId="44" fillId="0" borderId="15" xfId="0" applyNumberFormat="1" applyFont="1" applyFill="1" applyBorder="1" applyAlignment="1" applyProtection="1">
      <alignment vertical="center"/>
    </xf>
    <xf numFmtId="9" fontId="44" fillId="0" borderId="39" xfId="0" applyNumberFormat="1" applyFont="1" applyFill="1" applyBorder="1" applyAlignment="1" applyProtection="1">
      <alignment vertical="center"/>
    </xf>
    <xf numFmtId="1" fontId="44" fillId="0" borderId="66" xfId="0" applyNumberFormat="1" applyFont="1" applyFill="1" applyBorder="1" applyAlignment="1" applyProtection="1">
      <alignment vertical="center"/>
    </xf>
    <xf numFmtId="0" fontId="44" fillId="0" borderId="3" xfId="0" applyFont="1" applyFill="1" applyBorder="1" applyAlignment="1" applyProtection="1">
      <alignment vertical="center"/>
    </xf>
    <xf numFmtId="0" fontId="44" fillId="0" borderId="61" xfId="0" applyFont="1" applyFill="1" applyBorder="1" applyAlignment="1" applyProtection="1">
      <alignment vertical="center"/>
    </xf>
    <xf numFmtId="0" fontId="44" fillId="0" borderId="15" xfId="0" applyFont="1" applyFill="1" applyBorder="1" applyAlignment="1" applyProtection="1">
      <alignment vertical="center"/>
    </xf>
    <xf numFmtId="1" fontId="44" fillId="0" borderId="58" xfId="0" applyNumberFormat="1" applyFont="1" applyFill="1" applyBorder="1" applyAlignment="1" applyProtection="1">
      <alignment vertical="center"/>
    </xf>
    <xf numFmtId="2" fontId="44" fillId="0" borderId="0" xfId="0" applyNumberFormat="1" applyFont="1" applyFill="1" applyAlignment="1" applyProtection="1">
      <alignment vertical="center"/>
    </xf>
    <xf numFmtId="2" fontId="44" fillId="0" borderId="56" xfId="0" applyNumberFormat="1" applyFont="1" applyFill="1" applyBorder="1" applyAlignment="1" applyProtection="1">
      <alignment vertical="center"/>
    </xf>
    <xf numFmtId="0" fontId="44" fillId="0" borderId="44" xfId="0" applyFont="1" applyFill="1" applyBorder="1" applyAlignment="1" applyProtection="1">
      <alignment vertical="center"/>
    </xf>
    <xf numFmtId="0" fontId="44" fillId="0" borderId="57" xfId="0" applyFont="1" applyFill="1" applyBorder="1" applyAlignment="1" applyProtection="1">
      <alignment vertical="center"/>
    </xf>
    <xf numFmtId="0" fontId="44" fillId="0" borderId="28" xfId="0" applyFont="1" applyFill="1" applyBorder="1" applyAlignment="1" applyProtection="1">
      <alignment vertical="center"/>
    </xf>
    <xf numFmtId="0" fontId="44" fillId="0" borderId="26" xfId="0" applyFont="1" applyFill="1" applyBorder="1" applyAlignment="1" applyProtection="1">
      <alignment vertical="center"/>
    </xf>
    <xf numFmtId="0" fontId="44" fillId="0" borderId="29" xfId="0" applyFont="1" applyFill="1" applyBorder="1" applyAlignment="1" applyProtection="1">
      <alignment vertical="center"/>
    </xf>
    <xf numFmtId="2" fontId="44" fillId="0" borderId="58" xfId="0" applyNumberFormat="1" applyFont="1" applyFill="1" applyBorder="1" applyAlignment="1" applyProtection="1">
      <alignment vertical="center"/>
    </xf>
    <xf numFmtId="0" fontId="44" fillId="0" borderId="13" xfId="0" applyFont="1" applyFill="1" applyBorder="1" applyAlignment="1" applyProtection="1">
      <alignment vertical="center"/>
    </xf>
    <xf numFmtId="0" fontId="44" fillId="0" borderId="59" xfId="0" applyFont="1" applyFill="1" applyBorder="1" applyAlignment="1" applyProtection="1">
      <alignment vertical="center"/>
    </xf>
    <xf numFmtId="2" fontId="44" fillId="0" borderId="3" xfId="0" applyNumberFormat="1" applyFont="1" applyFill="1" applyBorder="1" applyAlignment="1" applyProtection="1">
      <alignment horizontal="centerContinuous" vertical="center"/>
    </xf>
    <xf numFmtId="2" fontId="44" fillId="0" borderId="3" xfId="0" applyNumberFormat="1" applyFont="1" applyFill="1" applyBorder="1" applyAlignment="1" applyProtection="1">
      <alignment vertical="center"/>
    </xf>
    <xf numFmtId="2" fontId="44" fillId="0" borderId="0" xfId="0" applyNumberFormat="1" applyFont="1" applyFill="1" applyBorder="1" applyAlignment="1" applyProtection="1">
      <alignment vertical="center"/>
    </xf>
    <xf numFmtId="0" fontId="44" fillId="0" borderId="69" xfId="0" applyFont="1" applyFill="1" applyBorder="1" applyAlignment="1" applyProtection="1">
      <alignment horizontal="center" vertical="center"/>
    </xf>
    <xf numFmtId="2" fontId="44" fillId="0" borderId="69" xfId="0" applyNumberFormat="1" applyFont="1" applyFill="1" applyBorder="1" applyAlignment="1" applyProtection="1">
      <alignment horizontal="center" vertical="center"/>
    </xf>
    <xf numFmtId="0" fontId="44" fillId="0" borderId="15" xfId="0" applyFont="1" applyFill="1" applyBorder="1" applyAlignment="1" applyProtection="1">
      <alignment horizontal="center" vertical="center"/>
    </xf>
    <xf numFmtId="2" fontId="44" fillId="0" borderId="15" xfId="0" applyNumberFormat="1" applyFont="1" applyFill="1" applyBorder="1" applyAlignment="1" applyProtection="1">
      <alignment horizontal="center" vertical="center"/>
    </xf>
    <xf numFmtId="0" fontId="44" fillId="0" borderId="3" xfId="0" applyFont="1" applyFill="1" applyBorder="1" applyAlignment="1" applyProtection="1">
      <alignment horizontal="center" vertical="center"/>
    </xf>
    <xf numFmtId="2" fontId="44" fillId="0" borderId="3" xfId="0" applyNumberFormat="1" applyFont="1" applyFill="1" applyBorder="1" applyAlignment="1" applyProtection="1">
      <alignment horizontal="center" vertical="center"/>
    </xf>
    <xf numFmtId="0" fontId="44" fillId="0" borderId="0" xfId="0" applyFont="1" applyFill="1" applyAlignment="1" applyProtection="1">
      <alignment horizontal="center" vertical="center"/>
    </xf>
    <xf numFmtId="0" fontId="9" fillId="0" borderId="0" xfId="0" applyFont="1" applyFill="1" applyBorder="1" applyAlignment="1" applyProtection="1">
      <alignment horizontal="center" vertical="center"/>
    </xf>
    <xf numFmtId="0" fontId="10" fillId="0" borderId="3" xfId="0" applyFont="1" applyFill="1" applyBorder="1" applyAlignment="1" applyProtection="1">
      <alignment horizontal="center" vertical="center"/>
    </xf>
    <xf numFmtId="0" fontId="64" fillId="4" borderId="44" xfId="0" applyFont="1" applyFill="1" applyBorder="1" applyAlignment="1" applyProtection="1">
      <alignment horizontal="center" vertical="center" wrapText="1"/>
      <protection locked="0"/>
    </xf>
    <xf numFmtId="0" fontId="64" fillId="4" borderId="45" xfId="0" applyNumberFormat="1" applyFont="1" applyFill="1" applyBorder="1" applyAlignment="1" applyProtection="1">
      <alignment horizontal="left" vertical="center"/>
      <protection locked="0"/>
    </xf>
    <xf numFmtId="0" fontId="64" fillId="4" borderId="2" xfId="0" applyNumberFormat="1" applyFont="1" applyFill="1" applyBorder="1" applyAlignment="1" applyProtection="1">
      <alignment horizontal="left" vertical="top" wrapText="1"/>
      <protection locked="0"/>
    </xf>
    <xf numFmtId="0" fontId="64" fillId="4" borderId="2" xfId="0" applyNumberFormat="1" applyFont="1" applyFill="1" applyBorder="1" applyAlignment="1" applyProtection="1">
      <alignment horizontal="left" vertical="center"/>
      <protection locked="0"/>
    </xf>
    <xf numFmtId="0" fontId="64" fillId="4" borderId="78" xfId="0" applyNumberFormat="1" applyFont="1" applyFill="1" applyBorder="1" applyAlignment="1" applyProtection="1">
      <alignment horizontal="left" vertical="center"/>
      <protection locked="0"/>
    </xf>
    <xf numFmtId="0" fontId="44" fillId="0" borderId="68" xfId="0" applyFont="1" applyFill="1" applyBorder="1" applyAlignment="1" applyProtection="1">
      <alignment vertical="center"/>
    </xf>
    <xf numFmtId="4" fontId="38" fillId="2" borderId="28" xfId="0" applyNumberFormat="1" applyFont="1" applyFill="1" applyBorder="1" applyAlignment="1" applyProtection="1">
      <alignment horizontal="center" vertical="center" wrapText="1"/>
    </xf>
    <xf numFmtId="0" fontId="45" fillId="0" borderId="0" xfId="0" applyFont="1" applyFill="1" applyAlignment="1" applyProtection="1"/>
    <xf numFmtId="49" fontId="114" fillId="0" borderId="0" xfId="0" applyNumberFormat="1" applyFont="1" applyFill="1" applyAlignment="1" applyProtection="1"/>
    <xf numFmtId="1" fontId="69" fillId="2"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xf>
    <xf numFmtId="0" fontId="44" fillId="7" borderId="0" xfId="0" applyFont="1" applyFill="1" applyBorder="1" applyAlignment="1" applyProtection="1">
      <alignment vertical="center"/>
    </xf>
    <xf numFmtId="0" fontId="44" fillId="7" borderId="0" xfId="0" applyFont="1" applyFill="1" applyBorder="1" applyAlignment="1" applyProtection="1">
      <alignment horizontal="center" vertical="center"/>
    </xf>
    <xf numFmtId="4" fontId="38" fillId="2" borderId="28" xfId="0" applyNumberFormat="1" applyFont="1" applyFill="1" applyBorder="1" applyAlignment="1" applyProtection="1">
      <alignment horizontal="center" vertical="center" wrapText="1"/>
    </xf>
    <xf numFmtId="0" fontId="70" fillId="4" borderId="13" xfId="0" applyFont="1" applyFill="1" applyBorder="1" applyAlignment="1" applyProtection="1">
      <alignment horizontal="center" vertical="center"/>
      <protection locked="0"/>
    </xf>
    <xf numFmtId="0" fontId="70" fillId="4" borderId="13" xfId="0"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wrapText="1"/>
    </xf>
    <xf numFmtId="0" fontId="70" fillId="4" borderId="3" xfId="0" applyFont="1" applyFill="1" applyBorder="1" applyAlignment="1" applyProtection="1">
      <alignment horizontal="center" vertical="center"/>
      <protection locked="0"/>
    </xf>
    <xf numFmtId="0" fontId="70" fillId="4" borderId="3" xfId="0" applyFont="1" applyFill="1" applyBorder="1" applyAlignment="1" applyProtection="1">
      <alignment horizontal="center" vertical="center" wrapText="1"/>
      <protection locked="0"/>
    </xf>
    <xf numFmtId="0" fontId="64" fillId="2" borderId="47" xfId="0" applyFont="1" applyFill="1" applyBorder="1" applyAlignment="1" applyProtection="1">
      <alignment horizontal="center" vertical="center" wrapText="1"/>
    </xf>
    <xf numFmtId="0" fontId="70" fillId="4" borderId="44" xfId="0" applyFont="1" applyFill="1" applyBorder="1" applyAlignment="1" applyProtection="1">
      <alignment horizontal="center" vertical="center"/>
      <protection locked="0"/>
    </xf>
    <xf numFmtId="0" fontId="70" fillId="4" borderId="44" xfId="0" applyFont="1" applyFill="1" applyBorder="1" applyAlignment="1" applyProtection="1">
      <alignment horizontal="center" vertical="center" wrapText="1"/>
      <protection locked="0"/>
    </xf>
    <xf numFmtId="0" fontId="64" fillId="2" borderId="42"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71" xfId="0" applyFont="1" applyFill="1" applyBorder="1" applyAlignment="1" applyProtection="1">
      <alignment horizontal="center" vertical="center" wrapText="1"/>
    </xf>
    <xf numFmtId="0" fontId="69" fillId="2" borderId="59" xfId="0"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3" fontId="69" fillId="2" borderId="73" xfId="0" applyNumberFormat="1" applyFont="1" applyFill="1" applyBorder="1" applyAlignment="1" applyProtection="1">
      <alignment horizontal="center" vertical="center" wrapText="1"/>
    </xf>
    <xf numFmtId="0" fontId="69" fillId="2" borderId="73" xfId="0" applyFont="1" applyFill="1" applyBorder="1" applyAlignment="1" applyProtection="1">
      <alignment horizontal="center" vertical="center" wrapText="1"/>
    </xf>
    <xf numFmtId="0" fontId="69" fillId="2" borderId="58" xfId="0" applyFont="1" applyFill="1" applyBorder="1" applyAlignment="1" applyProtection="1">
      <alignment horizontal="center" vertical="center" wrapText="1"/>
    </xf>
    <xf numFmtId="0" fontId="64" fillId="4" borderId="59" xfId="0" applyFont="1" applyFill="1" applyBorder="1" applyAlignment="1" applyProtection="1">
      <alignment horizontal="center" vertical="center" wrapText="1"/>
      <protection locked="0"/>
    </xf>
    <xf numFmtId="0" fontId="64" fillId="4" borderId="13" xfId="0" applyFont="1" applyFill="1" applyBorder="1" applyAlignment="1" applyProtection="1">
      <alignment horizontal="center" vertical="center" wrapText="1"/>
      <protection locked="0"/>
    </xf>
    <xf numFmtId="0" fontId="69" fillId="2" borderId="61" xfId="0"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3" fontId="69" fillId="2" borderId="15"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wrapText="1"/>
    </xf>
    <xf numFmtId="0" fontId="64" fillId="4" borderId="3" xfId="0" applyFont="1" applyFill="1" applyBorder="1" applyAlignment="1" applyProtection="1">
      <alignment horizontal="center" vertical="center" wrapText="1"/>
      <protection locked="0"/>
    </xf>
    <xf numFmtId="3" fontId="71" fillId="2" borderId="15" xfId="0" applyNumberFormat="1" applyFont="1" applyFill="1" applyBorder="1" applyAlignment="1" applyProtection="1">
      <alignment horizontal="center" vertical="center" wrapText="1"/>
    </xf>
    <xf numFmtId="4" fontId="64" fillId="4" borderId="61" xfId="0" applyNumberFormat="1" applyFont="1" applyFill="1" applyBorder="1" applyAlignment="1" applyProtection="1">
      <alignment horizontal="center" vertical="center" wrapText="1"/>
      <protection locked="0"/>
    </xf>
    <xf numFmtId="0" fontId="69" fillId="2" borderId="57" xfId="0" applyFont="1" applyFill="1" applyBorder="1" applyAlignment="1" applyProtection="1">
      <alignment horizontal="center" vertical="center" wrapText="1"/>
    </xf>
    <xf numFmtId="0" fontId="69" fillId="2" borderId="44" xfId="0" applyFont="1" applyFill="1" applyBorder="1" applyAlignment="1" applyProtection="1">
      <alignment horizontal="center" vertical="center" wrapText="1"/>
    </xf>
    <xf numFmtId="3" fontId="69" fillId="2" borderId="44" xfId="0" applyNumberFormat="1" applyFont="1" applyFill="1" applyBorder="1" applyAlignment="1" applyProtection="1">
      <alignment horizontal="center" vertical="center" wrapText="1"/>
    </xf>
    <xf numFmtId="0" fontId="69" fillId="2" borderId="56"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0" fontId="69" fillId="2" borderId="28" xfId="0" applyFont="1" applyFill="1" applyBorder="1" applyAlignment="1" applyProtection="1">
      <alignment horizontal="center" vertical="center" wrapText="1"/>
    </xf>
    <xf numFmtId="0" fontId="68" fillId="0" borderId="51" xfId="0" quotePrefix="1" applyFont="1" applyFill="1" applyBorder="1" applyAlignment="1" applyProtection="1">
      <alignment horizontal="center" vertical="center"/>
      <protection locked="0"/>
    </xf>
    <xf numFmtId="0" fontId="68" fillId="0" borderId="35" xfId="0" quotePrefix="1" applyFont="1" applyFill="1" applyBorder="1" applyAlignment="1" applyProtection="1">
      <alignment horizontal="center" vertical="center"/>
      <protection locked="0"/>
    </xf>
    <xf numFmtId="0" fontId="64" fillId="2" borderId="1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2" fillId="5" borderId="3" xfId="0" applyFont="1" applyFill="1" applyBorder="1" applyAlignment="1" applyProtection="1">
      <alignment horizontal="center" vertical="center" wrapText="1"/>
    </xf>
    <xf numFmtId="0" fontId="62" fillId="5" borderId="44" xfId="0" applyFont="1" applyFill="1" applyBorder="1" applyAlignment="1" applyProtection="1">
      <alignment horizontal="center" vertical="center" wrapText="1"/>
    </xf>
    <xf numFmtId="0" fontId="62" fillId="5" borderId="13" xfId="0" applyFont="1" applyFill="1" applyBorder="1" applyAlignment="1" applyProtection="1">
      <alignment horizontal="center" vertical="center" wrapText="1"/>
    </xf>
    <xf numFmtId="0" fontId="62" fillId="5" borderId="0" xfId="0" applyFont="1" applyFill="1" applyBorder="1" applyAlignment="1" applyProtection="1">
      <alignment horizontal="left" vertical="center"/>
    </xf>
    <xf numFmtId="0" fontId="70" fillId="4" borderId="56" xfId="0" applyFont="1" applyFill="1" applyBorder="1" applyAlignment="1" applyProtection="1">
      <alignment horizontal="center" vertical="center" wrapText="1"/>
      <protection locked="0"/>
    </xf>
    <xf numFmtId="0" fontId="70" fillId="4" borderId="66" xfId="0" applyFont="1" applyFill="1" applyBorder="1" applyAlignment="1" applyProtection="1">
      <alignment horizontal="center" vertical="center" wrapText="1"/>
      <protection locked="0"/>
    </xf>
    <xf numFmtId="0" fontId="70" fillId="4" borderId="58"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left" vertical="center" wrapText="1"/>
    </xf>
    <xf numFmtId="0" fontId="64" fillId="4" borderId="0" xfId="0" applyFont="1" applyFill="1" applyBorder="1" applyAlignment="1" applyProtection="1">
      <alignment horizontal="center" vertical="center"/>
    </xf>
    <xf numFmtId="0" fontId="73" fillId="4" borderId="0" xfId="0" applyFont="1" applyFill="1" applyBorder="1" applyAlignment="1" applyProtection="1">
      <alignment horizontal="center" vertical="center"/>
      <protection locked="0"/>
    </xf>
    <xf numFmtId="0" fontId="64" fillId="5" borderId="0" xfId="0" applyFont="1" applyFill="1" applyAlignment="1" applyProtection="1">
      <alignment horizontal="center" vertical="center"/>
    </xf>
    <xf numFmtId="0" fontId="64" fillId="5" borderId="0" xfId="0" applyFont="1" applyFill="1" applyBorder="1" applyAlignment="1" applyProtection="1">
      <alignment horizontal="center" vertical="center"/>
    </xf>
    <xf numFmtId="49" fontId="64" fillId="4" borderId="51" xfId="0" applyNumberFormat="1" applyFont="1" applyFill="1" applyBorder="1" applyAlignment="1" applyProtection="1">
      <alignment horizontal="left" vertical="center"/>
      <protection locked="0"/>
    </xf>
    <xf numFmtId="3" fontId="64" fillId="4" borderId="51" xfId="0" applyNumberFormat="1" applyFont="1" applyFill="1" applyBorder="1" applyAlignment="1" applyProtection="1">
      <alignment horizontal="left" vertical="center"/>
      <protection locked="0"/>
    </xf>
    <xf numFmtId="0" fontId="64" fillId="4" borderId="35" xfId="0" applyFont="1" applyFill="1" applyBorder="1" applyAlignment="1" applyProtection="1">
      <alignment horizontal="left" vertical="center"/>
      <protection locked="0"/>
    </xf>
    <xf numFmtId="0" fontId="64" fillId="4" borderId="46" xfId="0" applyFont="1" applyFill="1" applyBorder="1" applyAlignment="1" applyProtection="1">
      <alignment horizontal="left" vertical="center"/>
      <protection locked="0"/>
    </xf>
    <xf numFmtId="0" fontId="64" fillId="4" borderId="51" xfId="0" applyFont="1" applyFill="1" applyBorder="1" applyAlignment="1" applyProtection="1">
      <alignment horizontal="left" vertical="center"/>
      <protection locked="0"/>
    </xf>
    <xf numFmtId="0" fontId="50" fillId="4" borderId="16" xfId="0" applyFont="1" applyFill="1" applyBorder="1" applyAlignment="1" applyProtection="1">
      <alignment horizontal="center" vertical="center"/>
    </xf>
    <xf numFmtId="0" fontId="44" fillId="4" borderId="39" xfId="0" applyFont="1" applyFill="1" applyBorder="1" applyAlignment="1" applyProtection="1">
      <alignment horizontal="center" vertical="center"/>
    </xf>
    <xf numFmtId="0" fontId="64" fillId="2" borderId="71" xfId="0" applyFont="1" applyFill="1" applyBorder="1" applyAlignment="1" applyProtection="1">
      <alignment horizontal="center" vertical="center" wrapText="1"/>
    </xf>
    <xf numFmtId="0" fontId="115" fillId="0" borderId="0" xfId="0" applyFont="1"/>
    <xf numFmtId="0" fontId="0" fillId="0" borderId="0" xfId="0" quotePrefix="1" applyAlignment="1">
      <alignment horizontal="center" vertical="top"/>
    </xf>
    <xf numFmtId="0" fontId="0" fillId="0" borderId="0" xfId="0" quotePrefix="1" applyAlignment="1">
      <alignment horizontal="center"/>
    </xf>
    <xf numFmtId="0" fontId="59" fillId="0" borderId="0" xfId="0" applyFont="1" applyAlignment="1">
      <alignment horizontal="center" vertical="center"/>
    </xf>
    <xf numFmtId="0" fontId="0" fillId="0" borderId="0" xfId="0" applyFont="1" applyAlignment="1">
      <alignment horizontal="left" vertical="center"/>
    </xf>
    <xf numFmtId="0" fontId="120" fillId="0" borderId="0" xfId="0" applyFont="1" applyAlignment="1">
      <alignment horizontal="left" vertical="center" indent="2"/>
    </xf>
    <xf numFmtId="0" fontId="121" fillId="0" borderId="0" xfId="0" applyFont="1" applyAlignment="1">
      <alignment horizontal="left" vertical="center" indent="4"/>
    </xf>
    <xf numFmtId="0" fontId="0" fillId="20" borderId="8" xfId="0" applyFill="1" applyBorder="1"/>
    <xf numFmtId="0" fontId="0" fillId="20" borderId="0" xfId="0" applyFill="1" applyBorder="1"/>
    <xf numFmtId="0" fontId="0" fillId="20" borderId="5" xfId="0" applyFill="1" applyBorder="1"/>
    <xf numFmtId="0" fontId="0" fillId="20" borderId="10" xfId="0" applyFill="1" applyBorder="1"/>
    <xf numFmtId="0" fontId="0" fillId="20" borderId="11" xfId="0" applyFill="1" applyBorder="1"/>
    <xf numFmtId="0" fontId="0" fillId="20" borderId="12" xfId="0" applyFill="1" applyBorder="1"/>
    <xf numFmtId="0" fontId="23" fillId="0" borderId="0" xfId="0" applyFont="1"/>
    <xf numFmtId="166" fontId="23" fillId="0" borderId="0" xfId="0" applyNumberFormat="1" applyFont="1"/>
    <xf numFmtId="0" fontId="23" fillId="0" borderId="99" xfId="0" applyFont="1" applyBorder="1"/>
    <xf numFmtId="1" fontId="15" fillId="0" borderId="100" xfId="0" applyNumberFormat="1" applyFont="1" applyBorder="1" applyAlignment="1">
      <alignment horizontal="center" vertical="center" textRotation="90"/>
    </xf>
    <xf numFmtId="174" fontId="123" fillId="0" borderId="102" xfId="0" applyNumberFormat="1" applyFont="1" applyFill="1" applyBorder="1" applyAlignment="1">
      <alignment horizontal="center" vertical="center" textRotation="90" wrapText="1"/>
    </xf>
    <xf numFmtId="1" fontId="15" fillId="0" borderId="100" xfId="0" applyNumberFormat="1" applyFont="1" applyFill="1" applyBorder="1" applyAlignment="1">
      <alignment horizontal="center" vertical="center" wrapText="1"/>
    </xf>
    <xf numFmtId="174" fontId="23" fillId="0" borderId="102" xfId="0" applyNumberFormat="1" applyFont="1" applyBorder="1" applyAlignment="1">
      <alignment horizontal="center" vertical="center" textRotation="90"/>
    </xf>
    <xf numFmtId="166" fontId="23" fillId="0" borderId="105" xfId="0" applyNumberFormat="1" applyFont="1" applyBorder="1" applyAlignment="1">
      <alignment horizontal="center" vertical="center" textRotation="90"/>
    </xf>
    <xf numFmtId="1" fontId="12" fillId="0" borderId="0" xfId="0" applyNumberFormat="1" applyFont="1" applyAlignment="1">
      <alignment vertical="center" textRotation="90"/>
    </xf>
    <xf numFmtId="1" fontId="9" fillId="0" borderId="97" xfId="0" applyNumberFormat="1" applyFont="1" applyBorder="1" applyAlignment="1">
      <alignment horizontal="center" vertical="center"/>
    </xf>
    <xf numFmtId="1" fontId="9" fillId="0" borderId="109" xfId="0" applyNumberFormat="1" applyFont="1" applyBorder="1" applyAlignment="1">
      <alignment horizontal="center" vertical="center"/>
    </xf>
    <xf numFmtId="0" fontId="0" fillId="0" borderId="0" xfId="0" applyAlignment="1">
      <alignment vertical="center"/>
    </xf>
    <xf numFmtId="0" fontId="23" fillId="0" borderId="110" xfId="0" applyFont="1" applyBorder="1"/>
    <xf numFmtId="0" fontId="23" fillId="0" borderId="107" xfId="0" applyFont="1" applyBorder="1"/>
    <xf numFmtId="1" fontId="9" fillId="0" borderId="39" xfId="0" applyNumberFormat="1" applyFont="1" applyFill="1" applyBorder="1" applyAlignment="1">
      <alignment horizontal="center"/>
    </xf>
    <xf numFmtId="1" fontId="0" fillId="0" borderId="112" xfId="0" applyNumberFormat="1" applyBorder="1" applyAlignment="1">
      <alignment horizontal="center"/>
    </xf>
    <xf numFmtId="1" fontId="0" fillId="0" borderId="7" xfId="0" applyNumberFormat="1" applyBorder="1"/>
    <xf numFmtId="0" fontId="23" fillId="0" borderId="113" xfId="0" applyFont="1" applyBorder="1"/>
    <xf numFmtId="0" fontId="0" fillId="0" borderId="114" xfId="0" applyBorder="1"/>
    <xf numFmtId="1" fontId="0" fillId="0" borderId="115" xfId="0" applyNumberFormat="1" applyBorder="1" applyAlignment="1">
      <alignment horizontal="center"/>
    </xf>
    <xf numFmtId="1" fontId="0" fillId="0" borderId="0" xfId="0" applyNumberFormat="1"/>
    <xf numFmtId="3" fontId="0" fillId="0" borderId="0" xfId="0" applyNumberFormat="1"/>
    <xf numFmtId="175" fontId="0" fillId="0" borderId="0" xfId="0" applyNumberFormat="1"/>
    <xf numFmtId="0" fontId="32" fillId="0" borderId="0" xfId="0" applyFont="1"/>
    <xf numFmtId="174" fontId="0" fillId="0" borderId="0" xfId="0" applyNumberFormat="1" applyAlignment="1">
      <alignment horizontal="center" textRotation="90" wrapText="1"/>
    </xf>
    <xf numFmtId="0" fontId="0" fillId="0" borderId="0" xfId="0" applyAlignment="1">
      <alignment horizontal="left"/>
    </xf>
    <xf numFmtId="166" fontId="0" fillId="0" borderId="0" xfId="0" applyNumberFormat="1" applyAlignment="1">
      <alignment horizontal="center"/>
    </xf>
    <xf numFmtId="166" fontId="0" fillId="0" borderId="0" xfId="0" applyNumberFormat="1"/>
    <xf numFmtId="1" fontId="15" fillId="0" borderId="119" xfId="0" applyNumberFormat="1" applyFont="1" applyFill="1" applyBorder="1" applyAlignment="1">
      <alignment horizontal="center" vertical="center" wrapText="1"/>
    </xf>
    <xf numFmtId="166" fontId="23" fillId="0" borderId="105" xfId="0" applyNumberFormat="1" applyFont="1" applyBorder="1" applyAlignment="1">
      <alignment horizontal="center" vertical="center" textRotation="90" wrapText="1"/>
    </xf>
    <xf numFmtId="1" fontId="9" fillId="0" borderId="37" xfId="0" applyNumberFormat="1" applyFont="1" applyFill="1" applyBorder="1" applyAlignment="1">
      <alignment horizontal="center"/>
    </xf>
    <xf numFmtId="1" fontId="9" fillId="0" borderId="66" xfId="0" applyNumberFormat="1" applyFont="1" applyBorder="1" applyAlignment="1">
      <alignment horizontal="center"/>
    </xf>
    <xf numFmtId="1" fontId="9" fillId="0" borderId="121" xfId="0" applyNumberFormat="1" applyFont="1" applyBorder="1" applyAlignment="1">
      <alignment horizontal="center"/>
    </xf>
    <xf numFmtId="1" fontId="0" fillId="0" borderId="0" xfId="0" applyNumberFormat="1" applyFill="1" applyBorder="1"/>
    <xf numFmtId="1" fontId="9" fillId="0" borderId="81" xfId="0" applyNumberFormat="1" applyFont="1" applyBorder="1" applyAlignment="1">
      <alignment horizontal="center"/>
    </xf>
    <xf numFmtId="1" fontId="9" fillId="0" borderId="123" xfId="0" applyNumberFormat="1" applyFont="1" applyBorder="1" applyAlignment="1">
      <alignment horizontal="center"/>
    </xf>
    <xf numFmtId="0" fontId="23" fillId="0" borderId="126" xfId="0" applyFont="1" applyBorder="1"/>
    <xf numFmtId="1" fontId="9" fillId="0" borderId="56" xfId="0" applyNumberFormat="1" applyFont="1" applyFill="1" applyBorder="1" applyAlignment="1">
      <alignment horizontal="center"/>
    </xf>
    <xf numFmtId="1" fontId="9" fillId="0" borderId="43" xfId="0" applyNumberFormat="1" applyFont="1" applyFill="1" applyBorder="1" applyAlignment="1">
      <alignment horizontal="center"/>
    </xf>
    <xf numFmtId="1" fontId="9" fillId="0" borderId="56" xfId="0" applyNumberFormat="1" applyFont="1" applyBorder="1" applyAlignment="1">
      <alignment horizontal="center"/>
    </xf>
    <xf numFmtId="1" fontId="9" fillId="0" borderId="127" xfId="0" applyNumberFormat="1" applyFont="1" applyBorder="1" applyAlignment="1">
      <alignment horizontal="center"/>
    </xf>
    <xf numFmtId="1" fontId="9" fillId="0" borderId="128" xfId="0" applyNumberFormat="1" applyFont="1" applyFill="1" applyBorder="1" applyAlignment="1">
      <alignment horizontal="center"/>
    </xf>
    <xf numFmtId="1" fontId="9" fillId="0" borderId="44" xfId="0" applyNumberFormat="1" applyFont="1" applyFill="1" applyBorder="1" applyAlignment="1">
      <alignment horizontal="center"/>
    </xf>
    <xf numFmtId="1" fontId="9" fillId="0" borderId="129" xfId="0" applyNumberFormat="1" applyFont="1" applyBorder="1" applyAlignment="1">
      <alignment horizontal="center"/>
    </xf>
    <xf numFmtId="0" fontId="23" fillId="0" borderId="130" xfId="0" applyFont="1" applyBorder="1"/>
    <xf numFmtId="1" fontId="9" fillId="0" borderId="131" xfId="0" applyNumberFormat="1" applyFont="1" applyFill="1" applyBorder="1" applyAlignment="1">
      <alignment horizontal="center"/>
    </xf>
    <xf numFmtId="1" fontId="0" fillId="0" borderId="120" xfId="0" applyNumberFormat="1" applyFill="1" applyBorder="1"/>
    <xf numFmtId="1" fontId="9" fillId="0" borderId="117" xfId="0" applyNumberFormat="1" applyFont="1" applyBorder="1" applyAlignment="1">
      <alignment horizontal="center"/>
    </xf>
    <xf numFmtId="1" fontId="9" fillId="0" borderId="21" xfId="0" applyNumberFormat="1" applyFont="1" applyBorder="1" applyAlignment="1">
      <alignment horizontal="center"/>
    </xf>
    <xf numFmtId="1" fontId="9" fillId="0" borderId="132" xfId="0" applyNumberFormat="1" applyFont="1" applyBorder="1"/>
    <xf numFmtId="1" fontId="9" fillId="0" borderId="116" xfId="0" applyNumberFormat="1" applyFont="1" applyBorder="1" applyAlignment="1">
      <alignment horizontal="right"/>
    </xf>
    <xf numFmtId="1" fontId="23" fillId="0" borderId="118" xfId="0" applyNumberFormat="1" applyFont="1" applyBorder="1" applyAlignment="1">
      <alignment horizontal="right"/>
    </xf>
    <xf numFmtId="1" fontId="0" fillId="0" borderId="133" xfId="0" applyNumberFormat="1" applyBorder="1" applyAlignment="1">
      <alignment horizontal="center"/>
    </xf>
    <xf numFmtId="1" fontId="0" fillId="0" borderId="19" xfId="0" applyNumberFormat="1" applyBorder="1"/>
    <xf numFmtId="1" fontId="0" fillId="0" borderId="0" xfId="0" applyNumberFormat="1" applyBorder="1"/>
    <xf numFmtId="174" fontId="90" fillId="0" borderId="101" xfId="0" applyNumberFormat="1" applyFont="1" applyFill="1" applyBorder="1" applyAlignment="1">
      <alignment horizontal="center" vertical="center" textRotation="90" wrapText="1"/>
    </xf>
    <xf numFmtId="14" fontId="90" fillId="12" borderId="103" xfId="0" applyNumberFormat="1" applyFont="1" applyFill="1" applyBorder="1" applyAlignment="1" applyProtection="1">
      <alignment horizontal="center" vertical="center" textRotation="90"/>
      <protection locked="0"/>
    </xf>
    <xf numFmtId="14" fontId="90" fillId="12" borderId="101" xfId="0" applyNumberFormat="1" applyFont="1" applyFill="1" applyBorder="1" applyAlignment="1" applyProtection="1">
      <alignment horizontal="center" vertical="center" textRotation="90"/>
      <protection locked="0"/>
    </xf>
    <xf numFmtId="174" fontId="90" fillId="12" borderId="104" xfId="0" applyNumberFormat="1" applyFont="1" applyFill="1" applyBorder="1" applyAlignment="1" applyProtection="1">
      <alignment horizontal="center" vertical="center" textRotation="90"/>
      <protection locked="0"/>
    </xf>
    <xf numFmtId="0" fontId="125" fillId="0" borderId="106" xfId="0" applyFont="1" applyBorder="1" applyAlignment="1">
      <alignment vertical="center"/>
    </xf>
    <xf numFmtId="0" fontId="124" fillId="0" borderId="107" xfId="0" applyFont="1" applyBorder="1" applyAlignment="1">
      <alignment vertical="center"/>
    </xf>
    <xf numFmtId="1" fontId="125" fillId="0" borderId="49" xfId="0" applyNumberFormat="1" applyFont="1" applyFill="1" applyBorder="1" applyAlignment="1">
      <alignment horizontal="center" vertical="center"/>
    </xf>
    <xf numFmtId="1" fontId="125" fillId="0" borderId="13" xfId="0" applyNumberFormat="1" applyFont="1" applyFill="1" applyBorder="1" applyAlignment="1">
      <alignment horizontal="center" vertical="center"/>
    </xf>
    <xf numFmtId="1" fontId="9" fillId="0" borderId="70" xfId="0" applyNumberFormat="1" applyFont="1" applyFill="1" applyBorder="1" applyAlignment="1">
      <alignment horizontal="center" vertical="center"/>
    </xf>
    <xf numFmtId="1" fontId="9" fillId="0" borderId="107" xfId="0" applyNumberFormat="1" applyFont="1" applyFill="1" applyBorder="1" applyAlignment="1">
      <alignment vertical="center"/>
    </xf>
    <xf numFmtId="1" fontId="125" fillId="0" borderId="108" xfId="0" applyNumberFormat="1" applyFont="1" applyBorder="1" applyAlignment="1">
      <alignment horizontal="center" vertical="center"/>
    </xf>
    <xf numFmtId="1" fontId="125" fillId="0" borderId="49" xfId="0" applyNumberFormat="1" applyFont="1" applyBorder="1" applyAlignment="1">
      <alignment horizontal="center" vertical="center"/>
    </xf>
    <xf numFmtId="1" fontId="124" fillId="0" borderId="49" xfId="0" applyNumberFormat="1" applyFont="1" applyBorder="1" applyAlignment="1">
      <alignment horizontal="center" vertical="center"/>
    </xf>
    <xf numFmtId="1" fontId="9" fillId="0" borderId="66" xfId="0" applyNumberFormat="1" applyFont="1" applyFill="1" applyBorder="1" applyAlignment="1">
      <alignment horizontal="center"/>
    </xf>
    <xf numFmtId="1" fontId="9" fillId="0" borderId="3" xfId="0" applyNumberFormat="1" applyFont="1" applyFill="1" applyBorder="1" applyAlignment="1">
      <alignment horizontal="center"/>
    </xf>
    <xf numFmtId="1" fontId="9" fillId="0" borderId="47" xfId="0" applyNumberFormat="1" applyFont="1" applyBorder="1" applyAlignment="1">
      <alignment horizontal="center"/>
    </xf>
    <xf numFmtId="1" fontId="9" fillId="0" borderId="111" xfId="0" applyNumberFormat="1" applyFont="1" applyBorder="1"/>
    <xf numFmtId="1" fontId="125" fillId="0" borderId="110" xfId="0" applyNumberFormat="1" applyFont="1" applyFill="1" applyBorder="1" applyAlignment="1">
      <alignment horizontal="center"/>
    </xf>
    <xf numFmtId="1" fontId="125" fillId="0" borderId="3" xfId="0" applyNumberFormat="1" applyFont="1" applyFill="1" applyBorder="1" applyAlignment="1">
      <alignment horizontal="center"/>
    </xf>
    <xf numFmtId="1" fontId="124" fillId="0" borderId="3" xfId="0" applyNumberFormat="1" applyFont="1" applyFill="1" applyBorder="1" applyAlignment="1">
      <alignment horizontal="center"/>
    </xf>
    <xf numFmtId="1" fontId="124" fillId="0" borderId="43" xfId="0" applyNumberFormat="1" applyFont="1" applyBorder="1" applyAlignment="1">
      <alignment horizontal="center"/>
    </xf>
    <xf numFmtId="1" fontId="124" fillId="0" borderId="46" xfId="0" applyNumberFormat="1" applyFont="1" applyBorder="1" applyAlignment="1">
      <alignment horizontal="center"/>
    </xf>
    <xf numFmtId="1" fontId="9" fillId="0" borderId="115" xfId="0" applyNumberFormat="1" applyFont="1" applyBorder="1" applyAlignment="1">
      <alignment horizontal="center"/>
    </xf>
    <xf numFmtId="1" fontId="9" fillId="0" borderId="116" xfId="0" applyNumberFormat="1" applyFont="1" applyBorder="1" applyAlignment="1">
      <alignment horizontal="center"/>
    </xf>
    <xf numFmtId="1" fontId="9" fillId="0" borderId="114" xfId="0" applyNumberFormat="1" applyFont="1" applyBorder="1"/>
    <xf numFmtId="166" fontId="90" fillId="0" borderId="105" xfId="0" applyNumberFormat="1" applyFont="1" applyBorder="1" applyAlignment="1">
      <alignment horizontal="center" vertical="center" textRotation="90" wrapText="1"/>
    </xf>
    <xf numFmtId="174" fontId="122" fillId="12" borderId="104" xfId="0" applyNumberFormat="1" applyFont="1" applyFill="1" applyBorder="1" applyAlignment="1" applyProtection="1">
      <alignment horizontal="center" vertical="center" textRotation="90"/>
      <protection locked="0"/>
    </xf>
    <xf numFmtId="0" fontId="125" fillId="0" borderId="125" xfId="0" applyFont="1" applyBorder="1"/>
    <xf numFmtId="0" fontId="124" fillId="0" borderId="107" xfId="0" applyFont="1" applyBorder="1"/>
    <xf numFmtId="1" fontId="125" fillId="0" borderId="37" xfId="0" applyNumberFormat="1" applyFont="1" applyFill="1" applyBorder="1" applyAlignment="1">
      <alignment horizontal="center"/>
    </xf>
    <xf numFmtId="1" fontId="125" fillId="0" borderId="122" xfId="0" applyNumberFormat="1" applyFont="1" applyBorder="1" applyAlignment="1">
      <alignment horizontal="center"/>
    </xf>
    <xf numFmtId="1" fontId="125" fillId="0" borderId="37" xfId="0" applyNumberFormat="1" applyFont="1" applyBorder="1" applyAlignment="1">
      <alignment horizontal="center"/>
    </xf>
    <xf numFmtId="1" fontId="124" fillId="0" borderId="37" xfId="0" applyNumberFormat="1" applyFont="1" applyBorder="1" applyAlignment="1">
      <alignment horizontal="center"/>
    </xf>
    <xf numFmtId="0" fontId="124" fillId="0" borderId="125" xfId="0" applyFont="1" applyBorder="1"/>
    <xf numFmtId="1" fontId="124" fillId="0" borderId="37" xfId="0" applyNumberFormat="1" applyFont="1" applyFill="1" applyBorder="1" applyAlignment="1">
      <alignment horizontal="center"/>
    </xf>
    <xf numFmtId="1" fontId="35" fillId="0" borderId="66" xfId="0" applyNumberFormat="1" applyFont="1" applyBorder="1" applyAlignment="1">
      <alignment horizontal="center"/>
    </xf>
    <xf numFmtId="1" fontId="124" fillId="0" borderId="122" xfId="0" applyNumberFormat="1" applyFont="1" applyBorder="1" applyAlignment="1">
      <alignment horizontal="center"/>
    </xf>
    <xf numFmtId="0" fontId="124" fillId="0" borderId="124" xfId="0" applyFont="1" applyBorder="1"/>
    <xf numFmtId="0" fontId="124" fillId="0" borderId="111" xfId="0" applyFont="1" applyBorder="1"/>
    <xf numFmtId="0" fontId="23" fillId="0" borderId="128" xfId="0" applyFont="1" applyBorder="1"/>
    <xf numFmtId="1" fontId="125" fillId="0" borderId="66" xfId="0" applyNumberFormat="1" applyFont="1" applyFill="1" applyBorder="1" applyAlignment="1">
      <alignment horizontal="center"/>
    </xf>
    <xf numFmtId="0" fontId="90" fillId="0" borderId="38" xfId="43" applyFont="1" applyBorder="1" applyAlignment="1">
      <alignment horizontal="center" vertical="center"/>
    </xf>
    <xf numFmtId="0" fontId="9" fillId="0" borderId="0" xfId="43" applyFont="1" applyBorder="1" applyAlignment="1"/>
    <xf numFmtId="0" fontId="9" fillId="0" borderId="0" xfId="43" applyFont="1" applyBorder="1"/>
    <xf numFmtId="0" fontId="9" fillId="22" borderId="0" xfId="43" applyFont="1" applyFill="1" applyBorder="1"/>
    <xf numFmtId="0" fontId="9" fillId="0" borderId="3" xfId="43" applyFont="1" applyBorder="1" applyAlignment="1" applyProtection="1">
      <alignment horizontal="center" vertical="center" wrapText="1"/>
      <protection locked="0"/>
    </xf>
    <xf numFmtId="0" fontId="9" fillId="23" borderId="3" xfId="43" applyFont="1" applyFill="1" applyBorder="1" applyAlignment="1" applyProtection="1">
      <alignment horizontal="center" vertical="center" wrapText="1"/>
      <protection locked="0"/>
    </xf>
    <xf numFmtId="0" fontId="9" fillId="0" borderId="0" xfId="43" applyFont="1" applyBorder="1" applyAlignment="1" applyProtection="1">
      <alignment vertical="center" wrapText="1"/>
      <protection locked="0"/>
    </xf>
    <xf numFmtId="0" fontId="9" fillId="0" borderId="0" xfId="43" applyFont="1" applyBorder="1" applyAlignment="1" applyProtection="1">
      <alignment horizontal="center" vertical="center" wrapText="1"/>
      <protection locked="0"/>
    </xf>
    <xf numFmtId="0" fontId="9" fillId="0" borderId="0" xfId="43" applyFont="1" applyBorder="1" applyAlignment="1" applyProtection="1">
      <alignment vertical="top" wrapText="1"/>
      <protection locked="0"/>
    </xf>
    <xf numFmtId="0" fontId="9" fillId="19" borderId="0" xfId="43" applyFont="1" applyFill="1" applyAlignment="1">
      <alignment horizontal="center"/>
    </xf>
    <xf numFmtId="0" fontId="9" fillId="24" borderId="0" xfId="43" applyFont="1" applyFill="1" applyAlignment="1">
      <alignment horizontal="center"/>
    </xf>
    <xf numFmtId="0" fontId="23" fillId="0" borderId="3" xfId="0" applyFont="1" applyBorder="1" applyAlignment="1">
      <alignment horizontal="center"/>
    </xf>
    <xf numFmtId="0" fontId="12" fillId="0" borderId="0" xfId="0" applyFont="1" applyAlignment="1">
      <alignment vertical="top"/>
    </xf>
    <xf numFmtId="0" fontId="12" fillId="0" borderId="37" xfId="0" applyFont="1" applyFill="1" applyBorder="1" applyAlignment="1">
      <alignment horizontal="centerContinuous"/>
    </xf>
    <xf numFmtId="0" fontId="12" fillId="0" borderId="14" xfId="0" applyFont="1" applyFill="1" applyBorder="1" applyAlignment="1">
      <alignment horizontal="centerContinuous"/>
    </xf>
    <xf numFmtId="0" fontId="12" fillId="0" borderId="23" xfId="0" applyFont="1" applyFill="1" applyBorder="1" applyAlignment="1">
      <alignment horizontal="centerContinuous"/>
    </xf>
    <xf numFmtId="0" fontId="12" fillId="0" borderId="3" xfId="0" applyFont="1" applyFill="1" applyBorder="1" applyAlignment="1">
      <alignment horizontal="center" wrapText="1"/>
    </xf>
    <xf numFmtId="0" fontId="0" fillId="20" borderId="3" xfId="0" applyFill="1" applyBorder="1"/>
    <xf numFmtId="0" fontId="0" fillId="16" borderId="3" xfId="0" applyFill="1" applyBorder="1"/>
    <xf numFmtId="0" fontId="0" fillId="19" borderId="3" xfId="0" applyFill="1" applyBorder="1"/>
    <xf numFmtId="0" fontId="33" fillId="4" borderId="0" xfId="0" applyFont="1" applyFill="1" applyBorder="1" applyAlignment="1">
      <alignment horizontal="center"/>
    </xf>
    <xf numFmtId="0" fontId="83" fillId="4" borderId="0" xfId="0" applyFont="1" applyFill="1" applyBorder="1" applyAlignment="1">
      <alignment horizontal="left"/>
    </xf>
    <xf numFmtId="0" fontId="119" fillId="12" borderId="3" xfId="0" applyFont="1" applyFill="1" applyBorder="1" applyAlignment="1" applyProtection="1">
      <alignment horizontal="center" vertical="center" wrapText="1"/>
    </xf>
    <xf numFmtId="0" fontId="0" fillId="0" borderId="14" xfId="0" applyBorder="1"/>
    <xf numFmtId="0" fontId="12" fillId="0" borderId="3" xfId="0" applyFont="1" applyBorder="1" applyAlignment="1">
      <alignment horizontal="center" vertical="center" wrapText="1"/>
    </xf>
    <xf numFmtId="0" fontId="12" fillId="0" borderId="3" xfId="0" applyFont="1" applyBorder="1" applyAlignment="1">
      <alignment horizontal="center" vertical="center" wrapText="1"/>
    </xf>
    <xf numFmtId="0" fontId="9" fillId="0" borderId="0" xfId="43" applyFont="1" applyBorder="1" applyAlignment="1">
      <alignment vertical="center"/>
    </xf>
    <xf numFmtId="0" fontId="23" fillId="0" borderId="0" xfId="43" applyFont="1" applyBorder="1" applyAlignment="1">
      <alignment vertical="center"/>
    </xf>
    <xf numFmtId="0" fontId="9" fillId="0" borderId="0" xfId="43" applyFont="1" applyBorder="1" applyAlignment="1">
      <alignment horizontal="left"/>
    </xf>
    <xf numFmtId="0" fontId="9" fillId="22" borderId="0" xfId="43" applyFont="1" applyFill="1" applyBorder="1" applyAlignment="1">
      <alignment horizontal="left"/>
    </xf>
    <xf numFmtId="0" fontId="9" fillId="0" borderId="0" xfId="43" applyFont="1" applyBorder="1" applyAlignment="1" applyProtection="1">
      <alignment horizontal="left" vertical="center" wrapText="1"/>
      <protection locked="0"/>
    </xf>
    <xf numFmtId="0" fontId="9" fillId="22" borderId="0" xfId="43" applyFont="1" applyFill="1" applyBorder="1" applyAlignment="1"/>
    <xf numFmtId="0" fontId="12" fillId="0" borderId="3" xfId="0" applyFont="1" applyBorder="1" applyAlignment="1">
      <alignment vertical="center" wrapText="1"/>
    </xf>
    <xf numFmtId="0" fontId="0" fillId="0" borderId="0" xfId="0" applyAlignment="1"/>
    <xf numFmtId="0" fontId="12" fillId="0" borderId="66" xfId="0" applyFont="1" applyBorder="1" applyAlignment="1">
      <alignment horizontal="center" vertical="center" wrapText="1"/>
    </xf>
    <xf numFmtId="9" fontId="12" fillId="0" borderId="3" xfId="0" applyNumberFormat="1" applyFont="1" applyBorder="1" applyAlignment="1">
      <alignment horizontal="center" vertical="center" wrapText="1"/>
    </xf>
    <xf numFmtId="0" fontId="12" fillId="0" borderId="61" xfId="0" applyFont="1" applyBorder="1" applyAlignment="1">
      <alignment vertical="center" wrapText="1"/>
    </xf>
    <xf numFmtId="0" fontId="12" fillId="0" borderId="58" xfId="0" applyFont="1" applyBorder="1" applyAlignment="1">
      <alignment horizontal="center" vertical="center" wrapText="1"/>
    </xf>
    <xf numFmtId="0" fontId="12" fillId="0" borderId="13" xfId="0" applyFont="1" applyBorder="1" applyAlignment="1">
      <alignment vertical="center" wrapText="1"/>
    </xf>
    <xf numFmtId="0" fontId="12" fillId="0" borderId="13" xfId="0" applyFont="1" applyBorder="1" applyAlignment="1">
      <alignment horizontal="center" vertical="center" wrapText="1"/>
    </xf>
    <xf numFmtId="0" fontId="12" fillId="0" borderId="59" xfId="0" applyFont="1" applyBorder="1" applyAlignment="1">
      <alignment vertical="center" wrapText="1"/>
    </xf>
    <xf numFmtId="0" fontId="12" fillId="4" borderId="15" xfId="0" applyFont="1" applyFill="1" applyBorder="1" applyAlignment="1">
      <alignment horizontal="center" wrapText="1"/>
    </xf>
    <xf numFmtId="0" fontId="12" fillId="4" borderId="3" xfId="0" applyFont="1" applyFill="1" applyBorder="1" applyAlignment="1" applyProtection="1">
      <alignment horizontal="left" vertical="center"/>
      <protection locked="0"/>
    </xf>
    <xf numFmtId="0" fontId="17" fillId="4" borderId="16" xfId="0" applyFont="1" applyFill="1" applyBorder="1" applyAlignment="1" applyProtection="1">
      <alignment horizontal="center" vertical="center"/>
      <protection locked="0"/>
    </xf>
    <xf numFmtId="2" fontId="17" fillId="4" borderId="82" xfId="0" applyNumberFormat="1" applyFont="1" applyFill="1" applyBorder="1" applyAlignment="1" applyProtection="1">
      <alignment horizontal="center" vertical="center"/>
      <protection locked="0"/>
    </xf>
    <xf numFmtId="2" fontId="17" fillId="4" borderId="82" xfId="0" quotePrefix="1" applyNumberFormat="1" applyFont="1" applyFill="1" applyBorder="1" applyAlignment="1" applyProtection="1">
      <alignment horizontal="center" vertical="center"/>
      <protection locked="0"/>
    </xf>
    <xf numFmtId="2" fontId="17" fillId="4" borderId="39" xfId="0" applyNumberFormat="1" applyFont="1" applyFill="1" applyBorder="1" applyAlignment="1" applyProtection="1">
      <alignment horizontal="center" vertical="center"/>
      <protection locked="0"/>
    </xf>
    <xf numFmtId="0" fontId="17" fillId="4" borderId="3" xfId="0" applyFont="1" applyFill="1" applyBorder="1" applyAlignment="1" applyProtection="1">
      <alignment horizontal="center" vertical="center"/>
      <protection locked="0"/>
    </xf>
    <xf numFmtId="1" fontId="17" fillId="4" borderId="16" xfId="0" applyNumberFormat="1" applyFont="1" applyFill="1" applyBorder="1" applyAlignment="1" applyProtection="1">
      <alignment horizontal="center" vertical="center"/>
      <protection locked="0"/>
    </xf>
    <xf numFmtId="0" fontId="84" fillId="4" borderId="39" xfId="0" applyFont="1" applyFill="1" applyBorder="1" applyAlignment="1" applyProtection="1">
      <alignment horizontal="center" vertical="center"/>
      <protection locked="0"/>
    </xf>
    <xf numFmtId="0" fontId="85" fillId="4" borderId="3" xfId="0" applyFont="1" applyFill="1" applyBorder="1" applyAlignment="1" applyProtection="1">
      <alignment horizontal="center" vertical="center"/>
      <protection locked="0"/>
    </xf>
    <xf numFmtId="2" fontId="17" fillId="4" borderId="84" xfId="0" applyNumberFormat="1" applyFont="1" applyFill="1" applyBorder="1" applyAlignment="1" applyProtection="1">
      <alignment horizontal="center" vertical="center"/>
      <protection locked="0"/>
    </xf>
    <xf numFmtId="2" fontId="17" fillId="4" borderId="2" xfId="0" applyNumberFormat="1" applyFont="1" applyFill="1" applyBorder="1" applyAlignment="1" applyProtection="1">
      <alignment horizontal="center" vertical="center"/>
      <protection locked="0"/>
    </xf>
    <xf numFmtId="0" fontId="0" fillId="0" borderId="85" xfId="0" applyBorder="1" applyAlignment="1">
      <alignment horizontal="center" vertical="center"/>
    </xf>
    <xf numFmtId="0" fontId="12" fillId="4" borderId="21" xfId="0" applyFont="1" applyFill="1" applyBorder="1" applyAlignment="1">
      <alignment horizontal="center" wrapText="1"/>
    </xf>
    <xf numFmtId="0" fontId="12" fillId="4" borderId="9" xfId="0" applyFont="1" applyFill="1" applyBorder="1" applyAlignment="1">
      <alignment horizontal="center" wrapText="1"/>
    </xf>
    <xf numFmtId="0" fontId="12" fillId="4" borderId="3" xfId="0" applyFont="1" applyFill="1" applyBorder="1" applyAlignment="1">
      <alignment horizontal="center" wrapText="1"/>
    </xf>
    <xf numFmtId="0" fontId="12" fillId="4" borderId="39" xfId="0" applyFont="1" applyFill="1" applyBorder="1" applyAlignment="1">
      <alignment horizontal="center" wrapText="1"/>
    </xf>
    <xf numFmtId="0" fontId="12" fillId="4" borderId="2" xfId="0" applyFont="1" applyFill="1" applyBorder="1" applyAlignment="1">
      <alignment horizontal="center" wrapText="1"/>
    </xf>
    <xf numFmtId="2" fontId="17" fillId="4" borderId="135" xfId="0" applyNumberFormat="1" applyFont="1" applyFill="1" applyBorder="1" applyAlignment="1" applyProtection="1">
      <alignment horizontal="center"/>
      <protection locked="0"/>
    </xf>
    <xf numFmtId="2" fontId="17" fillId="4" borderId="23" xfId="0" applyNumberFormat="1" applyFont="1" applyFill="1" applyBorder="1" applyAlignment="1" applyProtection="1">
      <alignment horizontal="center"/>
      <protection locked="0"/>
    </xf>
    <xf numFmtId="0" fontId="12" fillId="4" borderId="28" xfId="0" applyFont="1" applyFill="1" applyBorder="1" applyAlignment="1">
      <alignment horizontal="center" wrapText="1"/>
    </xf>
    <xf numFmtId="0" fontId="12" fillId="4" borderId="26" xfId="0" applyFont="1" applyFill="1" applyBorder="1" applyAlignment="1">
      <alignment horizontal="center" wrapText="1"/>
    </xf>
    <xf numFmtId="0" fontId="12" fillId="4" borderId="29" xfId="0" applyFont="1" applyFill="1" applyBorder="1" applyAlignment="1">
      <alignment horizontal="center" wrapText="1"/>
    </xf>
    <xf numFmtId="49" fontId="0" fillId="12" borderId="56" xfId="0" applyNumberFormat="1" applyFont="1" applyFill="1" applyBorder="1" applyAlignment="1" applyProtection="1">
      <alignment horizontal="center" vertical="center" wrapText="1"/>
    </xf>
    <xf numFmtId="0" fontId="0" fillId="12" borderId="44" xfId="0" applyFont="1" applyFill="1" applyBorder="1" applyAlignment="1" applyProtection="1">
      <alignment horizontal="left" vertical="center" wrapText="1"/>
    </xf>
    <xf numFmtId="0" fontId="0" fillId="0" borderId="44" xfId="0" applyFont="1" applyBorder="1" applyAlignment="1">
      <alignment horizontal="center" vertical="center"/>
    </xf>
    <xf numFmtId="0" fontId="0" fillId="0" borderId="44" xfId="0" applyFont="1" applyBorder="1" applyAlignment="1">
      <alignment horizontal="center"/>
    </xf>
    <xf numFmtId="0" fontId="23" fillId="0" borderId="3" xfId="0" applyFont="1" applyBorder="1" applyAlignment="1">
      <alignment horizontal="center"/>
    </xf>
    <xf numFmtId="0" fontId="33" fillId="0" borderId="0" xfId="0" applyFont="1" applyAlignment="1">
      <alignment horizontal="center"/>
    </xf>
    <xf numFmtId="0" fontId="12" fillId="0" borderId="16" xfId="0" applyFont="1" applyBorder="1" applyAlignment="1">
      <alignment horizontal="left" vertical="top" wrapText="1"/>
    </xf>
    <xf numFmtId="0" fontId="12" fillId="0" borderId="50" xfId="0" applyFont="1" applyBorder="1" applyAlignment="1">
      <alignment horizontal="left" vertical="top" wrapText="1"/>
    </xf>
    <xf numFmtId="0" fontId="12" fillId="0" borderId="16" xfId="0" applyFont="1" applyBorder="1" applyAlignment="1">
      <alignment vertical="top" wrapText="1"/>
    </xf>
    <xf numFmtId="0" fontId="12" fillId="12" borderId="16" xfId="0" applyFont="1" applyFill="1" applyBorder="1" applyAlignment="1">
      <alignment horizontal="left" vertical="top"/>
    </xf>
    <xf numFmtId="0" fontId="12" fillId="12" borderId="16" xfId="0" applyFont="1" applyFill="1" applyBorder="1" applyAlignment="1">
      <alignment horizontal="left" vertical="top" wrapText="1"/>
    </xf>
    <xf numFmtId="0" fontId="12" fillId="0" borderId="98" xfId="0" applyFont="1" applyBorder="1" applyAlignment="1">
      <alignment horizontal="left" vertical="top" wrapText="1"/>
    </xf>
    <xf numFmtId="0" fontId="12" fillId="0" borderId="61" xfId="0" applyFont="1" applyBorder="1" applyAlignment="1">
      <alignment horizontal="left" vertical="top" wrapText="1"/>
    </xf>
    <xf numFmtId="0" fontId="12" fillId="0" borderId="54" xfId="0" applyFont="1" applyBorder="1" applyAlignment="1">
      <alignment vertical="center"/>
    </xf>
    <xf numFmtId="0" fontId="12" fillId="0" borderId="57" xfId="0" applyFont="1" applyBorder="1" applyAlignment="1">
      <alignment horizontal="left" vertical="top" wrapText="1"/>
    </xf>
    <xf numFmtId="0" fontId="12" fillId="0" borderId="59" xfId="0" applyFont="1" applyBorder="1" applyAlignment="1">
      <alignment horizontal="left" vertical="top" wrapText="1"/>
    </xf>
    <xf numFmtId="0" fontId="9" fillId="0" borderId="0" xfId="29" applyAlignment="1">
      <alignment horizontal="center"/>
    </xf>
    <xf numFmtId="0" fontId="130" fillId="0" borderId="0" xfId="43" applyFont="1"/>
    <xf numFmtId="0" fontId="130" fillId="0" borderId="0" xfId="43" applyFont="1" applyBorder="1" applyAlignment="1">
      <alignment vertical="center"/>
    </xf>
    <xf numFmtId="0" fontId="130" fillId="0" borderId="0" xfId="43" applyFont="1" applyBorder="1"/>
    <xf numFmtId="0" fontId="130" fillId="0" borderId="0" xfId="43" applyFont="1" applyBorder="1" applyAlignment="1">
      <alignment horizontal="centerContinuous"/>
    </xf>
    <xf numFmtId="0" fontId="130" fillId="0" borderId="0" xfId="43" applyFont="1" applyAlignment="1">
      <alignment horizontal="left"/>
    </xf>
    <xf numFmtId="0" fontId="130" fillId="0" borderId="8" xfId="43" applyFont="1" applyBorder="1"/>
    <xf numFmtId="0" fontId="130" fillId="0" borderId="8" xfId="43" applyFont="1" applyBorder="1" applyAlignment="1">
      <alignment horizontal="center" vertical="center"/>
    </xf>
    <xf numFmtId="0" fontId="130" fillId="0" borderId="0" xfId="43" applyFont="1" applyBorder="1" applyAlignment="1">
      <alignment horizontal="center" vertical="center"/>
    </xf>
    <xf numFmtId="0" fontId="130" fillId="0" borderId="5" xfId="43" applyFont="1" applyBorder="1"/>
    <xf numFmtId="0" fontId="130" fillId="22" borderId="8" xfId="43" applyFont="1" applyFill="1" applyBorder="1" applyAlignment="1">
      <alignment horizontal="center" vertical="center"/>
    </xf>
    <xf numFmtId="0" fontId="130" fillId="22" borderId="0" xfId="43" applyFont="1" applyFill="1" applyBorder="1" applyAlignment="1">
      <alignment horizontal="center" vertical="center"/>
    </xf>
    <xf numFmtId="0" fontId="130" fillId="22" borderId="0" xfId="43" applyFont="1" applyFill="1" applyBorder="1"/>
    <xf numFmtId="0" fontId="131" fillId="22" borderId="0" xfId="43" applyFont="1" applyFill="1" applyBorder="1" applyAlignment="1">
      <alignment horizontal="right"/>
    </xf>
    <xf numFmtId="0" fontId="130" fillId="22" borderId="5" xfId="43" applyFont="1" applyFill="1" applyBorder="1"/>
    <xf numFmtId="0" fontId="130" fillId="0" borderId="0" xfId="43" applyFont="1" applyAlignment="1">
      <alignment wrapText="1"/>
    </xf>
    <xf numFmtId="0" fontId="132" fillId="0" borderId="0" xfId="43" applyFont="1" applyAlignment="1">
      <alignment wrapText="1"/>
    </xf>
    <xf numFmtId="0" fontId="130" fillId="0" borderId="66" xfId="43" applyFont="1" applyBorder="1" applyAlignment="1" applyProtection="1">
      <alignment horizontal="center" vertical="center"/>
      <protection locked="0"/>
    </xf>
    <xf numFmtId="0" fontId="130" fillId="0" borderId="3" xfId="43" applyFont="1" applyBorder="1" applyAlignment="1" applyProtection="1">
      <alignment horizontal="center" vertical="center"/>
      <protection locked="0"/>
    </xf>
    <xf numFmtId="0" fontId="130" fillId="0" borderId="3" xfId="43" applyFont="1" applyBorder="1" applyAlignment="1" applyProtection="1">
      <alignment vertical="center"/>
      <protection locked="0"/>
    </xf>
    <xf numFmtId="0" fontId="130" fillId="0" borderId="0" xfId="43" applyFont="1" applyAlignment="1">
      <alignment horizontal="center" vertical="center"/>
    </xf>
    <xf numFmtId="1" fontId="130" fillId="0" borderId="3" xfId="43" applyNumberFormat="1" applyFont="1" applyBorder="1" applyAlignment="1" applyProtection="1">
      <alignment horizontal="center" vertical="center"/>
      <protection locked="0"/>
    </xf>
    <xf numFmtId="0" fontId="130" fillId="0" borderId="3" xfId="43" applyFont="1" applyBorder="1" applyAlignment="1" applyProtection="1">
      <alignment horizontal="center" vertical="center" wrapText="1"/>
      <protection locked="0"/>
    </xf>
    <xf numFmtId="0" fontId="130" fillId="0" borderId="61" xfId="43" applyFont="1" applyBorder="1" applyAlignment="1">
      <alignment horizontal="center" vertical="center"/>
    </xf>
    <xf numFmtId="0" fontId="130" fillId="23" borderId="66" xfId="43" applyFont="1" applyFill="1" applyBorder="1" applyAlignment="1" applyProtection="1">
      <alignment horizontal="center" vertical="center"/>
      <protection locked="0"/>
    </xf>
    <xf numFmtId="1" fontId="130" fillId="23" borderId="3" xfId="43" applyNumberFormat="1" applyFont="1" applyFill="1" applyBorder="1" applyAlignment="1" applyProtection="1">
      <alignment horizontal="center" vertical="center"/>
      <protection locked="0"/>
    </xf>
    <xf numFmtId="0" fontId="130" fillId="23" borderId="3" xfId="43" applyFont="1" applyFill="1" applyBorder="1" applyAlignment="1" applyProtection="1">
      <alignment horizontal="center" vertical="center"/>
      <protection locked="0"/>
    </xf>
    <xf numFmtId="0" fontId="130" fillId="23" borderId="61" xfId="43" applyFont="1" applyFill="1" applyBorder="1" applyAlignment="1">
      <alignment horizontal="center" vertical="center"/>
    </xf>
    <xf numFmtId="0" fontId="130" fillId="23" borderId="3" xfId="43" applyFont="1" applyFill="1" applyBorder="1" applyAlignment="1" applyProtection="1">
      <alignment horizontal="center" vertical="center" wrapText="1"/>
      <protection locked="0"/>
    </xf>
    <xf numFmtId="0" fontId="130" fillId="0" borderId="0" xfId="43" applyFont="1" applyBorder="1" applyAlignment="1" applyProtection="1">
      <alignment horizontal="center" vertical="center"/>
      <protection locked="0"/>
    </xf>
    <xf numFmtId="1" fontId="130" fillId="0" borderId="0" xfId="43" applyNumberFormat="1" applyFont="1" applyBorder="1" applyAlignment="1" applyProtection="1">
      <alignment horizontal="center" vertical="center"/>
      <protection locked="0"/>
    </xf>
    <xf numFmtId="0" fontId="130" fillId="0" borderId="0" xfId="43" applyFont="1" applyBorder="1" applyProtection="1">
      <protection locked="0"/>
    </xf>
    <xf numFmtId="0" fontId="130" fillId="0" borderId="0" xfId="43" applyFont="1" applyBorder="1" applyAlignment="1" applyProtection="1">
      <alignment vertical="top"/>
      <protection locked="0"/>
    </xf>
    <xf numFmtId="0" fontId="130" fillId="0" borderId="0" xfId="43" applyFont="1" applyBorder="1" applyAlignment="1" applyProtection="1">
      <alignment vertical="center" wrapText="1"/>
      <protection locked="0"/>
    </xf>
    <xf numFmtId="0" fontId="130" fillId="0" borderId="0" xfId="43" applyFont="1" applyAlignment="1"/>
    <xf numFmtId="0" fontId="131" fillId="0" borderId="0" xfId="46" applyFont="1" applyBorder="1" applyAlignment="1">
      <alignment vertical="center"/>
    </xf>
    <xf numFmtId="0" fontId="9" fillId="0" borderId="0" xfId="45" applyFont="1" applyAlignment="1"/>
    <xf numFmtId="0" fontId="131" fillId="0" borderId="3" xfId="46" applyFont="1" applyBorder="1" applyAlignment="1">
      <alignment horizontal="left" vertical="center" wrapText="1"/>
    </xf>
    <xf numFmtId="0" fontId="9" fillId="0" borderId="0" xfId="45" applyFont="1" applyAlignment="1">
      <alignment horizontal="left"/>
    </xf>
    <xf numFmtId="0" fontId="130" fillId="0" borderId="3" xfId="46" applyFont="1" applyBorder="1" applyAlignment="1">
      <alignment horizontal="center" vertical="center"/>
    </xf>
    <xf numFmtId="0" fontId="9" fillId="0" borderId="3" xfId="45" applyFont="1" applyBorder="1" applyAlignment="1">
      <alignment horizontal="center" vertical="center"/>
    </xf>
    <xf numFmtId="14" fontId="9" fillId="0" borderId="3" xfId="45" applyNumberFormat="1" applyFont="1" applyBorder="1" applyAlignment="1">
      <alignment horizontal="center" vertical="center"/>
    </xf>
    <xf numFmtId="15" fontId="130" fillId="0" borderId="3" xfId="46" applyNumberFormat="1" applyFont="1" applyBorder="1" applyAlignment="1">
      <alignment horizontal="center" vertical="center"/>
    </xf>
    <xf numFmtId="15" fontId="9" fillId="0" borderId="3" xfId="45" applyNumberFormat="1" applyFont="1" applyBorder="1" applyAlignment="1">
      <alignment horizontal="center" vertical="center"/>
    </xf>
    <xf numFmtId="0" fontId="9" fillId="12" borderId="0" xfId="29" applyFill="1" applyAlignment="1">
      <alignment horizontal="left"/>
    </xf>
    <xf numFmtId="0" fontId="136" fillId="12" borderId="0" xfId="29" applyFont="1" applyFill="1" applyAlignment="1">
      <alignment horizontal="left"/>
    </xf>
    <xf numFmtId="2" fontId="17" fillId="4" borderId="39" xfId="0" applyNumberFormat="1" applyFont="1" applyFill="1" applyBorder="1" applyAlignment="1" applyProtection="1">
      <alignment horizontal="center"/>
      <protection locked="0"/>
    </xf>
    <xf numFmtId="0" fontId="12" fillId="4" borderId="21" xfId="0" applyFont="1" applyFill="1" applyBorder="1" applyAlignment="1">
      <alignment horizontal="center" wrapText="1"/>
    </xf>
    <xf numFmtId="0" fontId="12" fillId="4" borderId="9" xfId="0" applyFont="1" applyFill="1" applyBorder="1" applyAlignment="1">
      <alignment horizontal="center" wrapText="1"/>
    </xf>
    <xf numFmtId="0" fontId="12" fillId="4" borderId="3" xfId="0" applyFont="1" applyFill="1" applyBorder="1" applyAlignment="1">
      <alignment horizontal="center" wrapText="1"/>
    </xf>
    <xf numFmtId="0" fontId="33" fillId="4" borderId="0" xfId="0" applyFont="1" applyFill="1" applyBorder="1" applyAlignment="1">
      <alignment horizontal="center"/>
    </xf>
    <xf numFmtId="0" fontId="83" fillId="4" borderId="0" xfId="0" applyFont="1" applyFill="1" applyBorder="1" applyAlignment="1">
      <alignment horizontal="left"/>
    </xf>
    <xf numFmtId="0" fontId="9" fillId="2" borderId="0" xfId="25" applyFont="1" applyFill="1" applyProtection="1"/>
    <xf numFmtId="0" fontId="9" fillId="12" borderId="6" xfId="25" applyNumberFormat="1" applyFont="1" applyFill="1" applyBorder="1" applyAlignment="1" applyProtection="1">
      <alignment vertical="center"/>
    </xf>
    <xf numFmtId="0" fontId="12" fillId="12" borderId="7" xfId="25" applyNumberFormat="1" applyFont="1" applyFill="1" applyBorder="1" applyAlignment="1" applyProtection="1">
      <alignment horizontal="left" vertical="center"/>
    </xf>
    <xf numFmtId="0" fontId="139" fillId="12" borderId="7" xfId="25" applyNumberFormat="1" applyFont="1" applyFill="1" applyBorder="1" applyAlignment="1" applyProtection="1">
      <alignment vertical="center"/>
    </xf>
    <xf numFmtId="0" fontId="9" fillId="2" borderId="0" xfId="25" applyNumberFormat="1" applyFont="1" applyFill="1" applyAlignment="1" applyProtection="1">
      <alignment vertical="center"/>
    </xf>
    <xf numFmtId="0" fontId="9" fillId="0" borderId="0" xfId="25" applyNumberFormat="1" applyFont="1" applyAlignment="1" applyProtection="1">
      <alignment vertical="center"/>
    </xf>
    <xf numFmtId="0" fontId="9" fillId="12" borderId="8" xfId="25" applyNumberFormat="1" applyFont="1" applyFill="1" applyBorder="1" applyAlignment="1" applyProtection="1">
      <alignment vertical="center"/>
    </xf>
    <xf numFmtId="0" fontId="140" fillId="12" borderId="0" xfId="25" applyNumberFormat="1" applyFont="1" applyFill="1" applyBorder="1" applyAlignment="1" applyProtection="1">
      <alignment vertical="center"/>
      <protection locked="0"/>
    </xf>
    <xf numFmtId="0" fontId="140" fillId="12" borderId="2" xfId="25" applyNumberFormat="1" applyFont="1" applyFill="1" applyBorder="1" applyAlignment="1" applyProtection="1">
      <alignment vertical="center"/>
      <protection locked="0"/>
    </xf>
    <xf numFmtId="0" fontId="140" fillId="12" borderId="51" xfId="25" applyNumberFormat="1" applyFont="1" applyFill="1" applyBorder="1" applyAlignment="1" applyProtection="1">
      <alignment vertical="center"/>
      <protection locked="0"/>
    </xf>
    <xf numFmtId="0" fontId="14" fillId="12" borderId="0" xfId="25" applyNumberFormat="1" applyFont="1" applyFill="1" applyBorder="1" applyAlignment="1" applyProtection="1">
      <alignment horizontal="center" vertical="center"/>
    </xf>
    <xf numFmtId="0" fontId="12" fillId="12" borderId="0" xfId="25" applyNumberFormat="1" applyFont="1" applyFill="1" applyBorder="1" applyAlignment="1" applyProtection="1">
      <alignment horizontal="left"/>
    </xf>
    <xf numFmtId="0" fontId="139" fillId="12" borderId="0" xfId="25" applyNumberFormat="1" applyFont="1" applyFill="1" applyBorder="1" applyAlignment="1" applyProtection="1">
      <alignment horizontal="left"/>
      <protection locked="0"/>
    </xf>
    <xf numFmtId="0" fontId="12" fillId="12" borderId="5" xfId="25" applyNumberFormat="1" applyFont="1" applyFill="1" applyBorder="1" applyAlignment="1" applyProtection="1">
      <alignment vertical="center"/>
    </xf>
    <xf numFmtId="0" fontId="12" fillId="12" borderId="8" xfId="25" applyNumberFormat="1" applyFont="1" applyFill="1" applyBorder="1" applyAlignment="1" applyProtection="1">
      <alignment vertical="center"/>
    </xf>
    <xf numFmtId="0" fontId="12" fillId="12" borderId="9" xfId="25" applyNumberFormat="1" applyFont="1" applyFill="1" applyBorder="1" applyAlignment="1" applyProtection="1">
      <alignment vertical="center"/>
    </xf>
    <xf numFmtId="0" fontId="12" fillId="2" borderId="0" xfId="25" applyNumberFormat="1" applyFont="1" applyFill="1" applyAlignment="1" applyProtection="1">
      <alignment vertical="center"/>
    </xf>
    <xf numFmtId="0" fontId="12" fillId="0" borderId="0" xfId="25" applyNumberFormat="1" applyFont="1" applyAlignment="1" applyProtection="1">
      <alignment vertical="center"/>
    </xf>
    <xf numFmtId="0" fontId="141" fillId="12" borderId="0" xfId="25" applyNumberFormat="1" applyFont="1" applyFill="1" applyBorder="1" applyAlignment="1" applyProtection="1">
      <alignment vertical="center"/>
    </xf>
    <xf numFmtId="0" fontId="141" fillId="12" borderId="5" xfId="25" applyNumberFormat="1" applyFont="1" applyFill="1" applyBorder="1" applyAlignment="1" applyProtection="1">
      <alignment vertical="center"/>
    </xf>
    <xf numFmtId="0" fontId="15" fillId="12" borderId="0" xfId="25" applyNumberFormat="1" applyFont="1" applyFill="1" applyBorder="1" applyAlignment="1" applyProtection="1">
      <alignment vertical="center"/>
    </xf>
    <xf numFmtId="14" fontId="143" fillId="12" borderId="0" xfId="25" applyNumberFormat="1" applyFont="1" applyFill="1" applyBorder="1" applyAlignment="1" applyProtection="1">
      <alignment vertical="center"/>
    </xf>
    <xf numFmtId="0" fontId="9" fillId="0" borderId="0" xfId="25" applyNumberFormat="1" applyFont="1" applyFill="1" applyAlignment="1" applyProtection="1">
      <alignment vertical="center"/>
    </xf>
    <xf numFmtId="0" fontId="9" fillId="12" borderId="0" xfId="25" applyNumberFormat="1" applyFont="1" applyFill="1" applyBorder="1" applyAlignment="1" applyProtection="1">
      <alignment vertical="center"/>
    </xf>
    <xf numFmtId="0" fontId="9" fillId="12" borderId="10" xfId="25" applyNumberFormat="1" applyFont="1" applyFill="1" applyBorder="1" applyAlignment="1" applyProtection="1">
      <alignment vertical="center"/>
    </xf>
    <xf numFmtId="0" fontId="9" fillId="12" borderId="11" xfId="25" applyNumberFormat="1" applyFont="1" applyFill="1" applyBorder="1" applyAlignment="1" applyProtection="1">
      <alignment vertical="center"/>
    </xf>
    <xf numFmtId="0" fontId="12" fillId="12" borderId="11" xfId="25" applyNumberFormat="1" applyFont="1" applyFill="1" applyBorder="1" applyAlignment="1" applyProtection="1">
      <alignment vertical="center"/>
    </xf>
    <xf numFmtId="0" fontId="141" fillId="12" borderId="7" xfId="25" applyNumberFormat="1" applyFont="1" applyFill="1" applyBorder="1" applyAlignment="1" applyProtection="1">
      <alignment horizontal="left" vertical="center"/>
    </xf>
    <xf numFmtId="0" fontId="12" fillId="12" borderId="4" xfId="25" applyNumberFormat="1" applyFont="1" applyFill="1" applyBorder="1" applyAlignment="1" applyProtection="1">
      <alignment vertical="center"/>
    </xf>
    <xf numFmtId="0" fontId="9" fillId="2" borderId="0" xfId="25" applyNumberFormat="1" applyFont="1" applyFill="1" applyBorder="1" applyAlignment="1" applyProtection="1">
      <alignment vertical="center"/>
    </xf>
    <xf numFmtId="0" fontId="9" fillId="0" borderId="0" xfId="25" applyNumberFormat="1" applyFont="1" applyBorder="1" applyAlignment="1" applyProtection="1">
      <alignment vertical="center"/>
    </xf>
    <xf numFmtId="0" fontId="12" fillId="12" borderId="0" xfId="25" applyNumberFormat="1" applyFont="1" applyFill="1" applyBorder="1" applyAlignment="1" applyProtection="1"/>
    <xf numFmtId="0" fontId="145" fillId="12" borderId="5" xfId="25" applyNumberFormat="1" applyFont="1" applyFill="1" applyBorder="1" applyAlignment="1" applyProtection="1">
      <alignment vertical="center"/>
      <protection locked="0"/>
    </xf>
    <xf numFmtId="0" fontId="146" fillId="12" borderId="0" xfId="25" applyNumberFormat="1" applyFont="1" applyFill="1" applyBorder="1" applyAlignment="1" applyProtection="1">
      <alignment horizontal="left" vertical="center"/>
    </xf>
    <xf numFmtId="0" fontId="146" fillId="12" borderId="5" xfId="25" applyNumberFormat="1" applyFont="1" applyFill="1" applyBorder="1" applyAlignment="1" applyProtection="1">
      <alignment horizontal="left" vertical="center"/>
    </xf>
    <xf numFmtId="0" fontId="16" fillId="12" borderId="0" xfId="25" applyNumberFormat="1" applyFont="1" applyFill="1" applyBorder="1" applyAlignment="1" applyProtection="1">
      <alignment vertical="center"/>
    </xf>
    <xf numFmtId="0" fontId="16" fillId="12" borderId="0" xfId="25" applyNumberFormat="1" applyFont="1" applyFill="1" applyBorder="1" applyAlignment="1" applyProtection="1">
      <alignment horizontal="center" vertical="center"/>
    </xf>
    <xf numFmtId="0" fontId="17" fillId="12" borderId="0" xfId="25" applyNumberFormat="1" applyFont="1" applyFill="1" applyBorder="1" applyAlignment="1" applyProtection="1">
      <alignment vertical="center"/>
    </xf>
    <xf numFmtId="0" fontId="147" fillId="12" borderId="0" xfId="25" applyNumberFormat="1" applyFont="1" applyFill="1" applyBorder="1" applyAlignment="1" applyProtection="1">
      <alignment vertical="center"/>
      <protection locked="0"/>
    </xf>
    <xf numFmtId="0" fontId="18" fillId="12" borderId="11" xfId="25" applyNumberFormat="1" applyFont="1" applyFill="1" applyBorder="1" applyAlignment="1" applyProtection="1">
      <alignment horizontal="left" vertical="center"/>
    </xf>
    <xf numFmtId="0" fontId="148" fillId="12" borderId="11" xfId="25" applyNumberFormat="1" applyFont="1" applyFill="1" applyBorder="1" applyAlignment="1" applyProtection="1">
      <alignment horizontal="left" vertical="center"/>
    </xf>
    <xf numFmtId="0" fontId="18" fillId="12" borderId="12" xfId="25" applyNumberFormat="1" applyFont="1" applyFill="1" applyBorder="1" applyAlignment="1" applyProtection="1">
      <alignment horizontal="left" vertical="center"/>
    </xf>
    <xf numFmtId="0" fontId="149" fillId="12" borderId="7" xfId="25" applyNumberFormat="1" applyFont="1" applyFill="1" applyBorder="1" applyAlignment="1" applyProtection="1">
      <alignment vertical="center"/>
    </xf>
    <xf numFmtId="0" fontId="12" fillId="12" borderId="7" xfId="25" applyNumberFormat="1" applyFont="1" applyFill="1" applyBorder="1" applyAlignment="1" applyProtection="1">
      <alignment horizontal="center" vertical="center"/>
    </xf>
    <xf numFmtId="0" fontId="12" fillId="12" borderId="4" xfId="25" applyNumberFormat="1" applyFont="1" applyFill="1" applyBorder="1" applyAlignment="1" applyProtection="1">
      <alignment horizontal="center" vertical="center"/>
    </xf>
    <xf numFmtId="0" fontId="149" fillId="12" borderId="0" xfId="25" applyNumberFormat="1" applyFont="1" applyFill="1" applyBorder="1" applyAlignment="1" applyProtection="1">
      <alignment vertical="center"/>
    </xf>
    <xf numFmtId="0" fontId="149" fillId="12" borderId="8" xfId="25" applyNumberFormat="1" applyFont="1" applyFill="1" applyBorder="1" applyAlignment="1" applyProtection="1">
      <alignment vertical="center"/>
    </xf>
    <xf numFmtId="0" fontId="9" fillId="0" borderId="0" xfId="25" applyNumberFormat="1" applyFont="1" applyBorder="1" applyAlignment="1" applyProtection="1"/>
    <xf numFmtId="0" fontId="145" fillId="12" borderId="0" xfId="25" applyNumberFormat="1" applyFont="1" applyFill="1" applyBorder="1" applyAlignment="1" applyProtection="1">
      <alignment horizontal="left" vertical="center"/>
    </xf>
    <xf numFmtId="0" fontId="145" fillId="12" borderId="0" xfId="25" applyNumberFormat="1" applyFont="1" applyFill="1" applyBorder="1" applyAlignment="1" applyProtection="1">
      <alignment vertical="center"/>
    </xf>
    <xf numFmtId="0" fontId="145" fillId="12" borderId="5" xfId="25" applyNumberFormat="1" applyFont="1" applyFill="1" applyBorder="1" applyAlignment="1" applyProtection="1">
      <alignment vertical="center"/>
    </xf>
    <xf numFmtId="0" fontId="9" fillId="2" borderId="0" xfId="25" applyNumberFormat="1" applyFont="1" applyFill="1" applyAlignment="1" applyProtection="1"/>
    <xf numFmtId="0" fontId="9" fillId="0" borderId="0" xfId="25" applyNumberFormat="1" applyFont="1" applyAlignment="1" applyProtection="1"/>
    <xf numFmtId="0" fontId="9" fillId="12" borderId="8" xfId="25" applyNumberFormat="1" applyFont="1" applyFill="1" applyBorder="1" applyAlignment="1" applyProtection="1"/>
    <xf numFmtId="0" fontId="15" fillId="12" borderId="0" xfId="25" applyNumberFormat="1" applyFont="1" applyFill="1" applyBorder="1" applyAlignment="1" applyProtection="1">
      <protection locked="0"/>
    </xf>
    <xf numFmtId="0" fontId="9" fillId="2" borderId="0" xfId="25" applyNumberFormat="1" applyFont="1" applyFill="1" applyBorder="1" applyAlignment="1" applyProtection="1"/>
    <xf numFmtId="0" fontId="19" fillId="12" borderId="11" xfId="25" quotePrefix="1" applyNumberFormat="1" applyFont="1" applyFill="1" applyBorder="1" applyAlignment="1" applyProtection="1">
      <alignment horizontal="center" vertical="center" wrapText="1"/>
    </xf>
    <xf numFmtId="0" fontId="11" fillId="12" borderId="11" xfId="25" applyNumberFormat="1" applyFont="1" applyFill="1" applyBorder="1" applyAlignment="1" applyProtection="1">
      <alignment horizontal="left" vertical="center"/>
    </xf>
    <xf numFmtId="0" fontId="19" fillId="12" borderId="11" xfId="25" applyNumberFormat="1" applyFont="1" applyFill="1" applyBorder="1" applyAlignment="1" applyProtection="1">
      <alignment vertical="center"/>
    </xf>
    <xf numFmtId="0" fontId="9" fillId="12" borderId="12" xfId="25" applyNumberFormat="1" applyFont="1" applyFill="1" applyBorder="1" applyAlignment="1" applyProtection="1">
      <alignment vertical="center"/>
    </xf>
    <xf numFmtId="0" fontId="141" fillId="2" borderId="3" xfId="25" applyFont="1" applyFill="1" applyBorder="1" applyAlignment="1" applyProtection="1">
      <alignment horizontal="center" vertical="center" wrapText="1"/>
    </xf>
    <xf numFmtId="0" fontId="17" fillId="2" borderId="0" xfId="25" applyFont="1" applyFill="1" applyProtection="1"/>
    <xf numFmtId="0" fontId="17" fillId="0" borderId="0" xfId="25" applyFont="1" applyProtection="1"/>
    <xf numFmtId="0" fontId="10" fillId="0" borderId="3" xfId="25" applyFont="1" applyBorder="1" applyAlignment="1" applyProtection="1">
      <alignment horizontal="center" vertical="center" wrapText="1"/>
      <protection locked="0"/>
    </xf>
    <xf numFmtId="0" fontId="9" fillId="4" borderId="8" xfId="25" applyFont="1" applyFill="1" applyBorder="1" applyProtection="1"/>
    <xf numFmtId="0" fontId="9" fillId="12" borderId="0" xfId="25" applyFont="1" applyFill="1" applyBorder="1" applyProtection="1"/>
    <xf numFmtId="0" fontId="20" fillId="4" borderId="0" xfId="25" applyFont="1" applyFill="1" applyBorder="1" applyProtection="1"/>
    <xf numFmtId="0" fontId="12" fillId="4" borderId="0" xfId="25" applyFont="1" applyFill="1" applyBorder="1" applyProtection="1"/>
    <xf numFmtId="0" fontId="9" fillId="4" borderId="10" xfId="25" applyFont="1" applyFill="1" applyBorder="1" applyProtection="1"/>
    <xf numFmtId="0" fontId="12" fillId="4" borderId="11" xfId="25" applyFont="1" applyFill="1" applyBorder="1" applyProtection="1"/>
    <xf numFmtId="0" fontId="33" fillId="4" borderId="0" xfId="0" applyFont="1" applyFill="1" applyBorder="1" applyAlignment="1">
      <alignment horizontal="center"/>
    </xf>
    <xf numFmtId="0" fontId="83" fillId="4" borderId="0" xfId="0" applyFont="1" applyFill="1" applyBorder="1" applyAlignment="1">
      <alignment horizontal="left"/>
    </xf>
    <xf numFmtId="2" fontId="17" fillId="4" borderId="39" xfId="0" applyNumberFormat="1" applyFont="1" applyFill="1" applyBorder="1" applyAlignment="1" applyProtection="1">
      <alignment horizontal="center"/>
      <protection locked="0"/>
    </xf>
    <xf numFmtId="0" fontId="12" fillId="4" borderId="3" xfId="0" applyFont="1" applyFill="1" applyBorder="1" applyAlignment="1" applyProtection="1">
      <alignment horizontal="left" vertical="center"/>
      <protection locked="0"/>
    </xf>
    <xf numFmtId="2" fontId="17" fillId="4" borderId="2" xfId="0" applyNumberFormat="1" applyFont="1" applyFill="1" applyBorder="1" applyAlignment="1" applyProtection="1">
      <alignment horizontal="center" vertical="center"/>
      <protection locked="0"/>
    </xf>
    <xf numFmtId="0" fontId="86" fillId="4" borderId="21" xfId="0" applyFont="1" applyFill="1" applyBorder="1" applyAlignment="1">
      <alignment horizontal="center" vertical="center"/>
    </xf>
    <xf numFmtId="0" fontId="9" fillId="4" borderId="37" xfId="0" applyFont="1" applyFill="1" applyBorder="1" applyAlignment="1" applyProtection="1">
      <alignment horizontal="center"/>
      <protection locked="0"/>
    </xf>
    <xf numFmtId="0" fontId="12" fillId="4" borderId="64" xfId="0" applyFont="1" applyFill="1" applyBorder="1" applyAlignment="1">
      <alignment horizontal="center" wrapText="1"/>
    </xf>
    <xf numFmtId="0" fontId="9" fillId="0" borderId="66" xfId="49" applyFont="1" applyFill="1" applyBorder="1" applyAlignment="1">
      <alignment horizontal="center" vertical="center"/>
    </xf>
    <xf numFmtId="14" fontId="12" fillId="4" borderId="37" xfId="0" applyNumberFormat="1" applyFont="1" applyFill="1" applyBorder="1" applyAlignment="1">
      <alignment horizontal="center" wrapText="1"/>
    </xf>
    <xf numFmtId="0" fontId="0" fillId="0" borderId="3" xfId="49" applyFont="1" applyBorder="1" applyAlignment="1">
      <alignment horizontal="center" vertical="center"/>
    </xf>
    <xf numFmtId="0" fontId="9" fillId="0" borderId="3" xfId="49" applyFont="1" applyBorder="1" applyAlignment="1">
      <alignment horizontal="center" vertical="center"/>
    </xf>
    <xf numFmtId="0" fontId="9" fillId="12" borderId="3" xfId="49" applyFont="1" applyFill="1" applyBorder="1" applyAlignment="1">
      <alignment horizontal="center" vertical="center"/>
    </xf>
    <xf numFmtId="49" fontId="0" fillId="0" borderId="3" xfId="49" applyNumberFormat="1" applyFont="1" applyFill="1" applyBorder="1" applyAlignment="1" applyProtection="1">
      <alignment horizontal="center" vertical="center"/>
      <protection locked="0"/>
    </xf>
    <xf numFmtId="0" fontId="9" fillId="0" borderId="3" xfId="49" applyNumberFormat="1" applyFont="1" applyFill="1" applyBorder="1" applyAlignment="1" applyProtection="1">
      <alignment horizontal="center" vertical="center"/>
      <protection locked="0"/>
    </xf>
    <xf numFmtId="0" fontId="0" fillId="0" borderId="3" xfId="49" applyNumberFormat="1" applyFont="1" applyFill="1" applyBorder="1" applyAlignment="1" applyProtection="1">
      <alignment horizontal="center" vertical="center"/>
      <protection locked="0"/>
    </xf>
    <xf numFmtId="49" fontId="9" fillId="0" borderId="3" xfId="49" applyNumberFormat="1" applyFont="1" applyFill="1" applyBorder="1" applyAlignment="1" applyProtection="1">
      <alignment horizontal="center" vertical="center"/>
      <protection locked="0"/>
    </xf>
    <xf numFmtId="178" fontId="9" fillId="0" borderId="3" xfId="49" applyNumberFormat="1" applyFont="1" applyFill="1" applyBorder="1" applyAlignment="1" applyProtection="1">
      <alignment horizontal="center" vertical="center"/>
      <protection locked="0"/>
    </xf>
    <xf numFmtId="0" fontId="0" fillId="0" borderId="3" xfId="49" applyNumberFormat="1" applyFont="1" applyFill="1" applyBorder="1" applyAlignment="1" applyProtection="1">
      <alignment horizontal="center" vertical="center" wrapText="1"/>
      <protection locked="0"/>
    </xf>
    <xf numFmtId="0" fontId="9" fillId="0" borderId="3" xfId="49" applyNumberFormat="1" applyFont="1" applyFill="1" applyBorder="1" applyAlignment="1" applyProtection="1">
      <alignment horizontal="center" vertical="center" wrapText="1"/>
      <protection locked="0"/>
    </xf>
    <xf numFmtId="0" fontId="23" fillId="0" borderId="3" xfId="49" applyFont="1" applyFill="1" applyBorder="1" applyAlignment="1" applyProtection="1">
      <alignment horizontal="left" vertical="center" wrapText="1"/>
      <protection hidden="1"/>
    </xf>
    <xf numFmtId="14" fontId="17" fillId="4" borderId="3" xfId="0" applyNumberFormat="1" applyFont="1" applyFill="1" applyBorder="1" applyAlignment="1" applyProtection="1">
      <alignment horizontal="center" vertical="center"/>
      <protection locked="0"/>
    </xf>
    <xf numFmtId="0" fontId="12" fillId="4" borderId="31" xfId="0" applyFont="1" applyFill="1" applyBorder="1" applyAlignment="1">
      <alignment horizontal="center" wrapText="1"/>
    </xf>
    <xf numFmtId="0" fontId="0" fillId="0" borderId="3" xfId="45" applyFont="1" applyBorder="1" applyAlignment="1">
      <alignment horizontal="left" vertical="center"/>
    </xf>
    <xf numFmtId="0" fontId="0" fillId="4" borderId="0" xfId="0" applyFont="1" applyFill="1"/>
    <xf numFmtId="0" fontId="0" fillId="0" borderId="3" xfId="0" applyBorder="1" applyAlignment="1">
      <alignment horizontal="left" vertical="center"/>
    </xf>
    <xf numFmtId="14" fontId="0" fillId="0" borderId="3" xfId="0" applyNumberFormat="1" applyBorder="1" applyAlignment="1">
      <alignment horizontal="left" vertical="center"/>
    </xf>
    <xf numFmtId="0" fontId="0" fillId="0" borderId="3" xfId="0" applyBorder="1" applyAlignment="1">
      <alignment horizontal="left" vertical="top" wrapText="1"/>
    </xf>
    <xf numFmtId="0" fontId="13" fillId="12" borderId="7" xfId="25" applyNumberFormat="1" applyFont="1" applyFill="1" applyBorder="1" applyAlignment="1" applyProtection="1">
      <alignment vertical="center"/>
    </xf>
    <xf numFmtId="0" fontId="142" fillId="12" borderId="0" xfId="25" applyNumberFormat="1" applyFont="1" applyFill="1" applyBorder="1" applyAlignment="1" applyProtection="1">
      <alignment vertical="center"/>
      <protection locked="0"/>
    </xf>
    <xf numFmtId="0" fontId="13" fillId="12" borderId="0" xfId="25" applyNumberFormat="1" applyFont="1" applyFill="1" applyBorder="1" applyAlignment="1" applyProtection="1">
      <alignment horizontal="left"/>
      <protection locked="0"/>
    </xf>
    <xf numFmtId="0" fontId="18" fillId="12" borderId="0" xfId="25" applyNumberFormat="1" applyFont="1" applyFill="1" applyBorder="1" applyAlignment="1" applyProtection="1">
      <alignment horizontal="left" vertical="center"/>
    </xf>
    <xf numFmtId="0" fontId="18" fillId="12" borderId="5" xfId="25" applyNumberFormat="1" applyFont="1" applyFill="1" applyBorder="1" applyAlignment="1" applyProtection="1">
      <alignment horizontal="left" vertical="center"/>
    </xf>
    <xf numFmtId="0" fontId="17" fillId="12" borderId="0" xfId="25" applyNumberFormat="1" applyFont="1" applyFill="1" applyBorder="1" applyAlignment="1" applyProtection="1">
      <alignment horizontal="center" vertical="center"/>
    </xf>
    <xf numFmtId="0" fontId="45" fillId="12" borderId="11" xfId="25" applyNumberFormat="1" applyFont="1" applyFill="1" applyBorder="1" applyAlignment="1" applyProtection="1">
      <alignment horizontal="left" vertical="center"/>
    </xf>
    <xf numFmtId="0" fontId="141" fillId="12" borderId="7" xfId="25" applyNumberFormat="1" applyFont="1" applyFill="1" applyBorder="1" applyAlignment="1" applyProtection="1">
      <alignment vertical="center"/>
    </xf>
    <xf numFmtId="0" fontId="141" fillId="12" borderId="8" xfId="25" applyNumberFormat="1" applyFont="1" applyFill="1" applyBorder="1" applyAlignment="1" applyProtection="1">
      <alignment vertical="center"/>
    </xf>
    <xf numFmtId="0" fontId="0" fillId="0" borderId="3" xfId="0" applyFill="1" applyBorder="1" applyAlignment="1">
      <alignment wrapText="1"/>
    </xf>
    <xf numFmtId="0" fontId="0" fillId="0" borderId="0" xfId="0" applyFill="1" applyBorder="1" applyAlignment="1">
      <alignment wrapText="1"/>
    </xf>
    <xf numFmtId="0" fontId="130" fillId="0" borderId="0" xfId="52" applyFont="1"/>
    <xf numFmtId="0" fontId="130" fillId="0" borderId="0" xfId="52" applyFont="1" applyBorder="1" applyAlignment="1">
      <alignment vertical="center"/>
    </xf>
    <xf numFmtId="0" fontId="90" fillId="0" borderId="38" xfId="52" applyFont="1" applyBorder="1" applyAlignment="1">
      <alignment horizontal="center" vertical="center"/>
    </xf>
    <xf numFmtId="0" fontId="130" fillId="0" borderId="0" xfId="52" applyFont="1" applyBorder="1"/>
    <xf numFmtId="0" fontId="130" fillId="0" borderId="0" xfId="52" applyFont="1" applyBorder="1" applyAlignment="1">
      <alignment horizontal="centerContinuous"/>
    </xf>
    <xf numFmtId="0" fontId="130" fillId="0" borderId="0" xfId="52" applyFont="1" applyAlignment="1">
      <alignment horizontal="left"/>
    </xf>
    <xf numFmtId="0" fontId="9" fillId="0" borderId="0" xfId="52" applyFont="1" applyBorder="1" applyAlignment="1">
      <alignment vertical="center"/>
    </xf>
    <xf numFmtId="0" fontId="23" fillId="0" borderId="0" xfId="52" applyFont="1" applyBorder="1" applyAlignment="1">
      <alignment vertical="center"/>
    </xf>
    <xf numFmtId="0" fontId="130" fillId="0" borderId="8" xfId="52" applyFont="1" applyBorder="1" applyAlignment="1">
      <alignment horizontal="center" vertical="center"/>
    </xf>
    <xf numFmtId="0" fontId="130" fillId="0" borderId="0" xfId="52" applyFont="1" applyBorder="1" applyAlignment="1">
      <alignment horizontal="left" vertical="center"/>
    </xf>
    <xf numFmtId="0" fontId="9" fillId="0" borderId="0" xfId="52" applyFont="1" applyBorder="1"/>
    <xf numFmtId="0" fontId="9" fillId="0" borderId="0" xfId="52" applyFont="1" applyBorder="1" applyAlignment="1"/>
    <xf numFmtId="0" fontId="9" fillId="0" borderId="0" xfId="52" applyFont="1" applyBorder="1" applyAlignment="1">
      <alignment horizontal="left"/>
    </xf>
    <xf numFmtId="0" fontId="130" fillId="0" borderId="5" xfId="52" applyFont="1" applyBorder="1"/>
    <xf numFmtId="0" fontId="130" fillId="22" borderId="8" xfId="52" applyFont="1" applyFill="1" applyBorder="1" applyAlignment="1">
      <alignment horizontal="center" vertical="center"/>
    </xf>
    <xf numFmtId="0" fontId="130" fillId="22" borderId="0" xfId="52" applyFont="1" applyFill="1" applyBorder="1" applyAlignment="1">
      <alignment horizontal="left" vertical="center"/>
    </xf>
    <xf numFmtId="0" fontId="130" fillId="22" borderId="0" xfId="52" applyFont="1" applyFill="1" applyBorder="1"/>
    <xf numFmtId="0" fontId="131" fillId="22" borderId="0" xfId="52" applyFont="1" applyFill="1" applyBorder="1" applyAlignment="1">
      <alignment horizontal="right"/>
    </xf>
    <xf numFmtId="0" fontId="9" fillId="22" borderId="0" xfId="52" applyFont="1" applyFill="1" applyBorder="1" applyAlignment="1"/>
    <xf numFmtId="0" fontId="9" fillId="22" borderId="0" xfId="52" applyFont="1" applyFill="1" applyBorder="1" applyAlignment="1">
      <alignment horizontal="left"/>
    </xf>
    <xf numFmtId="0" fontId="9" fillId="22" borderId="0" xfId="52" applyFont="1" applyFill="1" applyBorder="1"/>
    <xf numFmtId="0" fontId="130" fillId="22" borderId="5" xfId="52" applyFont="1" applyFill="1" applyBorder="1"/>
    <xf numFmtId="0" fontId="130" fillId="0" borderId="0" xfId="52" applyFont="1" applyAlignment="1">
      <alignment wrapText="1"/>
    </xf>
    <xf numFmtId="0" fontId="132" fillId="0" borderId="0" xfId="52" applyFont="1" applyAlignment="1">
      <alignment wrapText="1"/>
    </xf>
    <xf numFmtId="0" fontId="130" fillId="0" borderId="66" xfId="52" applyFont="1" applyBorder="1" applyAlignment="1" applyProtection="1">
      <alignment horizontal="center" vertical="center"/>
      <protection locked="0"/>
    </xf>
    <xf numFmtId="0" fontId="130" fillId="0" borderId="3" xfId="52" applyFont="1" applyBorder="1" applyAlignment="1" applyProtection="1">
      <alignment horizontal="left" vertical="center"/>
      <protection locked="0"/>
    </xf>
    <xf numFmtId="0" fontId="130" fillId="0" borderId="3" xfId="52" applyFont="1" applyBorder="1" applyAlignment="1" applyProtection="1">
      <alignment vertical="center"/>
      <protection locked="0"/>
    </xf>
    <xf numFmtId="0" fontId="130" fillId="0" borderId="0" xfId="52" applyFont="1" applyAlignment="1">
      <alignment horizontal="center" vertical="center"/>
    </xf>
    <xf numFmtId="49" fontId="162" fillId="0" borderId="31" xfId="53" quotePrefix="1" applyNumberFormat="1" applyFont="1" applyBorder="1" applyAlignment="1">
      <alignment horizontal="center" vertical="center" wrapText="1"/>
    </xf>
    <xf numFmtId="0" fontId="130" fillId="0" borderId="3" xfId="52" applyFont="1" applyBorder="1" applyAlignment="1" applyProtection="1">
      <alignment horizontal="center" vertical="center"/>
      <protection locked="0"/>
    </xf>
    <xf numFmtId="0" fontId="9" fillId="0" borderId="31" xfId="53" applyFont="1" applyBorder="1" applyAlignment="1">
      <alignment horizontal="left" vertical="center" wrapText="1"/>
    </xf>
    <xf numFmtId="0" fontId="163" fillId="0" borderId="3" xfId="52" applyFont="1" applyBorder="1" applyAlignment="1" applyProtection="1">
      <alignment horizontal="center" vertical="center"/>
      <protection locked="0"/>
    </xf>
    <xf numFmtId="0" fontId="9" fillId="0" borderId="37" xfId="53" applyFont="1" applyBorder="1" applyAlignment="1">
      <alignment vertical="center" wrapText="1"/>
    </xf>
    <xf numFmtId="0" fontId="162" fillId="0" borderId="3" xfId="53" applyFont="1" applyBorder="1" applyAlignment="1">
      <alignment vertical="center" wrapText="1"/>
    </xf>
    <xf numFmtId="0" fontId="9" fillId="0" borderId="3" xfId="52" applyFont="1" applyBorder="1" applyAlignment="1" applyProtection="1">
      <alignment horizontal="center" vertical="center" wrapText="1"/>
      <protection locked="0"/>
    </xf>
    <xf numFmtId="0" fontId="130" fillId="0" borderId="61" xfId="52" applyFont="1" applyBorder="1" applyAlignment="1">
      <alignment horizontal="center" vertical="center"/>
    </xf>
    <xf numFmtId="0" fontId="130" fillId="23" borderId="66" xfId="52" applyFont="1" applyFill="1" applyBorder="1" applyAlignment="1" applyProtection="1">
      <alignment horizontal="center" vertical="center"/>
      <protection locked="0"/>
    </xf>
    <xf numFmtId="49" fontId="162" fillId="0" borderId="69" xfId="53" quotePrefix="1" applyNumberFormat="1" applyFont="1" applyBorder="1" applyAlignment="1">
      <alignment horizontal="center" vertical="center" wrapText="1"/>
    </xf>
    <xf numFmtId="0" fontId="130" fillId="23" borderId="3" xfId="52" applyFont="1" applyFill="1" applyBorder="1" applyAlignment="1" applyProtection="1">
      <alignment horizontal="center" vertical="center"/>
      <protection locked="0"/>
    </xf>
    <xf numFmtId="49" fontId="9" fillId="0" borderId="69" xfId="53" applyNumberFormat="1" applyFont="1" applyBorder="1" applyAlignment="1">
      <alignment horizontal="left" vertical="center" wrapText="1"/>
    </xf>
    <xf numFmtId="0" fontId="163" fillId="23" borderId="3" xfId="52" applyFont="1" applyFill="1" applyBorder="1" applyAlignment="1" applyProtection="1">
      <alignment horizontal="center" vertical="center"/>
      <protection locked="0"/>
    </xf>
    <xf numFmtId="0" fontId="9" fillId="0" borderId="21" xfId="53" applyFont="1" applyBorder="1" applyAlignment="1">
      <alignment vertical="center" wrapText="1"/>
    </xf>
    <xf numFmtId="0" fontId="9" fillId="23" borderId="3" xfId="52" applyFont="1" applyFill="1" applyBorder="1" applyAlignment="1" applyProtection="1">
      <alignment horizontal="center" vertical="center" wrapText="1"/>
      <protection locked="0"/>
    </xf>
    <xf numFmtId="0" fontId="130" fillId="23" borderId="61" xfId="52" applyFont="1" applyFill="1" applyBorder="1" applyAlignment="1">
      <alignment horizontal="center" vertical="center"/>
    </xf>
    <xf numFmtId="49" fontId="162" fillId="0" borderId="69" xfId="53" applyNumberFormat="1" applyFont="1" applyBorder="1" applyAlignment="1">
      <alignment horizontal="center" vertical="center" wrapText="1"/>
    </xf>
    <xf numFmtId="0" fontId="9" fillId="0" borderId="69" xfId="53" applyFont="1" applyBorder="1" applyAlignment="1">
      <alignment horizontal="left" vertical="center" wrapText="1"/>
    </xf>
    <xf numFmtId="0" fontId="9" fillId="0" borderId="16" xfId="53" applyFont="1" applyBorder="1" applyAlignment="1">
      <alignment vertical="center" wrapText="1"/>
    </xf>
    <xf numFmtId="0" fontId="9" fillId="12" borderId="21" xfId="53" applyFont="1" applyFill="1" applyBorder="1" applyAlignment="1">
      <alignment vertical="center" wrapText="1"/>
    </xf>
    <xf numFmtId="0" fontId="162" fillId="12" borderId="3" xfId="53" applyFont="1" applyFill="1" applyBorder="1" applyAlignment="1">
      <alignment vertical="center" wrapText="1"/>
    </xf>
    <xf numFmtId="0" fontId="9" fillId="12" borderId="16" xfId="53" applyFont="1" applyFill="1" applyBorder="1" applyAlignment="1">
      <alignment vertical="center" wrapText="1"/>
    </xf>
    <xf numFmtId="1" fontId="130" fillId="23" borderId="3" xfId="52" applyNumberFormat="1" applyFont="1" applyFill="1" applyBorder="1" applyAlignment="1" applyProtection="1">
      <alignment horizontal="left" vertical="center"/>
      <protection locked="0"/>
    </xf>
    <xf numFmtId="0" fontId="130" fillId="23" borderId="16" xfId="52" applyFont="1" applyFill="1" applyBorder="1" applyAlignment="1" applyProtection="1">
      <alignment horizontal="center" vertical="center" wrapText="1"/>
      <protection locked="0"/>
    </xf>
    <xf numFmtId="1" fontId="130" fillId="0" borderId="3" xfId="52" applyNumberFormat="1" applyFont="1" applyBorder="1" applyAlignment="1" applyProtection="1">
      <alignment horizontal="left" vertical="center"/>
      <protection locked="0"/>
    </xf>
    <xf numFmtId="0" fontId="130" fillId="0" borderId="16" xfId="52" applyFont="1" applyBorder="1" applyAlignment="1" applyProtection="1">
      <alignment horizontal="center" vertical="center" wrapText="1"/>
      <protection locked="0"/>
    </xf>
    <xf numFmtId="0" fontId="130" fillId="0" borderId="3" xfId="52" applyFont="1" applyBorder="1" applyAlignment="1" applyProtection="1">
      <alignment horizontal="center" vertical="center" wrapText="1"/>
      <protection locked="0"/>
    </xf>
    <xf numFmtId="0" fontId="130" fillId="23" borderId="3" xfId="52" applyFont="1" applyFill="1" applyBorder="1" applyAlignment="1" applyProtection="1">
      <alignment horizontal="center" vertical="center" wrapText="1"/>
      <protection locked="0"/>
    </xf>
    <xf numFmtId="0" fontId="130" fillId="0" borderId="0" xfId="52" applyFont="1" applyBorder="1" applyAlignment="1" applyProtection="1">
      <alignment horizontal="center" vertical="center"/>
      <protection locked="0"/>
    </xf>
    <xf numFmtId="1" fontId="130" fillId="0" borderId="0" xfId="52" applyNumberFormat="1" applyFont="1" applyBorder="1" applyAlignment="1" applyProtection="1">
      <alignment horizontal="left" vertical="center"/>
      <protection locked="0"/>
    </xf>
    <xf numFmtId="0" fontId="130" fillId="0" borderId="0" xfId="52" applyFont="1" applyBorder="1" applyProtection="1">
      <protection locked="0"/>
    </xf>
    <xf numFmtId="0" fontId="9" fillId="0" borderId="0" xfId="52" applyFont="1" applyBorder="1" applyAlignment="1" applyProtection="1">
      <alignment vertical="center" wrapText="1"/>
      <protection locked="0"/>
    </xf>
    <xf numFmtId="0" fontId="130" fillId="0" borderId="0" xfId="52" applyFont="1" applyBorder="1" applyAlignment="1" applyProtection="1">
      <alignment vertical="top"/>
      <protection locked="0"/>
    </xf>
    <xf numFmtId="0" fontId="130" fillId="0" borderId="0" xfId="52" applyFont="1" applyBorder="1" applyAlignment="1" applyProtection="1">
      <alignment vertical="center" wrapText="1"/>
      <protection locked="0"/>
    </xf>
    <xf numFmtId="0" fontId="9" fillId="0" borderId="0" xfId="52" applyFont="1" applyBorder="1" applyAlignment="1" applyProtection="1">
      <alignment horizontal="center" vertical="center" wrapText="1"/>
      <protection locked="0"/>
    </xf>
    <xf numFmtId="0" fontId="9" fillId="0" borderId="0" xfId="52" applyFont="1" applyBorder="1" applyAlignment="1" applyProtection="1">
      <alignment horizontal="left" vertical="center" wrapText="1"/>
      <protection locked="0"/>
    </xf>
    <xf numFmtId="0" fontId="9" fillId="0" borderId="0" xfId="52" applyFont="1" applyBorder="1" applyAlignment="1" applyProtection="1">
      <alignment vertical="top" wrapText="1"/>
      <protection locked="0"/>
    </xf>
    <xf numFmtId="0" fontId="130" fillId="0" borderId="0" xfId="52" applyFont="1" applyBorder="1" applyAlignment="1">
      <alignment horizontal="center" vertical="center"/>
    </xf>
    <xf numFmtId="0" fontId="9" fillId="19" borderId="0" xfId="52" applyFont="1" applyFill="1" applyAlignment="1">
      <alignment horizontal="center"/>
    </xf>
    <xf numFmtId="0" fontId="9" fillId="24" borderId="0" xfId="52" applyFont="1" applyFill="1" applyAlignment="1">
      <alignment horizontal="center"/>
    </xf>
    <xf numFmtId="0" fontId="130" fillId="0" borderId="0" xfId="52" applyFont="1" applyAlignment="1">
      <alignment horizontal="left" vertical="center"/>
    </xf>
    <xf numFmtId="0" fontId="130" fillId="0" borderId="0" xfId="52" applyFont="1" applyAlignment="1"/>
    <xf numFmtId="0" fontId="12" fillId="12" borderId="0" xfId="0" applyFont="1" applyFill="1" applyBorder="1" applyAlignment="1">
      <alignment horizontal="center" vertical="center"/>
    </xf>
    <xf numFmtId="0" fontId="12" fillId="12" borderId="0" xfId="0" applyFont="1" applyFill="1" applyBorder="1" applyAlignment="1">
      <alignment horizontal="left" vertical="center"/>
    </xf>
    <xf numFmtId="0" fontId="0" fillId="12" borderId="0" xfId="0" applyFont="1" applyFill="1" applyBorder="1" applyAlignment="1">
      <alignment horizontal="left" vertical="center"/>
    </xf>
    <xf numFmtId="0" fontId="0" fillId="12" borderId="0" xfId="0" applyFont="1" applyFill="1" applyBorder="1" applyAlignment="1">
      <alignment horizontal="center" vertical="center"/>
    </xf>
    <xf numFmtId="0" fontId="0" fillId="0" borderId="0" xfId="0" applyFont="1"/>
    <xf numFmtId="0" fontId="23" fillId="12" borderId="0" xfId="0" applyFont="1" applyFill="1" applyBorder="1" applyAlignment="1">
      <alignment vertical="center"/>
    </xf>
    <xf numFmtId="0" fontId="0" fillId="0" borderId="0" xfId="0" applyProtection="1">
      <protection locked="0"/>
    </xf>
    <xf numFmtId="0" fontId="0" fillId="29" borderId="3" xfId="0" applyFill="1" applyBorder="1" applyAlignment="1">
      <alignment wrapText="1"/>
    </xf>
    <xf numFmtId="0" fontId="0" fillId="29" borderId="3" xfId="0" applyFill="1" applyBorder="1" applyAlignment="1" applyProtection="1">
      <alignment horizontal="center" wrapText="1"/>
    </xf>
    <xf numFmtId="0" fontId="0" fillId="29" borderId="3" xfId="0" applyFill="1" applyBorder="1" applyAlignment="1">
      <alignment horizontal="center" vertical="center"/>
    </xf>
    <xf numFmtId="0" fontId="0" fillId="29" borderId="3" xfId="0" applyFont="1" applyFill="1" applyBorder="1" applyAlignment="1" applyProtection="1">
      <alignment horizontal="center" wrapText="1"/>
    </xf>
    <xf numFmtId="0" fontId="0" fillId="30" borderId="40" xfId="0" applyFill="1" applyBorder="1" applyProtection="1">
      <protection locked="0"/>
    </xf>
    <xf numFmtId="0" fontId="0" fillId="30" borderId="1" xfId="0" applyFill="1" applyBorder="1" applyProtection="1">
      <protection locked="0"/>
    </xf>
    <xf numFmtId="0" fontId="0" fillId="30" borderId="41" xfId="0" applyFill="1" applyBorder="1" applyProtection="1">
      <protection locked="0"/>
    </xf>
    <xf numFmtId="0" fontId="0" fillId="0" borderId="7" xfId="0" applyFill="1" applyBorder="1" applyProtection="1">
      <protection locked="0"/>
    </xf>
    <xf numFmtId="0" fontId="0" fillId="0" borderId="1" xfId="0" applyFill="1" applyBorder="1" applyProtection="1">
      <protection locked="0"/>
    </xf>
    <xf numFmtId="0" fontId="23" fillId="0" borderId="7" xfId="0" applyFont="1" applyBorder="1" applyAlignment="1" applyProtection="1">
      <protection locked="0"/>
    </xf>
    <xf numFmtId="0" fontId="0" fillId="0" borderId="45" xfId="0" applyBorder="1" applyAlignment="1" applyProtection="1">
      <protection locked="0"/>
    </xf>
    <xf numFmtId="0" fontId="0" fillId="0" borderId="41" xfId="0" applyBorder="1" applyProtection="1">
      <protection locked="0"/>
    </xf>
    <xf numFmtId="0" fontId="0" fillId="0" borderId="7" xfId="0" applyBorder="1" applyProtection="1">
      <protection locked="0"/>
    </xf>
    <xf numFmtId="0" fontId="23" fillId="0" borderId="7" xfId="0" applyFont="1" applyFill="1" applyBorder="1" applyAlignment="1" applyProtection="1">
      <alignment horizontal="center" vertical="center"/>
      <protection locked="0"/>
    </xf>
    <xf numFmtId="0" fontId="0" fillId="0" borderId="7" xfId="0" applyFill="1" applyBorder="1" applyAlignment="1" applyProtection="1">
      <alignment horizontal="center" vertical="center"/>
      <protection locked="0"/>
    </xf>
    <xf numFmtId="0" fontId="0" fillId="30" borderId="4" xfId="0" applyFill="1" applyBorder="1" applyProtection="1">
      <protection locked="0"/>
    </xf>
    <xf numFmtId="0" fontId="0" fillId="0" borderId="75" xfId="0" applyFill="1" applyBorder="1" applyAlignment="1" applyProtection="1">
      <protection locked="0"/>
    </xf>
    <xf numFmtId="0" fontId="0" fillId="0" borderId="0" xfId="0" applyNumberFormat="1" applyBorder="1" applyAlignment="1" applyProtection="1">
      <protection locked="0"/>
    </xf>
    <xf numFmtId="0" fontId="0" fillId="0" borderId="0" xfId="0" applyFill="1" applyBorder="1" applyAlignment="1" applyProtection="1">
      <alignment horizontal="center" vertical="center"/>
      <protection locked="0"/>
    </xf>
    <xf numFmtId="0" fontId="0" fillId="0" borderId="0" xfId="0" applyFill="1" applyBorder="1" applyProtection="1">
      <protection locked="0"/>
    </xf>
    <xf numFmtId="0" fontId="0" fillId="30" borderId="5" xfId="0" applyFill="1" applyBorder="1" applyProtection="1">
      <protection locked="0"/>
    </xf>
    <xf numFmtId="0" fontId="23" fillId="0" borderId="0" xfId="0" applyFont="1" applyFill="1" applyBorder="1" applyAlignment="1" applyProtection="1">
      <protection locked="0"/>
    </xf>
    <xf numFmtId="0" fontId="0" fillId="0" borderId="0" xfId="0" applyFill="1" applyBorder="1" applyAlignment="1" applyProtection="1">
      <protection locked="0"/>
    </xf>
    <xf numFmtId="0" fontId="23" fillId="32" borderId="70" xfId="0" applyFont="1" applyFill="1" applyBorder="1" applyAlignment="1" applyProtection="1"/>
    <xf numFmtId="0" fontId="0" fillId="32" borderId="78" xfId="0" applyFill="1" applyBorder="1" applyAlignment="1" applyProtection="1"/>
    <xf numFmtId="0" fontId="23" fillId="0" borderId="11" xfId="0" applyFont="1" applyFill="1" applyBorder="1" applyAlignment="1" applyProtection="1">
      <protection locked="0"/>
    </xf>
    <xf numFmtId="0" fontId="0" fillId="0" borderId="1" xfId="0" applyBorder="1" applyProtection="1">
      <protection locked="0"/>
    </xf>
    <xf numFmtId="0" fontId="0" fillId="17" borderId="0" xfId="0" applyFill="1" applyProtection="1"/>
    <xf numFmtId="0" fontId="0" fillId="17" borderId="1" xfId="0" applyFill="1" applyBorder="1" applyAlignment="1" applyProtection="1">
      <protection locked="0"/>
    </xf>
    <xf numFmtId="0" fontId="0" fillId="0" borderId="11" xfId="0" applyBorder="1" applyProtection="1">
      <protection locked="0"/>
    </xf>
    <xf numFmtId="0" fontId="0" fillId="0" borderId="11" xfId="0" applyFill="1" applyBorder="1" applyAlignment="1" applyProtection="1">
      <alignment horizontal="center"/>
    </xf>
    <xf numFmtId="0" fontId="0" fillId="0" borderId="11" xfId="0" applyBorder="1" applyAlignment="1" applyProtection="1">
      <alignment horizontal="center"/>
    </xf>
    <xf numFmtId="0" fontId="0" fillId="0" borderId="1" xfId="0" applyBorder="1" applyAlignment="1" applyProtection="1">
      <alignment horizontal="center"/>
    </xf>
    <xf numFmtId="0" fontId="23" fillId="21" borderId="54" xfId="0" applyFont="1" applyFill="1" applyBorder="1" applyAlignment="1"/>
    <xf numFmtId="0" fontId="0" fillId="34" borderId="97" xfId="0" applyFill="1" applyBorder="1" applyAlignment="1" applyProtection="1">
      <alignment horizontal="center" vertical="center" wrapText="1"/>
    </xf>
    <xf numFmtId="0" fontId="0" fillId="34" borderId="73" xfId="0" applyFill="1" applyBorder="1" applyAlignment="1" applyProtection="1">
      <alignment horizontal="center" vertical="center" wrapText="1"/>
    </xf>
    <xf numFmtId="0" fontId="0" fillId="34" borderId="26" xfId="0" applyFill="1" applyBorder="1" applyAlignment="1" applyProtection="1">
      <alignment horizontal="center" vertical="center" wrapText="1"/>
    </xf>
    <xf numFmtId="0" fontId="0" fillId="17" borderId="26" xfId="0" applyFill="1" applyBorder="1" applyAlignment="1" applyProtection="1">
      <alignment horizontal="center" wrapText="1"/>
    </xf>
    <xf numFmtId="0" fontId="0" fillId="20" borderId="26" xfId="0" applyFill="1" applyBorder="1" applyAlignment="1" applyProtection="1">
      <alignment horizontal="center" vertical="center" wrapText="1"/>
    </xf>
    <xf numFmtId="0" fontId="0" fillId="21" borderId="26" xfId="0" applyFill="1" applyBorder="1" applyAlignment="1" applyProtection="1">
      <alignment horizontal="center" vertical="center" wrapText="1"/>
    </xf>
    <xf numFmtId="0" fontId="0" fillId="33" borderId="26" xfId="0" applyFill="1" applyBorder="1" applyAlignment="1" applyProtection="1">
      <alignment horizontal="center" vertical="center" wrapText="1"/>
    </xf>
    <xf numFmtId="0" fontId="0" fillId="17" borderId="26" xfId="0" applyFill="1" applyBorder="1" applyAlignment="1" applyProtection="1">
      <alignment horizontal="center" vertical="center" wrapText="1"/>
    </xf>
    <xf numFmtId="0" fontId="0" fillId="34" borderId="49" xfId="0" applyFill="1" applyBorder="1" applyAlignment="1" applyProtection="1">
      <alignment horizontal="center" vertical="center" wrapText="1"/>
    </xf>
    <xf numFmtId="0" fontId="0" fillId="35" borderId="40" xfId="0" applyFont="1" applyFill="1" applyBorder="1" applyAlignment="1" applyProtection="1">
      <alignment horizontal="center" vertical="center" wrapText="1"/>
    </xf>
    <xf numFmtId="0" fontId="0" fillId="35" borderId="54" xfId="0" applyFont="1" applyFill="1" applyBorder="1" applyAlignment="1" applyProtection="1">
      <alignment horizontal="center" vertical="center" wrapText="1"/>
    </xf>
    <xf numFmtId="0" fontId="0" fillId="17" borderId="72" xfId="0" applyFill="1" applyBorder="1" applyAlignment="1" applyProtection="1">
      <alignment horizontal="center" wrapText="1"/>
      <protection locked="0"/>
    </xf>
    <xf numFmtId="0" fontId="0" fillId="30" borderId="5" xfId="0" applyFill="1" applyBorder="1" applyAlignment="1" applyProtection="1">
      <alignment wrapText="1"/>
      <protection locked="0"/>
    </xf>
    <xf numFmtId="0" fontId="0" fillId="0" borderId="0" xfId="0" applyAlignment="1" applyProtection="1">
      <alignment wrapText="1"/>
      <protection locked="0"/>
    </xf>
    <xf numFmtId="0" fontId="0" fillId="31" borderId="81" xfId="0" applyFill="1" applyBorder="1" applyAlignment="1" applyProtection="1">
      <alignment horizontal="center"/>
    </xf>
    <xf numFmtId="0" fontId="0" fillId="0" borderId="15" xfId="0" applyFill="1" applyBorder="1" applyProtection="1">
      <protection locked="0"/>
    </xf>
    <xf numFmtId="0" fontId="0" fillId="0" borderId="15" xfId="0" applyFill="1" applyBorder="1" applyAlignment="1" applyProtection="1">
      <alignment horizontal="center" vertical="center"/>
      <protection locked="0"/>
    </xf>
    <xf numFmtId="0" fontId="0" fillId="0" borderId="15" xfId="0" applyFill="1" applyBorder="1" applyAlignment="1" applyProtection="1">
      <alignment horizontal="center"/>
      <protection locked="0"/>
    </xf>
    <xf numFmtId="0" fontId="0" fillId="31" borderId="15" xfId="0" applyFill="1" applyBorder="1" applyAlignment="1" applyProtection="1">
      <alignment horizontal="center"/>
      <protection hidden="1"/>
    </xf>
    <xf numFmtId="0" fontId="0" fillId="0" borderId="15" xfId="0" applyFill="1" applyBorder="1" applyAlignment="1" applyProtection="1">
      <alignment horizontal="center"/>
      <protection hidden="1"/>
    </xf>
    <xf numFmtId="1" fontId="0" fillId="0" borderId="15" xfId="0" applyNumberFormat="1" applyFill="1" applyBorder="1" applyAlignment="1" applyProtection="1">
      <alignment horizontal="center"/>
      <protection locked="0"/>
    </xf>
    <xf numFmtId="175" fontId="0" fillId="0" borderId="15" xfId="0" applyNumberFormat="1" applyFill="1" applyBorder="1" applyAlignment="1" applyProtection="1">
      <alignment horizontal="center"/>
      <protection locked="0"/>
    </xf>
    <xf numFmtId="166" fontId="0" fillId="31" borderId="15" xfId="0" applyNumberFormat="1" applyFill="1" applyBorder="1" applyAlignment="1" applyProtection="1">
      <alignment horizontal="center"/>
      <protection hidden="1"/>
    </xf>
    <xf numFmtId="0" fontId="0" fillId="17" borderId="15" xfId="0" applyFill="1" applyBorder="1" applyAlignment="1" applyProtection="1">
      <alignment horizontal="center"/>
      <protection locked="0"/>
    </xf>
    <xf numFmtId="166" fontId="0" fillId="31" borderId="3" xfId="0" applyNumberFormat="1" applyFill="1" applyBorder="1" applyAlignment="1" applyProtection="1">
      <alignment horizontal="center"/>
      <protection hidden="1"/>
    </xf>
    <xf numFmtId="10" fontId="0" fillId="17" borderId="15" xfId="0" applyNumberFormat="1" applyFill="1" applyBorder="1" applyAlignment="1" applyProtection="1">
      <alignment horizontal="center"/>
      <protection hidden="1"/>
    </xf>
    <xf numFmtId="1" fontId="0" fillId="31" borderId="44" xfId="0" applyNumberFormat="1" applyFill="1" applyBorder="1" applyAlignment="1" applyProtection="1">
      <alignment horizontal="center"/>
      <protection hidden="1"/>
    </xf>
    <xf numFmtId="1" fontId="0" fillId="31" borderId="57" xfId="0" applyNumberFormat="1" applyFill="1" applyBorder="1" applyAlignment="1" applyProtection="1">
      <alignment horizontal="center"/>
      <protection hidden="1"/>
    </xf>
    <xf numFmtId="10" fontId="23" fillId="18" borderId="42" xfId="0" applyNumberFormat="1" applyFont="1" applyFill="1" applyBorder="1" applyAlignment="1" applyProtection="1">
      <alignment horizontal="center"/>
      <protection hidden="1"/>
    </xf>
    <xf numFmtId="0" fontId="23" fillId="0" borderId="53" xfId="0" applyFont="1" applyBorder="1" applyAlignment="1" applyProtection="1">
      <alignment horizontal="center"/>
      <protection hidden="1"/>
    </xf>
    <xf numFmtId="0" fontId="23" fillId="17" borderId="23" xfId="0" applyFont="1" applyFill="1" applyBorder="1" applyAlignment="1" applyProtection="1">
      <alignment horizontal="center"/>
      <protection locked="0"/>
    </xf>
    <xf numFmtId="0" fontId="0" fillId="31" borderId="66" xfId="0" applyFill="1" applyBorder="1" applyAlignment="1" applyProtection="1">
      <alignment horizontal="center"/>
    </xf>
    <xf numFmtId="0" fontId="0" fillId="0" borderId="3" xfId="0" applyFill="1" applyBorder="1" applyProtection="1">
      <protection locked="0"/>
    </xf>
    <xf numFmtId="0" fontId="0" fillId="0" borderId="3" xfId="0" applyFill="1" applyBorder="1" applyAlignment="1" applyProtection="1">
      <alignment horizontal="center"/>
      <protection locked="0"/>
    </xf>
    <xf numFmtId="1" fontId="0" fillId="0" borderId="3" xfId="0" applyNumberFormat="1" applyFill="1" applyBorder="1" applyAlignment="1" applyProtection="1">
      <alignment horizontal="center"/>
      <protection locked="0"/>
    </xf>
    <xf numFmtId="175" fontId="0" fillId="0" borderId="3" xfId="0" applyNumberFormat="1" applyFill="1" applyBorder="1" applyAlignment="1" applyProtection="1">
      <alignment horizontal="center"/>
      <protection locked="0"/>
    </xf>
    <xf numFmtId="0" fontId="0" fillId="17" borderId="3" xfId="0" applyFill="1" applyBorder="1" applyAlignment="1" applyProtection="1">
      <alignment horizontal="center"/>
      <protection locked="0"/>
    </xf>
    <xf numFmtId="10" fontId="0" fillId="17" borderId="3" xfId="0" applyNumberFormat="1" applyFill="1" applyBorder="1" applyAlignment="1" applyProtection="1">
      <alignment horizontal="center"/>
      <protection hidden="1"/>
    </xf>
    <xf numFmtId="1" fontId="0" fillId="31" borderId="3" xfId="0" applyNumberFormat="1" applyFill="1" applyBorder="1" applyAlignment="1" applyProtection="1">
      <alignment horizontal="center"/>
      <protection hidden="1"/>
    </xf>
    <xf numFmtId="0" fontId="23" fillId="0" borderId="55" xfId="0" applyFont="1" applyBorder="1" applyAlignment="1" applyProtection="1">
      <alignment horizontal="center"/>
      <protection hidden="1"/>
    </xf>
    <xf numFmtId="0" fontId="23" fillId="17" borderId="39" xfId="0" applyFont="1" applyFill="1" applyBorder="1" applyAlignment="1" applyProtection="1">
      <alignment horizontal="center"/>
      <protection locked="0"/>
    </xf>
    <xf numFmtId="0" fontId="0" fillId="17" borderId="39" xfId="0" applyFill="1" applyBorder="1" applyAlignment="1" applyProtection="1">
      <alignment horizontal="center"/>
      <protection locked="0"/>
    </xf>
    <xf numFmtId="1" fontId="0" fillId="31" borderId="13" xfId="0" applyNumberFormat="1" applyFill="1" applyBorder="1" applyAlignment="1" applyProtection="1">
      <alignment horizontal="center"/>
      <protection hidden="1"/>
    </xf>
    <xf numFmtId="0" fontId="23" fillId="0" borderId="34" xfId="0" applyFont="1" applyBorder="1" applyAlignment="1" applyProtection="1">
      <alignment horizontal="center"/>
      <protection hidden="1"/>
    </xf>
    <xf numFmtId="0" fontId="0" fillId="30" borderId="70" xfId="0" applyFill="1" applyBorder="1" applyProtection="1">
      <protection locked="0"/>
    </xf>
    <xf numFmtId="0" fontId="0" fillId="30" borderId="78" xfId="0" applyFill="1" applyBorder="1" applyProtection="1">
      <protection locked="0"/>
    </xf>
    <xf numFmtId="0" fontId="0" fillId="30" borderId="11" xfId="0" applyFill="1" applyBorder="1" applyProtection="1">
      <protection locked="0"/>
    </xf>
    <xf numFmtId="10" fontId="23" fillId="30" borderId="11" xfId="0" applyNumberFormat="1" applyFont="1" applyFill="1" applyBorder="1" applyAlignment="1" applyProtection="1">
      <alignment horizontal="center"/>
      <protection locked="0"/>
    </xf>
    <xf numFmtId="0" fontId="0" fillId="30" borderId="12" xfId="0" applyFill="1" applyBorder="1" applyProtection="1">
      <protection locked="0"/>
    </xf>
    <xf numFmtId="0" fontId="157" fillId="0" borderId="0" xfId="0" applyFont="1" applyAlignment="1">
      <alignment horizontal="center" vertical="center"/>
    </xf>
    <xf numFmtId="0" fontId="0" fillId="0" borderId="8" xfId="0" applyBorder="1" applyProtection="1">
      <protection locked="0"/>
    </xf>
    <xf numFmtId="0" fontId="0" fillId="0" borderId="0" xfId="0" applyBorder="1" applyProtection="1">
      <protection locked="0"/>
    </xf>
    <xf numFmtId="0" fontId="0" fillId="0" borderId="5" xfId="0" applyBorder="1" applyProtection="1">
      <protection locked="0"/>
    </xf>
    <xf numFmtId="0" fontId="0" fillId="0" borderId="57" xfId="0" applyBorder="1" applyAlignment="1" applyProtection="1">
      <alignment horizontal="center" vertical="center"/>
      <protection locked="0"/>
    </xf>
    <xf numFmtId="0" fontId="0" fillId="0" borderId="16" xfId="0" applyBorder="1" applyProtection="1"/>
    <xf numFmtId="0" fontId="0" fillId="0" borderId="2" xfId="0" applyBorder="1" applyProtection="1"/>
    <xf numFmtId="0" fontId="0" fillId="0" borderId="39" xfId="0" applyBorder="1" applyProtection="1"/>
    <xf numFmtId="0" fontId="0" fillId="0" borderId="59" xfId="0" applyBorder="1" applyAlignment="1" applyProtection="1">
      <alignment horizontal="center" vertical="center"/>
      <protection locked="0"/>
    </xf>
    <xf numFmtId="0" fontId="157" fillId="0" borderId="0" xfId="0" applyFont="1" applyBorder="1" applyAlignment="1" applyProtection="1">
      <alignment horizontal="center" vertical="center"/>
    </xf>
    <xf numFmtId="0" fontId="0" fillId="0" borderId="41" xfId="0" applyBorder="1" applyAlignment="1" applyProtection="1">
      <alignment horizontal="center" vertical="center"/>
      <protection locked="0"/>
    </xf>
    <xf numFmtId="0" fontId="0" fillId="0" borderId="10" xfId="0" applyBorder="1" applyProtection="1">
      <protection locked="0"/>
    </xf>
    <xf numFmtId="0" fontId="0" fillId="0" borderId="6" xfId="0" applyBorder="1"/>
    <xf numFmtId="0" fontId="0" fillId="0" borderId="7" xfId="0" applyBorder="1"/>
    <xf numFmtId="0" fontId="0" fillId="0" borderId="4" xfId="0" applyBorder="1"/>
    <xf numFmtId="0" fontId="0" fillId="0" borderId="8" xfId="0" applyBorder="1"/>
    <xf numFmtId="0" fontId="0" fillId="0" borderId="5" xfId="0" applyBorder="1"/>
    <xf numFmtId="0" fontId="0" fillId="0" borderId="10" xfId="0" applyBorder="1"/>
    <xf numFmtId="0" fontId="0" fillId="0" borderId="11" xfId="0" applyBorder="1"/>
    <xf numFmtId="0" fontId="0" fillId="0" borderId="12" xfId="0" applyBorder="1"/>
    <xf numFmtId="0" fontId="0" fillId="0" borderId="39" xfId="0" applyBorder="1" applyAlignment="1">
      <alignment horizontal="center"/>
    </xf>
    <xf numFmtId="0" fontId="0" fillId="0" borderId="0" xfId="0" applyBorder="1" applyAlignment="1">
      <alignment horizontal="center"/>
    </xf>
    <xf numFmtId="0" fontId="0" fillId="0" borderId="32" xfId="0" applyBorder="1"/>
    <xf numFmtId="0" fontId="23" fillId="0" borderId="0" xfId="0" applyFont="1" applyAlignment="1"/>
    <xf numFmtId="0" fontId="12" fillId="0" borderId="0" xfId="0" applyFont="1" applyAlignment="1">
      <alignment wrapText="1"/>
    </xf>
    <xf numFmtId="0" fontId="12" fillId="0" borderId="121" xfId="0" applyFont="1" applyBorder="1" applyAlignment="1">
      <alignment horizontal="center"/>
    </xf>
    <xf numFmtId="0" fontId="23" fillId="0" borderId="0" xfId="0" applyFont="1" applyAlignment="1">
      <alignment horizontal="center"/>
    </xf>
    <xf numFmtId="0" fontId="0" fillId="0" borderId="147" xfId="0" applyBorder="1" applyAlignment="1">
      <alignment horizontal="center"/>
    </xf>
    <xf numFmtId="0" fontId="0" fillId="0" borderId="148" xfId="0" applyBorder="1" applyAlignment="1">
      <alignment horizontal="center"/>
    </xf>
    <xf numFmtId="0" fontId="0" fillId="0" borderId="111" xfId="0" applyBorder="1" applyAlignment="1">
      <alignment horizontal="center"/>
    </xf>
    <xf numFmtId="0" fontId="0" fillId="0" borderId="120" xfId="0" applyBorder="1" applyAlignment="1">
      <alignment horizontal="center"/>
    </xf>
    <xf numFmtId="0" fontId="0" fillId="0" borderId="122" xfId="0" applyBorder="1" applyAlignment="1">
      <alignment horizontal="center"/>
    </xf>
    <xf numFmtId="0" fontId="0" fillId="0" borderId="149" xfId="0" applyBorder="1" applyAlignment="1">
      <alignment horizontal="center"/>
    </xf>
    <xf numFmtId="0" fontId="0" fillId="0" borderId="136" xfId="0" applyBorder="1" applyAlignment="1">
      <alignment horizontal="center"/>
    </xf>
    <xf numFmtId="0" fontId="12" fillId="0" borderId="110" xfId="0" applyFont="1" applyBorder="1" applyAlignment="1">
      <alignment horizontal="left"/>
    </xf>
    <xf numFmtId="0" fontId="12" fillId="0" borderId="110" xfId="0" applyFont="1" applyBorder="1"/>
    <xf numFmtId="0" fontId="12" fillId="0" borderId="111" xfId="0" applyFont="1" applyBorder="1" applyAlignment="1">
      <alignment vertical="top" wrapText="1"/>
    </xf>
    <xf numFmtId="0" fontId="12" fillId="0" borderId="120" xfId="0" applyFont="1" applyBorder="1" applyAlignment="1">
      <alignment vertical="top" wrapText="1"/>
    </xf>
    <xf numFmtId="0" fontId="12" fillId="0" borderId="113" xfId="0" applyFont="1" applyBorder="1" applyAlignment="1">
      <alignment vertical="top" wrapText="1"/>
    </xf>
    <xf numFmtId="0" fontId="12" fillId="0" borderId="118" xfId="0" applyFont="1" applyBorder="1" applyAlignment="1">
      <alignment vertical="top" wrapText="1"/>
    </xf>
    <xf numFmtId="0" fontId="15" fillId="0" borderId="0" xfId="0" applyFont="1"/>
    <xf numFmtId="0" fontId="23" fillId="0" borderId="0" xfId="0" applyFont="1" applyFill="1" applyBorder="1" applyAlignment="1">
      <alignment horizontal="left"/>
    </xf>
    <xf numFmtId="0" fontId="17" fillId="0" borderId="137" xfId="0" applyFont="1" applyBorder="1" applyAlignment="1">
      <alignment horizontal="center" vertical="center"/>
    </xf>
    <xf numFmtId="0" fontId="17" fillId="0" borderId="139" xfId="0" applyFont="1" applyBorder="1" applyAlignment="1">
      <alignment horizontal="center" vertical="center"/>
    </xf>
    <xf numFmtId="0" fontId="17" fillId="0" borderId="0" xfId="0" applyFont="1" applyBorder="1" applyAlignment="1">
      <alignment vertical="center"/>
    </xf>
    <xf numFmtId="0" fontId="17" fillId="0" borderId="138" xfId="0" applyFont="1" applyBorder="1" applyAlignment="1">
      <alignment vertical="center"/>
    </xf>
    <xf numFmtId="0" fontId="0" fillId="0" borderId="140" xfId="0" applyBorder="1" applyAlignment="1"/>
    <xf numFmtId="0" fontId="0" fillId="0" borderId="142" xfId="0" applyBorder="1" applyAlignment="1"/>
    <xf numFmtId="0" fontId="17" fillId="0" borderId="0" xfId="0" applyFont="1" applyBorder="1" applyAlignment="1">
      <alignment horizontal="center" vertical="center"/>
    </xf>
    <xf numFmtId="0" fontId="17" fillId="0" borderId="140" xfId="0" applyFont="1" applyBorder="1" applyAlignment="1">
      <alignment vertical="center"/>
    </xf>
    <xf numFmtId="0" fontId="0" fillId="0" borderId="141" xfId="0" applyBorder="1"/>
    <xf numFmtId="0" fontId="17" fillId="0" borderId="0" xfId="0" applyFont="1" applyBorder="1" applyAlignment="1"/>
    <xf numFmtId="0" fontId="0" fillId="0" borderId="0" xfId="0" applyProtection="1">
      <protection hidden="1"/>
    </xf>
    <xf numFmtId="176" fontId="9" fillId="0" borderId="0" xfId="48" applyAlignment="1">
      <alignment vertical="center"/>
    </xf>
    <xf numFmtId="176" fontId="9" fillId="0" borderId="0" xfId="48" applyBorder="1" applyAlignment="1">
      <alignment vertical="center"/>
    </xf>
    <xf numFmtId="176" fontId="9" fillId="0" borderId="0" xfId="48" applyBorder="1" applyAlignment="1">
      <alignment horizontal="center" vertical="center"/>
    </xf>
    <xf numFmtId="176" fontId="9" fillId="0" borderId="16" xfId="48" applyBorder="1" applyAlignment="1">
      <alignment vertical="center"/>
    </xf>
    <xf numFmtId="176" fontId="9" fillId="0" borderId="39" xfId="48" applyBorder="1" applyAlignment="1">
      <alignment horizontal="center" vertical="center"/>
    </xf>
    <xf numFmtId="176" fontId="9" fillId="0" borderId="32" xfId="48" applyBorder="1" applyAlignment="1">
      <alignment vertical="center"/>
    </xf>
    <xf numFmtId="176" fontId="23" fillId="0" borderId="0" xfId="48" applyFont="1" applyAlignment="1">
      <alignment vertical="center"/>
    </xf>
    <xf numFmtId="176" fontId="12" fillId="0" borderId="0" xfId="48" applyFont="1" applyAlignment="1">
      <alignment vertical="center" wrapText="1"/>
    </xf>
    <xf numFmtId="176" fontId="12" fillId="0" borderId="110" xfId="48" applyFont="1" applyBorder="1" applyAlignment="1">
      <alignment horizontal="center" vertical="center"/>
    </xf>
    <xf numFmtId="176" fontId="12" fillId="0" borderId="121" xfId="48" applyFont="1" applyBorder="1" applyAlignment="1">
      <alignment horizontal="center" vertical="center"/>
    </xf>
    <xf numFmtId="176" fontId="12" fillId="0" borderId="110" xfId="48" applyFont="1" applyBorder="1" applyAlignment="1">
      <alignment vertical="center"/>
    </xf>
    <xf numFmtId="176" fontId="12" fillId="0" borderId="0" xfId="48" applyFont="1" applyAlignment="1">
      <alignment vertical="center"/>
    </xf>
    <xf numFmtId="176" fontId="23" fillId="0" borderId="0" xfId="48" applyFont="1" applyAlignment="1">
      <alignment horizontal="center" vertical="center"/>
    </xf>
    <xf numFmtId="176" fontId="9" fillId="0" borderId="147" xfId="48" applyBorder="1" applyAlignment="1">
      <alignment horizontal="center" vertical="center"/>
    </xf>
    <xf numFmtId="176" fontId="9" fillId="0" borderId="148" xfId="48" applyBorder="1" applyAlignment="1">
      <alignment horizontal="center" vertical="center"/>
    </xf>
    <xf numFmtId="176" fontId="9" fillId="0" borderId="111" xfId="48" applyBorder="1" applyAlignment="1">
      <alignment horizontal="center" vertical="center"/>
    </xf>
    <xf numFmtId="176" fontId="9" fillId="0" borderId="120" xfId="48" applyBorder="1" applyAlignment="1">
      <alignment horizontal="center" vertical="center"/>
    </xf>
    <xf numFmtId="176" fontId="9" fillId="0" borderId="0" xfId="48" applyAlignment="1">
      <alignment horizontal="center" vertical="center"/>
    </xf>
    <xf numFmtId="176" fontId="9" fillId="0" borderId="122" xfId="48" applyBorder="1" applyAlignment="1">
      <alignment horizontal="center" vertical="center"/>
    </xf>
    <xf numFmtId="176" fontId="9" fillId="0" borderId="149" xfId="48" applyBorder="1" applyAlignment="1">
      <alignment horizontal="center" vertical="center"/>
    </xf>
    <xf numFmtId="176" fontId="9" fillId="0" borderId="136" xfId="48" applyBorder="1" applyAlignment="1">
      <alignment horizontal="center" vertical="center"/>
    </xf>
    <xf numFmtId="176" fontId="12" fillId="0" borderId="110" xfId="48" applyFont="1" applyBorder="1" applyAlignment="1">
      <alignment horizontal="left" vertical="center"/>
    </xf>
    <xf numFmtId="176" fontId="12" fillId="0" borderId="121" xfId="48" applyFont="1" applyFill="1" applyBorder="1" applyAlignment="1">
      <alignment horizontal="center" vertical="center"/>
    </xf>
    <xf numFmtId="176" fontId="12" fillId="0" borderId="0" xfId="48" applyFont="1" applyFill="1" applyAlignment="1">
      <alignment vertical="center"/>
    </xf>
    <xf numFmtId="176" fontId="12" fillId="0" borderId="110" xfId="48" applyFont="1" applyFill="1" applyBorder="1" applyAlignment="1">
      <alignment horizontal="left" vertical="center"/>
    </xf>
    <xf numFmtId="176" fontId="12" fillId="0" borderId="110" xfId="48" applyFont="1" applyFill="1" applyBorder="1" applyAlignment="1">
      <alignment vertical="center"/>
    </xf>
    <xf numFmtId="176" fontId="12" fillId="0" borderId="0" xfId="48" applyFont="1" applyAlignment="1">
      <alignment vertical="top"/>
    </xf>
    <xf numFmtId="176" fontId="15" fillId="0" borderId="0" xfId="48" applyFont="1" applyAlignment="1">
      <alignment vertical="center"/>
    </xf>
    <xf numFmtId="176" fontId="23" fillId="0" borderId="0" xfId="48" applyFont="1" applyFill="1" applyBorder="1" applyAlignment="1">
      <alignment horizontal="left" vertical="center"/>
    </xf>
    <xf numFmtId="176" fontId="17" fillId="0" borderId="137" xfId="48" applyFont="1" applyBorder="1" applyAlignment="1">
      <alignment horizontal="center" vertical="center"/>
    </xf>
    <xf numFmtId="176" fontId="17" fillId="0" borderId="139" xfId="48" applyFont="1" applyBorder="1" applyAlignment="1">
      <alignment horizontal="center" vertical="center"/>
    </xf>
    <xf numFmtId="176" fontId="17" fillId="0" borderId="0" xfId="48" applyFont="1" applyBorder="1" applyAlignment="1">
      <alignment vertical="center"/>
    </xf>
    <xf numFmtId="176" fontId="17" fillId="0" borderId="138" xfId="48" applyFont="1" applyBorder="1" applyAlignment="1">
      <alignment vertical="center"/>
    </xf>
    <xf numFmtId="176" fontId="9" fillId="0" borderId="142" xfId="48" applyBorder="1" applyAlignment="1">
      <alignment horizontal="center" vertical="center"/>
    </xf>
    <xf numFmtId="176" fontId="17" fillId="0" borderId="0" xfId="48" applyFont="1" applyBorder="1" applyAlignment="1">
      <alignment horizontal="center" vertical="center"/>
    </xf>
    <xf numFmtId="176" fontId="9" fillId="0" borderId="0" xfId="48" applyAlignment="1" applyProtection="1">
      <alignment vertical="center"/>
      <protection hidden="1"/>
    </xf>
    <xf numFmtId="176" fontId="0" fillId="0" borderId="140" xfId="48" applyFont="1" applyBorder="1" applyAlignment="1">
      <alignment horizontal="center" vertical="center"/>
    </xf>
    <xf numFmtId="176" fontId="17" fillId="0" borderId="140" xfId="48" applyFont="1" applyBorder="1" applyAlignment="1">
      <alignment horizontal="center" vertical="center"/>
    </xf>
    <xf numFmtId="177" fontId="9" fillId="0" borderId="141" xfId="48" applyNumberFormat="1" applyBorder="1" applyAlignment="1">
      <alignment horizontal="center" vertical="center"/>
    </xf>
    <xf numFmtId="0" fontId="0" fillId="0" borderId="0" xfId="0" applyBorder="1" applyAlignment="1" applyProtection="1">
      <alignment horizontal="center" vertical="center"/>
    </xf>
    <xf numFmtId="0" fontId="0" fillId="0" borderId="1" xfId="0" applyBorder="1" applyAlignment="1"/>
    <xf numFmtId="0" fontId="23" fillId="0" borderId="0" xfId="0" applyFont="1" applyFill="1" applyBorder="1" applyAlignment="1" applyProtection="1">
      <alignment horizontal="center" vertical="center"/>
      <protection locked="0"/>
    </xf>
    <xf numFmtId="0" fontId="0" fillId="0" borderId="7" xfId="0" applyBorder="1" applyAlignment="1" applyProtection="1">
      <protection locked="0"/>
    </xf>
    <xf numFmtId="0" fontId="0" fillId="0" borderId="8" xfId="0" applyBorder="1" applyAlignment="1" applyProtection="1">
      <protection locked="0"/>
    </xf>
    <xf numFmtId="0" fontId="0" fillId="0" borderId="0" xfId="0" applyBorder="1" applyAlignment="1" applyProtection="1">
      <protection locked="0"/>
    </xf>
    <xf numFmtId="0" fontId="0" fillId="0" borderId="11" xfId="0" applyBorder="1" applyAlignment="1"/>
    <xf numFmtId="0" fontId="169" fillId="36" borderId="0" xfId="0" applyFont="1" applyFill="1" applyBorder="1" applyAlignment="1"/>
    <xf numFmtId="0" fontId="10" fillId="28" borderId="0" xfId="0" applyFont="1" applyFill="1" applyBorder="1" applyAlignment="1"/>
    <xf numFmtId="0" fontId="170" fillId="36" borderId="0" xfId="0" applyFont="1" applyFill="1" applyBorder="1" applyAlignment="1"/>
    <xf numFmtId="0" fontId="171" fillId="36" borderId="0" xfId="0" applyFont="1" applyFill="1" applyBorder="1" applyAlignment="1"/>
    <xf numFmtId="0" fontId="10" fillId="36" borderId="0" xfId="0" applyFont="1" applyFill="1" applyBorder="1" applyAlignment="1"/>
    <xf numFmtId="0" fontId="169" fillId="36" borderId="136" xfId="0" applyFont="1" applyFill="1" applyBorder="1" applyAlignment="1"/>
    <xf numFmtId="0" fontId="10" fillId="28" borderId="136" xfId="0" applyFont="1" applyFill="1" applyBorder="1" applyAlignment="1"/>
    <xf numFmtId="0" fontId="0" fillId="0" borderId="7" xfId="0" applyBorder="1" applyAlignment="1" applyProtection="1">
      <protection locked="0"/>
    </xf>
    <xf numFmtId="0" fontId="0" fillId="0" borderId="8" xfId="0" applyBorder="1" applyAlignment="1" applyProtection="1">
      <protection locked="0"/>
    </xf>
    <xf numFmtId="0" fontId="0" fillId="0" borderId="0" xfId="0" applyBorder="1" applyAlignment="1" applyProtection="1">
      <protection locked="0"/>
    </xf>
    <xf numFmtId="0" fontId="0" fillId="0" borderId="11" xfId="0" applyBorder="1" applyAlignment="1"/>
    <xf numFmtId="0" fontId="23" fillId="0" borderId="0" xfId="0" applyFont="1" applyFill="1" applyBorder="1" applyAlignment="1" applyProtection="1">
      <alignment horizontal="center" vertical="center"/>
      <protection locked="0"/>
    </xf>
    <xf numFmtId="0" fontId="0" fillId="0" borderId="0" xfId="0" applyBorder="1" applyAlignment="1" applyProtection="1">
      <alignment horizontal="center" vertical="center"/>
    </xf>
    <xf numFmtId="0" fontId="0" fillId="0" borderId="1" xfId="0" applyBorder="1" applyAlignment="1"/>
    <xf numFmtId="0" fontId="131" fillId="0" borderId="0" xfId="54" applyFont="1" applyBorder="1" applyAlignment="1">
      <alignment vertical="center"/>
    </xf>
    <xf numFmtId="0" fontId="131" fillId="0" borderId="3" xfId="54" applyFont="1" applyBorder="1" applyAlignment="1">
      <alignment horizontal="left" vertical="center" wrapText="1"/>
    </xf>
    <xf numFmtId="0" fontId="130" fillId="0" borderId="3" xfId="54" applyFont="1" applyBorder="1" applyAlignment="1">
      <alignment horizontal="center" vertical="center"/>
    </xf>
    <xf numFmtId="14" fontId="130" fillId="0" borderId="3" xfId="54" applyNumberFormat="1" applyFont="1" applyBorder="1" applyAlignment="1">
      <alignment horizontal="center" vertical="center"/>
    </xf>
    <xf numFmtId="0" fontId="172" fillId="0" borderId="0" xfId="0" applyFont="1" applyFill="1" applyAlignment="1"/>
    <xf numFmtId="0" fontId="173" fillId="2" borderId="66" xfId="0" applyFont="1" applyFill="1" applyBorder="1" applyProtection="1"/>
    <xf numFmtId="0" fontId="173" fillId="2" borderId="3" xfId="0" applyFont="1" applyFill="1" applyBorder="1" applyAlignment="1" applyProtection="1">
      <alignment horizontal="left"/>
    </xf>
    <xf numFmtId="0" fontId="174" fillId="0" borderId="0" xfId="0" applyFont="1" applyFill="1"/>
    <xf numFmtId="0" fontId="0" fillId="0" borderId="0" xfId="0" applyFill="1"/>
    <xf numFmtId="0" fontId="173" fillId="2" borderId="3" xfId="0" applyFont="1" applyFill="1" applyBorder="1" applyProtection="1"/>
    <xf numFmtId="0" fontId="173" fillId="2" borderId="66" xfId="0" applyFont="1" applyFill="1" applyBorder="1" applyAlignment="1" applyProtection="1">
      <alignment wrapText="1"/>
    </xf>
    <xf numFmtId="0" fontId="173" fillId="2" borderId="66" xfId="0" applyFont="1" applyFill="1" applyBorder="1" applyAlignment="1" applyProtection="1">
      <alignment vertical="center" wrapText="1"/>
    </xf>
    <xf numFmtId="0" fontId="173" fillId="2" borderId="58" xfId="0" applyFont="1" applyFill="1" applyBorder="1" applyAlignment="1" applyProtection="1">
      <alignment vertical="center" wrapText="1"/>
    </xf>
    <xf numFmtId="0" fontId="173" fillId="2" borderId="13" xfId="0" applyFont="1" applyFill="1" applyBorder="1" applyAlignment="1" applyProtection="1">
      <alignment vertical="center" wrapText="1"/>
    </xf>
    <xf numFmtId="0" fontId="0" fillId="0" borderId="59" xfId="0" applyBorder="1" applyAlignment="1" applyProtection="1">
      <protection locked="0"/>
    </xf>
    <xf numFmtId="0" fontId="123" fillId="0" borderId="0" xfId="0" applyFont="1"/>
    <xf numFmtId="0" fontId="0" fillId="4" borderId="0" xfId="0" applyFill="1"/>
    <xf numFmtId="0" fontId="173" fillId="2" borderId="3" xfId="0" applyFont="1" applyFill="1" applyBorder="1"/>
    <xf numFmtId="0" fontId="173" fillId="2" borderId="3" xfId="0" applyFont="1" applyFill="1" applyBorder="1" applyAlignment="1">
      <alignment horizontal="left"/>
    </xf>
    <xf numFmtId="0" fontId="173" fillId="2" borderId="3" xfId="0" applyFont="1" applyFill="1" applyBorder="1" applyAlignment="1">
      <alignment wrapText="1"/>
    </xf>
    <xf numFmtId="0" fontId="173" fillId="2" borderId="3" xfId="0" applyFont="1" applyFill="1" applyBorder="1" applyAlignment="1">
      <alignment vertical="center" wrapText="1"/>
    </xf>
    <xf numFmtId="14" fontId="0" fillId="0" borderId="3" xfId="0" applyNumberFormat="1" applyBorder="1" applyAlignment="1">
      <alignment horizontal="center" vertical="center"/>
    </xf>
    <xf numFmtId="0" fontId="10" fillId="16" borderId="0" xfId="0" applyFont="1" applyFill="1" applyAlignment="1">
      <alignment horizontal="center"/>
    </xf>
    <xf numFmtId="0" fontId="160" fillId="16" borderId="0" xfId="0" applyFont="1" applyFill="1" applyAlignment="1">
      <alignment horizontal="left"/>
    </xf>
    <xf numFmtId="0" fontId="0" fillId="16" borderId="0" xfId="0" applyFill="1"/>
    <xf numFmtId="1" fontId="0" fillId="31" borderId="79" xfId="0" applyNumberFormat="1" applyFill="1" applyBorder="1" applyAlignment="1" applyProtection="1">
      <alignment horizontal="center"/>
      <protection hidden="1"/>
    </xf>
    <xf numFmtId="10" fontId="23" fillId="18" borderId="36" xfId="0" applyNumberFormat="1" applyFont="1" applyFill="1" applyBorder="1" applyAlignment="1" applyProtection="1">
      <alignment horizontal="center"/>
      <protection hidden="1"/>
    </xf>
    <xf numFmtId="10" fontId="23" fillId="18" borderId="53" xfId="0" applyNumberFormat="1" applyFont="1" applyFill="1" applyBorder="1" applyAlignment="1" applyProtection="1">
      <alignment horizontal="center"/>
      <protection hidden="1"/>
    </xf>
    <xf numFmtId="1" fontId="0" fillId="31" borderId="61" xfId="0" applyNumberFormat="1" applyFill="1" applyBorder="1" applyAlignment="1" applyProtection="1">
      <alignment horizontal="center"/>
      <protection hidden="1"/>
    </xf>
    <xf numFmtId="10" fontId="23" fillId="18" borderId="55" xfId="0" applyNumberFormat="1" applyFont="1" applyFill="1" applyBorder="1" applyAlignment="1" applyProtection="1">
      <alignment horizontal="center"/>
      <protection hidden="1"/>
    </xf>
    <xf numFmtId="0" fontId="12" fillId="0" borderId="0" xfId="55" applyFont="1"/>
    <xf numFmtId="0" fontId="12" fillId="0" borderId="0" xfId="55" applyFont="1" applyAlignment="1">
      <alignment vertical="top"/>
    </xf>
    <xf numFmtId="0" fontId="12" fillId="0" borderId="37" xfId="55" applyFont="1" applyFill="1" applyBorder="1" applyAlignment="1">
      <alignment horizontal="centerContinuous"/>
    </xf>
    <xf numFmtId="0" fontId="12" fillId="0" borderId="136" xfId="55" applyFont="1" applyFill="1" applyBorder="1" applyAlignment="1">
      <alignment horizontal="centerContinuous"/>
    </xf>
    <xf numFmtId="0" fontId="12" fillId="0" borderId="23" xfId="55" applyFont="1" applyFill="1" applyBorder="1" applyAlignment="1">
      <alignment horizontal="centerContinuous"/>
    </xf>
    <xf numFmtId="0" fontId="12" fillId="0" borderId="3" xfId="55" applyFont="1" applyFill="1" applyBorder="1" applyAlignment="1">
      <alignment horizontal="center" wrapText="1"/>
    </xf>
    <xf numFmtId="49" fontId="12" fillId="0" borderId="66" xfId="55" applyNumberFormat="1" applyFont="1" applyBorder="1" applyAlignment="1">
      <alignment horizontal="center" vertical="center" wrapText="1"/>
    </xf>
    <xf numFmtId="0" fontId="12" fillId="0" borderId="3" xfId="55" applyFont="1" applyBorder="1" applyAlignment="1">
      <alignment vertical="center" wrapText="1"/>
    </xf>
    <xf numFmtId="0" fontId="12" fillId="0" borderId="3" xfId="55" applyFont="1" applyBorder="1" applyAlignment="1">
      <alignment horizontal="center" vertical="center" wrapText="1"/>
    </xf>
    <xf numFmtId="0" fontId="12" fillId="0" borderId="3" xfId="55" quotePrefix="1" applyFont="1" applyBorder="1" applyAlignment="1">
      <alignment horizontal="center" vertical="center" wrapText="1"/>
    </xf>
    <xf numFmtId="9" fontId="12" fillId="0" borderId="3" xfId="55" applyNumberFormat="1" applyFont="1" applyBorder="1" applyAlignment="1">
      <alignment horizontal="center" vertical="center" wrapText="1"/>
    </xf>
    <xf numFmtId="0" fontId="12" fillId="0" borderId="61" xfId="55" applyFont="1" applyBorder="1" applyAlignment="1">
      <alignment vertical="center" wrapText="1"/>
    </xf>
    <xf numFmtId="0" fontId="12" fillId="0" borderId="66" xfId="55" applyFont="1" applyBorder="1" applyAlignment="1">
      <alignment horizontal="center" vertical="center" wrapText="1"/>
    </xf>
    <xf numFmtId="0" fontId="12" fillId="0" borderId="58" xfId="55" applyFont="1" applyBorder="1" applyAlignment="1">
      <alignment horizontal="center" vertical="center" wrapText="1"/>
    </xf>
    <xf numFmtId="0" fontId="12" fillId="0" borderId="13" xfId="55" applyFont="1" applyBorder="1" applyAlignment="1">
      <alignment vertical="center" wrapText="1"/>
    </xf>
    <xf numFmtId="0" fontId="12" fillId="0" borderId="13" xfId="55" applyFont="1" applyBorder="1" applyAlignment="1">
      <alignment horizontal="center" vertical="center" wrapText="1"/>
    </xf>
    <xf numFmtId="0" fontId="12" fillId="0" borderId="59" xfId="55" applyFont="1" applyBorder="1" applyAlignment="1">
      <alignment vertical="center" wrapText="1"/>
    </xf>
    <xf numFmtId="0" fontId="12" fillId="0" borderId="3" xfId="0" applyFont="1" applyFill="1" applyBorder="1" applyAlignment="1">
      <alignment horizontal="center"/>
    </xf>
    <xf numFmtId="0" fontId="0" fillId="0" borderId="16" xfId="53" applyFont="1" applyBorder="1" applyAlignment="1">
      <alignment vertical="center" wrapText="1"/>
    </xf>
    <xf numFmtId="0" fontId="23" fillId="0" borderId="3" xfId="0" applyFont="1" applyBorder="1" applyAlignment="1">
      <alignment horizontal="center"/>
    </xf>
    <xf numFmtId="2" fontId="17" fillId="4" borderId="96" xfId="0" applyNumberFormat="1" applyFont="1" applyFill="1" applyBorder="1" applyAlignment="1" applyProtection="1">
      <alignment horizontal="center" vertical="center"/>
      <protection locked="0"/>
    </xf>
    <xf numFmtId="2" fontId="17" fillId="4" borderId="39" xfId="0" applyNumberFormat="1" applyFont="1" applyFill="1" applyBorder="1" applyAlignment="1" applyProtection="1">
      <alignment horizontal="center" vertical="center"/>
      <protection locked="0"/>
    </xf>
    <xf numFmtId="2" fontId="17" fillId="4" borderId="16" xfId="0" applyNumberFormat="1" applyFont="1" applyFill="1" applyBorder="1" applyAlignment="1" applyProtection="1">
      <alignment horizontal="center" vertical="center"/>
      <protection locked="0"/>
    </xf>
    <xf numFmtId="2" fontId="17" fillId="4" borderId="2" xfId="0" applyNumberFormat="1" applyFont="1" applyFill="1" applyBorder="1" applyAlignment="1" applyProtection="1">
      <alignment horizontal="center" vertical="center"/>
      <protection locked="0"/>
    </xf>
    <xf numFmtId="0" fontId="12" fillId="12" borderId="0" xfId="25" applyNumberFormat="1" applyFont="1" applyFill="1" applyBorder="1" applyAlignment="1" applyProtection="1">
      <alignment horizontal="left" vertical="center"/>
    </xf>
    <xf numFmtId="0" fontId="141" fillId="12" borderId="0" xfId="25" applyNumberFormat="1" applyFont="1" applyFill="1" applyBorder="1" applyAlignment="1" applyProtection="1">
      <alignment horizontal="left" vertical="center"/>
    </xf>
    <xf numFmtId="0" fontId="12" fillId="12" borderId="7" xfId="25" applyNumberFormat="1" applyFont="1" applyFill="1" applyBorder="1" applyAlignment="1" applyProtection="1">
      <alignment vertical="center"/>
    </xf>
    <xf numFmtId="0" fontId="12" fillId="12" borderId="0" xfId="25" applyNumberFormat="1" applyFont="1" applyFill="1" applyBorder="1" applyAlignment="1" applyProtection="1">
      <alignment vertical="center"/>
    </xf>
    <xf numFmtId="0" fontId="139" fillId="12" borderId="0" xfId="25" applyNumberFormat="1" applyFont="1" applyFill="1" applyBorder="1" applyAlignment="1" applyProtection="1">
      <alignment horizontal="left" vertical="center"/>
      <protection locked="0"/>
    </xf>
    <xf numFmtId="0" fontId="139" fillId="12" borderId="5" xfId="25" applyNumberFormat="1" applyFont="1" applyFill="1" applyBorder="1" applyAlignment="1" applyProtection="1">
      <alignment horizontal="left" vertical="center"/>
      <protection locked="0"/>
    </xf>
    <xf numFmtId="0" fontId="12" fillId="12" borderId="0" xfId="25" applyNumberFormat="1" applyFont="1" applyFill="1" applyBorder="1" applyAlignment="1" applyProtection="1">
      <alignment horizontal="center" vertical="center"/>
    </xf>
    <xf numFmtId="176" fontId="12" fillId="0" borderId="3" xfId="48" applyFont="1" applyFill="1" applyBorder="1" applyAlignment="1">
      <alignment horizontal="center" vertical="center"/>
    </xf>
    <xf numFmtId="176" fontId="12" fillId="0" borderId="121" xfId="48" applyFont="1" applyFill="1" applyBorder="1" applyAlignment="1">
      <alignment horizontal="center" vertical="center"/>
    </xf>
    <xf numFmtId="0" fontId="13" fillId="12" borderId="0" xfId="25" applyNumberFormat="1" applyFont="1" applyFill="1" applyBorder="1" applyAlignment="1" applyProtection="1">
      <alignment horizontal="left" vertical="center"/>
      <protection locked="0"/>
    </xf>
    <xf numFmtId="0" fontId="13" fillId="12" borderId="5" xfId="25" applyNumberFormat="1" applyFont="1" applyFill="1" applyBorder="1" applyAlignment="1" applyProtection="1">
      <alignment horizontal="left" vertical="center"/>
      <protection locked="0"/>
    </xf>
    <xf numFmtId="0" fontId="176" fillId="0" borderId="3" xfId="0" applyFont="1" applyBorder="1" applyAlignment="1">
      <alignment horizontal="center" vertical="center" wrapText="1"/>
    </xf>
    <xf numFmtId="0" fontId="0" fillId="0" borderId="16" xfId="0" applyFont="1" applyBorder="1" applyAlignment="1">
      <alignment vertical="center" wrapText="1"/>
    </xf>
    <xf numFmtId="0" fontId="0" fillId="0" borderId="39" xfId="0" applyFont="1" applyBorder="1" applyAlignment="1">
      <alignment vertical="center" wrapText="1"/>
    </xf>
    <xf numFmtId="0" fontId="163" fillId="0" borderId="2" xfId="0" applyFont="1" applyBorder="1"/>
    <xf numFmtId="0" fontId="0" fillId="0" borderId="2" xfId="0" applyFont="1" applyBorder="1"/>
    <xf numFmtId="0" fontId="177" fillId="17" borderId="0" xfId="0" applyFont="1" applyFill="1"/>
    <xf numFmtId="0" fontId="178" fillId="17" borderId="0" xfId="0" applyFont="1" applyFill="1"/>
    <xf numFmtId="0" fontId="176" fillId="0" borderId="3" xfId="0" applyFont="1" applyBorder="1" applyAlignment="1">
      <alignment wrapText="1"/>
    </xf>
    <xf numFmtId="0" fontId="0" fillId="0" borderId="3" xfId="0" applyFont="1" applyBorder="1" applyAlignment="1">
      <alignment wrapText="1"/>
    </xf>
    <xf numFmtId="0" fontId="23" fillId="0" borderId="3" xfId="0" applyFont="1" applyBorder="1" applyAlignment="1">
      <alignment wrapText="1"/>
    </xf>
    <xf numFmtId="0" fontId="0" fillId="0" borderId="0" xfId="0" applyFont="1" applyAlignment="1">
      <alignment horizontal="center"/>
    </xf>
    <xf numFmtId="0" fontId="0" fillId="0" borderId="0" xfId="0" applyFont="1" applyBorder="1"/>
    <xf numFmtId="0" fontId="0" fillId="17" borderId="0" xfId="0" applyFont="1" applyFill="1"/>
    <xf numFmtId="0" fontId="0" fillId="0" borderId="3" xfId="0" applyFont="1" applyBorder="1"/>
    <xf numFmtId="0" fontId="0" fillId="0" borderId="16" xfId="0" applyFont="1" applyBorder="1" applyAlignment="1">
      <alignment horizontal="center" vertical="center" wrapText="1"/>
    </xf>
    <xf numFmtId="0" fontId="0" fillId="0" borderId="3" xfId="0" applyFont="1" applyBorder="1" applyAlignment="1">
      <alignment vertical="center" wrapText="1"/>
    </xf>
    <xf numFmtId="0" fontId="0" fillId="0" borderId="3" xfId="0" applyFont="1" applyBorder="1" applyAlignment="1">
      <alignment horizontal="center" vertical="center" wrapText="1"/>
    </xf>
    <xf numFmtId="0" fontId="0" fillId="0" borderId="0" xfId="0" applyFont="1" applyFill="1" applyBorder="1"/>
    <xf numFmtId="0" fontId="12" fillId="0" borderId="110" xfId="0" applyFont="1" applyFill="1" applyBorder="1" applyAlignment="1">
      <alignment horizontal="center" wrapText="1"/>
    </xf>
    <xf numFmtId="0" fontId="12" fillId="0" borderId="121" xfId="0" applyFont="1" applyFill="1" applyBorder="1" applyAlignment="1">
      <alignment horizontal="center" wrapText="1"/>
    </xf>
    <xf numFmtId="0" fontId="12" fillId="0" borderId="0" xfId="0" applyFont="1" applyFill="1" applyAlignment="1">
      <alignment horizontal="center" wrapText="1"/>
    </xf>
    <xf numFmtId="0" fontId="12" fillId="0" borderId="110" xfId="0" applyFont="1" applyFill="1" applyBorder="1" applyAlignment="1">
      <alignment horizontal="center"/>
    </xf>
    <xf numFmtId="0" fontId="12" fillId="0" borderId="121" xfId="0" applyFont="1" applyFill="1" applyBorder="1" applyAlignment="1">
      <alignment horizontal="center"/>
    </xf>
    <xf numFmtId="0" fontId="12" fillId="0" borderId="0" xfId="0" applyFont="1" applyFill="1" applyAlignment="1">
      <alignment horizontal="center"/>
    </xf>
    <xf numFmtId="0" fontId="12" fillId="0" borderId="0" xfId="0" applyFont="1" applyFill="1" applyBorder="1" applyAlignment="1">
      <alignment horizontal="center"/>
    </xf>
    <xf numFmtId="0" fontId="12" fillId="0" borderId="110" xfId="0" applyFont="1" applyFill="1" applyBorder="1" applyAlignment="1"/>
    <xf numFmtId="0" fontId="0" fillId="0" borderId="0" xfId="0" applyFill="1" applyBorder="1" applyAlignment="1">
      <alignment horizontal="center"/>
    </xf>
    <xf numFmtId="0" fontId="23" fillId="0" borderId="0" xfId="0" applyFont="1" applyFill="1" applyAlignment="1">
      <alignment horizontal="center"/>
    </xf>
    <xf numFmtId="14" fontId="9" fillId="14" borderId="37" xfId="0" applyNumberFormat="1" applyFont="1" applyFill="1" applyBorder="1" applyProtection="1"/>
    <xf numFmtId="14" fontId="9" fillId="14" borderId="38" xfId="0" applyNumberFormat="1" applyFont="1" applyFill="1" applyBorder="1" applyProtection="1"/>
    <xf numFmtId="14" fontId="9" fillId="0" borderId="0" xfId="0" applyNumberFormat="1" applyFont="1" applyBorder="1" applyProtection="1"/>
    <xf numFmtId="176" fontId="12" fillId="0" borderId="110" xfId="48" applyFont="1" applyFill="1" applyBorder="1" applyAlignment="1">
      <alignment horizontal="center" vertical="center" wrapText="1"/>
    </xf>
    <xf numFmtId="176" fontId="12" fillId="0" borderId="121" xfId="48" applyFont="1" applyFill="1" applyBorder="1" applyAlignment="1">
      <alignment horizontal="center" vertical="center" wrapText="1"/>
    </xf>
    <xf numFmtId="176" fontId="12" fillId="0" borderId="0" xfId="48" applyFont="1" applyFill="1" applyAlignment="1">
      <alignment horizontal="center" vertical="center" wrapText="1"/>
    </xf>
    <xf numFmtId="176" fontId="12" fillId="0" borderId="3" xfId="48" applyFont="1" applyFill="1" applyBorder="1" applyAlignment="1">
      <alignment horizontal="center" vertical="center" wrapText="1"/>
    </xf>
    <xf numFmtId="176" fontId="12" fillId="0" borderId="110" xfId="48" applyFont="1" applyFill="1" applyBorder="1" applyAlignment="1">
      <alignment horizontal="center" vertical="center"/>
    </xf>
    <xf numFmtId="176" fontId="12" fillId="0" borderId="0" xfId="48" applyFont="1" applyFill="1" applyAlignment="1">
      <alignment horizontal="center" vertical="center"/>
    </xf>
    <xf numFmtId="49" fontId="12" fillId="0" borderId="121" xfId="48" applyNumberFormat="1" applyFont="1" applyFill="1" applyBorder="1" applyAlignment="1">
      <alignment horizontal="center" vertical="center"/>
    </xf>
    <xf numFmtId="176" fontId="12" fillId="0" borderId="0" xfId="48" applyFont="1" applyFill="1" applyBorder="1" applyAlignment="1">
      <alignment horizontal="center" vertical="center"/>
    </xf>
    <xf numFmtId="176" fontId="9" fillId="0" borderId="0" xfId="48" applyFill="1" applyBorder="1" applyAlignment="1">
      <alignment horizontal="center" vertical="center"/>
    </xf>
    <xf numFmtId="176" fontId="23" fillId="0" borderId="0" xfId="48" applyFont="1" applyFill="1" applyAlignment="1">
      <alignment horizontal="center" vertical="center"/>
    </xf>
    <xf numFmtId="0" fontId="12" fillId="0" borderId="136" xfId="0" applyFont="1" applyFill="1" applyBorder="1" applyAlignment="1">
      <alignment horizontal="centerContinuous"/>
    </xf>
    <xf numFmtId="0" fontId="140" fillId="12" borderId="136" xfId="25" applyNumberFormat="1" applyFont="1" applyFill="1" applyBorder="1" applyAlignment="1" applyProtection="1">
      <alignment vertical="center"/>
      <protection locked="0"/>
    </xf>
    <xf numFmtId="0" fontId="10" fillId="0" borderId="13" xfId="25" applyFont="1" applyBorder="1" applyAlignment="1" applyProtection="1">
      <alignment horizontal="center" vertical="center" wrapText="1"/>
      <protection locked="0"/>
    </xf>
    <xf numFmtId="0" fontId="9" fillId="12" borderId="5" xfId="25" applyFont="1" applyFill="1" applyBorder="1" applyProtection="1"/>
    <xf numFmtId="0" fontId="12" fillId="4" borderId="5" xfId="25" applyFont="1" applyFill="1" applyBorder="1" applyProtection="1"/>
    <xf numFmtId="0" fontId="12" fillId="4" borderId="12" xfId="25" applyFont="1" applyFill="1" applyBorder="1" applyProtection="1"/>
    <xf numFmtId="0" fontId="23" fillId="0" borderId="0" xfId="43" applyFont="1" applyBorder="1" applyAlignment="1">
      <alignment horizontal="right" vertical="center"/>
    </xf>
    <xf numFmtId="0" fontId="23" fillId="0" borderId="0" xfId="0" applyFont="1" applyFill="1" applyBorder="1" applyAlignment="1" applyProtection="1">
      <alignment horizontal="center" vertical="center"/>
      <protection locked="0"/>
    </xf>
    <xf numFmtId="0" fontId="23" fillId="0" borderId="0" xfId="52" applyFont="1" applyBorder="1" applyAlignment="1">
      <alignment horizontal="right" vertical="center"/>
    </xf>
    <xf numFmtId="0" fontId="23" fillId="0" borderId="22" xfId="43" applyFont="1" applyBorder="1" applyAlignment="1">
      <alignment vertical="center"/>
    </xf>
    <xf numFmtId="0" fontId="130" fillId="22" borderId="136" xfId="43" applyFont="1" applyFill="1" applyBorder="1" applyAlignment="1"/>
    <xf numFmtId="0" fontId="130" fillId="23" borderId="58" xfId="43" applyFont="1" applyFill="1" applyBorder="1" applyAlignment="1" applyProtection="1">
      <alignment horizontal="center" vertical="center"/>
      <protection locked="0"/>
    </xf>
    <xf numFmtId="1" fontId="130" fillId="23" borderId="13" xfId="43" applyNumberFormat="1" applyFont="1" applyFill="1" applyBorder="1" applyAlignment="1" applyProtection="1">
      <alignment horizontal="center" vertical="center"/>
      <protection locked="0"/>
    </xf>
    <xf numFmtId="0" fontId="130" fillId="23" borderId="13" xfId="43" applyFont="1" applyFill="1" applyBorder="1" applyAlignment="1" applyProtection="1">
      <alignment horizontal="center" vertical="center"/>
      <protection locked="0"/>
    </xf>
    <xf numFmtId="0" fontId="9" fillId="23" borderId="13" xfId="43" applyFont="1" applyFill="1" applyBorder="1" applyAlignment="1" applyProtection="1">
      <alignment horizontal="center" vertical="center" wrapText="1"/>
      <protection locked="0"/>
    </xf>
    <xf numFmtId="0" fontId="130" fillId="23" borderId="13" xfId="43" applyFont="1" applyFill="1" applyBorder="1" applyAlignment="1" applyProtection="1">
      <alignment horizontal="center" vertical="center" wrapText="1"/>
      <protection locked="0"/>
    </xf>
    <xf numFmtId="0" fontId="130" fillId="23" borderId="59" xfId="43" applyFont="1" applyFill="1" applyBorder="1" applyAlignment="1">
      <alignment horizontal="center" vertical="center"/>
    </xf>
    <xf numFmtId="0" fontId="23" fillId="0" borderId="22" xfId="52" applyFont="1" applyBorder="1" applyAlignment="1">
      <alignment vertical="center"/>
    </xf>
    <xf numFmtId="0" fontId="130" fillId="22" borderId="136" xfId="52" applyFont="1" applyFill="1" applyBorder="1" applyAlignment="1"/>
    <xf numFmtId="0" fontId="130" fillId="23" borderId="58" xfId="52" applyFont="1" applyFill="1" applyBorder="1" applyAlignment="1" applyProtection="1">
      <alignment horizontal="center" vertical="center"/>
      <protection locked="0"/>
    </xf>
    <xf numFmtId="1" fontId="130" fillId="23" borderId="13" xfId="52" applyNumberFormat="1" applyFont="1" applyFill="1" applyBorder="1" applyAlignment="1" applyProtection="1">
      <alignment horizontal="left" vertical="center"/>
      <protection locked="0"/>
    </xf>
    <xf numFmtId="0" fontId="130" fillId="23" borderId="13" xfId="52" applyFont="1" applyFill="1" applyBorder="1" applyAlignment="1" applyProtection="1">
      <alignment horizontal="center" vertical="center"/>
      <protection locked="0"/>
    </xf>
    <xf numFmtId="0" fontId="9" fillId="23" borderId="13" xfId="52" applyFont="1" applyFill="1" applyBorder="1" applyAlignment="1" applyProtection="1">
      <alignment horizontal="center" vertical="center" wrapText="1"/>
      <protection locked="0"/>
    </xf>
    <xf numFmtId="0" fontId="130" fillId="23" borderId="13" xfId="52" applyFont="1" applyFill="1" applyBorder="1" applyAlignment="1" applyProtection="1">
      <alignment horizontal="center" vertical="center" wrapText="1"/>
      <protection locked="0"/>
    </xf>
    <xf numFmtId="0" fontId="130" fillId="23" borderId="59" xfId="52" applyFont="1" applyFill="1" applyBorder="1" applyAlignment="1">
      <alignment horizontal="center" vertical="center"/>
    </xf>
    <xf numFmtId="0" fontId="0" fillId="0" borderId="0" xfId="0" applyFont="1" applyFill="1" applyBorder="1" applyAlignment="1" applyProtection="1">
      <alignment vertical="center"/>
      <protection locked="0"/>
    </xf>
    <xf numFmtId="0" fontId="20" fillId="0" borderId="0" xfId="0" applyFont="1"/>
    <xf numFmtId="0" fontId="33" fillId="0" borderId="0" xfId="0" applyFont="1"/>
    <xf numFmtId="0" fontId="127" fillId="0" borderId="0" xfId="0" applyFont="1"/>
    <xf numFmtId="0" fontId="180" fillId="0" borderId="0" xfId="0" applyFont="1"/>
    <xf numFmtId="0" fontId="181" fillId="0" borderId="0" xfId="0" applyFont="1"/>
    <xf numFmtId="0" fontId="0" fillId="0" borderId="3" xfId="0" applyFont="1" applyBorder="1" applyAlignment="1">
      <alignment horizontal="left" vertical="center" wrapText="1"/>
    </xf>
    <xf numFmtId="14" fontId="0" fillId="0" borderId="3" xfId="0" applyNumberFormat="1" applyFont="1" applyBorder="1" applyAlignment="1">
      <alignment horizontal="left" vertical="center" wrapText="1"/>
    </xf>
    <xf numFmtId="0" fontId="0" fillId="0" borderId="3" xfId="0" applyFont="1" applyBorder="1" applyAlignment="1">
      <alignment horizontal="left" vertical="top" wrapText="1"/>
    </xf>
    <xf numFmtId="0" fontId="0" fillId="0" borderId="3" xfId="0" applyFont="1" applyBorder="1" applyAlignment="1">
      <alignment horizontal="left" vertical="center"/>
    </xf>
    <xf numFmtId="14" fontId="0" fillId="0" borderId="3" xfId="0" applyNumberFormat="1" applyFont="1" applyBorder="1" applyAlignment="1">
      <alignment horizontal="left" vertical="center"/>
    </xf>
    <xf numFmtId="0" fontId="0" fillId="12" borderId="3" xfId="0" applyFill="1" applyBorder="1" applyAlignment="1">
      <alignment horizontal="left" vertical="center"/>
    </xf>
    <xf numFmtId="14" fontId="0" fillId="12" borderId="3" xfId="0" applyNumberFormat="1" applyFill="1" applyBorder="1" applyAlignment="1">
      <alignment horizontal="left" vertical="center"/>
    </xf>
    <xf numFmtId="0" fontId="0" fillId="12" borderId="3" xfId="0" applyFill="1" applyBorder="1" applyAlignment="1">
      <alignment horizontal="left" vertical="top" wrapText="1"/>
    </xf>
    <xf numFmtId="0" fontId="0" fillId="0" borderId="40" xfId="0" applyBorder="1" applyAlignment="1">
      <alignment horizontal="center"/>
    </xf>
    <xf numFmtId="0" fontId="0" fillId="0" borderId="41" xfId="0" applyBorder="1" applyAlignment="1">
      <alignment horizontal="center"/>
    </xf>
    <xf numFmtId="0" fontId="10" fillId="16" borderId="0" xfId="0" applyFont="1" applyFill="1" applyAlignment="1">
      <alignment horizontal="center"/>
    </xf>
    <xf numFmtId="0" fontId="160" fillId="16" borderId="0" xfId="0" applyFont="1" applyFill="1" applyAlignment="1">
      <alignment horizontal="left" wrapText="1"/>
    </xf>
    <xf numFmtId="0" fontId="30" fillId="4" borderId="0" xfId="0" applyFont="1" applyFill="1" applyAlignment="1" applyProtection="1">
      <alignment horizontal="center"/>
    </xf>
    <xf numFmtId="0" fontId="174" fillId="4" borderId="16" xfId="0" applyFont="1" applyFill="1" applyBorder="1" applyAlignment="1" applyProtection="1">
      <alignment horizontal="center" vertical="center" wrapText="1"/>
      <protection locked="0"/>
    </xf>
    <xf numFmtId="0" fontId="174" fillId="4" borderId="39" xfId="0" applyFont="1" applyFill="1" applyBorder="1" applyAlignment="1" applyProtection="1">
      <alignment horizontal="center" vertical="center" wrapText="1"/>
      <protection locked="0"/>
    </xf>
    <xf numFmtId="0" fontId="174" fillId="4" borderId="51"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2" fillId="2" borderId="42" xfId="0" applyFont="1" applyFill="1" applyBorder="1" applyAlignment="1" applyProtection="1">
      <alignment horizontal="center" vertical="center"/>
    </xf>
    <xf numFmtId="0" fontId="172" fillId="2" borderId="45" xfId="0" applyFont="1" applyFill="1" applyBorder="1" applyAlignment="1" applyProtection="1">
      <alignment horizontal="center" vertical="center"/>
    </xf>
    <xf numFmtId="0" fontId="172" fillId="2" borderId="46" xfId="0" applyFont="1" applyFill="1" applyBorder="1" applyAlignment="1" applyProtection="1">
      <alignment horizontal="center" vertical="center"/>
    </xf>
    <xf numFmtId="0" fontId="0" fillId="0" borderId="13" xfId="0" applyBorder="1" applyAlignment="1" applyProtection="1">
      <alignment horizontal="center"/>
      <protection locked="0"/>
    </xf>
    <xf numFmtId="0" fontId="173" fillId="2" borderId="134" xfId="0" applyFont="1" applyFill="1" applyBorder="1" applyAlignment="1" applyProtection="1">
      <alignment horizontal="center" vertical="center" wrapText="1"/>
    </xf>
    <xf numFmtId="0" fontId="173" fillId="2" borderId="30" xfId="0" applyFont="1" applyFill="1" applyBorder="1" applyAlignment="1" applyProtection="1">
      <alignment horizontal="center" vertical="center" wrapText="1"/>
    </xf>
    <xf numFmtId="0" fontId="173" fillId="2" borderId="81" xfId="0" applyFont="1" applyFill="1" applyBorder="1" applyAlignment="1" applyProtection="1">
      <alignment horizontal="center" vertical="center" wrapText="1"/>
    </xf>
    <xf numFmtId="0" fontId="174" fillId="4" borderId="21" xfId="0" applyFont="1" applyFill="1" applyBorder="1" applyAlignment="1" applyProtection="1">
      <alignment horizontal="center" vertical="center" wrapText="1"/>
      <protection locked="0"/>
    </xf>
    <xf numFmtId="0" fontId="174" fillId="4" borderId="9" xfId="0" applyFont="1" applyFill="1" applyBorder="1" applyAlignment="1" applyProtection="1">
      <alignment horizontal="center" vertical="center" wrapText="1"/>
      <protection locked="0"/>
    </xf>
    <xf numFmtId="0" fontId="174" fillId="4" borderId="22" xfId="0" applyFont="1" applyFill="1" applyBorder="1" applyAlignment="1" applyProtection="1">
      <alignment horizontal="center" vertical="center" wrapText="1"/>
      <protection locked="0"/>
    </xf>
    <xf numFmtId="0" fontId="174" fillId="4" borderId="64" xfId="0" applyFont="1" applyFill="1" applyBorder="1" applyAlignment="1" applyProtection="1">
      <alignment horizontal="center" vertical="center" wrapText="1"/>
      <protection locked="0"/>
    </xf>
    <xf numFmtId="0" fontId="174" fillId="4" borderId="0" xfId="0" applyFont="1" applyFill="1" applyBorder="1" applyAlignment="1" applyProtection="1">
      <alignment horizontal="center" vertical="center" wrapText="1"/>
      <protection locked="0"/>
    </xf>
    <xf numFmtId="0" fontId="174" fillId="4" borderId="5" xfId="0" applyFont="1" applyFill="1" applyBorder="1" applyAlignment="1" applyProtection="1">
      <alignment horizontal="center" vertical="center" wrapText="1"/>
      <protection locked="0"/>
    </xf>
    <xf numFmtId="0" fontId="174" fillId="4" borderId="37" xfId="0" applyFont="1" applyFill="1" applyBorder="1" applyAlignment="1" applyProtection="1">
      <alignment horizontal="center" vertical="center" wrapText="1"/>
      <protection locked="0"/>
    </xf>
    <xf numFmtId="0" fontId="174" fillId="4" borderId="136" xfId="0" applyFont="1" applyFill="1" applyBorder="1" applyAlignment="1" applyProtection="1">
      <alignment horizontal="center" vertical="center" wrapText="1"/>
      <protection locked="0"/>
    </xf>
    <xf numFmtId="0" fontId="174" fillId="4" borderId="38" xfId="0" applyFont="1" applyFill="1" applyBorder="1" applyAlignment="1" applyProtection="1">
      <alignment horizontal="center" vertical="center" wrapText="1"/>
      <protection locked="0"/>
    </xf>
    <xf numFmtId="0" fontId="0" fillId="0" borderId="21" xfId="0" applyBorder="1" applyAlignment="1" applyProtection="1">
      <alignment horizontal="center"/>
      <protection locked="0"/>
    </xf>
    <xf numFmtId="0" fontId="0" fillId="0" borderId="9"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64" xfId="0" applyBorder="1" applyAlignment="1" applyProtection="1">
      <alignment horizontal="center"/>
      <protection locked="0"/>
    </xf>
    <xf numFmtId="0" fontId="0" fillId="0" borderId="0" xfId="0" applyBorder="1" applyAlignment="1" applyProtection="1">
      <alignment horizontal="center"/>
      <protection locked="0"/>
    </xf>
    <xf numFmtId="0" fontId="0" fillId="0" borderId="5" xfId="0" applyBorder="1" applyAlignment="1" applyProtection="1">
      <alignment horizontal="center"/>
      <protection locked="0"/>
    </xf>
    <xf numFmtId="0" fontId="0" fillId="0" borderId="37" xfId="0" applyBorder="1" applyAlignment="1" applyProtection="1">
      <alignment horizontal="center"/>
      <protection locked="0"/>
    </xf>
    <xf numFmtId="0" fontId="0" fillId="0" borderId="136" xfId="0" applyBorder="1" applyAlignment="1" applyProtection="1">
      <alignment horizontal="center"/>
      <protection locked="0"/>
    </xf>
    <xf numFmtId="0" fontId="0" fillId="0" borderId="38" xfId="0" applyBorder="1" applyAlignment="1" applyProtection="1">
      <alignment horizontal="center"/>
      <protection locked="0"/>
    </xf>
    <xf numFmtId="0" fontId="0" fillId="0" borderId="3" xfId="0" applyBorder="1" applyAlignment="1" applyProtection="1">
      <alignment horizontal="center"/>
      <protection locked="0"/>
    </xf>
    <xf numFmtId="0" fontId="0" fillId="0" borderId="61" xfId="0" applyBorder="1" applyAlignment="1" applyProtection="1">
      <alignment horizontal="center"/>
      <protection locked="0"/>
    </xf>
    <xf numFmtId="0" fontId="0" fillId="0" borderId="3" xfId="0" applyFont="1" applyBorder="1" applyAlignment="1">
      <alignment horizontal="center" vertical="center" wrapText="1"/>
    </xf>
    <xf numFmtId="0" fontId="0" fillId="0" borderId="3" xfId="0" applyFont="1" applyBorder="1" applyAlignment="1">
      <alignment horizontal="center" vertical="center"/>
    </xf>
    <xf numFmtId="0" fontId="0" fillId="0" borderId="21" xfId="0" applyFont="1" applyBorder="1" applyAlignment="1">
      <alignment vertical="top" wrapText="1"/>
    </xf>
    <xf numFmtId="0" fontId="0" fillId="0" borderId="9" xfId="0" applyFont="1" applyBorder="1" applyAlignment="1">
      <alignment vertical="top" wrapText="1"/>
    </xf>
    <xf numFmtId="0" fontId="0" fillId="0" borderId="20" xfId="0" applyFont="1" applyBorder="1" applyAlignment="1">
      <alignment vertical="top" wrapText="1"/>
    </xf>
    <xf numFmtId="0" fontId="0" fillId="0" borderId="37" xfId="0" applyFont="1" applyBorder="1" applyAlignment="1">
      <alignment vertical="top" wrapText="1"/>
    </xf>
    <xf numFmtId="0" fontId="0" fillId="0" borderId="14" xfId="0" applyFont="1" applyBorder="1" applyAlignment="1">
      <alignment vertical="top" wrapText="1"/>
    </xf>
    <xf numFmtId="0" fontId="0" fillId="0" borderId="23" xfId="0" applyFont="1" applyBorder="1" applyAlignment="1">
      <alignment vertical="top" wrapText="1"/>
    </xf>
    <xf numFmtId="0" fontId="0" fillId="0" borderId="3" xfId="0" applyFont="1" applyBorder="1" applyAlignment="1">
      <alignment horizontal="left"/>
    </xf>
    <xf numFmtId="0" fontId="163" fillId="0" borderId="0" xfId="0" applyFont="1" applyAlignment="1">
      <alignment wrapText="1"/>
    </xf>
    <xf numFmtId="0" fontId="0" fillId="0" borderId="0" xfId="0" applyFont="1" applyAlignment="1">
      <alignment wrapText="1"/>
    </xf>
    <xf numFmtId="0" fontId="176" fillId="0" borderId="16" xfId="0" applyFont="1" applyBorder="1" applyAlignment="1">
      <alignment wrapText="1"/>
    </xf>
    <xf numFmtId="0" fontId="0" fillId="0" borderId="39" xfId="0" applyFont="1" applyBorder="1" applyAlignment="1">
      <alignment wrapText="1"/>
    </xf>
    <xf numFmtId="0" fontId="176" fillId="0" borderId="2" xfId="0" applyFont="1" applyBorder="1" applyAlignment="1">
      <alignment wrapText="1"/>
    </xf>
    <xf numFmtId="0" fontId="0" fillId="0" borderId="2" xfId="0" applyFont="1" applyBorder="1" applyAlignment="1">
      <alignment wrapText="1"/>
    </xf>
    <xf numFmtId="0" fontId="158" fillId="0" borderId="14" xfId="0" applyFont="1" applyBorder="1" applyAlignment="1">
      <alignment horizontal="center"/>
    </xf>
    <xf numFmtId="0" fontId="176" fillId="0" borderId="16" xfId="0" applyFont="1" applyBorder="1" applyAlignment="1">
      <alignment horizontal="center" vertical="center"/>
    </xf>
    <xf numFmtId="0" fontId="176" fillId="0" borderId="2" xfId="0" applyFont="1" applyBorder="1" applyAlignment="1">
      <alignment horizontal="center" vertical="center"/>
    </xf>
    <xf numFmtId="0" fontId="176" fillId="0" borderId="39" xfId="0" applyFont="1" applyBorder="1" applyAlignment="1">
      <alignment horizontal="center" vertical="center"/>
    </xf>
    <xf numFmtId="0" fontId="0" fillId="0" borderId="16" xfId="0" applyFont="1" applyBorder="1" applyAlignment="1">
      <alignment horizontal="center" wrapText="1"/>
    </xf>
    <xf numFmtId="0" fontId="0" fillId="0" borderId="2" xfId="0" applyFont="1" applyBorder="1" applyAlignment="1">
      <alignment horizontal="center" wrapText="1"/>
    </xf>
    <xf numFmtId="0" fontId="0" fillId="0" borderId="39" xfId="0" applyFont="1" applyBorder="1" applyAlignment="1">
      <alignment horizontal="center" wrapText="1"/>
    </xf>
    <xf numFmtId="0" fontId="26" fillId="2" borderId="69" xfId="0" applyFont="1" applyFill="1" applyBorder="1" applyAlignment="1">
      <alignment horizontal="center" vertical="center" wrapText="1"/>
    </xf>
    <xf numFmtId="0" fontId="26" fillId="2" borderId="31" xfId="0" applyFont="1" applyFill="1" applyBorder="1" applyAlignment="1">
      <alignment horizontal="center" vertical="center" wrapText="1"/>
    </xf>
    <xf numFmtId="0" fontId="26" fillId="2" borderId="15" xfId="0" applyFont="1" applyFill="1" applyBorder="1" applyAlignment="1">
      <alignment horizontal="center" vertical="center" wrapText="1"/>
    </xf>
    <xf numFmtId="0" fontId="26" fillId="2" borderId="69" xfId="0" applyFont="1" applyFill="1" applyBorder="1" applyAlignment="1">
      <alignment vertical="center" textRotation="180" wrapText="1"/>
    </xf>
    <xf numFmtId="0" fontId="26" fillId="2" borderId="31" xfId="0" applyFont="1" applyFill="1" applyBorder="1" applyAlignment="1">
      <alignment vertical="center" textRotation="180" wrapText="1"/>
    </xf>
    <xf numFmtId="0" fontId="26" fillId="2" borderId="15" xfId="0" applyFont="1" applyFill="1" applyBorder="1" applyAlignment="1">
      <alignment vertical="center" textRotation="180" wrapText="1"/>
    </xf>
    <xf numFmtId="0" fontId="19" fillId="2" borderId="69"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15"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9" fillId="2" borderId="14" xfId="0" applyFont="1" applyFill="1" applyBorder="1" applyAlignment="1">
      <alignment horizontal="center" vertical="center" wrapText="1"/>
    </xf>
    <xf numFmtId="0" fontId="25" fillId="2" borderId="16" xfId="0" applyFont="1" applyFill="1" applyBorder="1" applyAlignment="1">
      <alignment horizontal="center" vertical="center"/>
    </xf>
    <xf numFmtId="0" fontId="25" fillId="2" borderId="2" xfId="0" applyFont="1" applyFill="1" applyBorder="1" applyAlignment="1">
      <alignment horizontal="center" vertical="center"/>
    </xf>
    <xf numFmtId="0" fontId="25" fillId="2" borderId="39" xfId="0" applyFont="1" applyFill="1" applyBorder="1" applyAlignment="1">
      <alignment horizontal="center" vertical="center"/>
    </xf>
    <xf numFmtId="0" fontId="25" fillId="2" borderId="21" xfId="0" applyFont="1" applyFill="1" applyBorder="1" applyAlignment="1">
      <alignment horizontal="center" vertical="center" wrapText="1"/>
    </xf>
    <xf numFmtId="0" fontId="25" fillId="2" borderId="64" xfId="0" applyFont="1" applyFill="1" applyBorder="1" applyAlignment="1">
      <alignment horizontal="center" vertical="center" wrapText="1"/>
    </xf>
    <xf numFmtId="0" fontId="25" fillId="2" borderId="37" xfId="0" applyFont="1" applyFill="1" applyBorder="1" applyAlignment="1">
      <alignment horizontal="center" vertical="center" wrapText="1"/>
    </xf>
    <xf numFmtId="0" fontId="26" fillId="2" borderId="69" xfId="0" applyFont="1" applyFill="1" applyBorder="1" applyAlignment="1">
      <alignment horizontal="center" vertical="center" textRotation="180" wrapText="1"/>
    </xf>
    <xf numFmtId="0" fontId="26" fillId="2" borderId="31" xfId="0" applyFont="1" applyFill="1" applyBorder="1" applyAlignment="1">
      <alignment horizontal="center" vertical="center" textRotation="180" wrapText="1"/>
    </xf>
    <xf numFmtId="0" fontId="26" fillId="2" borderId="21" xfId="0" applyFont="1" applyFill="1" applyBorder="1" applyAlignment="1">
      <alignment horizontal="center" vertical="center" wrapText="1"/>
    </xf>
    <xf numFmtId="0" fontId="26" fillId="2" borderId="64" xfId="0" applyFont="1" applyFill="1" applyBorder="1" applyAlignment="1">
      <alignment horizontal="center" vertical="center" wrapText="1"/>
    </xf>
    <xf numFmtId="0" fontId="26" fillId="2" borderId="37" xfId="0" applyFont="1" applyFill="1" applyBorder="1" applyAlignment="1">
      <alignment horizontal="center" vertical="center" wrapText="1"/>
    </xf>
    <xf numFmtId="0" fontId="25" fillId="2" borderId="20" xfId="0" applyFont="1" applyFill="1" applyBorder="1" applyAlignment="1">
      <alignment horizontal="center" vertical="center" wrapText="1"/>
    </xf>
    <xf numFmtId="0" fontId="25" fillId="2" borderId="32" xfId="0" applyFont="1" applyFill="1" applyBorder="1" applyAlignment="1">
      <alignment horizontal="center" vertical="center" wrapText="1"/>
    </xf>
    <xf numFmtId="0" fontId="25" fillId="2" borderId="23" xfId="0" applyFont="1" applyFill="1" applyBorder="1" applyAlignment="1">
      <alignment horizontal="center" vertical="center" wrapText="1"/>
    </xf>
    <xf numFmtId="0" fontId="25" fillId="2" borderId="69" xfId="0" applyFont="1" applyFill="1" applyBorder="1" applyAlignment="1">
      <alignment horizontal="center"/>
    </xf>
    <xf numFmtId="0" fontId="25" fillId="2" borderId="31" xfId="0" applyFont="1" applyFill="1" applyBorder="1" applyAlignment="1">
      <alignment horizontal="center"/>
    </xf>
    <xf numFmtId="0" fontId="25" fillId="2" borderId="15" xfId="0" applyFont="1" applyFill="1" applyBorder="1" applyAlignment="1">
      <alignment horizontal="center"/>
    </xf>
    <xf numFmtId="0" fontId="19" fillId="2" borderId="86" xfId="0" applyNumberFormat="1" applyFont="1" applyFill="1" applyBorder="1" applyAlignment="1">
      <alignment horizontal="left" vertical="center" wrapText="1"/>
    </xf>
    <xf numFmtId="0" fontId="25" fillId="2" borderId="87" xfId="0" applyNumberFormat="1" applyFont="1" applyFill="1" applyBorder="1" applyAlignment="1">
      <alignment horizontal="left" vertical="center" wrapText="1"/>
    </xf>
    <xf numFmtId="0" fontId="25" fillId="2" borderId="88" xfId="0" applyNumberFormat="1" applyFont="1" applyFill="1" applyBorder="1" applyAlignment="1">
      <alignment horizontal="left" vertical="center" wrapText="1"/>
    </xf>
    <xf numFmtId="0" fontId="15" fillId="0" borderId="14" xfId="0" applyFont="1" applyBorder="1" applyAlignment="1" applyProtection="1">
      <alignment horizontal="left" vertical="center"/>
      <protection locked="0"/>
    </xf>
    <xf numFmtId="0" fontId="15" fillId="0" borderId="14" xfId="0" applyFont="1" applyBorder="1" applyAlignment="1" applyProtection="1">
      <alignment horizontal="left"/>
      <protection locked="0"/>
    </xf>
    <xf numFmtId="0" fontId="15" fillId="0" borderId="0" xfId="0" applyFont="1" applyBorder="1" applyAlignment="1" applyProtection="1">
      <alignment horizontal="right" vertical="center"/>
    </xf>
    <xf numFmtId="49" fontId="15" fillId="0" borderId="14" xfId="0" applyNumberFormat="1" applyFont="1" applyBorder="1" applyAlignment="1" applyProtection="1">
      <alignment horizontal="left" vertical="center" shrinkToFit="1"/>
      <protection locked="0"/>
    </xf>
    <xf numFmtId="0" fontId="12" fillId="0" borderId="0" xfId="0" applyFont="1" applyAlignment="1" applyProtection="1">
      <alignment horizontal="right" vertical="center"/>
    </xf>
    <xf numFmtId="0" fontId="15" fillId="0" borderId="14" xfId="0" applyFont="1" applyBorder="1" applyAlignment="1" applyProtection="1">
      <alignment horizontal="left" vertical="center" shrinkToFit="1"/>
      <protection locked="0"/>
    </xf>
    <xf numFmtId="0" fontId="15" fillId="0" borderId="14" xfId="0" applyFont="1" applyBorder="1" applyAlignment="1" applyProtection="1">
      <alignment horizontal="center" vertical="center"/>
      <protection locked="0"/>
    </xf>
    <xf numFmtId="0" fontId="15" fillId="0" borderId="9" xfId="0" applyFont="1" applyBorder="1" applyAlignment="1" applyProtection="1">
      <alignment horizontal="left" vertical="center"/>
      <protection locked="0"/>
    </xf>
    <xf numFmtId="0" fontId="12" fillId="0" borderId="0" xfId="0" applyFont="1" applyBorder="1" applyAlignment="1" applyProtection="1">
      <alignment horizontal="center" vertical="center"/>
    </xf>
    <xf numFmtId="49" fontId="12" fillId="0" borderId="0" xfId="0" applyNumberFormat="1" applyFont="1" applyBorder="1" applyAlignment="1" applyProtection="1">
      <alignment vertical="center" shrinkToFit="1"/>
    </xf>
    <xf numFmtId="0" fontId="74" fillId="22" borderId="6" xfId="43" applyFont="1" applyFill="1" applyBorder="1" applyAlignment="1">
      <alignment horizontal="center"/>
    </xf>
    <xf numFmtId="0" fontId="74" fillId="22" borderId="7" xfId="43" applyFont="1" applyFill="1" applyBorder="1" applyAlignment="1">
      <alignment horizontal="center"/>
    </xf>
    <xf numFmtId="0" fontId="74" fillId="22" borderId="4" xfId="43" applyFont="1" applyFill="1" applyBorder="1" applyAlignment="1">
      <alignment horizontal="center"/>
    </xf>
    <xf numFmtId="0" fontId="131" fillId="0" borderId="8" xfId="43" applyFont="1" applyBorder="1" applyAlignment="1">
      <alignment horizontal="right"/>
    </xf>
    <xf numFmtId="0" fontId="131" fillId="0" borderId="0" xfId="43" applyFont="1" applyBorder="1" applyAlignment="1">
      <alignment horizontal="right"/>
    </xf>
    <xf numFmtId="0" fontId="90" fillId="0" borderId="2" xfId="43" applyFont="1" applyBorder="1" applyAlignment="1">
      <alignment horizontal="left" vertical="center"/>
    </xf>
    <xf numFmtId="0" fontId="23" fillId="0" borderId="0" xfId="43" applyFont="1" applyBorder="1" applyAlignment="1">
      <alignment horizontal="right" vertical="center"/>
    </xf>
    <xf numFmtId="0" fontId="90" fillId="0" borderId="136" xfId="43" applyFont="1" applyBorder="1" applyAlignment="1" applyProtection="1">
      <alignment horizontal="left" vertical="center"/>
    </xf>
    <xf numFmtId="0" fontId="23" fillId="0" borderId="0" xfId="43" applyNumberFormat="1" applyFont="1" applyBorder="1" applyAlignment="1" applyProtection="1">
      <alignment horizontal="center" vertical="center"/>
      <protection locked="0"/>
    </xf>
    <xf numFmtId="0" fontId="90" fillId="0" borderId="136" xfId="43" applyFont="1" applyBorder="1" applyAlignment="1">
      <alignment horizontal="left" vertical="center"/>
    </xf>
    <xf numFmtId="0" fontId="90" fillId="0" borderId="38" xfId="43" applyFont="1" applyBorder="1" applyAlignment="1">
      <alignment horizontal="left" vertical="center"/>
    </xf>
    <xf numFmtId="0" fontId="131" fillId="0" borderId="8" xfId="43" applyFont="1" applyBorder="1" applyAlignment="1">
      <alignment horizontal="right" vertical="center"/>
    </xf>
    <xf numFmtId="0" fontId="131" fillId="0" borderId="0" xfId="43" applyFont="1" applyBorder="1" applyAlignment="1">
      <alignment horizontal="right" vertical="center"/>
    </xf>
    <xf numFmtId="14" fontId="90" fillId="0" borderId="2" xfId="43" applyNumberFormat="1" applyFont="1" applyBorder="1" applyAlignment="1">
      <alignment horizontal="center" vertical="center"/>
    </xf>
    <xf numFmtId="0" fontId="90" fillId="0" borderId="2" xfId="43" applyFont="1" applyBorder="1" applyAlignment="1">
      <alignment horizontal="center" vertical="center"/>
    </xf>
    <xf numFmtId="0" fontId="90" fillId="0" borderId="51" xfId="43" applyFont="1" applyBorder="1" applyAlignment="1">
      <alignment horizontal="center" vertical="center"/>
    </xf>
    <xf numFmtId="0" fontId="15" fillId="0" borderId="69" xfId="43" applyFont="1" applyFill="1" applyBorder="1" applyAlignment="1">
      <alignment horizontal="center" vertical="center" textRotation="90" wrapText="1"/>
    </xf>
    <xf numFmtId="0" fontId="15" fillId="0" borderId="31" xfId="43" applyFont="1" applyFill="1" applyBorder="1" applyAlignment="1">
      <alignment horizontal="center" vertical="center" textRotation="90" wrapText="1"/>
    </xf>
    <xf numFmtId="0" fontId="15" fillId="0" borderId="15" xfId="43" applyFont="1" applyFill="1" applyBorder="1" applyAlignment="1">
      <alignment horizontal="center" vertical="center" textRotation="90" wrapText="1"/>
    </xf>
    <xf numFmtId="0" fontId="131" fillId="0" borderId="134" xfId="43" applyFont="1" applyBorder="1" applyAlignment="1">
      <alignment horizontal="center" vertical="center"/>
    </xf>
    <xf numFmtId="0" fontId="131" fillId="0" borderId="81" xfId="43" applyFont="1" applyBorder="1" applyAlignment="1">
      <alignment horizontal="center" vertical="center"/>
    </xf>
    <xf numFmtId="0" fontId="15" fillId="0" borderId="69" xfId="43" applyFont="1" applyBorder="1" applyAlignment="1">
      <alignment horizontal="center" vertical="center" wrapText="1"/>
    </xf>
    <xf numFmtId="0" fontId="15" fillId="0" borderId="15" xfId="43" applyFont="1" applyBorder="1" applyAlignment="1">
      <alignment horizontal="center" vertical="center" wrapText="1"/>
    </xf>
    <xf numFmtId="0" fontId="15" fillId="0" borderId="69" xfId="43" applyFont="1" applyBorder="1" applyAlignment="1">
      <alignment horizontal="center" vertical="center" textRotation="90"/>
    </xf>
    <xf numFmtId="0" fontId="15" fillId="0" borderId="15" xfId="43" applyFont="1" applyBorder="1" applyAlignment="1">
      <alignment horizontal="center" vertical="center" textRotation="90"/>
    </xf>
    <xf numFmtId="0" fontId="15" fillId="0" borderId="69" xfId="43" applyFont="1" applyFill="1" applyBorder="1" applyAlignment="1">
      <alignment horizontal="center" vertical="center" textRotation="90"/>
    </xf>
    <xf numFmtId="0" fontId="15" fillId="0" borderId="15" xfId="43" applyFont="1" applyFill="1" applyBorder="1" applyAlignment="1">
      <alignment horizontal="center" vertical="center" textRotation="90"/>
    </xf>
    <xf numFmtId="0" fontId="131" fillId="0" borderId="69" xfId="43" applyFont="1" applyBorder="1" applyAlignment="1">
      <alignment horizontal="center" vertical="center" wrapText="1"/>
    </xf>
    <xf numFmtId="0" fontId="131" fillId="0" borderId="31" xfId="43" applyFont="1" applyBorder="1" applyAlignment="1">
      <alignment horizontal="center" vertical="center" wrapText="1"/>
    </xf>
    <xf numFmtId="0" fontId="131" fillId="0" borderId="15" xfId="43" applyFont="1" applyBorder="1" applyAlignment="1">
      <alignment horizontal="center" vertical="center" wrapText="1"/>
    </xf>
    <xf numFmtId="0" fontId="130" fillId="0" borderId="69" xfId="43" applyFont="1" applyBorder="1" applyAlignment="1">
      <alignment horizontal="center" vertical="center" textRotation="90"/>
    </xf>
    <xf numFmtId="0" fontId="130" fillId="0" borderId="31" xfId="43" applyFont="1" applyBorder="1" applyAlignment="1">
      <alignment horizontal="center" vertical="center" textRotation="90"/>
    </xf>
    <xf numFmtId="0" fontId="130" fillId="0" borderId="15" xfId="43" applyFont="1" applyBorder="1" applyAlignment="1">
      <alignment horizontal="center" vertical="center" textRotation="90"/>
    </xf>
    <xf numFmtId="0" fontId="9" fillId="23" borderId="16" xfId="43" applyFont="1" applyFill="1" applyBorder="1" applyAlignment="1" applyProtection="1">
      <alignment horizontal="left" vertical="center" wrapText="1"/>
      <protection locked="0"/>
    </xf>
    <xf numFmtId="0" fontId="9" fillId="23" borderId="2" xfId="43" applyFont="1" applyFill="1" applyBorder="1" applyAlignment="1" applyProtection="1">
      <alignment horizontal="left" vertical="center" wrapText="1"/>
      <protection locked="0"/>
    </xf>
    <xf numFmtId="0" fontId="9" fillId="23" borderId="39" xfId="43" applyFont="1" applyFill="1" applyBorder="1" applyAlignment="1" applyProtection="1">
      <alignment horizontal="left" vertical="center" wrapText="1"/>
      <protection locked="0"/>
    </xf>
    <xf numFmtId="0" fontId="131" fillId="0" borderId="21" xfId="43" applyFont="1" applyBorder="1" applyAlignment="1">
      <alignment horizontal="center" vertical="center" wrapText="1"/>
    </xf>
    <xf numFmtId="0" fontId="131" fillId="0" borderId="9" xfId="43" applyFont="1" applyBorder="1" applyAlignment="1">
      <alignment horizontal="center" vertical="center" wrapText="1"/>
    </xf>
    <xf numFmtId="0" fontId="131" fillId="0" borderId="20" xfId="43" applyFont="1" applyBorder="1" applyAlignment="1">
      <alignment horizontal="center" vertical="center" wrapText="1"/>
    </xf>
    <xf numFmtId="0" fontId="131" fillId="0" borderId="64" xfId="43" applyFont="1" applyBorder="1" applyAlignment="1">
      <alignment horizontal="center" vertical="center" wrapText="1"/>
    </xf>
    <xf numFmtId="0" fontId="131" fillId="0" borderId="0" xfId="43" applyFont="1" applyBorder="1" applyAlignment="1">
      <alignment horizontal="center" vertical="center" wrapText="1"/>
    </xf>
    <xf numFmtId="0" fontId="131" fillId="0" borderId="32" xfId="43" applyFont="1" applyBorder="1" applyAlignment="1">
      <alignment horizontal="center" vertical="center" wrapText="1"/>
    </xf>
    <xf numFmtId="0" fontId="131" fillId="0" borderId="37" xfId="43" applyFont="1" applyBorder="1" applyAlignment="1">
      <alignment horizontal="center" vertical="center" wrapText="1"/>
    </xf>
    <xf numFmtId="0" fontId="131" fillId="0" borderId="136" xfId="43" applyFont="1" applyBorder="1" applyAlignment="1">
      <alignment horizontal="center" vertical="center" wrapText="1"/>
    </xf>
    <xf numFmtId="0" fontId="131" fillId="0" borderId="23" xfId="43" applyFont="1" applyBorder="1" applyAlignment="1">
      <alignment horizontal="center" vertical="center" wrapText="1"/>
    </xf>
    <xf numFmtId="0" fontId="15" fillId="0" borderId="69" xfId="43" applyFont="1" applyBorder="1" applyAlignment="1">
      <alignment horizontal="center" vertical="center" textRotation="90" wrapText="1"/>
    </xf>
    <xf numFmtId="0" fontId="15" fillId="0" borderId="31" xfId="43" applyFont="1" applyBorder="1" applyAlignment="1">
      <alignment horizontal="center" vertical="center" textRotation="90" wrapText="1"/>
    </xf>
    <xf numFmtId="0" fontId="15" fillId="0" borderId="15" xfId="43" applyFont="1" applyBorder="1" applyAlignment="1">
      <alignment horizontal="center" vertical="center" textRotation="90" wrapText="1"/>
    </xf>
    <xf numFmtId="0" fontId="12" fillId="0" borderId="63" xfId="43" applyFont="1" applyBorder="1" applyAlignment="1">
      <alignment horizontal="center" vertical="center" textRotation="90" wrapText="1"/>
    </xf>
    <xf numFmtId="0" fontId="12" fillId="0" borderId="33" xfId="43" applyFont="1" applyBorder="1" applyAlignment="1">
      <alignment horizontal="center" vertical="center" textRotation="90" wrapText="1"/>
    </xf>
    <xf numFmtId="0" fontId="12" fillId="0" borderId="79" xfId="43" applyFont="1" applyBorder="1" applyAlignment="1">
      <alignment horizontal="center" vertical="center" textRotation="90" wrapText="1"/>
    </xf>
    <xf numFmtId="0" fontId="9" fillId="0" borderId="16" xfId="43" applyFont="1" applyBorder="1" applyAlignment="1" applyProtection="1">
      <alignment horizontal="left" vertical="center" wrapText="1"/>
      <protection locked="0"/>
    </xf>
    <xf numFmtId="0" fontId="9" fillId="0" borderId="2" xfId="43" applyFont="1" applyBorder="1" applyAlignment="1" applyProtection="1">
      <alignment horizontal="left" vertical="center" wrapText="1"/>
      <protection locked="0"/>
    </xf>
    <xf numFmtId="0" fontId="9" fillId="0" borderId="39" xfId="43" applyFont="1" applyBorder="1" applyAlignment="1" applyProtection="1">
      <alignment horizontal="left" vertical="center" wrapText="1"/>
      <protection locked="0"/>
    </xf>
    <xf numFmtId="0" fontId="9" fillId="23" borderId="98" xfId="43" applyFont="1" applyFill="1" applyBorder="1" applyAlignment="1" applyProtection="1">
      <alignment horizontal="left" vertical="center" wrapText="1"/>
      <protection locked="0"/>
    </xf>
    <xf numFmtId="0" fontId="9" fillId="23" borderId="78" xfId="43" applyFont="1" applyFill="1" applyBorder="1" applyAlignment="1" applyProtection="1">
      <alignment horizontal="left" vertical="center" wrapText="1"/>
      <protection locked="0"/>
    </xf>
    <xf numFmtId="0" fontId="9" fillId="23" borderId="95" xfId="43" applyFont="1" applyFill="1" applyBorder="1" applyAlignment="1" applyProtection="1">
      <alignment horizontal="left" vertical="center" wrapText="1"/>
      <protection locked="0"/>
    </xf>
    <xf numFmtId="1" fontId="12" fillId="0" borderId="16" xfId="0" applyNumberFormat="1" applyFont="1" applyBorder="1" applyAlignment="1" applyProtection="1">
      <alignment horizontal="center" shrinkToFit="1"/>
    </xf>
    <xf numFmtId="1" fontId="12" fillId="0" borderId="39" xfId="0" applyNumberFormat="1" applyFont="1" applyBorder="1" applyAlignment="1" applyProtection="1">
      <alignment horizontal="center" shrinkToFit="1"/>
    </xf>
    <xf numFmtId="49" fontId="19" fillId="0" borderId="16" xfId="0" applyNumberFormat="1" applyFont="1" applyBorder="1" applyAlignment="1" applyProtection="1">
      <alignment horizontal="center" wrapText="1"/>
      <protection locked="0"/>
    </xf>
    <xf numFmtId="49" fontId="19" fillId="0" borderId="2" xfId="0" applyNumberFormat="1" applyFont="1" applyBorder="1" applyAlignment="1" applyProtection="1">
      <alignment horizontal="center" wrapText="1"/>
      <protection locked="0"/>
    </xf>
    <xf numFmtId="49" fontId="19" fillId="0" borderId="16" xfId="0" applyNumberFormat="1" applyFont="1" applyBorder="1" applyAlignment="1" applyProtection="1">
      <alignment horizontal="left" vertical="top" wrapText="1"/>
      <protection locked="0"/>
    </xf>
    <xf numFmtId="49" fontId="19" fillId="0" borderId="2" xfId="0" applyNumberFormat="1" applyFont="1" applyBorder="1" applyAlignment="1" applyProtection="1">
      <alignment horizontal="left" vertical="top" wrapText="1"/>
      <protection locked="0"/>
    </xf>
    <xf numFmtId="49" fontId="19" fillId="0" borderId="39" xfId="0" applyNumberFormat="1" applyFont="1" applyBorder="1" applyAlignment="1" applyProtection="1">
      <alignment horizontal="left" vertical="top" wrapText="1"/>
      <protection locked="0"/>
    </xf>
    <xf numFmtId="0" fontId="30" fillId="4" borderId="0" xfId="0" applyFont="1" applyFill="1" applyAlignment="1" applyProtection="1">
      <alignment horizontal="left"/>
    </xf>
    <xf numFmtId="49" fontId="19" fillId="0" borderId="39" xfId="0" applyNumberFormat="1" applyFont="1" applyBorder="1" applyAlignment="1" applyProtection="1">
      <alignment horizontal="center" wrapText="1"/>
      <protection locked="0"/>
    </xf>
    <xf numFmtId="49" fontId="19" fillId="0" borderId="16" xfId="0" quotePrefix="1" applyNumberFormat="1" applyFont="1" applyBorder="1" applyAlignment="1" applyProtection="1">
      <alignment horizontal="left" vertical="top" wrapText="1"/>
      <protection locked="0"/>
    </xf>
    <xf numFmtId="49" fontId="19" fillId="0" borderId="16" xfId="0" quotePrefix="1" applyNumberFormat="1" applyFont="1" applyBorder="1" applyAlignment="1" applyProtection="1">
      <alignment horizontal="center" wrapText="1"/>
      <protection locked="0"/>
    </xf>
    <xf numFmtId="49" fontId="19" fillId="0" borderId="16" xfId="0" applyNumberFormat="1" applyFont="1" applyBorder="1" applyAlignment="1" applyProtection="1">
      <alignment horizontal="left" wrapText="1"/>
      <protection locked="0"/>
    </xf>
    <xf numFmtId="49" fontId="19" fillId="0" borderId="2" xfId="0" applyNumberFormat="1" applyFont="1" applyBorder="1" applyAlignment="1" applyProtection="1">
      <alignment horizontal="left" wrapText="1"/>
      <protection locked="0"/>
    </xf>
    <xf numFmtId="49" fontId="19" fillId="0" borderId="39" xfId="0" applyNumberFormat="1" applyFont="1" applyBorder="1" applyAlignment="1" applyProtection="1">
      <alignment horizontal="left" wrapText="1"/>
      <protection locked="0"/>
    </xf>
    <xf numFmtId="49" fontId="19" fillId="0" borderId="16" xfId="0" quotePrefix="1" applyNumberFormat="1" applyFont="1" applyBorder="1" applyAlignment="1" applyProtection="1">
      <alignment horizontal="left" wrapText="1"/>
      <protection locked="0"/>
    </xf>
    <xf numFmtId="0" fontId="12" fillId="0" borderId="14" xfId="0" applyFont="1" applyBorder="1" applyAlignment="1" applyProtection="1">
      <alignment horizontal="left" vertical="center"/>
      <protection locked="0"/>
    </xf>
    <xf numFmtId="0" fontId="25" fillId="2" borderId="69" xfId="0" applyFont="1" applyFill="1" applyBorder="1" applyAlignment="1">
      <alignment horizontal="center" vertical="center"/>
    </xf>
    <xf numFmtId="0" fontId="25" fillId="2" borderId="31" xfId="0" applyFont="1" applyFill="1" applyBorder="1" applyAlignment="1">
      <alignment horizontal="center" vertical="center"/>
    </xf>
    <xf numFmtId="0" fontId="25" fillId="2" borderId="15" xfId="0" applyFont="1" applyFill="1" applyBorder="1" applyAlignment="1">
      <alignment horizontal="center" vertical="center"/>
    </xf>
    <xf numFmtId="0" fontId="25" fillId="2" borderId="89" xfId="0" applyNumberFormat="1" applyFont="1" applyFill="1" applyBorder="1" applyAlignment="1">
      <alignment horizontal="left" vertical="center" wrapText="1"/>
    </xf>
    <xf numFmtId="0" fontId="25" fillId="2" borderId="90" xfId="0" applyNumberFormat="1" applyFont="1" applyFill="1" applyBorder="1" applyAlignment="1">
      <alignment horizontal="left" vertical="center" wrapText="1"/>
    </xf>
    <xf numFmtId="0" fontId="25" fillId="2" borderId="91" xfId="0" applyNumberFormat="1" applyFont="1" applyFill="1" applyBorder="1" applyAlignment="1">
      <alignment horizontal="left" vertical="center" wrapText="1"/>
    </xf>
    <xf numFmtId="0" fontId="25" fillId="2" borderId="92" xfId="0" applyNumberFormat="1" applyFont="1" applyFill="1" applyBorder="1" applyAlignment="1">
      <alignment horizontal="left" vertical="center" wrapText="1"/>
    </xf>
    <xf numFmtId="0" fontId="25" fillId="2" borderId="93" xfId="0" applyNumberFormat="1" applyFont="1" applyFill="1" applyBorder="1" applyAlignment="1">
      <alignment horizontal="left" vertical="center" wrapText="1"/>
    </xf>
    <xf numFmtId="0" fontId="25" fillId="2" borderId="94" xfId="0" applyNumberFormat="1" applyFont="1" applyFill="1" applyBorder="1" applyAlignment="1">
      <alignment horizontal="left" vertical="center" wrapText="1"/>
    </xf>
    <xf numFmtId="0" fontId="25" fillId="2" borderId="9"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25" fillId="2" borderId="14" xfId="0" applyFont="1" applyFill="1" applyBorder="1" applyAlignment="1">
      <alignment horizontal="center" vertical="center" wrapText="1"/>
    </xf>
    <xf numFmtId="0" fontId="26" fillId="2" borderId="69" xfId="0" applyFont="1" applyFill="1" applyBorder="1" applyAlignment="1">
      <alignment horizontal="center" vertical="center" textRotation="255" wrapText="1"/>
    </xf>
    <xf numFmtId="0" fontId="26" fillId="2" borderId="31" xfId="0" applyFont="1" applyFill="1" applyBorder="1" applyAlignment="1">
      <alignment horizontal="center" vertical="center" textRotation="255" wrapText="1"/>
    </xf>
    <xf numFmtId="0" fontId="26" fillId="2" borderId="15" xfId="0" applyFont="1" applyFill="1" applyBorder="1" applyAlignment="1">
      <alignment horizontal="center" vertical="center" textRotation="255" wrapText="1"/>
    </xf>
    <xf numFmtId="0" fontId="26" fillId="2" borderId="20" xfId="0" applyFont="1" applyFill="1" applyBorder="1" applyAlignment="1">
      <alignment horizontal="center" vertical="center" wrapText="1"/>
    </xf>
    <xf numFmtId="0" fontId="26" fillId="2" borderId="32" xfId="0" applyFont="1" applyFill="1" applyBorder="1" applyAlignment="1">
      <alignment horizontal="center" vertical="center" wrapText="1"/>
    </xf>
    <xf numFmtId="0" fontId="26" fillId="2" borderId="23"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2" borderId="64" xfId="0" applyFont="1" applyFill="1" applyBorder="1" applyAlignment="1">
      <alignment horizontal="center" vertical="center" wrapText="1"/>
    </xf>
    <xf numFmtId="0" fontId="19" fillId="2" borderId="32" xfId="0" applyFont="1" applyFill="1" applyBorder="1" applyAlignment="1">
      <alignment horizontal="center" vertical="center" wrapText="1"/>
    </xf>
    <xf numFmtId="0" fontId="19" fillId="2" borderId="37"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2" fillId="0" borderId="0" xfId="0" applyFont="1" applyBorder="1" applyAlignment="1" applyProtection="1">
      <alignment horizontal="left" vertical="center" shrinkToFit="1"/>
      <protection locked="0"/>
    </xf>
    <xf numFmtId="0" fontId="12" fillId="0" borderId="0" xfId="0" applyFont="1" applyAlignment="1">
      <alignment horizontal="left" vertical="center"/>
    </xf>
    <xf numFmtId="0" fontId="15" fillId="0" borderId="14" xfId="0" applyFont="1" applyBorder="1" applyAlignment="1" applyProtection="1">
      <alignment horizontal="center" vertical="center" shrinkToFit="1"/>
      <protection locked="0"/>
    </xf>
    <xf numFmtId="0" fontId="15" fillId="0" borderId="14" xfId="0" applyFont="1" applyBorder="1" applyAlignment="1" applyProtection="1">
      <alignment vertical="center" shrinkToFit="1"/>
      <protection locked="0"/>
    </xf>
    <xf numFmtId="1" fontId="12" fillId="0" borderId="14" xfId="0" applyNumberFormat="1" applyFont="1" applyBorder="1" applyAlignment="1" applyProtection="1">
      <alignment horizontal="left" vertical="center" shrinkToFit="1"/>
      <protection locked="0"/>
    </xf>
    <xf numFmtId="49" fontId="12" fillId="0" borderId="0" xfId="0" applyNumberFormat="1" applyFont="1" applyBorder="1" applyAlignment="1" applyProtection="1">
      <alignment vertical="center" shrinkToFit="1"/>
      <protection locked="0"/>
    </xf>
    <xf numFmtId="0" fontId="12" fillId="0" borderId="0" xfId="0" applyFont="1" applyBorder="1" applyAlignment="1">
      <alignment horizontal="center" vertical="center"/>
    </xf>
    <xf numFmtId="0" fontId="10" fillId="12" borderId="0" xfId="0" applyFont="1" applyFill="1" applyBorder="1" applyAlignment="1">
      <alignment horizontal="left" vertical="center"/>
    </xf>
    <xf numFmtId="0" fontId="23" fillId="12" borderId="136" xfId="0" applyFont="1" applyFill="1" applyBorder="1" applyAlignment="1" applyProtection="1">
      <alignment horizontal="left" vertical="center"/>
      <protection locked="0"/>
    </xf>
    <xf numFmtId="0" fontId="23" fillId="12" borderId="136" xfId="0" applyFont="1" applyFill="1" applyBorder="1" applyAlignment="1" applyProtection="1">
      <alignment vertical="center" shrinkToFit="1"/>
      <protection locked="0"/>
    </xf>
    <xf numFmtId="0" fontId="0" fillId="0" borderId="72" xfId="0" applyBorder="1" applyAlignment="1">
      <alignment horizontal="center"/>
    </xf>
    <xf numFmtId="0" fontId="0" fillId="0" borderId="26" xfId="0" applyBorder="1" applyAlignment="1">
      <alignment horizontal="center"/>
    </xf>
    <xf numFmtId="0" fontId="0" fillId="0" borderId="73" xfId="0" applyBorder="1" applyAlignment="1">
      <alignment horizontal="center"/>
    </xf>
    <xf numFmtId="0" fontId="23" fillId="0" borderId="0" xfId="0" applyFont="1" applyAlignment="1">
      <alignment horizontal="center" vertical="center" textRotation="255"/>
    </xf>
    <xf numFmtId="0" fontId="23" fillId="0" borderId="9" xfId="0" applyFont="1" applyBorder="1" applyAlignment="1">
      <alignment horizontal="center" vertical="center"/>
    </xf>
    <xf numFmtId="49" fontId="12" fillId="12" borderId="0" xfId="0" applyNumberFormat="1" applyFont="1" applyFill="1" applyBorder="1" applyAlignment="1" applyProtection="1">
      <alignment vertical="center" shrinkToFit="1"/>
      <protection locked="0"/>
    </xf>
    <xf numFmtId="0" fontId="0" fillId="0" borderId="3" xfId="0" applyBorder="1" applyAlignment="1">
      <alignment horizontal="center"/>
    </xf>
    <xf numFmtId="0" fontId="0" fillId="0" borderId="13" xfId="0" applyBorder="1" applyAlignment="1">
      <alignment horizontal="center"/>
    </xf>
    <xf numFmtId="17" fontId="0" fillId="0" borderId="58" xfId="0" quotePrefix="1" applyNumberFormat="1" applyBorder="1" applyAlignment="1">
      <alignment horizontal="center"/>
    </xf>
    <xf numFmtId="17" fontId="0" fillId="0" borderId="13" xfId="0" applyNumberFormat="1" applyBorder="1" applyAlignment="1">
      <alignment horizontal="center"/>
    </xf>
    <xf numFmtId="17" fontId="0" fillId="0" borderId="59" xfId="0" applyNumberFormat="1" applyBorder="1" applyAlignment="1">
      <alignment horizontal="center"/>
    </xf>
    <xf numFmtId="0" fontId="0" fillId="0" borderId="48" xfId="0" applyBorder="1" applyAlignment="1">
      <alignment horizontal="center"/>
    </xf>
    <xf numFmtId="0" fontId="0" fillId="0" borderId="39" xfId="0" applyBorder="1" applyAlignment="1">
      <alignment horizontal="center"/>
    </xf>
    <xf numFmtId="17" fontId="0" fillId="0" borderId="66" xfId="0" quotePrefix="1" applyNumberFormat="1" applyBorder="1" applyAlignment="1">
      <alignment horizontal="center"/>
    </xf>
    <xf numFmtId="17" fontId="0" fillId="0" borderId="3" xfId="0" applyNumberFormat="1" applyBorder="1" applyAlignment="1">
      <alignment horizontal="center"/>
    </xf>
    <xf numFmtId="17" fontId="0" fillId="0" borderId="61" xfId="0" applyNumberFormat="1" applyBorder="1" applyAlignment="1">
      <alignment horizontal="center"/>
    </xf>
    <xf numFmtId="0" fontId="0" fillId="0" borderId="95" xfId="0" applyBorder="1" applyAlignment="1">
      <alignment horizontal="center"/>
    </xf>
    <xf numFmtId="0" fontId="0" fillId="0" borderId="61" xfId="0" applyBorder="1" applyAlignment="1">
      <alignment horizontal="center"/>
    </xf>
    <xf numFmtId="0" fontId="0" fillId="0" borderId="59"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4"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74" fillId="19" borderId="11" xfId="0" applyFont="1" applyFill="1" applyBorder="1" applyAlignment="1">
      <alignment horizontal="center"/>
    </xf>
    <xf numFmtId="0" fontId="33" fillId="12" borderId="0" xfId="0" applyFont="1" applyFill="1" applyBorder="1" applyAlignment="1">
      <alignment horizontal="center"/>
    </xf>
    <xf numFmtId="0" fontId="0" fillId="0" borderId="77" xfId="0" applyBorder="1" applyAlignment="1">
      <alignment horizontal="center"/>
    </xf>
    <xf numFmtId="0" fontId="12" fillId="0" borderId="3" xfId="0" applyFont="1" applyBorder="1" applyAlignment="1">
      <alignment horizontal="center" vertical="center" wrapText="1"/>
    </xf>
    <xf numFmtId="0" fontId="12" fillId="0" borderId="61"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59" xfId="0" applyFont="1" applyBorder="1" applyAlignment="1">
      <alignment horizontal="center" vertical="center" wrapText="1"/>
    </xf>
    <xf numFmtId="0" fontId="12" fillId="0" borderId="66" xfId="0" applyFont="1" applyBorder="1" applyAlignment="1">
      <alignment horizontal="center" vertical="center" wrapText="1"/>
    </xf>
    <xf numFmtId="0" fontId="12" fillId="0" borderId="58"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136"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48" xfId="0" applyFont="1" applyBorder="1" applyAlignment="1">
      <alignment horizontal="center" vertical="center" wrapText="1"/>
    </xf>
    <xf numFmtId="14" fontId="12" fillId="0" borderId="16" xfId="0" applyNumberFormat="1" applyFont="1" applyBorder="1" applyAlignment="1">
      <alignment horizontal="center" vertical="center" wrapText="1"/>
    </xf>
    <xf numFmtId="14" fontId="12" fillId="0" borderId="39" xfId="0" applyNumberFormat="1" applyFont="1" applyBorder="1" applyAlignment="1">
      <alignment horizontal="center" vertical="center" wrapText="1"/>
    </xf>
    <xf numFmtId="14" fontId="12" fillId="0" borderId="3" xfId="0" applyNumberFormat="1" applyFont="1" applyBorder="1" applyAlignment="1">
      <alignment horizontal="center" vertical="center" wrapText="1"/>
    </xf>
    <xf numFmtId="14" fontId="12" fillId="0" borderId="61" xfId="0" applyNumberFormat="1" applyFont="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2" fillId="0" borderId="79" xfId="0" applyFont="1" applyFill="1" applyBorder="1" applyAlignment="1">
      <alignment horizontal="center" vertical="center" wrapText="1"/>
    </xf>
    <xf numFmtId="0" fontId="20" fillId="0" borderId="6" xfId="0" applyFont="1" applyBorder="1" applyAlignment="1">
      <alignment horizontal="center"/>
    </xf>
    <xf numFmtId="0" fontId="20" fillId="0" borderId="7" xfId="0" applyFont="1" applyBorder="1" applyAlignment="1">
      <alignment horizontal="center"/>
    </xf>
    <xf numFmtId="0" fontId="20" fillId="0" borderId="4" xfId="0" applyFont="1" applyBorder="1" applyAlignment="1">
      <alignment horizontal="center"/>
    </xf>
    <xf numFmtId="0" fontId="12" fillId="0" borderId="3" xfId="0" applyFont="1" applyFill="1" applyBorder="1" applyAlignment="1">
      <alignment horizontal="center"/>
    </xf>
    <xf numFmtId="0" fontId="12" fillId="0" borderId="30" xfId="0" applyFont="1" applyFill="1" applyBorder="1" applyAlignment="1">
      <alignment horizontal="center" vertical="center" wrapText="1"/>
    </xf>
    <xf numFmtId="0" fontId="12" fillId="0" borderId="81"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9" fillId="13" borderId="71" xfId="0" applyFont="1" applyFill="1" applyBorder="1" applyAlignment="1">
      <alignment horizontal="center" wrapText="1"/>
    </xf>
    <xf numFmtId="0" fontId="9" fillId="13" borderId="74" xfId="0" applyFont="1" applyFill="1" applyBorder="1" applyAlignment="1">
      <alignment horizontal="center" wrapText="1"/>
    </xf>
    <xf numFmtId="0" fontId="9" fillId="13" borderId="6" xfId="0" applyFont="1" applyFill="1" applyBorder="1" applyAlignment="1">
      <alignment horizontal="center" wrapText="1"/>
    </xf>
    <xf numFmtId="0" fontId="9" fillId="13" borderId="4" xfId="0" applyFont="1" applyFill="1" applyBorder="1" applyAlignment="1">
      <alignment horizontal="center" wrapText="1"/>
    </xf>
    <xf numFmtId="0" fontId="9" fillId="13" borderId="36" xfId="0" applyFont="1" applyFill="1" applyBorder="1" applyAlignment="1">
      <alignment horizontal="center" wrapText="1"/>
    </xf>
    <xf numFmtId="0" fontId="9" fillId="13" borderId="38" xfId="0" applyFont="1" applyFill="1" applyBorder="1" applyAlignment="1">
      <alignment horizontal="center" wrapText="1"/>
    </xf>
    <xf numFmtId="0" fontId="9" fillId="13" borderId="71" xfId="0" applyFont="1" applyFill="1" applyBorder="1" applyAlignment="1">
      <alignment horizontal="center"/>
    </xf>
    <xf numFmtId="0" fontId="9" fillId="13" borderId="74" xfId="0" applyFont="1" applyFill="1" applyBorder="1" applyAlignment="1">
      <alignment horizontal="center"/>
    </xf>
    <xf numFmtId="0" fontId="9" fillId="4" borderId="0" xfId="0" applyFont="1" applyFill="1" applyAlignment="1">
      <alignment horizontal="center"/>
    </xf>
    <xf numFmtId="0" fontId="9" fillId="13" borderId="42" xfId="0" applyFont="1" applyFill="1" applyBorder="1" applyAlignment="1">
      <alignment horizontal="center" wrapText="1"/>
    </xf>
    <xf numFmtId="0" fontId="9" fillId="13" borderId="45" xfId="0" applyFont="1" applyFill="1" applyBorder="1" applyAlignment="1">
      <alignment horizontal="center" wrapText="1"/>
    </xf>
    <xf numFmtId="0" fontId="9" fillId="13" borderId="46" xfId="0" applyFont="1" applyFill="1" applyBorder="1" applyAlignment="1">
      <alignment horizontal="center" wrapText="1"/>
    </xf>
    <xf numFmtId="0" fontId="9" fillId="13" borderId="47" xfId="0" applyFont="1" applyFill="1" applyBorder="1" applyAlignment="1">
      <alignment horizontal="center"/>
    </xf>
    <xf numFmtId="0" fontId="9" fillId="13" borderId="39" xfId="0" applyFont="1" applyFill="1" applyBorder="1" applyAlignment="1">
      <alignment horizontal="center"/>
    </xf>
    <xf numFmtId="0" fontId="9" fillId="13" borderId="2" xfId="0" applyFont="1" applyFill="1" applyBorder="1" applyAlignment="1">
      <alignment horizontal="center"/>
    </xf>
    <xf numFmtId="0" fontId="9" fillId="13" borderId="51" xfId="0" applyFont="1" applyFill="1" applyBorder="1" applyAlignment="1">
      <alignment horizontal="center"/>
    </xf>
    <xf numFmtId="0" fontId="9" fillId="4" borderId="70" xfId="0" applyFont="1" applyFill="1" applyBorder="1" applyAlignment="1">
      <alignment horizontal="center" wrapText="1"/>
    </xf>
    <xf numFmtId="0" fontId="9" fillId="4" borderId="35" xfId="0" applyFont="1" applyFill="1" applyBorder="1" applyAlignment="1">
      <alignment horizontal="center" wrapText="1"/>
    </xf>
    <xf numFmtId="0" fontId="9" fillId="4" borderId="70" xfId="0" applyFont="1" applyFill="1" applyBorder="1" applyAlignment="1">
      <alignment horizontal="center"/>
    </xf>
    <xf numFmtId="0" fontId="9" fillId="4" borderId="35" xfId="0" applyFont="1" applyFill="1" applyBorder="1" applyAlignment="1">
      <alignment horizontal="center"/>
    </xf>
    <xf numFmtId="0" fontId="9" fillId="13" borderId="7" xfId="0" applyFont="1" applyFill="1" applyBorder="1" applyAlignment="1">
      <alignment horizontal="center" wrapText="1"/>
    </xf>
    <xf numFmtId="0" fontId="9" fillId="13" borderId="8" xfId="0" applyFont="1" applyFill="1" applyBorder="1" applyAlignment="1">
      <alignment horizontal="center" wrapText="1"/>
    </xf>
    <xf numFmtId="0" fontId="9" fillId="13" borderId="0" xfId="0" applyFont="1" applyFill="1" applyBorder="1" applyAlignment="1">
      <alignment horizontal="center" wrapText="1"/>
    </xf>
    <xf numFmtId="0" fontId="9" fillId="13" borderId="10" xfId="0" applyFont="1" applyFill="1" applyBorder="1" applyAlignment="1">
      <alignment horizontal="center" wrapText="1"/>
    </xf>
    <xf numFmtId="0" fontId="9" fillId="13" borderId="11" xfId="0" applyFont="1" applyFill="1" applyBorder="1" applyAlignment="1">
      <alignment horizontal="center" wrapText="1"/>
    </xf>
    <xf numFmtId="0" fontId="23" fillId="13" borderId="6" xfId="0" applyFont="1" applyFill="1" applyBorder="1" applyAlignment="1">
      <alignment horizontal="center"/>
    </xf>
    <xf numFmtId="0" fontId="23" fillId="13" borderId="7" xfId="0" applyFont="1" applyFill="1" applyBorder="1" applyAlignment="1">
      <alignment horizontal="center"/>
    </xf>
    <xf numFmtId="0" fontId="23" fillId="13" borderId="4" xfId="0" applyFont="1" applyFill="1" applyBorder="1" applyAlignment="1">
      <alignment horizontal="center"/>
    </xf>
    <xf numFmtId="0" fontId="9" fillId="4" borderId="95" xfId="0" applyFont="1" applyFill="1" applyBorder="1" applyAlignment="1">
      <alignment horizontal="center"/>
    </xf>
    <xf numFmtId="0" fontId="9" fillId="4" borderId="78" xfId="0" applyFont="1" applyFill="1" applyBorder="1" applyAlignment="1">
      <alignment horizontal="center"/>
    </xf>
    <xf numFmtId="0" fontId="23" fillId="13" borderId="40" xfId="0" applyFont="1" applyFill="1" applyBorder="1" applyAlignment="1">
      <alignment horizontal="center"/>
    </xf>
    <xf numFmtId="0" fontId="23" fillId="13" borderId="1" xfId="0" applyFont="1" applyFill="1" applyBorder="1" applyAlignment="1">
      <alignment horizontal="center"/>
    </xf>
    <xf numFmtId="0" fontId="23" fillId="13" borderId="41" xfId="0" applyFont="1" applyFill="1" applyBorder="1" applyAlignment="1">
      <alignment horizontal="center"/>
    </xf>
    <xf numFmtId="0" fontId="37" fillId="13" borderId="42" xfId="0" applyFont="1" applyFill="1" applyBorder="1" applyAlignment="1">
      <alignment horizontal="center"/>
    </xf>
    <xf numFmtId="0" fontId="37" fillId="13" borderId="46" xfId="0" applyFont="1" applyFill="1" applyBorder="1" applyAlignment="1">
      <alignment horizontal="center"/>
    </xf>
    <xf numFmtId="0" fontId="9" fillId="13" borderId="42" xfId="0" applyFont="1" applyFill="1" applyBorder="1" applyAlignment="1">
      <alignment horizontal="center"/>
    </xf>
    <xf numFmtId="0" fontId="9" fillId="13" borderId="46" xfId="0" applyFont="1" applyFill="1" applyBorder="1" applyAlignment="1">
      <alignment horizontal="center"/>
    </xf>
    <xf numFmtId="2" fontId="9" fillId="4" borderId="70" xfId="0" applyNumberFormat="1" applyFont="1" applyFill="1" applyBorder="1" applyAlignment="1">
      <alignment horizontal="center"/>
    </xf>
    <xf numFmtId="2" fontId="9" fillId="4" borderId="35" xfId="0" applyNumberFormat="1" applyFont="1" applyFill="1" applyBorder="1" applyAlignment="1">
      <alignment horizontal="center"/>
    </xf>
    <xf numFmtId="10" fontId="9" fillId="0" borderId="70" xfId="0" applyNumberFormat="1" applyFont="1" applyBorder="1" applyAlignment="1">
      <alignment horizontal="center"/>
    </xf>
    <xf numFmtId="10" fontId="9" fillId="0" borderId="35" xfId="0" applyNumberFormat="1" applyFont="1" applyBorder="1" applyAlignment="1">
      <alignment horizontal="center"/>
    </xf>
    <xf numFmtId="0" fontId="18" fillId="12" borderId="36" xfId="0" applyFont="1" applyFill="1" applyBorder="1" applyAlignment="1" applyProtection="1">
      <alignment horizontal="left"/>
      <protection locked="0"/>
    </xf>
    <xf numFmtId="0" fontId="18" fillId="12" borderId="14" xfId="0" applyFont="1" applyFill="1" applyBorder="1" applyAlignment="1" applyProtection="1">
      <alignment horizontal="left"/>
      <protection locked="0"/>
    </xf>
    <xf numFmtId="0" fontId="18" fillId="12" borderId="37" xfId="0" applyFont="1" applyFill="1" applyBorder="1" applyAlignment="1" applyProtection="1">
      <alignment horizontal="left"/>
      <protection locked="0"/>
    </xf>
    <xf numFmtId="0" fontId="18" fillId="12" borderId="23" xfId="0" applyFont="1" applyFill="1" applyBorder="1" applyAlignment="1" applyProtection="1">
      <alignment horizontal="left"/>
      <protection locked="0"/>
    </xf>
    <xf numFmtId="0" fontId="18" fillId="12" borderId="38" xfId="0" applyFont="1" applyFill="1" applyBorder="1" applyAlignment="1" applyProtection="1">
      <alignment horizontal="left"/>
      <protection locked="0"/>
    </xf>
    <xf numFmtId="0" fontId="12" fillId="2" borderId="21" xfId="0" applyFont="1" applyFill="1" applyBorder="1" applyAlignment="1">
      <alignment horizontal="center"/>
    </xf>
    <xf numFmtId="0" fontId="12" fillId="2" borderId="9" xfId="0" applyFont="1" applyFill="1" applyBorder="1" applyAlignment="1">
      <alignment horizontal="center"/>
    </xf>
    <xf numFmtId="0" fontId="12" fillId="2" borderId="22" xfId="0" applyFont="1" applyFill="1" applyBorder="1" applyAlignment="1">
      <alignment horizontal="center"/>
    </xf>
    <xf numFmtId="0" fontId="12" fillId="2" borderId="49" xfId="0" applyFont="1" applyFill="1" applyBorder="1" applyAlignment="1">
      <alignment horizontal="center"/>
    </xf>
    <xf numFmtId="0" fontId="12" fillId="2" borderId="11" xfId="0" applyFont="1" applyFill="1" applyBorder="1" applyAlignment="1">
      <alignment horizontal="center"/>
    </xf>
    <xf numFmtId="0" fontId="12" fillId="2" borderId="12" xfId="0" applyFont="1" applyFill="1" applyBorder="1" applyAlignment="1">
      <alignment horizontal="center"/>
    </xf>
    <xf numFmtId="0" fontId="18" fillId="12" borderId="10" xfId="0" applyFont="1" applyFill="1" applyBorder="1" applyAlignment="1" applyProtection="1">
      <alignment horizontal="left"/>
      <protection locked="0"/>
    </xf>
    <xf numFmtId="0" fontId="18" fillId="12" borderId="11" xfId="0" applyFont="1" applyFill="1" applyBorder="1" applyAlignment="1" applyProtection="1">
      <alignment horizontal="left"/>
      <protection locked="0"/>
    </xf>
    <xf numFmtId="0" fontId="18" fillId="12" borderId="48" xfId="0" applyFont="1" applyFill="1" applyBorder="1" applyAlignment="1" applyProtection="1">
      <alignment horizontal="left"/>
      <protection locked="0"/>
    </xf>
    <xf numFmtId="0" fontId="18" fillId="12" borderId="49" xfId="0" applyFont="1" applyFill="1" applyBorder="1" applyAlignment="1" applyProtection="1">
      <alignment horizontal="left"/>
      <protection locked="0"/>
    </xf>
    <xf numFmtId="0" fontId="18" fillId="12" borderId="36" xfId="0" applyFont="1" applyFill="1" applyBorder="1" applyAlignment="1">
      <alignment horizontal="left"/>
    </xf>
    <xf numFmtId="0" fontId="18" fillId="12" borderId="14" xfId="0" applyFont="1" applyFill="1" applyBorder="1" applyAlignment="1">
      <alignment horizontal="left"/>
    </xf>
    <xf numFmtId="0" fontId="18" fillId="12" borderId="23" xfId="0" applyFont="1" applyFill="1" applyBorder="1" applyAlignment="1">
      <alignment horizontal="left"/>
    </xf>
    <xf numFmtId="0" fontId="34" fillId="4" borderId="0" xfId="0" applyFont="1" applyFill="1" applyBorder="1" applyAlignment="1">
      <alignment horizontal="center"/>
    </xf>
    <xf numFmtId="14" fontId="18" fillId="12" borderId="37" xfId="0" applyNumberFormat="1" applyFont="1" applyFill="1" applyBorder="1" applyAlignment="1" applyProtection="1">
      <alignment horizontal="left"/>
      <protection locked="0"/>
    </xf>
    <xf numFmtId="14" fontId="18" fillId="12" borderId="14" xfId="0" applyNumberFormat="1" applyFont="1" applyFill="1" applyBorder="1" applyAlignment="1" applyProtection="1">
      <alignment horizontal="left"/>
      <protection locked="0"/>
    </xf>
    <xf numFmtId="14" fontId="18" fillId="12" borderId="38" xfId="0" applyNumberFormat="1" applyFont="1" applyFill="1" applyBorder="1" applyAlignment="1" applyProtection="1">
      <alignment horizontal="left"/>
      <protection locked="0"/>
    </xf>
    <xf numFmtId="0" fontId="37" fillId="12" borderId="10" xfId="0" applyFont="1" applyFill="1" applyBorder="1" applyAlignment="1">
      <alignment horizontal="center"/>
    </xf>
    <xf numFmtId="0" fontId="37" fillId="12" borderId="11" xfId="0" applyFont="1" applyFill="1" applyBorder="1" applyAlignment="1">
      <alignment horizontal="center"/>
    </xf>
    <xf numFmtId="0" fontId="37" fillId="12" borderId="12" xfId="0" applyFont="1" applyFill="1" applyBorder="1" applyAlignment="1">
      <alignment horizontal="center"/>
    </xf>
    <xf numFmtId="0" fontId="23" fillId="14" borderId="21" xfId="0" applyFont="1" applyFill="1" applyBorder="1" applyAlignment="1">
      <alignment horizontal="center"/>
    </xf>
    <xf numFmtId="0" fontId="23" fillId="14" borderId="22" xfId="0" applyFont="1" applyFill="1" applyBorder="1" applyAlignment="1">
      <alignment horizontal="center"/>
    </xf>
    <xf numFmtId="0" fontId="23" fillId="0" borderId="3" xfId="0" applyFont="1" applyBorder="1" applyAlignment="1">
      <alignment horizontal="center"/>
    </xf>
    <xf numFmtId="0" fontId="9" fillId="14" borderId="3" xfId="0" applyFont="1" applyFill="1" applyBorder="1" applyAlignment="1">
      <alignment horizontal="center"/>
    </xf>
    <xf numFmtId="0" fontId="37" fillId="12" borderId="36" xfId="0" applyFont="1" applyFill="1" applyBorder="1" applyAlignment="1">
      <alignment horizontal="center"/>
    </xf>
    <xf numFmtId="0" fontId="37" fillId="12" borderId="14" xfId="0" applyFont="1" applyFill="1" applyBorder="1" applyAlignment="1">
      <alignment horizontal="center"/>
    </xf>
    <xf numFmtId="0" fontId="37" fillId="12" borderId="38" xfId="0" applyFont="1" applyFill="1" applyBorder="1" applyAlignment="1">
      <alignment horizontal="center"/>
    </xf>
    <xf numFmtId="0" fontId="37" fillId="12" borderId="8" xfId="0" applyFont="1" applyFill="1" applyBorder="1" applyAlignment="1">
      <alignment horizontal="center"/>
    </xf>
    <xf numFmtId="0" fontId="37" fillId="12" borderId="0" xfId="0" applyFont="1" applyFill="1" applyBorder="1" applyAlignment="1">
      <alignment horizontal="center"/>
    </xf>
    <xf numFmtId="0" fontId="37" fillId="12" borderId="5" xfId="0" applyFont="1" applyFill="1" applyBorder="1" applyAlignment="1">
      <alignment horizontal="center"/>
    </xf>
    <xf numFmtId="0" fontId="33" fillId="0" borderId="7" xfId="0" applyFont="1" applyBorder="1" applyAlignment="1">
      <alignment horizontal="center"/>
    </xf>
    <xf numFmtId="0" fontId="33" fillId="0" borderId="0" xfId="0" applyFont="1" applyBorder="1" applyAlignment="1">
      <alignment horizontal="center"/>
    </xf>
    <xf numFmtId="0" fontId="34" fillId="0" borderId="36" xfId="0" applyFont="1" applyBorder="1" applyAlignment="1">
      <alignment horizontal="center"/>
    </xf>
    <xf numFmtId="0" fontId="34" fillId="0" borderId="14" xfId="0" applyFont="1" applyBorder="1" applyAlignment="1">
      <alignment horizontal="center"/>
    </xf>
    <xf numFmtId="0" fontId="34" fillId="0" borderId="38" xfId="0" applyFont="1" applyBorder="1" applyAlignment="1">
      <alignment horizontal="center"/>
    </xf>
    <xf numFmtId="0" fontId="129" fillId="21" borderId="0" xfId="0" applyFont="1" applyFill="1" applyAlignment="1">
      <alignment horizontal="center" vertical="center" wrapText="1"/>
    </xf>
    <xf numFmtId="0" fontId="129" fillId="21" borderId="0" xfId="0" applyFont="1" applyFill="1" applyAlignment="1">
      <alignment horizontal="center" vertical="center"/>
    </xf>
    <xf numFmtId="0" fontId="12" fillId="4" borderId="0" xfId="0" applyFont="1" applyFill="1" applyAlignment="1">
      <alignment horizontal="center" vertical="center"/>
    </xf>
    <xf numFmtId="0" fontId="9" fillId="12" borderId="0" xfId="0" applyFont="1" applyFill="1" applyBorder="1" applyAlignment="1">
      <alignment horizontal="center"/>
    </xf>
    <xf numFmtId="0" fontId="9" fillId="4" borderId="37" xfId="0" applyFont="1" applyFill="1" applyBorder="1" applyAlignment="1">
      <alignment horizontal="center"/>
    </xf>
    <xf numFmtId="0" fontId="9" fillId="12" borderId="14" xfId="0" applyFont="1" applyFill="1" applyBorder="1" applyAlignment="1">
      <alignment horizontal="center"/>
    </xf>
    <xf numFmtId="0" fontId="9" fillId="4" borderId="23" xfId="0" applyFont="1" applyFill="1" applyBorder="1" applyAlignment="1">
      <alignment horizontal="center"/>
    </xf>
    <xf numFmtId="2" fontId="17" fillId="4" borderId="96" xfId="0" applyNumberFormat="1" applyFont="1" applyFill="1" applyBorder="1" applyAlignment="1" applyProtection="1">
      <alignment horizontal="center"/>
      <protection locked="0"/>
    </xf>
    <xf numFmtId="2" fontId="17" fillId="4" borderId="39" xfId="0" applyNumberFormat="1" applyFont="1" applyFill="1" applyBorder="1" applyAlignment="1" applyProtection="1">
      <alignment horizontal="center"/>
      <protection locked="0"/>
    </xf>
    <xf numFmtId="0" fontId="12" fillId="4" borderId="16" xfId="0" applyFont="1" applyFill="1" applyBorder="1" applyAlignment="1">
      <alignment horizontal="right"/>
    </xf>
    <xf numFmtId="0" fontId="12" fillId="4" borderId="2" xfId="0" applyFont="1" applyFill="1" applyBorder="1" applyAlignment="1">
      <alignment horizontal="right"/>
    </xf>
    <xf numFmtId="0" fontId="12" fillId="4" borderId="39" xfId="0" applyFont="1" applyFill="1" applyBorder="1" applyAlignment="1">
      <alignment horizontal="right"/>
    </xf>
    <xf numFmtId="0" fontId="12" fillId="4" borderId="0" xfId="0" applyFont="1" applyFill="1" applyAlignment="1">
      <alignment horizontal="center"/>
    </xf>
    <xf numFmtId="0" fontId="86" fillId="4" borderId="21" xfId="0" applyFont="1" applyFill="1" applyBorder="1" applyAlignment="1">
      <alignment horizontal="center" vertical="center"/>
    </xf>
    <xf numFmtId="0" fontId="86" fillId="4" borderId="9" xfId="0" applyFont="1" applyFill="1" applyBorder="1" applyAlignment="1">
      <alignment horizontal="center" vertical="center"/>
    </xf>
    <xf numFmtId="0" fontId="86" fillId="4" borderId="20" xfId="0" applyFont="1" applyFill="1" applyBorder="1" applyAlignment="1">
      <alignment horizontal="center" vertical="center"/>
    </xf>
    <xf numFmtId="0" fontId="12" fillId="4" borderId="21" xfId="0" applyFont="1" applyFill="1" applyBorder="1" applyAlignment="1">
      <alignment horizontal="center" wrapText="1"/>
    </xf>
    <xf numFmtId="0" fontId="12" fillId="4" borderId="9" xfId="0" applyFont="1" applyFill="1" applyBorder="1" applyAlignment="1">
      <alignment horizontal="center" wrapText="1"/>
    </xf>
    <xf numFmtId="0" fontId="12" fillId="4" borderId="3" xfId="0" applyFont="1" applyFill="1" applyBorder="1" applyAlignment="1">
      <alignment horizontal="center" wrapText="1"/>
    </xf>
    <xf numFmtId="0" fontId="12" fillId="4" borderId="3" xfId="0" applyFont="1" applyFill="1" applyBorder="1" applyAlignment="1">
      <alignment horizontal="center" vertical="center" wrapText="1"/>
    </xf>
    <xf numFmtId="0" fontId="12" fillId="4" borderId="16"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2" fillId="4" borderId="20" xfId="0" applyFont="1" applyFill="1" applyBorder="1" applyAlignment="1">
      <alignment horizontal="center" vertical="center" wrapText="1"/>
    </xf>
    <xf numFmtId="0" fontId="12" fillId="4" borderId="37" xfId="0" applyFont="1" applyFill="1" applyBorder="1" applyAlignment="1">
      <alignment horizontal="center" vertical="center" wrapText="1"/>
    </xf>
    <xf numFmtId="0" fontId="12" fillId="4" borderId="23" xfId="0" applyFont="1" applyFill="1" applyBorder="1" applyAlignment="1">
      <alignment horizontal="center" vertical="center" wrapText="1"/>
    </xf>
    <xf numFmtId="0" fontId="12" fillId="4" borderId="9"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33" fillId="4" borderId="0" xfId="0" applyFont="1" applyFill="1" applyBorder="1" applyAlignment="1">
      <alignment horizontal="center"/>
    </xf>
    <xf numFmtId="0" fontId="83" fillId="4" borderId="0" xfId="0" applyFont="1" applyFill="1" applyBorder="1" applyAlignment="1">
      <alignment horizontal="left"/>
    </xf>
    <xf numFmtId="0" fontId="12" fillId="4" borderId="3" xfId="0" applyFont="1" applyFill="1" applyBorder="1" applyAlignment="1" applyProtection="1">
      <alignment horizontal="left" vertical="center" wrapText="1"/>
      <protection locked="0"/>
    </xf>
    <xf numFmtId="0" fontId="12" fillId="4" borderId="16" xfId="0" applyFont="1" applyFill="1" applyBorder="1" applyAlignment="1" applyProtection="1">
      <alignment horizontal="center" vertical="center" wrapText="1"/>
      <protection locked="0"/>
    </xf>
    <xf numFmtId="0" fontId="12" fillId="4" borderId="2" xfId="0" applyFont="1" applyFill="1" applyBorder="1" applyAlignment="1" applyProtection="1">
      <alignment horizontal="center" vertical="center" wrapText="1"/>
      <protection locked="0"/>
    </xf>
    <xf numFmtId="0" fontId="12" fillId="4" borderId="39" xfId="0" applyFont="1" applyFill="1" applyBorder="1" applyAlignment="1" applyProtection="1">
      <alignment horizontal="center" vertical="center" wrapText="1"/>
      <protection locked="0"/>
    </xf>
    <xf numFmtId="0" fontId="9" fillId="4" borderId="37" xfId="0" applyFont="1" applyFill="1" applyBorder="1" applyAlignment="1" applyProtection="1">
      <alignment horizontal="center"/>
      <protection locked="0"/>
    </xf>
    <xf numFmtId="0" fontId="9" fillId="4" borderId="14" xfId="0" applyFont="1" applyFill="1" applyBorder="1" applyAlignment="1" applyProtection="1">
      <alignment horizontal="center"/>
      <protection locked="0"/>
    </xf>
    <xf numFmtId="0" fontId="9" fillId="4" borderId="23" xfId="0" applyFont="1" applyFill="1" applyBorder="1" applyAlignment="1" applyProtection="1">
      <alignment horizontal="center"/>
      <protection locked="0"/>
    </xf>
    <xf numFmtId="2" fontId="17" fillId="4" borderId="96" xfId="0" applyNumberFormat="1" applyFont="1" applyFill="1" applyBorder="1" applyAlignment="1" applyProtection="1">
      <alignment horizontal="center" vertical="center"/>
      <protection locked="0"/>
    </xf>
    <xf numFmtId="2" fontId="17" fillId="4" borderId="39" xfId="0" applyNumberFormat="1" applyFont="1" applyFill="1" applyBorder="1" applyAlignment="1" applyProtection="1">
      <alignment horizontal="center" vertical="center"/>
      <protection locked="0"/>
    </xf>
    <xf numFmtId="2" fontId="17" fillId="4" borderId="16" xfId="0" applyNumberFormat="1" applyFont="1" applyFill="1" applyBorder="1" applyAlignment="1" applyProtection="1">
      <alignment horizontal="center" vertical="center"/>
      <protection locked="0"/>
    </xf>
    <xf numFmtId="2" fontId="17" fillId="4" borderId="2" xfId="0" applyNumberFormat="1" applyFont="1" applyFill="1" applyBorder="1" applyAlignment="1" applyProtection="1">
      <alignment horizontal="center" vertical="center"/>
      <protection locked="0"/>
    </xf>
    <xf numFmtId="0" fontId="12" fillId="4" borderId="3" xfId="0" applyFont="1" applyFill="1" applyBorder="1" applyAlignment="1" applyProtection="1">
      <alignment horizontal="left" vertical="center"/>
      <protection locked="0"/>
    </xf>
    <xf numFmtId="0" fontId="12" fillId="4" borderId="64" xfId="0" applyFont="1" applyFill="1" applyBorder="1" applyAlignment="1">
      <alignment horizontal="center" wrapText="1"/>
    </xf>
    <xf numFmtId="0" fontId="12" fillId="4" borderId="0" xfId="0" applyFont="1" applyFill="1" applyBorder="1" applyAlignment="1">
      <alignment horizontal="center" wrapText="1"/>
    </xf>
    <xf numFmtId="0" fontId="12" fillId="4" borderId="15" xfId="0" applyFont="1" applyFill="1" applyBorder="1" applyAlignment="1">
      <alignment horizontal="center" wrapText="1"/>
    </xf>
    <xf numFmtId="0" fontId="12" fillId="4" borderId="16" xfId="0" applyFont="1" applyFill="1" applyBorder="1" applyAlignment="1" applyProtection="1">
      <alignment horizontal="left" vertical="center"/>
      <protection locked="0"/>
    </xf>
    <xf numFmtId="0" fontId="12" fillId="4" borderId="2" xfId="0" applyFont="1" applyFill="1" applyBorder="1" applyAlignment="1" applyProtection="1">
      <alignment horizontal="left" vertical="center"/>
      <protection locked="0"/>
    </xf>
    <xf numFmtId="0" fontId="12" fillId="4" borderId="39" xfId="0" applyFont="1" applyFill="1" applyBorder="1" applyAlignment="1" applyProtection="1">
      <alignment horizontal="left" vertical="center"/>
      <protection locked="0"/>
    </xf>
    <xf numFmtId="0" fontId="62" fillId="4" borderId="70" xfId="0" applyFont="1" applyFill="1" applyBorder="1" applyAlignment="1" applyProtection="1">
      <alignment horizontal="center" vertical="center"/>
      <protection locked="0"/>
    </xf>
    <xf numFmtId="0" fontId="62" fillId="4" borderId="78" xfId="0" applyFont="1" applyFill="1" applyBorder="1" applyAlignment="1" applyProtection="1">
      <alignment horizontal="center" vertical="center"/>
      <protection locked="0"/>
    </xf>
    <xf numFmtId="0" fontId="62" fillId="4" borderId="35" xfId="0" applyFont="1" applyFill="1" applyBorder="1" applyAlignment="1" applyProtection="1">
      <alignment horizontal="center" vertical="center"/>
      <protection locked="0"/>
    </xf>
    <xf numFmtId="0" fontId="64" fillId="4" borderId="0" xfId="0" applyFont="1" applyFill="1" applyBorder="1" applyAlignment="1" applyProtection="1">
      <alignment horizontal="center" vertical="center"/>
    </xf>
    <xf numFmtId="0" fontId="73" fillId="4" borderId="0" xfId="0" applyFont="1" applyFill="1" applyBorder="1" applyAlignment="1" applyProtection="1">
      <alignment horizontal="center" vertical="center"/>
      <protection locked="0"/>
    </xf>
    <xf numFmtId="0" fontId="64" fillId="2" borderId="4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2" borderId="41" xfId="0" applyFont="1" applyFill="1" applyBorder="1" applyAlignment="1" applyProtection="1">
      <alignment horizontal="center" vertical="center"/>
    </xf>
    <xf numFmtId="0" fontId="68" fillId="10" borderId="40" xfId="0" applyFont="1" applyFill="1" applyBorder="1" applyAlignment="1" applyProtection="1">
      <alignment horizontal="center" vertical="center" wrapText="1"/>
      <protection locked="0"/>
    </xf>
    <xf numFmtId="0" fontId="68" fillId="10" borderId="1" xfId="0" applyFont="1" applyFill="1" applyBorder="1" applyAlignment="1" applyProtection="1">
      <alignment horizontal="center" vertical="center" wrapText="1"/>
      <protection locked="0"/>
    </xf>
    <xf numFmtId="0" fontId="64" fillId="2" borderId="6" xfId="0" applyFont="1" applyFill="1" applyBorder="1" applyAlignment="1" applyProtection="1">
      <alignment horizontal="center" vertical="top" wrapText="1"/>
    </xf>
    <xf numFmtId="0" fontId="64" fillId="2" borderId="7" xfId="0" applyFont="1" applyFill="1" applyBorder="1" applyAlignment="1" applyProtection="1">
      <alignment horizontal="center" vertical="top" wrapText="1"/>
    </xf>
    <xf numFmtId="0" fontId="64" fillId="2" borderId="4" xfId="0" applyFont="1" applyFill="1" applyBorder="1" applyAlignment="1" applyProtection="1">
      <alignment horizontal="center" vertical="top" wrapText="1"/>
    </xf>
    <xf numFmtId="0" fontId="64" fillId="2" borderId="8" xfId="0" applyFont="1" applyFill="1" applyBorder="1" applyAlignment="1" applyProtection="1">
      <alignment horizontal="center" vertical="top" wrapText="1"/>
    </xf>
    <xf numFmtId="0" fontId="64" fillId="2" borderId="0" xfId="0" applyFont="1" applyFill="1" applyBorder="1" applyAlignment="1" applyProtection="1">
      <alignment horizontal="center" vertical="top" wrapText="1"/>
    </xf>
    <xf numFmtId="0" fontId="64" fillId="2" borderId="5" xfId="0" applyFont="1" applyFill="1" applyBorder="1" applyAlignment="1" applyProtection="1">
      <alignment horizontal="center" vertical="top" wrapText="1"/>
    </xf>
    <xf numFmtId="0" fontId="64" fillId="2" borderId="10" xfId="0" applyFont="1" applyFill="1" applyBorder="1" applyAlignment="1" applyProtection="1">
      <alignment horizontal="center" vertical="top" wrapText="1"/>
    </xf>
    <xf numFmtId="0" fontId="64" fillId="2" borderId="11" xfId="0" applyFont="1" applyFill="1" applyBorder="1" applyAlignment="1" applyProtection="1">
      <alignment horizontal="center" vertical="top" wrapText="1"/>
    </xf>
    <xf numFmtId="0" fontId="64" fillId="2" borderId="12" xfId="0" applyFont="1" applyFill="1" applyBorder="1" applyAlignment="1" applyProtection="1">
      <alignment horizontal="center" vertical="top" wrapText="1"/>
    </xf>
    <xf numFmtId="0" fontId="64" fillId="4" borderId="6" xfId="0" applyFont="1" applyFill="1" applyBorder="1" applyAlignment="1" applyProtection="1">
      <alignment horizontal="center" vertical="top" wrapText="1"/>
      <protection locked="0"/>
    </xf>
    <xf numFmtId="0" fontId="64" fillId="4" borderId="7" xfId="0" applyFont="1" applyFill="1" applyBorder="1" applyAlignment="1" applyProtection="1">
      <alignment horizontal="center" vertical="top" wrapText="1"/>
      <protection locked="0"/>
    </xf>
    <xf numFmtId="0" fontId="64" fillId="4" borderId="4" xfId="0" applyFont="1" applyFill="1" applyBorder="1" applyAlignment="1" applyProtection="1">
      <alignment horizontal="center" vertical="top" wrapText="1"/>
      <protection locked="0"/>
    </xf>
    <xf numFmtId="0" fontId="64" fillId="4" borderId="8" xfId="0" applyFont="1" applyFill="1" applyBorder="1" applyAlignment="1" applyProtection="1">
      <alignment horizontal="center" vertical="top" wrapText="1"/>
      <protection locked="0"/>
    </xf>
    <xf numFmtId="0" fontId="64" fillId="4" borderId="0" xfId="0" applyFont="1" applyFill="1" applyBorder="1" applyAlignment="1" applyProtection="1">
      <alignment horizontal="center" vertical="top" wrapText="1"/>
      <protection locked="0"/>
    </xf>
    <xf numFmtId="0" fontId="64" fillId="4" borderId="5" xfId="0" applyFont="1" applyFill="1" applyBorder="1" applyAlignment="1" applyProtection="1">
      <alignment horizontal="center" vertical="top" wrapText="1"/>
      <protection locked="0"/>
    </xf>
    <xf numFmtId="0" fontId="64" fillId="4" borderId="10" xfId="0" applyFont="1" applyFill="1" applyBorder="1" applyAlignment="1" applyProtection="1">
      <alignment horizontal="center" vertical="top" wrapText="1"/>
      <protection locked="0"/>
    </xf>
    <xf numFmtId="0" fontId="64" fillId="4" borderId="11" xfId="0" applyFont="1" applyFill="1" applyBorder="1" applyAlignment="1" applyProtection="1">
      <alignment horizontal="center" vertical="top" wrapText="1"/>
      <protection locked="0"/>
    </xf>
    <xf numFmtId="0" fontId="64" fillId="4" borderId="12" xfId="0" applyFont="1" applyFill="1" applyBorder="1" applyAlignment="1" applyProtection="1">
      <alignment horizontal="center" vertical="top" wrapText="1"/>
      <protection locked="0"/>
    </xf>
    <xf numFmtId="0" fontId="64" fillId="5" borderId="8" xfId="0" applyFont="1" applyFill="1" applyBorder="1" applyAlignment="1" applyProtection="1">
      <alignment horizontal="center" vertical="center" wrapText="1"/>
    </xf>
    <xf numFmtId="0" fontId="64" fillId="5" borderId="0" xfId="0" applyFont="1" applyFill="1" applyAlignment="1" applyProtection="1">
      <alignment horizontal="center" vertical="center"/>
    </xf>
    <xf numFmtId="0" fontId="64" fillId="5" borderId="0" xfId="0" applyFont="1" applyFill="1" applyBorder="1" applyAlignment="1" applyProtection="1">
      <alignment horizontal="center" vertical="center"/>
    </xf>
    <xf numFmtId="0" fontId="62" fillId="4" borderId="47" xfId="0" applyFont="1" applyFill="1" applyBorder="1" applyAlignment="1" applyProtection="1">
      <alignment horizontal="center" vertical="center"/>
      <protection locked="0"/>
    </xf>
    <xf numFmtId="0" fontId="62" fillId="4" borderId="2" xfId="0" applyFont="1" applyFill="1" applyBorder="1" applyAlignment="1" applyProtection="1">
      <alignment horizontal="center" vertical="center"/>
      <protection locked="0"/>
    </xf>
    <xf numFmtId="0" fontId="62" fillId="4" borderId="51" xfId="0" applyFont="1" applyFill="1" applyBorder="1" applyAlignment="1" applyProtection="1">
      <alignment horizontal="center" vertical="center"/>
      <protection locked="0"/>
    </xf>
    <xf numFmtId="0" fontId="67" fillId="2" borderId="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2" borderId="41" xfId="0" applyFont="1" applyFill="1" applyBorder="1" applyAlignment="1" applyProtection="1">
      <alignment horizontal="center" vertical="center"/>
    </xf>
    <xf numFmtId="0" fontId="68" fillId="10" borderId="71" xfId="0" applyFont="1" applyFill="1" applyBorder="1" applyAlignment="1" applyProtection="1">
      <alignment horizontal="center" vertical="center" wrapText="1"/>
    </xf>
    <xf numFmtId="0" fontId="68" fillId="10" borderId="76" xfId="0" applyFont="1" applyFill="1" applyBorder="1" applyAlignment="1" applyProtection="1">
      <alignment horizontal="center" vertical="center" wrapText="1"/>
    </xf>
    <xf numFmtId="0" fontId="67" fillId="0" borderId="40" xfId="0" applyFont="1" applyFill="1" applyBorder="1" applyAlignment="1" applyProtection="1">
      <alignment horizontal="center" vertical="center"/>
    </xf>
    <xf numFmtId="0" fontId="67" fillId="0" borderId="1" xfId="0" applyFont="1" applyFill="1" applyBorder="1" applyAlignment="1" applyProtection="1">
      <alignment horizontal="center" vertical="center"/>
    </xf>
    <xf numFmtId="0" fontId="67" fillId="0" borderId="41" xfId="0" applyFont="1" applyFill="1" applyBorder="1" applyAlignment="1" applyProtection="1">
      <alignment horizontal="center" vertical="center"/>
    </xf>
    <xf numFmtId="0" fontId="64" fillId="2" borderId="28" xfId="0" applyFont="1" applyFill="1" applyBorder="1" applyAlignment="1" applyProtection="1">
      <alignment horizontal="center" vertical="center"/>
    </xf>
    <xf numFmtId="0" fontId="64" fillId="2" borderId="26"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2" fillId="4" borderId="36" xfId="0" applyFont="1" applyFill="1" applyBorder="1" applyAlignment="1" applyProtection="1">
      <alignment horizontal="center" vertical="center" wrapText="1"/>
      <protection locked="0"/>
    </xf>
    <xf numFmtId="0" fontId="62" fillId="4" borderId="14" xfId="0" applyFont="1" applyFill="1" applyBorder="1" applyAlignment="1" applyProtection="1">
      <alignment horizontal="center" vertical="center" wrapText="1"/>
      <protection locked="0"/>
    </xf>
    <xf numFmtId="0" fontId="62" fillId="4" borderId="38" xfId="0" applyFont="1" applyFill="1" applyBorder="1" applyAlignment="1" applyProtection="1">
      <alignment horizontal="center" vertical="center" wrapText="1"/>
      <protection locked="0"/>
    </xf>
    <xf numFmtId="0" fontId="72" fillId="4" borderId="47" xfId="0" applyFont="1" applyFill="1" applyBorder="1" applyAlignment="1" applyProtection="1">
      <alignment horizontal="center" vertical="center" wrapText="1"/>
      <protection locked="0"/>
    </xf>
    <xf numFmtId="0" fontId="72" fillId="4" borderId="2" xfId="0" applyFont="1" applyFill="1" applyBorder="1" applyAlignment="1" applyProtection="1">
      <alignment horizontal="center" vertical="center" wrapText="1"/>
      <protection locked="0"/>
    </xf>
    <xf numFmtId="0" fontId="72" fillId="4" borderId="51" xfId="0" applyFont="1" applyFill="1" applyBorder="1" applyAlignment="1" applyProtection="1">
      <alignment horizontal="center" vertical="center" wrapText="1"/>
      <protection locked="0"/>
    </xf>
    <xf numFmtId="0" fontId="64" fillId="4" borderId="47" xfId="0" applyNumberFormat="1" applyFont="1" applyFill="1" applyBorder="1" applyAlignment="1" applyProtection="1">
      <alignment horizontal="left" vertical="center"/>
      <protection locked="0"/>
    </xf>
    <xf numFmtId="0" fontId="64" fillId="4" borderId="51" xfId="0" applyNumberFormat="1" applyFont="1" applyFill="1" applyBorder="1" applyAlignment="1" applyProtection="1">
      <alignment horizontal="left" vertical="center"/>
      <protection locked="0"/>
    </xf>
    <xf numFmtId="49" fontId="64" fillId="4" borderId="47" xfId="0" applyNumberFormat="1" applyFont="1" applyFill="1" applyBorder="1" applyAlignment="1" applyProtection="1">
      <alignment horizontal="left" vertical="center"/>
      <protection locked="0"/>
    </xf>
    <xf numFmtId="49" fontId="64" fillId="4" borderId="2" xfId="0" applyNumberFormat="1" applyFont="1" applyFill="1" applyBorder="1" applyAlignment="1" applyProtection="1">
      <alignment horizontal="left" vertical="center"/>
      <protection locked="0"/>
    </xf>
    <xf numFmtId="49" fontId="64" fillId="4" borderId="51" xfId="0" applyNumberFormat="1" applyFont="1" applyFill="1" applyBorder="1" applyAlignment="1" applyProtection="1">
      <alignment horizontal="left" vertical="center"/>
      <protection locked="0"/>
    </xf>
    <xf numFmtId="3" fontId="64" fillId="4" borderId="47" xfId="0" applyNumberFormat="1" applyFont="1" applyFill="1" applyBorder="1" applyAlignment="1" applyProtection="1">
      <alignment horizontal="left" vertical="center"/>
      <protection locked="0"/>
    </xf>
    <xf numFmtId="3" fontId="64" fillId="4" borderId="2" xfId="0" applyNumberFormat="1" applyFont="1" applyFill="1" applyBorder="1" applyAlignment="1" applyProtection="1">
      <alignment horizontal="left" vertical="center"/>
      <protection locked="0"/>
    </xf>
    <xf numFmtId="3" fontId="64" fillId="4" borderId="51" xfId="0" applyNumberFormat="1" applyFont="1" applyFill="1" applyBorder="1" applyAlignment="1" applyProtection="1">
      <alignment horizontal="left" vertical="center"/>
      <protection locked="0"/>
    </xf>
    <xf numFmtId="0" fontId="64" fillId="4" borderId="70" xfId="0" applyNumberFormat="1" applyFont="1" applyFill="1" applyBorder="1" applyAlignment="1" applyProtection="1">
      <alignment horizontal="left" vertical="center"/>
      <protection locked="0"/>
    </xf>
    <xf numFmtId="0" fontId="64" fillId="4" borderId="35" xfId="0" applyNumberFormat="1" applyFont="1" applyFill="1" applyBorder="1" applyAlignment="1" applyProtection="1">
      <alignment horizontal="left" vertical="center"/>
      <protection locked="0"/>
    </xf>
    <xf numFmtId="0" fontId="64" fillId="4" borderId="70" xfId="0" applyFont="1" applyFill="1" applyBorder="1" applyAlignment="1" applyProtection="1">
      <alignment horizontal="left" vertical="center"/>
      <protection locked="0"/>
    </xf>
    <xf numFmtId="0" fontId="64" fillId="4" borderId="78" xfId="0" applyFont="1" applyFill="1" applyBorder="1" applyAlignment="1" applyProtection="1">
      <alignment horizontal="left" vertical="center"/>
      <protection locked="0"/>
    </xf>
    <xf numFmtId="0" fontId="64" fillId="4" borderId="35" xfId="0" applyFont="1" applyFill="1" applyBorder="1" applyAlignment="1" applyProtection="1">
      <alignment horizontal="left" vertical="center"/>
      <protection locked="0"/>
    </xf>
    <xf numFmtId="0" fontId="64" fillId="12" borderId="0" xfId="0" applyFont="1" applyFill="1" applyAlignment="1" applyProtection="1">
      <alignment horizontal="center" vertical="center"/>
    </xf>
    <xf numFmtId="0" fontId="64" fillId="4" borderId="42" xfId="0" applyNumberFormat="1" applyFont="1" applyFill="1" applyBorder="1" applyAlignment="1" applyProtection="1">
      <alignment horizontal="left" vertical="center"/>
      <protection locked="0"/>
    </xf>
    <xf numFmtId="0" fontId="64" fillId="4" borderId="46" xfId="0" applyNumberFormat="1" applyFont="1" applyFill="1" applyBorder="1" applyAlignment="1" applyProtection="1">
      <alignment horizontal="left" vertical="center"/>
      <protection locked="0"/>
    </xf>
    <xf numFmtId="0" fontId="64" fillId="4" borderId="42" xfId="0" applyFont="1" applyFill="1" applyBorder="1" applyAlignment="1" applyProtection="1">
      <alignment horizontal="left" vertical="center"/>
      <protection locked="0"/>
    </xf>
    <xf numFmtId="0" fontId="64" fillId="4" borderId="45" xfId="0" applyFont="1" applyFill="1" applyBorder="1" applyAlignment="1" applyProtection="1">
      <alignment horizontal="left" vertical="center"/>
      <protection locked="0"/>
    </xf>
    <xf numFmtId="0" fontId="64" fillId="4" borderId="46" xfId="0" applyFont="1" applyFill="1" applyBorder="1" applyAlignment="1" applyProtection="1">
      <alignment horizontal="left" vertical="center"/>
      <protection locked="0"/>
    </xf>
    <xf numFmtId="0" fontId="64" fillId="4" borderId="47" xfId="0" applyNumberFormat="1" applyFont="1" applyFill="1" applyBorder="1" applyAlignment="1" applyProtection="1">
      <alignment horizontal="left" vertical="top" wrapText="1"/>
      <protection locked="0"/>
    </xf>
    <xf numFmtId="0" fontId="64" fillId="4" borderId="51" xfId="0" applyNumberFormat="1" applyFont="1" applyFill="1" applyBorder="1" applyAlignment="1" applyProtection="1">
      <alignment horizontal="left" vertical="top" wrapText="1"/>
      <protection locked="0"/>
    </xf>
    <xf numFmtId="0" fontId="64" fillId="4" borderId="47" xfId="0" applyFont="1" applyFill="1" applyBorder="1" applyAlignment="1" applyProtection="1">
      <alignment horizontal="left" vertical="center"/>
      <protection locked="0"/>
    </xf>
    <xf numFmtId="0" fontId="64" fillId="4" borderId="2" xfId="0" applyFont="1" applyFill="1" applyBorder="1" applyAlignment="1" applyProtection="1">
      <alignment horizontal="left" vertical="center"/>
      <protection locked="0"/>
    </xf>
    <xf numFmtId="0" fontId="64" fillId="4" borderId="51" xfId="0" applyFont="1" applyFill="1" applyBorder="1" applyAlignment="1" applyProtection="1">
      <alignment horizontal="left" vertical="center"/>
      <protection locked="0"/>
    </xf>
    <xf numFmtId="0" fontId="0" fillId="4" borderId="0" xfId="0" applyFill="1" applyBorder="1" applyAlignment="1" applyProtection="1">
      <alignment horizontal="center" vertical="center"/>
    </xf>
    <xf numFmtId="0" fontId="50" fillId="0" borderId="16" xfId="0" applyFont="1" applyFill="1" applyBorder="1" applyAlignment="1" applyProtection="1">
      <alignment horizontal="center" vertical="center"/>
    </xf>
    <xf numFmtId="0" fontId="44" fillId="0" borderId="39" xfId="0" applyFont="1" applyFill="1" applyBorder="1" applyAlignment="1" applyProtection="1">
      <alignment horizontal="center" vertical="center"/>
    </xf>
    <xf numFmtId="0" fontId="60" fillId="4" borderId="0"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50" fillId="4" borderId="16" xfId="0" applyFont="1" applyFill="1" applyBorder="1" applyAlignment="1" applyProtection="1">
      <alignment horizontal="center" vertical="center"/>
    </xf>
    <xf numFmtId="0" fontId="44" fillId="4" borderId="39" xfId="0" applyFont="1" applyFill="1" applyBorder="1" applyAlignment="1" applyProtection="1">
      <alignment horizontal="center" vertical="center"/>
    </xf>
    <xf numFmtId="0" fontId="60" fillId="0" borderId="0" xfId="0" applyFont="1" applyFill="1" applyBorder="1" applyAlignment="1" applyProtection="1">
      <alignment horizontal="left" vertical="center"/>
    </xf>
    <xf numFmtId="0" fontId="55" fillId="7" borderId="16" xfId="0" applyFont="1" applyFill="1" applyBorder="1" applyAlignment="1" applyProtection="1">
      <alignment horizontal="center" vertical="center"/>
    </xf>
    <xf numFmtId="0" fontId="0" fillId="7" borderId="2" xfId="0" applyFill="1" applyBorder="1" applyAlignment="1" applyProtection="1">
      <alignment horizontal="center" vertical="center"/>
    </xf>
    <xf numFmtId="0" fontId="0" fillId="7" borderId="39" xfId="0" applyFill="1" applyBorder="1" applyAlignment="1" applyProtection="1">
      <alignment horizontal="center" vertical="center"/>
    </xf>
    <xf numFmtId="2" fontId="50" fillId="8" borderId="0" xfId="0" applyNumberFormat="1" applyFont="1" applyFill="1" applyBorder="1" applyAlignment="1" applyProtection="1">
      <alignment vertical="center" wrapText="1"/>
    </xf>
    <xf numFmtId="0" fontId="0" fillId="8" borderId="0" xfId="0" applyFill="1" applyAlignment="1" applyProtection="1">
      <alignment vertical="center"/>
    </xf>
    <xf numFmtId="0" fontId="0" fillId="8" borderId="32" xfId="0" applyFill="1" applyBorder="1" applyAlignment="1" applyProtection="1">
      <alignment vertical="center"/>
    </xf>
    <xf numFmtId="0" fontId="0" fillId="8" borderId="14" xfId="0" applyFill="1" applyBorder="1" applyAlignment="1" applyProtection="1">
      <alignment vertical="center"/>
    </xf>
    <xf numFmtId="0" fontId="0" fillId="8" borderId="23" xfId="0" applyFill="1" applyBorder="1" applyAlignment="1" applyProtection="1">
      <alignment vertical="center"/>
    </xf>
    <xf numFmtId="2" fontId="50" fillId="8" borderId="32" xfId="0" applyNumberFormat="1" applyFont="1" applyFill="1" applyBorder="1" applyAlignment="1" applyProtection="1">
      <alignment vertical="center" wrapText="1"/>
    </xf>
    <xf numFmtId="2" fontId="50" fillId="8" borderId="14" xfId="0" applyNumberFormat="1" applyFont="1" applyFill="1" applyBorder="1" applyAlignment="1" applyProtection="1">
      <alignment vertical="center" wrapText="1"/>
    </xf>
    <xf numFmtId="2" fontId="50" fillId="8" borderId="23" xfId="0" applyNumberFormat="1" applyFont="1" applyFill="1" applyBorder="1" applyAlignment="1" applyProtection="1">
      <alignment vertical="center" wrapText="1"/>
    </xf>
    <xf numFmtId="0" fontId="52" fillId="8" borderId="16" xfId="0" applyNumberFormat="1" applyFont="1" applyFill="1" applyBorder="1" applyAlignment="1" applyProtection="1">
      <alignment horizontal="center" vertical="center"/>
    </xf>
    <xf numFmtId="0" fontId="52" fillId="8" borderId="2" xfId="0" applyNumberFormat="1" applyFont="1" applyFill="1" applyBorder="1" applyAlignment="1" applyProtection="1">
      <alignment horizontal="center" vertical="center"/>
    </xf>
    <xf numFmtId="0" fontId="52" fillId="8" borderId="39" xfId="0" applyNumberFormat="1" applyFont="1" applyFill="1" applyBorder="1" applyAlignment="1" applyProtection="1">
      <alignment horizontal="center" vertical="center"/>
    </xf>
    <xf numFmtId="0" fontId="9" fillId="4" borderId="16" xfId="0" applyFont="1" applyFill="1" applyBorder="1" applyAlignment="1" applyProtection="1">
      <alignment horizontal="left"/>
      <protection locked="0"/>
    </xf>
    <xf numFmtId="0" fontId="9" fillId="4" borderId="2" xfId="0" applyFont="1" applyFill="1" applyBorder="1" applyAlignment="1" applyProtection="1">
      <alignment horizontal="left"/>
      <protection locked="0"/>
    </xf>
    <xf numFmtId="0" fontId="9" fillId="4" borderId="39" xfId="0" applyFont="1" applyFill="1" applyBorder="1" applyAlignment="1" applyProtection="1">
      <alignment horizontal="left"/>
      <protection locked="0"/>
    </xf>
    <xf numFmtId="0" fontId="9" fillId="4" borderId="21" xfId="0" applyFont="1" applyFill="1" applyBorder="1" applyAlignment="1" applyProtection="1">
      <alignment horizontal="left"/>
      <protection locked="0"/>
    </xf>
    <xf numFmtId="0" fontId="9" fillId="4" borderId="9" xfId="0" applyFont="1" applyFill="1" applyBorder="1" applyAlignment="1" applyProtection="1">
      <alignment horizontal="left"/>
      <protection locked="0"/>
    </xf>
    <xf numFmtId="0" fontId="9" fillId="4" borderId="20" xfId="0" applyFont="1" applyFill="1" applyBorder="1" applyAlignment="1" applyProtection="1">
      <alignment horizontal="left"/>
      <protection locked="0"/>
    </xf>
    <xf numFmtId="0" fontId="11" fillId="4" borderId="0" xfId="0" applyFont="1" applyFill="1" applyAlignment="1">
      <alignment horizontal="center"/>
    </xf>
    <xf numFmtId="0" fontId="9" fillId="4" borderId="51" xfId="0" applyFont="1" applyFill="1" applyBorder="1" applyAlignment="1" applyProtection="1">
      <alignment horizontal="left"/>
      <protection locked="0"/>
    </xf>
    <xf numFmtId="0" fontId="12" fillId="4" borderId="8" xfId="0" applyFont="1" applyFill="1" applyBorder="1" applyAlignment="1">
      <alignment horizontal="center"/>
    </xf>
    <xf numFmtId="0" fontId="12" fillId="4" borderId="0" xfId="0" applyFont="1" applyFill="1" applyBorder="1" applyAlignment="1">
      <alignment horizontal="center"/>
    </xf>
    <xf numFmtId="0" fontId="12" fillId="4" borderId="32" xfId="0" applyFont="1" applyFill="1" applyBorder="1" applyAlignment="1">
      <alignment horizontal="center"/>
    </xf>
    <xf numFmtId="0" fontId="9" fillId="4" borderId="22" xfId="0" applyFont="1" applyFill="1" applyBorder="1" applyAlignment="1" applyProtection="1">
      <alignment horizontal="left"/>
      <protection locked="0"/>
    </xf>
    <xf numFmtId="0" fontId="9" fillId="4" borderId="49" xfId="0" applyFont="1" applyFill="1" applyBorder="1" applyAlignment="1" applyProtection="1">
      <alignment horizontal="left"/>
      <protection locked="0"/>
    </xf>
    <xf numFmtId="0" fontId="9" fillId="4" borderId="11" xfId="0" applyFont="1" applyFill="1" applyBorder="1" applyAlignment="1" applyProtection="1">
      <alignment horizontal="left"/>
      <protection locked="0"/>
    </xf>
    <xf numFmtId="0" fontId="9" fillId="4" borderId="12" xfId="0" applyFont="1" applyFill="1" applyBorder="1" applyAlignment="1" applyProtection="1">
      <alignment horizontal="left"/>
      <protection locked="0"/>
    </xf>
    <xf numFmtId="0" fontId="12" fillId="4" borderId="10" xfId="0" applyFont="1" applyFill="1" applyBorder="1" applyAlignment="1">
      <alignment horizontal="center"/>
    </xf>
    <xf numFmtId="0" fontId="12" fillId="4" borderId="11" xfId="0" applyFont="1" applyFill="1" applyBorder="1" applyAlignment="1">
      <alignment horizontal="center"/>
    </xf>
    <xf numFmtId="0" fontId="12" fillId="4" borderId="48" xfId="0" applyFont="1" applyFill="1" applyBorder="1" applyAlignment="1">
      <alignment horizontal="center"/>
    </xf>
    <xf numFmtId="0" fontId="12" fillId="4" borderId="19" xfId="0" applyFont="1" applyFill="1" applyBorder="1" applyAlignment="1">
      <alignment horizontal="center"/>
    </xf>
    <xf numFmtId="0" fontId="12" fillId="4" borderId="9" xfId="0" applyFont="1" applyFill="1" applyBorder="1" applyAlignment="1">
      <alignment horizontal="center"/>
    </xf>
    <xf numFmtId="0" fontId="12" fillId="4" borderId="20" xfId="0" applyFont="1" applyFill="1" applyBorder="1" applyAlignment="1">
      <alignment horizontal="center"/>
    </xf>
    <xf numFmtId="0" fontId="9" fillId="4" borderId="37" xfId="0" applyFont="1" applyFill="1" applyBorder="1" applyAlignment="1" applyProtection="1">
      <alignment horizontal="left"/>
      <protection locked="0"/>
    </xf>
    <xf numFmtId="0" fontId="9" fillId="4" borderId="14" xfId="0" applyFont="1" applyFill="1" applyBorder="1" applyAlignment="1" applyProtection="1">
      <alignment horizontal="left"/>
      <protection locked="0"/>
    </xf>
    <xf numFmtId="0" fontId="9" fillId="4" borderId="38" xfId="0" applyFont="1" applyFill="1" applyBorder="1" applyAlignment="1" applyProtection="1">
      <alignment horizontal="left"/>
      <protection locked="0"/>
    </xf>
    <xf numFmtId="0" fontId="12" fillId="4" borderId="36" xfId="0" applyFont="1" applyFill="1" applyBorder="1" applyAlignment="1">
      <alignment horizontal="center"/>
    </xf>
    <xf numFmtId="0" fontId="12" fillId="4" borderId="14" xfId="0" applyFont="1" applyFill="1" applyBorder="1" applyAlignment="1">
      <alignment horizontal="center"/>
    </xf>
    <xf numFmtId="0" fontId="12" fillId="4" borderId="23" xfId="0" applyFont="1" applyFill="1" applyBorder="1" applyAlignment="1">
      <alignment horizontal="center"/>
    </xf>
    <xf numFmtId="0" fontId="9" fillId="4" borderId="64" xfId="0" applyFont="1" applyFill="1" applyBorder="1" applyAlignment="1" applyProtection="1">
      <alignment horizontal="left"/>
      <protection locked="0"/>
    </xf>
    <xf numFmtId="0" fontId="9" fillId="4" borderId="0" xfId="0" applyFont="1" applyFill="1" applyBorder="1" applyAlignment="1" applyProtection="1">
      <alignment horizontal="left"/>
      <protection locked="0"/>
    </xf>
    <xf numFmtId="0" fontId="9" fillId="4" borderId="5" xfId="0" applyFont="1" applyFill="1" applyBorder="1" applyAlignment="1" applyProtection="1">
      <alignment horizontal="left"/>
      <protection locked="0"/>
    </xf>
    <xf numFmtId="0" fontId="74" fillId="4" borderId="14" xfId="0" applyFont="1" applyFill="1" applyBorder="1" applyAlignment="1">
      <alignment horizontal="center"/>
    </xf>
    <xf numFmtId="0" fontId="9" fillId="4" borderId="23" xfId="0" applyFont="1" applyFill="1" applyBorder="1" applyAlignment="1" applyProtection="1">
      <alignment horizontal="left"/>
      <protection locked="0"/>
    </xf>
    <xf numFmtId="0" fontId="127" fillId="21" borderId="0" xfId="29" applyFont="1" applyFill="1" applyAlignment="1">
      <alignment horizontal="left" wrapText="1"/>
    </xf>
    <xf numFmtId="0" fontId="9" fillId="0" borderId="0" xfId="29" applyAlignment="1">
      <alignment horizontal="center"/>
    </xf>
    <xf numFmtId="0" fontId="127" fillId="21" borderId="0" xfId="29" applyFont="1" applyFill="1" applyAlignment="1">
      <alignment horizontal="left" vertical="center"/>
    </xf>
    <xf numFmtId="0" fontId="17" fillId="0" borderId="142" xfId="0" applyFont="1" applyBorder="1" applyAlignment="1">
      <alignment horizontal="center" vertical="center"/>
    </xf>
    <xf numFmtId="0" fontId="17" fillId="0" borderId="141" xfId="0" applyFont="1" applyBorder="1" applyAlignment="1">
      <alignment horizontal="center" vertical="center"/>
    </xf>
    <xf numFmtId="0" fontId="17" fillId="0" borderId="136" xfId="0" applyFont="1" applyBorder="1" applyAlignment="1">
      <alignment horizontal="left"/>
    </xf>
    <xf numFmtId="0" fontId="12" fillId="0" borderId="147" xfId="0" applyFont="1" applyBorder="1" applyAlignment="1">
      <alignment horizontal="center" vertical="center" wrapText="1"/>
    </xf>
    <xf numFmtId="0" fontId="12" fillId="0" borderId="148" xfId="0" applyFont="1" applyBorder="1" applyAlignment="1">
      <alignment horizontal="center" vertical="center" wrapText="1"/>
    </xf>
    <xf numFmtId="0" fontId="12" fillId="0" borderId="111" xfId="0" applyFont="1" applyBorder="1" applyAlignment="1">
      <alignment horizontal="center" vertical="center" wrapText="1"/>
    </xf>
    <xf numFmtId="0" fontId="12" fillId="0" borderId="120" xfId="0" applyFont="1" applyBorder="1" applyAlignment="1">
      <alignment horizontal="center" vertical="center" wrapText="1"/>
    </xf>
    <xf numFmtId="0" fontId="12" fillId="0" borderId="113" xfId="0" applyFont="1" applyBorder="1" applyAlignment="1">
      <alignment horizontal="center" vertical="center" wrapText="1"/>
    </xf>
    <xf numFmtId="0" fontId="12" fillId="0" borderId="118"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116" xfId="0" applyFont="1" applyBorder="1" applyAlignment="1">
      <alignment horizontal="center" vertical="center" wrapText="1"/>
    </xf>
    <xf numFmtId="0" fontId="23" fillId="0" borderId="0" xfId="0" applyFont="1" applyFill="1" applyBorder="1" applyAlignment="1">
      <alignment horizontal="left"/>
    </xf>
    <xf numFmtId="0" fontId="17" fillId="0" borderId="139" xfId="0" applyFont="1" applyBorder="1" applyAlignment="1">
      <alignment horizontal="center" vertical="center"/>
    </xf>
    <xf numFmtId="0" fontId="17" fillId="0" borderId="138" xfId="0" applyFont="1" applyBorder="1" applyAlignment="1">
      <alignment horizontal="center" vertical="center"/>
    </xf>
    <xf numFmtId="0" fontId="12" fillId="0" borderId="3" xfId="0" applyFont="1" applyBorder="1" applyAlignment="1">
      <alignment horizontal="center"/>
    </xf>
    <xf numFmtId="0" fontId="12" fillId="0" borderId="121" xfId="0" applyFont="1" applyBorder="1" applyAlignment="1">
      <alignment horizontal="center"/>
    </xf>
    <xf numFmtId="0" fontId="12" fillId="0" borderId="147" xfId="0" applyFont="1" applyBorder="1" applyAlignment="1">
      <alignment horizontal="left" vertical="top" wrapText="1"/>
    </xf>
    <xf numFmtId="0" fontId="12" fillId="0" borderId="9" xfId="0" applyFont="1" applyBorder="1" applyAlignment="1">
      <alignment horizontal="left" vertical="top" wrapText="1"/>
    </xf>
    <xf numFmtId="0" fontId="12" fillId="0" borderId="148" xfId="0" applyFont="1" applyBorder="1" applyAlignment="1">
      <alignment horizontal="left" vertical="top" wrapText="1"/>
    </xf>
    <xf numFmtId="0" fontId="12" fillId="0" borderId="113" xfId="0" applyFont="1" applyBorder="1" applyAlignment="1">
      <alignment horizontal="left" vertical="top" wrapText="1"/>
    </xf>
    <xf numFmtId="0" fontId="12" fillId="0" borderId="116" xfId="0" applyFont="1" applyBorder="1" applyAlignment="1">
      <alignment horizontal="left" vertical="top" wrapText="1"/>
    </xf>
    <xf numFmtId="0" fontId="12" fillId="0" borderId="118" xfId="0" applyFont="1" applyBorder="1" applyAlignment="1">
      <alignment horizontal="left" vertical="top" wrapText="1"/>
    </xf>
    <xf numFmtId="0" fontId="15" fillId="0" borderId="143" xfId="0" applyFont="1" applyBorder="1" applyAlignment="1">
      <alignment horizontal="center"/>
    </xf>
    <xf numFmtId="0" fontId="15" fillId="0" borderId="144" xfId="0" applyFont="1" applyBorder="1" applyAlignment="1">
      <alignment horizontal="center"/>
    </xf>
    <xf numFmtId="0" fontId="15" fillId="0" borderId="145" xfId="0" applyFont="1" applyBorder="1" applyAlignment="1">
      <alignment horizontal="center"/>
    </xf>
    <xf numFmtId="0" fontId="12" fillId="0" borderId="140" xfId="0" applyFont="1" applyFill="1" applyBorder="1" applyAlignment="1">
      <alignment horizontal="center"/>
    </xf>
    <xf numFmtId="0" fontId="12" fillId="0" borderId="141" xfId="0" applyFont="1" applyFill="1" applyBorder="1" applyAlignment="1">
      <alignment horizontal="center"/>
    </xf>
    <xf numFmtId="0" fontId="12" fillId="0" borderId="142" xfId="0" applyFont="1" applyFill="1" applyBorder="1" applyAlignment="1">
      <alignment horizontal="center"/>
    </xf>
    <xf numFmtId="0" fontId="12" fillId="0" borderId="143" xfId="0" applyFont="1" applyFill="1" applyBorder="1" applyAlignment="1">
      <alignment horizontal="center" wrapText="1"/>
    </xf>
    <xf numFmtId="0" fontId="12" fillId="0" borderId="144" xfId="0" applyFont="1" applyFill="1" applyBorder="1" applyAlignment="1">
      <alignment horizontal="center" wrapText="1"/>
    </xf>
    <xf numFmtId="0" fontId="12" fillId="0" borderId="145" xfId="0" applyFont="1" applyFill="1" applyBorder="1" applyAlignment="1">
      <alignment horizontal="center" wrapText="1"/>
    </xf>
    <xf numFmtId="0" fontId="12" fillId="0" borderId="132" xfId="0" applyFont="1" applyFill="1" applyBorder="1" applyAlignment="1">
      <alignment horizontal="center" wrapText="1"/>
    </xf>
    <xf numFmtId="0" fontId="12" fillId="0" borderId="146" xfId="0" applyFont="1" applyFill="1" applyBorder="1" applyAlignment="1">
      <alignment horizontal="center" wrapText="1"/>
    </xf>
    <xf numFmtId="0" fontId="37" fillId="0" borderId="111" xfId="0" applyFont="1" applyBorder="1" applyAlignment="1">
      <alignment horizontal="center"/>
    </xf>
    <xf numFmtId="0" fontId="37" fillId="0" borderId="120" xfId="0" applyFont="1" applyBorder="1" applyAlignment="1">
      <alignment horizontal="center"/>
    </xf>
    <xf numFmtId="0" fontId="37" fillId="0" borderId="0" xfId="0" applyFont="1" applyBorder="1" applyAlignment="1">
      <alignment horizontal="center"/>
    </xf>
    <xf numFmtId="0" fontId="11" fillId="0" borderId="0" xfId="0" applyFont="1" applyAlignment="1">
      <alignment horizontal="center"/>
    </xf>
    <xf numFmtId="0" fontId="23" fillId="0" borderId="137" xfId="0" applyFont="1" applyBorder="1" applyAlignment="1">
      <alignment horizontal="center"/>
    </xf>
    <xf numFmtId="0" fontId="23" fillId="0" borderId="138" xfId="0" applyFont="1" applyBorder="1" applyAlignment="1">
      <alignment horizontal="center"/>
    </xf>
    <xf numFmtId="0" fontId="23" fillId="0" borderId="139" xfId="0" applyFont="1" applyBorder="1" applyAlignment="1">
      <alignment horizontal="center"/>
    </xf>
    <xf numFmtId="0" fontId="12" fillId="0" borderId="110" xfId="0" applyFont="1" applyFill="1" applyBorder="1" applyAlignment="1">
      <alignment horizontal="center"/>
    </xf>
    <xf numFmtId="0" fontId="12" fillId="0" borderId="121" xfId="0" applyFont="1" applyFill="1" applyBorder="1" applyAlignment="1">
      <alignment horizontal="center"/>
    </xf>
    <xf numFmtId="0" fontId="170" fillId="36" borderId="0" xfId="0" applyFont="1" applyFill="1" applyBorder="1" applyAlignment="1">
      <alignment horizontal="left" wrapText="1"/>
    </xf>
    <xf numFmtId="14" fontId="13" fillId="12" borderId="2" xfId="25" applyNumberFormat="1" applyFont="1" applyFill="1" applyBorder="1" applyAlignment="1" applyProtection="1">
      <alignment horizontal="left" vertical="center"/>
      <protection locked="0"/>
    </xf>
    <xf numFmtId="14" fontId="13" fillId="12" borderId="51" xfId="25" applyNumberFormat="1" applyFont="1" applyFill="1" applyBorder="1" applyAlignment="1" applyProtection="1">
      <alignment horizontal="left" vertical="center"/>
      <protection locked="0"/>
    </xf>
    <xf numFmtId="0" fontId="139" fillId="12" borderId="136" xfId="25" applyNumberFormat="1" applyFont="1" applyFill="1" applyBorder="1" applyAlignment="1" applyProtection="1">
      <alignment horizontal="left" vertical="center"/>
      <protection locked="0"/>
    </xf>
    <xf numFmtId="0" fontId="139" fillId="25" borderId="136" xfId="25" applyNumberFormat="1" applyFont="1" applyFill="1" applyBorder="1" applyAlignment="1" applyProtection="1">
      <alignment horizontal="left" vertical="center"/>
      <protection locked="0"/>
    </xf>
    <xf numFmtId="0" fontId="12" fillId="12" borderId="9" xfId="25" applyNumberFormat="1" applyFont="1" applyFill="1" applyBorder="1" applyAlignment="1" applyProtection="1">
      <alignment horizontal="left" vertical="top" wrapText="1"/>
    </xf>
    <xf numFmtId="0" fontId="12" fillId="12" borderId="9" xfId="25" applyNumberFormat="1" applyFont="1" applyFill="1" applyBorder="1" applyAlignment="1" applyProtection="1">
      <alignment horizontal="left" vertical="center"/>
    </xf>
    <xf numFmtId="0" fontId="141" fillId="12" borderId="0" xfId="25" applyNumberFormat="1" applyFont="1" applyFill="1" applyBorder="1" applyAlignment="1" applyProtection="1">
      <alignment horizontal="left" vertical="center"/>
    </xf>
    <xf numFmtId="0" fontId="142" fillId="12" borderId="136" xfId="25" applyNumberFormat="1" applyFont="1" applyFill="1" applyBorder="1" applyAlignment="1" applyProtection="1">
      <alignment horizontal="left" vertical="center"/>
      <protection locked="0"/>
    </xf>
    <xf numFmtId="0" fontId="139" fillId="12" borderId="0" xfId="25" applyNumberFormat="1" applyFont="1" applyFill="1" applyBorder="1" applyAlignment="1" applyProtection="1">
      <alignment horizontal="left" vertical="center"/>
      <protection locked="0"/>
    </xf>
    <xf numFmtId="0" fontId="139" fillId="12" borderId="136" xfId="25" applyNumberFormat="1" applyFont="1" applyFill="1" applyBorder="1" applyAlignment="1" applyProtection="1">
      <alignment horizontal="center" vertical="center"/>
      <protection locked="0"/>
    </xf>
    <xf numFmtId="0" fontId="9" fillId="12" borderId="6" xfId="25" applyFont="1" applyFill="1" applyBorder="1" applyAlignment="1" applyProtection="1">
      <alignment horizontal="center"/>
    </xf>
    <xf numFmtId="0" fontId="9" fillId="12" borderId="7" xfId="25" applyFont="1" applyFill="1" applyBorder="1" applyAlignment="1" applyProtection="1">
      <alignment horizontal="center"/>
    </xf>
    <xf numFmtId="0" fontId="9" fillId="12" borderId="8" xfId="25" applyFont="1" applyFill="1" applyBorder="1" applyAlignment="1" applyProtection="1">
      <alignment horizontal="center"/>
    </xf>
    <xf numFmtId="0" fontId="9" fillId="12" borderId="0" xfId="25" applyFont="1" applyFill="1" applyBorder="1" applyAlignment="1" applyProtection="1">
      <alignment horizontal="center"/>
    </xf>
    <xf numFmtId="0" fontId="138" fillId="12" borderId="7" xfId="25" applyFont="1" applyFill="1" applyBorder="1" applyAlignment="1" applyProtection="1">
      <alignment horizontal="center" vertical="center" wrapText="1"/>
    </xf>
    <xf numFmtId="0" fontId="138" fillId="12" borderId="4" xfId="25" applyFont="1" applyFill="1" applyBorder="1" applyAlignment="1" applyProtection="1">
      <alignment horizontal="center" vertical="center" wrapText="1"/>
    </xf>
    <xf numFmtId="0" fontId="138" fillId="12" borderId="0" xfId="25" applyFont="1" applyFill="1" applyBorder="1" applyAlignment="1" applyProtection="1">
      <alignment horizontal="center" vertical="center" wrapText="1"/>
    </xf>
    <xf numFmtId="0" fontId="138" fillId="12" borderId="5" xfId="25" applyFont="1" applyFill="1" applyBorder="1" applyAlignment="1" applyProtection="1">
      <alignment horizontal="center" vertical="center" wrapText="1"/>
    </xf>
    <xf numFmtId="0" fontId="139" fillId="12" borderId="45" xfId="25" applyNumberFormat="1" applyFont="1" applyFill="1" applyBorder="1" applyAlignment="1" applyProtection="1">
      <alignment horizontal="left" vertical="center"/>
      <protection locked="0"/>
    </xf>
    <xf numFmtId="0" fontId="12" fillId="12" borderId="7" xfId="25" applyNumberFormat="1" applyFont="1" applyFill="1" applyBorder="1" applyAlignment="1" applyProtection="1">
      <alignment vertical="center"/>
    </xf>
    <xf numFmtId="0" fontId="139" fillId="12" borderId="46" xfId="25" applyNumberFormat="1" applyFont="1" applyFill="1" applyBorder="1" applyAlignment="1" applyProtection="1">
      <alignment horizontal="left" vertical="center"/>
      <protection locked="0"/>
    </xf>
    <xf numFmtId="0" fontId="12" fillId="12" borderId="0" xfId="25" applyNumberFormat="1" applyFont="1" applyFill="1" applyBorder="1" applyAlignment="1" applyProtection="1">
      <alignment horizontal="left" vertical="center"/>
    </xf>
    <xf numFmtId="0" fontId="12" fillId="12" borderId="0" xfId="25" applyNumberFormat="1" applyFont="1" applyFill="1" applyBorder="1" applyAlignment="1" applyProtection="1">
      <alignment vertical="center"/>
    </xf>
    <xf numFmtId="0" fontId="12" fillId="12" borderId="9" xfId="25" applyNumberFormat="1" applyFont="1" applyFill="1" applyBorder="1" applyAlignment="1" applyProtection="1">
      <alignment horizontal="center" vertical="center"/>
    </xf>
    <xf numFmtId="0" fontId="139" fillId="12" borderId="38" xfId="25" applyNumberFormat="1" applyFont="1" applyFill="1" applyBorder="1" applyAlignment="1" applyProtection="1">
      <alignment horizontal="left" vertical="center"/>
      <protection locked="0"/>
    </xf>
    <xf numFmtId="0" fontId="139" fillId="12" borderId="5" xfId="25" applyNumberFormat="1" applyFont="1" applyFill="1" applyBorder="1" applyAlignment="1" applyProtection="1">
      <alignment horizontal="left" vertical="center"/>
      <protection locked="0"/>
    </xf>
    <xf numFmtId="0" fontId="13" fillId="12" borderId="136" xfId="25" applyNumberFormat="1" applyFont="1" applyFill="1" applyBorder="1" applyAlignment="1" applyProtection="1">
      <alignment horizontal="left" vertical="center"/>
      <protection locked="0"/>
    </xf>
    <xf numFmtId="0" fontId="13" fillId="12" borderId="38" xfId="25" applyNumberFormat="1" applyFont="1" applyFill="1" applyBorder="1" applyAlignment="1" applyProtection="1">
      <alignment horizontal="left" vertical="center"/>
      <protection locked="0"/>
    </xf>
    <xf numFmtId="0" fontId="12" fillId="12" borderId="78" xfId="25" applyNumberFormat="1" applyFont="1" applyFill="1" applyBorder="1" applyAlignment="1" applyProtection="1">
      <alignment horizontal="left" vertical="center"/>
    </xf>
    <xf numFmtId="0" fontId="12" fillId="12" borderId="78" xfId="25" applyNumberFormat="1" applyFont="1" applyFill="1" applyBorder="1" applyAlignment="1" applyProtection="1">
      <alignment horizontal="center" vertical="center"/>
    </xf>
    <xf numFmtId="0" fontId="12" fillId="12" borderId="35" xfId="25" applyNumberFormat="1" applyFont="1" applyFill="1" applyBorder="1" applyAlignment="1" applyProtection="1">
      <alignment horizontal="center" vertical="center"/>
    </xf>
    <xf numFmtId="0" fontId="12" fillId="12" borderId="0" xfId="25" applyNumberFormat="1" applyFont="1" applyFill="1" applyBorder="1" applyAlignment="1" applyProtection="1">
      <alignment horizontal="center" vertical="center"/>
    </xf>
    <xf numFmtId="0" fontId="12" fillId="12" borderId="5" xfId="25" applyNumberFormat="1" applyFont="1" applyFill="1" applyBorder="1" applyAlignment="1" applyProtection="1">
      <alignment horizontal="center" vertical="center"/>
    </xf>
    <xf numFmtId="14" fontId="143" fillId="12" borderId="136" xfId="25" applyNumberFormat="1" applyFont="1" applyFill="1" applyBorder="1" applyAlignment="1" applyProtection="1">
      <alignment horizontal="center" vertical="center"/>
      <protection locked="0"/>
    </xf>
    <xf numFmtId="0" fontId="90" fillId="12" borderId="136" xfId="25" applyNumberFormat="1" applyFont="1" applyFill="1" applyBorder="1" applyAlignment="1" applyProtection="1">
      <alignment horizontal="center" vertical="center"/>
      <protection locked="0"/>
    </xf>
    <xf numFmtId="0" fontId="15" fillId="12" borderId="136" xfId="25" applyNumberFormat="1" applyFont="1" applyFill="1" applyBorder="1" applyAlignment="1" applyProtection="1">
      <alignment horizontal="center"/>
      <protection locked="0"/>
    </xf>
    <xf numFmtId="0" fontId="15" fillId="12" borderId="38" xfId="25" applyNumberFormat="1" applyFont="1" applyFill="1" applyBorder="1" applyAlignment="1" applyProtection="1">
      <alignment horizontal="center"/>
      <protection locked="0"/>
    </xf>
    <xf numFmtId="0" fontId="12" fillId="12" borderId="136" xfId="25" applyNumberFormat="1" applyFont="1" applyFill="1" applyBorder="1" applyAlignment="1" applyProtection="1">
      <alignment horizontal="left"/>
    </xf>
    <xf numFmtId="0" fontId="12" fillId="12" borderId="2" xfId="25" applyNumberFormat="1" applyFont="1" applyFill="1" applyBorder="1" applyAlignment="1" applyProtection="1">
      <alignment horizontal="left"/>
    </xf>
    <xf numFmtId="0" fontId="12" fillId="12" borderId="51" xfId="25" applyNumberFormat="1" applyFont="1" applyFill="1" applyBorder="1" applyAlignment="1" applyProtection="1">
      <alignment horizontal="left"/>
    </xf>
    <xf numFmtId="0" fontId="9" fillId="12" borderId="10" xfId="25" applyFont="1" applyFill="1" applyBorder="1" applyAlignment="1" applyProtection="1">
      <alignment horizontal="center"/>
    </xf>
    <xf numFmtId="0" fontId="9" fillId="12" borderId="11" xfId="25" applyFont="1" applyFill="1" applyBorder="1" applyAlignment="1" applyProtection="1">
      <alignment horizontal="center"/>
    </xf>
    <xf numFmtId="0" fontId="138" fillId="12" borderId="11" xfId="25" applyFont="1" applyFill="1" applyBorder="1" applyAlignment="1" applyProtection="1">
      <alignment horizontal="center" vertical="center" wrapText="1"/>
    </xf>
    <xf numFmtId="0" fontId="138" fillId="12" borderId="12" xfId="25" applyFont="1" applyFill="1" applyBorder="1" applyAlignment="1" applyProtection="1">
      <alignment horizontal="center" vertical="center" wrapText="1"/>
    </xf>
    <xf numFmtId="0" fontId="139" fillId="12" borderId="2" xfId="25" applyNumberFormat="1" applyFont="1" applyFill="1" applyBorder="1" applyAlignment="1" applyProtection="1">
      <alignment horizontal="center" vertical="center"/>
      <protection locked="0"/>
    </xf>
    <xf numFmtId="0" fontId="139" fillId="12" borderId="51" xfId="25" applyNumberFormat="1" applyFont="1" applyFill="1" applyBorder="1" applyAlignment="1" applyProtection="1">
      <alignment horizontal="center" vertical="center"/>
      <protection locked="0"/>
    </xf>
    <xf numFmtId="0" fontId="12" fillId="12" borderId="0" xfId="25" applyNumberFormat="1" applyFont="1" applyFill="1" applyBorder="1" applyAlignment="1" applyProtection="1">
      <alignment horizontal="left" vertical="top" wrapText="1"/>
    </xf>
    <xf numFmtId="0" fontId="12" fillId="12" borderId="5" xfId="25" applyNumberFormat="1" applyFont="1" applyFill="1" applyBorder="1" applyAlignment="1" applyProtection="1">
      <alignment horizontal="left" vertical="top" wrapText="1"/>
    </xf>
    <xf numFmtId="0" fontId="145" fillId="12" borderId="136" xfId="25" applyNumberFormat="1" applyFont="1" applyFill="1" applyBorder="1" applyAlignment="1" applyProtection="1">
      <alignment horizontal="left" vertical="center"/>
      <protection locked="0"/>
    </xf>
    <xf numFmtId="0" fontId="139" fillId="12" borderId="38" xfId="25" applyNumberFormat="1" applyFont="1" applyFill="1" applyBorder="1" applyAlignment="1" applyProtection="1">
      <alignment horizontal="center" vertical="center"/>
      <protection locked="0"/>
    </xf>
    <xf numFmtId="0" fontId="25" fillId="12" borderId="0" xfId="25" applyNumberFormat="1" applyFont="1" applyFill="1" applyBorder="1" applyAlignment="1" applyProtection="1">
      <alignment horizontal="left"/>
    </xf>
    <xf numFmtId="0" fontId="25" fillId="12" borderId="5" xfId="25" applyNumberFormat="1" applyFont="1" applyFill="1" applyBorder="1" applyAlignment="1" applyProtection="1">
      <alignment horizontal="left"/>
    </xf>
    <xf numFmtId="0" fontId="144" fillId="12" borderId="0" xfId="25" applyNumberFormat="1" applyFont="1" applyFill="1" applyBorder="1" applyAlignment="1" applyProtection="1">
      <alignment horizontal="left" vertical="center"/>
    </xf>
    <xf numFmtId="0" fontId="144" fillId="12" borderId="5" xfId="25" applyNumberFormat="1" applyFont="1" applyFill="1" applyBorder="1" applyAlignment="1" applyProtection="1">
      <alignment horizontal="left" vertical="center"/>
    </xf>
    <xf numFmtId="14" fontId="143" fillId="12" borderId="38" xfId="25" applyNumberFormat="1" applyFont="1" applyFill="1" applyBorder="1" applyAlignment="1" applyProtection="1">
      <alignment horizontal="center" vertical="center"/>
      <protection locked="0"/>
    </xf>
    <xf numFmtId="0" fontId="150" fillId="26" borderId="47" xfId="25" applyFont="1" applyFill="1" applyBorder="1" applyAlignment="1" applyProtection="1">
      <alignment horizontal="left" vertical="center"/>
    </xf>
    <xf numFmtId="0" fontId="150" fillId="26" borderId="2" xfId="25" applyFont="1" applyFill="1" applyBorder="1" applyAlignment="1" applyProtection="1">
      <alignment horizontal="left" vertical="center"/>
    </xf>
    <xf numFmtId="0" fontId="150" fillId="26" borderId="51" xfId="25" applyFont="1" applyFill="1" applyBorder="1" applyAlignment="1" applyProtection="1">
      <alignment horizontal="left" vertical="center"/>
    </xf>
    <xf numFmtId="49" fontId="141" fillId="27" borderId="66" xfId="25" applyNumberFormat="1" applyFont="1" applyFill="1" applyBorder="1" applyAlignment="1" applyProtection="1">
      <alignment horizontal="center" vertical="center" wrapText="1"/>
    </xf>
    <xf numFmtId="49" fontId="141" fillId="27" borderId="3" xfId="25" applyNumberFormat="1" applyFont="1" applyFill="1" applyBorder="1" applyAlignment="1" applyProtection="1">
      <alignment horizontal="center" vertical="center" wrapText="1"/>
    </xf>
    <xf numFmtId="0" fontId="17" fillId="27" borderId="16" xfId="25" applyFont="1" applyFill="1" applyBorder="1" applyAlignment="1" applyProtection="1">
      <alignment horizontal="left" vertical="center" wrapText="1"/>
    </xf>
    <xf numFmtId="0" fontId="17" fillId="27" borderId="2" xfId="25" applyFont="1" applyFill="1" applyBorder="1" applyAlignment="1" applyProtection="1">
      <alignment horizontal="left" vertical="center" wrapText="1"/>
    </xf>
    <xf numFmtId="0" fontId="12" fillId="0" borderId="3" xfId="25" applyFont="1" applyBorder="1" applyAlignment="1" applyProtection="1">
      <alignment horizontal="center" vertical="center" wrapText="1"/>
      <protection locked="0"/>
    </xf>
    <xf numFmtId="0" fontId="12" fillId="0" borderId="16" xfId="25" applyFont="1" applyFill="1" applyBorder="1" applyAlignment="1" applyProtection="1">
      <alignment horizontal="left" vertical="center" wrapText="1"/>
      <protection locked="0"/>
    </xf>
    <xf numFmtId="0" fontId="12" fillId="0" borderId="2" xfId="25" applyFont="1" applyFill="1" applyBorder="1" applyAlignment="1" applyProtection="1">
      <alignment horizontal="left" vertical="center" wrapText="1"/>
      <protection locked="0"/>
    </xf>
    <xf numFmtId="0" fontId="12" fillId="0" borderId="39" xfId="25" applyFont="1" applyFill="1" applyBorder="1" applyAlignment="1" applyProtection="1">
      <alignment horizontal="left" vertical="center" wrapText="1"/>
      <protection locked="0"/>
    </xf>
    <xf numFmtId="0" fontId="12" fillId="0" borderId="16" xfId="25" applyFont="1" applyBorder="1" applyAlignment="1" applyProtection="1">
      <alignment horizontal="center" vertical="center"/>
    </xf>
    <xf numFmtId="0" fontId="12" fillId="0" borderId="39" xfId="25" applyFont="1" applyBorder="1" applyAlignment="1" applyProtection="1">
      <alignment horizontal="center" vertical="center"/>
    </xf>
    <xf numFmtId="14" fontId="12" fillId="0" borderId="16" xfId="25" applyNumberFormat="1" applyFont="1" applyBorder="1" applyAlignment="1" applyProtection="1">
      <alignment horizontal="center" vertical="center"/>
    </xf>
    <xf numFmtId="0" fontId="12" fillId="0" borderId="51" xfId="25" applyFont="1" applyBorder="1" applyAlignment="1" applyProtection="1">
      <alignment horizontal="center" vertical="center"/>
    </xf>
    <xf numFmtId="0" fontId="9" fillId="26" borderId="42" xfId="25" applyFont="1" applyFill="1" applyBorder="1" applyAlignment="1" applyProtection="1">
      <alignment horizontal="center"/>
    </xf>
    <xf numFmtId="0" fontId="9" fillId="26" borderId="45" xfId="25" applyFont="1" applyFill="1" applyBorder="1" applyAlignment="1" applyProtection="1">
      <alignment horizontal="center"/>
    </xf>
    <xf numFmtId="0" fontId="9" fillId="26" borderId="46" xfId="25" applyFont="1" applyFill="1" applyBorder="1" applyAlignment="1" applyProtection="1">
      <alignment horizontal="center"/>
    </xf>
    <xf numFmtId="0" fontId="15" fillId="2" borderId="66" xfId="25" applyFont="1" applyFill="1" applyBorder="1" applyAlignment="1" applyProtection="1">
      <alignment horizontal="center" vertical="center" wrapText="1"/>
    </xf>
    <xf numFmtId="0" fontId="15" fillId="2" borderId="3" xfId="25" applyFont="1" applyFill="1" applyBorder="1" applyAlignment="1" applyProtection="1">
      <alignment horizontal="center" vertical="center" wrapText="1"/>
    </xf>
    <xf numFmtId="0" fontId="141" fillId="2" borderId="16" xfId="25" applyFont="1" applyFill="1" applyBorder="1" applyAlignment="1" applyProtection="1">
      <alignment horizontal="left" vertical="center" wrapText="1"/>
    </xf>
    <xf numFmtId="0" fontId="141" fillId="2" borderId="2" xfId="25" applyFont="1" applyFill="1" applyBorder="1" applyAlignment="1" applyProtection="1">
      <alignment horizontal="left" vertical="center" wrapText="1"/>
    </xf>
    <xf numFmtId="0" fontId="141" fillId="2" borderId="16" xfId="25" applyFont="1" applyFill="1" applyBorder="1" applyAlignment="1" applyProtection="1">
      <alignment horizontal="center" vertical="center" wrapText="1"/>
    </xf>
    <xf numFmtId="0" fontId="141" fillId="2" borderId="39" xfId="25" applyFont="1" applyFill="1" applyBorder="1" applyAlignment="1" applyProtection="1">
      <alignment horizontal="center" vertical="center" wrapText="1"/>
    </xf>
    <xf numFmtId="0" fontId="141" fillId="2" borderId="2" xfId="25" applyFont="1" applyFill="1" applyBorder="1" applyAlignment="1" applyProtection="1">
      <alignment horizontal="center" vertical="center" wrapText="1"/>
    </xf>
    <xf numFmtId="0" fontId="141" fillId="2" borderId="51" xfId="25" applyFont="1" applyFill="1" applyBorder="1" applyAlignment="1" applyProtection="1">
      <alignment horizontal="center" vertical="center" wrapText="1"/>
    </xf>
    <xf numFmtId="0" fontId="17" fillId="27" borderId="3" xfId="25" applyFont="1" applyFill="1" applyBorder="1" applyAlignment="1" applyProtection="1">
      <alignment horizontal="left" vertical="center" wrapText="1"/>
    </xf>
    <xf numFmtId="0" fontId="12" fillId="0" borderId="3" xfId="25" applyFont="1" applyFill="1" applyBorder="1" applyAlignment="1" applyProtection="1">
      <alignment horizontal="left" vertical="center" wrapText="1"/>
      <protection locked="0"/>
    </xf>
    <xf numFmtId="0" fontId="12" fillId="0" borderId="3" xfId="25" applyFont="1" applyBorder="1" applyAlignment="1" applyProtection="1">
      <alignment horizontal="center" vertical="center"/>
    </xf>
    <xf numFmtId="0" fontId="12" fillId="0" borderId="0" xfId="25" applyFont="1" applyBorder="1" applyAlignment="1" applyProtection="1">
      <alignment horizontal="left" vertical="top"/>
    </xf>
    <xf numFmtId="0" fontId="12" fillId="4" borderId="14" xfId="25" applyFont="1" applyFill="1" applyBorder="1" applyAlignment="1" applyProtection="1">
      <alignment horizontal="left"/>
      <protection locked="0"/>
    </xf>
    <xf numFmtId="49" fontId="141" fillId="27" borderId="58" xfId="25" applyNumberFormat="1" applyFont="1" applyFill="1" applyBorder="1" applyAlignment="1" applyProtection="1">
      <alignment horizontal="center" vertical="center" wrapText="1"/>
    </xf>
    <xf numFmtId="49" fontId="141" fillId="27" borderId="13" xfId="25" applyNumberFormat="1" applyFont="1" applyFill="1" applyBorder="1" applyAlignment="1" applyProtection="1">
      <alignment horizontal="center" vertical="center" wrapText="1"/>
    </xf>
    <xf numFmtId="0" fontId="17" fillId="27" borderId="98" xfId="25" applyFont="1" applyFill="1" applyBorder="1" applyAlignment="1" applyProtection="1">
      <alignment horizontal="left" vertical="center" wrapText="1"/>
    </xf>
    <xf numFmtId="0" fontId="17" fillId="27" borderId="78" xfId="25" applyFont="1" applyFill="1" applyBorder="1" applyAlignment="1" applyProtection="1">
      <alignment horizontal="left" vertical="center" wrapText="1"/>
    </xf>
    <xf numFmtId="0" fontId="12" fillId="0" borderId="13" xfId="25" applyFont="1" applyBorder="1" applyAlignment="1" applyProtection="1">
      <alignment horizontal="center" vertical="center" wrapText="1"/>
      <protection locked="0"/>
    </xf>
    <xf numFmtId="0" fontId="12" fillId="0" borderId="98" xfId="25" applyFont="1" applyFill="1" applyBorder="1" applyAlignment="1" applyProtection="1">
      <alignment horizontal="left" vertical="center" wrapText="1"/>
      <protection locked="0"/>
    </xf>
    <xf numFmtId="0" fontId="12" fillId="0" borderId="78" xfId="25" applyFont="1" applyFill="1" applyBorder="1" applyAlignment="1" applyProtection="1">
      <alignment horizontal="left" vertical="center" wrapText="1"/>
      <protection locked="0"/>
    </xf>
    <xf numFmtId="0" fontId="12" fillId="0" borderId="95" xfId="25" applyFont="1" applyFill="1" applyBorder="1" applyAlignment="1" applyProtection="1">
      <alignment horizontal="left" vertical="center" wrapText="1"/>
      <protection locked="0"/>
    </xf>
    <xf numFmtId="0" fontId="12" fillId="0" borderId="98" xfId="25" applyFont="1" applyBorder="1" applyAlignment="1" applyProtection="1">
      <alignment horizontal="center" vertical="center"/>
    </xf>
    <xf numFmtId="0" fontId="12" fillId="0" borderId="95" xfId="25" applyFont="1" applyBorder="1" applyAlignment="1" applyProtection="1">
      <alignment horizontal="center" vertical="center"/>
    </xf>
    <xf numFmtId="14" fontId="12" fillId="0" borderId="98" xfId="25" applyNumberFormat="1" applyFont="1" applyBorder="1" applyAlignment="1" applyProtection="1">
      <alignment horizontal="center" vertical="center"/>
    </xf>
    <xf numFmtId="0" fontId="12" fillId="0" borderId="35" xfId="25" applyFont="1" applyBorder="1" applyAlignment="1" applyProtection="1">
      <alignment horizontal="center" vertical="center"/>
    </xf>
    <xf numFmtId="0" fontId="115" fillId="0" borderId="3" xfId="0" applyFont="1" applyFill="1" applyBorder="1" applyAlignment="1" applyProtection="1">
      <alignment horizontal="left" vertical="center" wrapText="1"/>
    </xf>
    <xf numFmtId="0" fontId="20" fillId="21" borderId="0" xfId="0" applyFont="1" applyFill="1" applyBorder="1" applyAlignment="1">
      <alignment horizontal="center"/>
    </xf>
    <xf numFmtId="0" fontId="12" fillId="0" borderId="134" xfId="0" applyFont="1" applyFill="1" applyBorder="1" applyAlignment="1">
      <alignment horizontal="center" vertical="center" wrapText="1"/>
    </xf>
    <xf numFmtId="0" fontId="12" fillId="0" borderId="69" xfId="0" applyFont="1" applyFill="1" applyBorder="1" applyAlignment="1">
      <alignment horizontal="center" vertical="center" wrapText="1"/>
    </xf>
    <xf numFmtId="0" fontId="12" fillId="0" borderId="63" xfId="0" applyFont="1" applyFill="1" applyBorder="1" applyAlignment="1">
      <alignment horizontal="center" vertical="center" wrapText="1"/>
    </xf>
    <xf numFmtId="0" fontId="12" fillId="0" borderId="14" xfId="0" applyFont="1" applyBorder="1" applyAlignment="1">
      <alignment horizontal="center" vertical="center" wrapText="1"/>
    </xf>
    <xf numFmtId="0" fontId="23" fillId="31" borderId="47" xfId="0" applyFont="1" applyFill="1" applyBorder="1" applyAlignment="1" applyProtection="1"/>
    <xf numFmtId="0" fontId="0" fillId="0" borderId="51" xfId="0" applyBorder="1" applyAlignment="1" applyProtection="1"/>
    <xf numFmtId="0" fontId="0" fillId="0" borderId="47" xfId="0" applyFill="1" applyBorder="1" applyAlignment="1" applyProtection="1">
      <protection locked="0"/>
    </xf>
    <xf numFmtId="0" fontId="0" fillId="0" borderId="2" xfId="0" applyFill="1" applyBorder="1" applyAlignment="1" applyProtection="1">
      <protection locked="0"/>
    </xf>
    <xf numFmtId="0" fontId="0" fillId="0" borderId="51" xfId="0" applyFill="1" applyBorder="1" applyAlignment="1" applyProtection="1">
      <protection locked="0"/>
    </xf>
    <xf numFmtId="0" fontId="23" fillId="32" borderId="134" xfId="0" applyFont="1" applyFill="1" applyBorder="1" applyAlignment="1" applyProtection="1"/>
    <xf numFmtId="0" fontId="0" fillId="32" borderId="69" xfId="0" applyFill="1" applyBorder="1" applyAlignment="1" applyProtection="1"/>
    <xf numFmtId="0" fontId="0" fillId="32" borderId="63" xfId="0" applyFill="1" applyBorder="1" applyAlignment="1" applyProtection="1"/>
    <xf numFmtId="0" fontId="0" fillId="0" borderId="19" xfId="0" applyFill="1" applyBorder="1" applyAlignment="1" applyProtection="1">
      <protection locked="0"/>
    </xf>
    <xf numFmtId="0" fontId="0" fillId="0" borderId="22" xfId="0" applyBorder="1" applyAlignment="1" applyProtection="1">
      <protection locked="0"/>
    </xf>
    <xf numFmtId="0" fontId="164" fillId="0" borderId="6" xfId="0" applyFont="1" applyFill="1" applyBorder="1" applyAlignment="1" applyProtection="1">
      <alignment horizontal="center" vertical="center"/>
      <protection locked="0"/>
    </xf>
    <xf numFmtId="0" fontId="0" fillId="0" borderId="7" xfId="0" applyBorder="1" applyAlignment="1" applyProtection="1">
      <protection locked="0"/>
    </xf>
    <xf numFmtId="0" fontId="0" fillId="0" borderId="4" xfId="0" applyBorder="1" applyAlignment="1" applyProtection="1">
      <protection locked="0"/>
    </xf>
    <xf numFmtId="0" fontId="0" fillId="0" borderId="8" xfId="0" applyBorder="1" applyAlignment="1" applyProtection="1">
      <protection locked="0"/>
    </xf>
    <xf numFmtId="0" fontId="0" fillId="0" borderId="0" xfId="0" applyBorder="1" applyAlignment="1" applyProtection="1">
      <protection locked="0"/>
    </xf>
    <xf numFmtId="0" fontId="0" fillId="0" borderId="5" xfId="0" applyBorder="1" applyAlignment="1" applyProtection="1">
      <protection locked="0"/>
    </xf>
    <xf numFmtId="0" fontId="0" fillId="0" borderId="10" xfId="0" applyBorder="1" applyAlignment="1"/>
    <xf numFmtId="0" fontId="0" fillId="0" borderId="11" xfId="0" applyBorder="1" applyAlignment="1"/>
    <xf numFmtId="0" fontId="0" fillId="0" borderId="12" xfId="0" applyBorder="1" applyAlignment="1"/>
    <xf numFmtId="0" fontId="23" fillId="31" borderId="42" xfId="0" applyFont="1" applyFill="1" applyBorder="1" applyAlignment="1" applyProtection="1"/>
    <xf numFmtId="0" fontId="0" fillId="0" borderId="46" xfId="0" applyBorder="1" applyAlignment="1" applyProtection="1"/>
    <xf numFmtId="0" fontId="0" fillId="0" borderId="42" xfId="0" applyFill="1" applyBorder="1" applyAlignment="1" applyProtection="1">
      <protection locked="0"/>
    </xf>
    <xf numFmtId="0" fontId="0" fillId="0" borderId="45" xfId="0" applyFill="1" applyBorder="1" applyAlignment="1" applyProtection="1">
      <protection locked="0"/>
    </xf>
    <xf numFmtId="0" fontId="0" fillId="0" borderId="46" xfId="0" applyFill="1" applyBorder="1" applyAlignment="1" applyProtection="1">
      <protection locked="0"/>
    </xf>
    <xf numFmtId="0" fontId="23" fillId="32" borderId="56" xfId="0" applyFont="1" applyFill="1" applyBorder="1" applyAlignment="1" applyProtection="1">
      <alignment vertical="center"/>
    </xf>
    <xf numFmtId="0" fontId="0" fillId="32" borderId="44" xfId="0" applyFill="1" applyBorder="1" applyAlignment="1" applyProtection="1"/>
    <xf numFmtId="0" fontId="0" fillId="32" borderId="57" xfId="0" applyFill="1" applyBorder="1" applyAlignment="1" applyProtection="1"/>
    <xf numFmtId="0" fontId="0" fillId="0" borderId="42" xfId="0" applyNumberFormat="1" applyFill="1" applyBorder="1" applyAlignment="1" applyProtection="1">
      <protection locked="0"/>
    </xf>
    <xf numFmtId="0" fontId="0" fillId="0" borderId="46" xfId="0" applyNumberFormat="1" applyBorder="1" applyAlignment="1" applyProtection="1">
      <protection locked="0"/>
    </xf>
    <xf numFmtId="0" fontId="23" fillId="32" borderId="47" xfId="0" applyFont="1" applyFill="1" applyBorder="1" applyAlignment="1" applyProtection="1">
      <alignment horizontal="left"/>
    </xf>
    <xf numFmtId="0" fontId="23" fillId="32" borderId="2" xfId="0" applyFont="1" applyFill="1" applyBorder="1" applyAlignment="1" applyProtection="1">
      <alignment horizontal="left"/>
    </xf>
    <xf numFmtId="0" fontId="23" fillId="32" borderId="51" xfId="0" applyFont="1" applyFill="1" applyBorder="1" applyAlignment="1" applyProtection="1">
      <alignment horizontal="left"/>
    </xf>
    <xf numFmtId="0" fontId="0" fillId="0" borderId="51" xfId="0" applyBorder="1" applyAlignment="1" applyProtection="1">
      <protection locked="0"/>
    </xf>
    <xf numFmtId="0" fontId="23" fillId="31" borderId="10" xfId="0" applyFont="1" applyFill="1" applyBorder="1" applyAlignment="1" applyProtection="1"/>
    <xf numFmtId="0" fontId="0" fillId="0" borderId="12" xfId="0" applyBorder="1" applyAlignment="1" applyProtection="1"/>
    <xf numFmtId="0" fontId="23" fillId="0" borderId="0" xfId="0" applyFont="1" applyFill="1" applyBorder="1" applyAlignment="1" applyProtection="1">
      <alignment horizontal="center" vertical="center"/>
      <protection locked="0"/>
    </xf>
    <xf numFmtId="0" fontId="23" fillId="32" borderId="66" xfId="0" applyFont="1" applyFill="1" applyBorder="1" applyAlignment="1" applyProtection="1"/>
    <xf numFmtId="0" fontId="0" fillId="32" borderId="3" xfId="0" applyFill="1" applyBorder="1" applyAlignment="1" applyProtection="1"/>
    <xf numFmtId="0" fontId="0" fillId="32" borderId="61" xfId="0" applyFill="1" applyBorder="1" applyAlignment="1" applyProtection="1"/>
    <xf numFmtId="1" fontId="0" fillId="0" borderId="47" xfId="0" applyNumberFormat="1" applyFill="1" applyBorder="1" applyAlignment="1" applyProtection="1">
      <protection locked="0"/>
    </xf>
    <xf numFmtId="1" fontId="0" fillId="0" borderId="51" xfId="0" applyNumberFormat="1" applyBorder="1" applyAlignment="1" applyProtection="1">
      <protection locked="0"/>
    </xf>
    <xf numFmtId="0" fontId="0" fillId="0" borderId="21" xfId="0" applyBorder="1" applyAlignment="1" applyProtection="1">
      <alignment horizontal="center" vertical="center"/>
    </xf>
    <xf numFmtId="0" fontId="0" fillId="0" borderId="9" xfId="0" applyBorder="1" applyAlignment="1" applyProtection="1">
      <alignment horizontal="center" vertical="center"/>
    </xf>
    <xf numFmtId="0" fontId="0" fillId="0" borderId="20" xfId="0" applyBorder="1" applyAlignment="1" applyProtection="1">
      <alignment horizontal="center" vertical="center"/>
    </xf>
    <xf numFmtId="0" fontId="0" fillId="0" borderId="64" xfId="0" applyBorder="1" applyAlignment="1" applyProtection="1">
      <alignment horizontal="center" vertical="center"/>
    </xf>
    <xf numFmtId="0" fontId="0" fillId="0" borderId="0" xfId="0" applyBorder="1" applyAlignment="1" applyProtection="1">
      <alignment horizontal="center" vertical="center"/>
    </xf>
    <xf numFmtId="0" fontId="0" fillId="0" borderId="32" xfId="0" applyBorder="1" applyAlignment="1" applyProtection="1">
      <alignment horizontal="center" vertical="center"/>
    </xf>
    <xf numFmtId="0" fontId="0" fillId="0" borderId="37" xfId="0" applyBorder="1" applyAlignment="1" applyProtection="1">
      <alignment horizontal="center" vertical="center"/>
    </xf>
    <xf numFmtId="0" fontId="0" fillId="0" borderId="136" xfId="0" applyBorder="1" applyAlignment="1" applyProtection="1">
      <alignment horizontal="center" vertical="center"/>
    </xf>
    <xf numFmtId="0" fontId="0" fillId="0" borderId="23" xfId="0" applyBorder="1" applyAlignment="1" applyProtection="1">
      <alignment horizontal="center" vertical="center"/>
    </xf>
    <xf numFmtId="10" fontId="158" fillId="0" borderId="19" xfId="0" applyNumberFormat="1" applyFont="1" applyBorder="1" applyAlignment="1" applyProtection="1">
      <alignment horizontal="center" vertical="center"/>
    </xf>
    <xf numFmtId="0" fontId="158" fillId="0" borderId="20" xfId="0" applyFont="1" applyBorder="1" applyAlignment="1" applyProtection="1">
      <alignment horizontal="center" vertical="center"/>
    </xf>
    <xf numFmtId="0" fontId="158" fillId="0" borderId="8" xfId="0" applyFont="1" applyBorder="1" applyAlignment="1" applyProtection="1">
      <alignment horizontal="center" vertical="center"/>
    </xf>
    <xf numFmtId="0" fontId="158" fillId="0" borderId="32" xfId="0" applyFont="1" applyBorder="1" applyAlignment="1" applyProtection="1">
      <alignment horizontal="center" vertical="center"/>
    </xf>
    <xf numFmtId="0" fontId="158" fillId="0" borderId="10" xfId="0" applyFont="1" applyBorder="1" applyAlignment="1" applyProtection="1">
      <alignment horizontal="center" vertical="center"/>
    </xf>
    <xf numFmtId="0" fontId="158" fillId="0" borderId="48" xfId="0" applyFont="1" applyBorder="1" applyAlignment="1" applyProtection="1">
      <alignment horizontal="center" vertical="center"/>
    </xf>
    <xf numFmtId="0" fontId="157" fillId="0" borderId="21" xfId="0" applyFont="1" applyBorder="1" applyAlignment="1" applyProtection="1">
      <alignment horizontal="center" vertical="center"/>
    </xf>
    <xf numFmtId="0" fontId="157" fillId="0" borderId="22" xfId="0" applyFont="1" applyBorder="1" applyAlignment="1" applyProtection="1">
      <alignment horizontal="center" vertical="center"/>
    </xf>
    <xf numFmtId="0" fontId="157" fillId="0" borderId="64" xfId="0" applyFont="1" applyBorder="1" applyAlignment="1" applyProtection="1">
      <alignment horizontal="center" vertical="center"/>
    </xf>
    <xf numFmtId="0" fontId="157" fillId="0" borderId="5" xfId="0" applyFont="1" applyBorder="1" applyAlignment="1" applyProtection="1">
      <alignment horizontal="center" vertical="center"/>
    </xf>
    <xf numFmtId="0" fontId="157" fillId="0" borderId="49" xfId="0" applyFont="1" applyBorder="1" applyAlignment="1" applyProtection="1">
      <alignment horizontal="center" vertical="center"/>
    </xf>
    <xf numFmtId="0" fontId="157" fillId="0" borderId="12" xfId="0" applyFont="1" applyBorder="1" applyAlignment="1" applyProtection="1">
      <alignment horizontal="center" vertical="center"/>
    </xf>
    <xf numFmtId="0" fontId="0" fillId="0" borderId="40" xfId="0" applyBorder="1" applyAlignment="1" applyProtection="1">
      <alignment horizontal="center" vertical="center"/>
      <protection locked="0"/>
    </xf>
    <xf numFmtId="0" fontId="0" fillId="0" borderId="1" xfId="0" applyBorder="1" applyAlignment="1">
      <alignment horizontal="center" vertical="center"/>
    </xf>
    <xf numFmtId="0" fontId="0" fillId="0" borderId="72" xfId="0" applyBorder="1" applyAlignment="1">
      <alignment horizontal="center" vertical="center"/>
    </xf>
    <xf numFmtId="0" fontId="0" fillId="0" borderId="10" xfId="0" applyFill="1" applyBorder="1" applyAlignment="1" applyProtection="1">
      <alignment horizontal="center"/>
      <protection locked="0"/>
    </xf>
    <xf numFmtId="0" fontId="0" fillId="0" borderId="11" xfId="0" applyFill="1" applyBorder="1" applyAlignment="1" applyProtection="1">
      <alignment horizontal="center"/>
      <protection locked="0"/>
    </xf>
    <xf numFmtId="0" fontId="0" fillId="0" borderId="12" xfId="0" applyFill="1" applyBorder="1" applyAlignment="1" applyProtection="1">
      <alignment horizontal="center"/>
      <protection locked="0"/>
    </xf>
    <xf numFmtId="0" fontId="0" fillId="0" borderId="70" xfId="0" applyFill="1" applyBorder="1" applyAlignment="1" applyProtection="1">
      <alignment horizontal="center"/>
      <protection locked="0"/>
    </xf>
    <xf numFmtId="0" fontId="0" fillId="0" borderId="35" xfId="0" applyFill="1" applyBorder="1" applyAlignment="1" applyProtection="1">
      <alignment horizontal="center"/>
      <protection locked="0"/>
    </xf>
    <xf numFmtId="0" fontId="23" fillId="0" borderId="40" xfId="0" applyFont="1" applyFill="1" applyBorder="1" applyAlignment="1" applyProtection="1">
      <alignment horizontal="center"/>
    </xf>
    <xf numFmtId="0" fontId="23" fillId="0" borderId="1" xfId="0" applyFont="1" applyBorder="1" applyAlignment="1" applyProtection="1">
      <alignment horizontal="center"/>
    </xf>
    <xf numFmtId="0" fontId="23" fillId="0" borderId="41" xfId="0" applyFont="1" applyBorder="1" applyAlignment="1" applyProtection="1">
      <alignment horizontal="center"/>
    </xf>
    <xf numFmtId="0" fontId="23" fillId="0" borderId="1" xfId="0" applyFont="1" applyBorder="1" applyAlignment="1"/>
    <xf numFmtId="0" fontId="23" fillId="20" borderId="1" xfId="0" applyFont="1" applyFill="1" applyBorder="1" applyAlignment="1" applyProtection="1">
      <alignment horizontal="center"/>
    </xf>
    <xf numFmtId="0" fontId="0" fillId="0" borderId="1" xfId="0" applyBorder="1" applyAlignment="1"/>
    <xf numFmtId="0" fontId="23" fillId="33" borderId="1" xfId="0" applyFont="1" applyFill="1" applyBorder="1" applyAlignment="1">
      <alignment horizontal="center"/>
    </xf>
    <xf numFmtId="0" fontId="157" fillId="0" borderId="40" xfId="0" applyFont="1" applyBorder="1" applyAlignment="1" applyProtection="1">
      <alignment horizontal="center" vertical="center"/>
    </xf>
    <xf numFmtId="0" fontId="0" fillId="0" borderId="41" xfId="0" applyBorder="1" applyAlignment="1">
      <alignment horizontal="center" vertical="center"/>
    </xf>
    <xf numFmtId="0" fontId="0" fillId="0" borderId="42" xfId="0" applyBorder="1" applyAlignment="1" applyProtection="1">
      <alignment horizontal="right"/>
    </xf>
    <xf numFmtId="0" fontId="0" fillId="0" borderId="45" xfId="0" applyBorder="1" applyAlignment="1"/>
    <xf numFmtId="0" fontId="0" fillId="0" borderId="43" xfId="0" applyBorder="1" applyAlignment="1"/>
    <xf numFmtId="0" fontId="0" fillId="0" borderId="6" xfId="0" applyBorder="1" applyAlignment="1" applyProtection="1">
      <alignment horizontal="center" vertical="center" wrapText="1"/>
    </xf>
    <xf numFmtId="0" fontId="0" fillId="0" borderId="17" xfId="0" applyBorder="1" applyAlignment="1" applyProtection="1">
      <alignment horizontal="center" vertical="center"/>
    </xf>
    <xf numFmtId="0" fontId="0" fillId="0" borderId="36" xfId="0" applyBorder="1" applyAlignment="1" applyProtection="1">
      <alignment horizontal="center" vertical="center"/>
    </xf>
    <xf numFmtId="0" fontId="0" fillId="0" borderId="18" xfId="0" applyBorder="1" applyAlignment="1" applyProtection="1">
      <alignment horizontal="center" vertical="center"/>
    </xf>
    <xf numFmtId="0" fontId="0" fillId="0" borderId="4" xfId="0" applyBorder="1" applyAlignment="1" applyProtection="1">
      <alignment horizontal="center" vertical="center"/>
    </xf>
    <xf numFmtId="0" fontId="0" fillId="0" borderId="38" xfId="0" applyBorder="1" applyAlignment="1" applyProtection="1">
      <alignment horizontal="center" vertical="center"/>
    </xf>
    <xf numFmtId="0" fontId="0" fillId="0" borderId="70" xfId="0" applyBorder="1" applyAlignment="1" applyProtection="1">
      <alignment horizontal="right"/>
    </xf>
    <xf numFmtId="0" fontId="0" fillId="0" borderId="78" xfId="0" applyBorder="1" applyAlignment="1"/>
    <xf numFmtId="0" fontId="0" fillId="0" borderId="95" xfId="0" applyBorder="1" applyAlignment="1"/>
    <xf numFmtId="0" fontId="174" fillId="4" borderId="16" xfId="0" applyFont="1" applyFill="1" applyBorder="1" applyAlignment="1">
      <alignment horizontal="left" vertical="center" wrapText="1"/>
    </xf>
    <xf numFmtId="0" fontId="174" fillId="4" borderId="39" xfId="0" applyFont="1" applyFill="1" applyBorder="1" applyAlignment="1">
      <alignment horizontal="left" vertical="center" wrapText="1"/>
    </xf>
    <xf numFmtId="14" fontId="174" fillId="4" borderId="16" xfId="0" applyNumberFormat="1" applyFont="1" applyFill="1" applyBorder="1" applyAlignment="1">
      <alignment horizontal="left" vertical="center" wrapText="1"/>
    </xf>
    <xf numFmtId="0" fontId="174" fillId="0" borderId="3" xfId="0" applyFont="1" applyFill="1" applyBorder="1" applyAlignment="1">
      <alignment horizontal="left" vertical="center" wrapText="1"/>
    </xf>
    <xf numFmtId="0" fontId="172" fillId="2" borderId="136" xfId="0" applyFont="1" applyFill="1" applyBorder="1" applyAlignment="1">
      <alignment horizontal="center" vertical="center"/>
    </xf>
    <xf numFmtId="0" fontId="172" fillId="2" borderId="23" xfId="0" applyFont="1" applyFill="1" applyBorder="1" applyAlignment="1">
      <alignment horizontal="center" vertical="center"/>
    </xf>
    <xf numFmtId="0" fontId="0" fillId="0" borderId="16" xfId="0" applyBorder="1" applyAlignment="1">
      <alignment horizontal="left" vertical="top" wrapText="1"/>
    </xf>
    <xf numFmtId="0" fontId="0" fillId="0" borderId="2" xfId="0" applyBorder="1" applyAlignment="1">
      <alignment horizontal="left" vertical="top" wrapText="1"/>
    </xf>
    <xf numFmtId="0" fontId="0" fillId="0" borderId="39" xfId="0" applyBorder="1" applyAlignment="1">
      <alignment horizontal="left" vertical="top" wrapText="1"/>
    </xf>
    <xf numFmtId="0" fontId="23" fillId="0" borderId="16" xfId="0" applyFont="1" applyBorder="1" applyAlignment="1">
      <alignment horizontal="left" vertical="top" wrapText="1"/>
    </xf>
    <xf numFmtId="0" fontId="0" fillId="0" borderId="2" xfId="0" applyBorder="1" applyAlignment="1">
      <alignment horizontal="left" vertical="top"/>
    </xf>
    <xf numFmtId="0" fontId="0" fillId="0" borderId="39" xfId="0" applyBorder="1" applyAlignment="1">
      <alignment horizontal="left" vertical="top"/>
    </xf>
    <xf numFmtId="0" fontId="0" fillId="0" borderId="16" xfId="0" applyBorder="1" applyAlignment="1">
      <alignment horizontal="left" vertical="center"/>
    </xf>
    <xf numFmtId="0" fontId="0" fillId="0" borderId="2" xfId="0" applyBorder="1" applyAlignment="1">
      <alignment horizontal="left" vertical="center"/>
    </xf>
    <xf numFmtId="0" fontId="0" fillId="0" borderId="39" xfId="0" applyBorder="1" applyAlignment="1">
      <alignment horizontal="left" vertical="center"/>
    </xf>
    <xf numFmtId="0" fontId="0" fillId="0" borderId="16" xfId="0" applyBorder="1" applyAlignment="1">
      <alignment horizontal="center" vertical="center"/>
    </xf>
    <xf numFmtId="0" fontId="0" fillId="0" borderId="2" xfId="0" applyBorder="1" applyAlignment="1">
      <alignment horizontal="center" vertical="center"/>
    </xf>
    <xf numFmtId="0" fontId="0" fillId="0" borderId="39" xfId="0" applyBorder="1" applyAlignment="1">
      <alignment horizontal="center" vertical="center"/>
    </xf>
    <xf numFmtId="0" fontId="174" fillId="4" borderId="16" xfId="0" applyFont="1" applyFill="1" applyBorder="1" applyAlignment="1">
      <alignment horizontal="center" vertical="center" wrapText="1"/>
    </xf>
    <xf numFmtId="0" fontId="174" fillId="4" borderId="39" xfId="0" applyFont="1" applyFill="1" applyBorder="1" applyAlignment="1">
      <alignment horizontal="center" vertical="center" wrapText="1"/>
    </xf>
    <xf numFmtId="14" fontId="174" fillId="0" borderId="3" xfId="0" applyNumberFormat="1" applyFont="1" applyFill="1" applyBorder="1" applyAlignment="1">
      <alignment horizontal="left" vertical="center" wrapText="1"/>
    </xf>
    <xf numFmtId="0" fontId="0" fillId="0" borderId="3" xfId="0" applyBorder="1" applyAlignment="1">
      <alignment horizontal="left"/>
    </xf>
    <xf numFmtId="0" fontId="109" fillId="0" borderId="0" xfId="0" applyFont="1" applyAlignment="1">
      <alignment wrapText="1"/>
    </xf>
    <xf numFmtId="0" fontId="0" fillId="0" borderId="0" xfId="0" applyAlignment="1">
      <alignment wrapText="1"/>
    </xf>
    <xf numFmtId="0" fontId="107" fillId="0" borderId="16" xfId="0" applyFont="1" applyBorder="1" applyAlignment="1">
      <alignment wrapText="1"/>
    </xf>
    <xf numFmtId="0" fontId="0" fillId="0" borderId="39" xfId="0" applyBorder="1" applyAlignment="1">
      <alignment wrapText="1"/>
    </xf>
    <xf numFmtId="0" fontId="111" fillId="0" borderId="16" xfId="0" applyFont="1" applyBorder="1" applyAlignment="1">
      <alignment horizontal="left" wrapText="1"/>
    </xf>
    <xf numFmtId="0" fontId="111" fillId="0" borderId="2" xfId="0" applyFont="1" applyBorder="1" applyAlignment="1">
      <alignment horizontal="left" wrapText="1"/>
    </xf>
    <xf numFmtId="0" fontId="111" fillId="0" borderId="39" xfId="0" applyFont="1" applyBorder="1" applyAlignment="1">
      <alignment horizontal="left" wrapText="1"/>
    </xf>
    <xf numFmtId="0" fontId="0" fillId="0" borderId="21" xfId="0" applyBorder="1" applyAlignment="1">
      <alignment vertical="top" wrapText="1"/>
    </xf>
    <xf numFmtId="0" fontId="0" fillId="0" borderId="9" xfId="0" applyBorder="1" applyAlignment="1">
      <alignment vertical="top" wrapText="1"/>
    </xf>
    <xf numFmtId="0" fontId="0" fillId="0" borderId="20" xfId="0" applyBorder="1" applyAlignment="1">
      <alignment vertical="top" wrapText="1"/>
    </xf>
    <xf numFmtId="0" fontId="0" fillId="0" borderId="37" xfId="0" applyBorder="1" applyAlignment="1">
      <alignment vertical="top" wrapText="1"/>
    </xf>
    <xf numFmtId="0" fontId="0" fillId="0" borderId="14" xfId="0" applyBorder="1" applyAlignment="1">
      <alignment vertical="top" wrapText="1"/>
    </xf>
    <xf numFmtId="0" fontId="0" fillId="0" borderId="23" xfId="0" applyBorder="1" applyAlignment="1">
      <alignment vertical="top" wrapText="1"/>
    </xf>
    <xf numFmtId="0" fontId="107" fillId="0" borderId="2" xfId="0" applyFont="1" applyBorder="1" applyAlignment="1">
      <alignment wrapText="1"/>
    </xf>
    <xf numFmtId="0" fontId="0" fillId="0" borderId="2" xfId="0" applyBorder="1" applyAlignment="1">
      <alignment wrapText="1"/>
    </xf>
    <xf numFmtId="0" fontId="179" fillId="0" borderId="14" xfId="0" applyFont="1" applyBorder="1" applyAlignment="1">
      <alignment horizontal="center"/>
    </xf>
    <xf numFmtId="0" fontId="74" fillId="22" borderId="6" xfId="52" applyFont="1" applyFill="1" applyBorder="1" applyAlignment="1">
      <alignment horizontal="center"/>
    </xf>
    <xf numFmtId="0" fontId="74" fillId="22" borderId="7" xfId="52" applyFont="1" applyFill="1" applyBorder="1" applyAlignment="1">
      <alignment horizontal="center"/>
    </xf>
    <xf numFmtId="0" fontId="74" fillId="22" borderId="4" xfId="52" applyFont="1" applyFill="1" applyBorder="1" applyAlignment="1">
      <alignment horizontal="center"/>
    </xf>
    <xf numFmtId="0" fontId="131" fillId="0" borderId="8" xfId="52" applyFont="1" applyBorder="1" applyAlignment="1">
      <alignment horizontal="right"/>
    </xf>
    <xf numFmtId="0" fontId="131" fillId="0" borderId="0" xfId="52" applyFont="1" applyBorder="1" applyAlignment="1">
      <alignment horizontal="right"/>
    </xf>
    <xf numFmtId="0" fontId="90" fillId="0" borderId="2" xfId="52" applyFont="1" applyBorder="1" applyAlignment="1">
      <alignment horizontal="left" vertical="center"/>
    </xf>
    <xf numFmtId="0" fontId="23" fillId="0" borderId="0" xfId="52" applyFont="1" applyBorder="1" applyAlignment="1">
      <alignment horizontal="right" vertical="center"/>
    </xf>
    <xf numFmtId="0" fontId="90" fillId="0" borderId="136" xfId="52" applyFont="1" applyBorder="1" applyAlignment="1" applyProtection="1">
      <alignment horizontal="left" vertical="center"/>
    </xf>
    <xf numFmtId="0" fontId="23" fillId="0" borderId="0" xfId="52" applyNumberFormat="1" applyFont="1" applyBorder="1" applyAlignment="1" applyProtection="1">
      <alignment horizontal="center" vertical="center"/>
      <protection locked="0"/>
    </xf>
    <xf numFmtId="0" fontId="90" fillId="0" borderId="136" xfId="52" applyFont="1" applyBorder="1" applyAlignment="1">
      <alignment horizontal="left" vertical="center"/>
    </xf>
    <xf numFmtId="0" fontId="90" fillId="0" borderId="38" xfId="52" applyFont="1" applyBorder="1" applyAlignment="1">
      <alignment horizontal="left" vertical="center"/>
    </xf>
    <xf numFmtId="0" fontId="131" fillId="0" borderId="8" xfId="52" applyFont="1" applyBorder="1" applyAlignment="1">
      <alignment horizontal="right" vertical="center"/>
    </xf>
    <xf numFmtId="0" fontId="131" fillId="0" borderId="0" xfId="52" applyFont="1" applyBorder="1" applyAlignment="1">
      <alignment horizontal="right" vertical="center"/>
    </xf>
    <xf numFmtId="14" fontId="90" fillId="0" borderId="2" xfId="52" applyNumberFormat="1" applyFont="1" applyBorder="1" applyAlignment="1">
      <alignment horizontal="center" vertical="center"/>
    </xf>
    <xf numFmtId="0" fontId="90" fillId="0" borderId="2" xfId="52" applyFont="1" applyBorder="1" applyAlignment="1">
      <alignment horizontal="center" vertical="center"/>
    </xf>
    <xf numFmtId="0" fontId="90" fillId="0" borderId="51" xfId="52" applyFont="1" applyBorder="1" applyAlignment="1">
      <alignment horizontal="center" vertical="center"/>
    </xf>
    <xf numFmtId="0" fontId="15" fillId="0" borderId="69" xfId="52" applyFont="1" applyBorder="1" applyAlignment="1">
      <alignment horizontal="center" vertical="center" textRotation="90" wrapText="1"/>
    </xf>
    <xf numFmtId="0" fontId="15" fillId="0" borderId="31" xfId="52" applyFont="1" applyBorder="1" applyAlignment="1">
      <alignment horizontal="center" vertical="center" textRotation="90" wrapText="1"/>
    </xf>
    <xf numFmtId="0" fontId="15" fillId="0" borderId="15" xfId="52" applyFont="1" applyBorder="1" applyAlignment="1">
      <alignment horizontal="center" vertical="center" textRotation="90" wrapText="1"/>
    </xf>
    <xf numFmtId="0" fontId="12" fillId="0" borderId="63" xfId="52" applyFont="1" applyBorder="1" applyAlignment="1">
      <alignment horizontal="center" vertical="center" textRotation="90" wrapText="1"/>
    </xf>
    <xf numFmtId="0" fontId="12" fillId="0" borderId="33" xfId="52" applyFont="1" applyBorder="1" applyAlignment="1">
      <alignment horizontal="center" vertical="center" textRotation="90" wrapText="1"/>
    </xf>
    <xf numFmtId="0" fontId="12" fillId="0" borderId="79" xfId="52" applyFont="1" applyBorder="1" applyAlignment="1">
      <alignment horizontal="center" vertical="center" textRotation="90" wrapText="1"/>
    </xf>
    <xf numFmtId="0" fontId="9" fillId="23" borderId="16" xfId="52" applyFont="1" applyFill="1" applyBorder="1" applyAlignment="1" applyProtection="1">
      <alignment horizontal="left" vertical="center" wrapText="1"/>
      <protection locked="0"/>
    </xf>
    <xf numFmtId="0" fontId="9" fillId="23" borderId="2" xfId="52" applyFont="1" applyFill="1" applyBorder="1" applyAlignment="1" applyProtection="1">
      <alignment horizontal="left" vertical="center" wrapText="1"/>
      <protection locked="0"/>
    </xf>
    <xf numFmtId="0" fontId="9" fillId="23" borderId="39" xfId="52" applyFont="1" applyFill="1" applyBorder="1" applyAlignment="1" applyProtection="1">
      <alignment horizontal="left" vertical="center" wrapText="1"/>
      <protection locked="0"/>
    </xf>
    <xf numFmtId="0" fontId="15" fillId="0" borderId="69" xfId="52" applyFont="1" applyFill="1" applyBorder="1" applyAlignment="1">
      <alignment horizontal="center" vertical="center" textRotation="90" wrapText="1"/>
    </xf>
    <xf numFmtId="0" fontId="15" fillId="0" borderId="31" xfId="52" applyFont="1" applyFill="1" applyBorder="1" applyAlignment="1">
      <alignment horizontal="center" vertical="center" textRotation="90" wrapText="1"/>
    </xf>
    <xf numFmtId="0" fontId="15" fillId="0" borderId="15" xfId="52" applyFont="1" applyFill="1" applyBorder="1" applyAlignment="1">
      <alignment horizontal="center" vertical="center" textRotation="90" wrapText="1"/>
    </xf>
    <xf numFmtId="0" fontId="131" fillId="0" borderId="134" xfId="52" applyFont="1" applyBorder="1" applyAlignment="1">
      <alignment horizontal="center" vertical="center"/>
    </xf>
    <xf numFmtId="0" fontId="131" fillId="0" borderId="81" xfId="52" applyFont="1" applyBorder="1" applyAlignment="1">
      <alignment horizontal="center" vertical="center"/>
    </xf>
    <xf numFmtId="0" fontId="15" fillId="0" borderId="69" xfId="52" applyFont="1" applyBorder="1" applyAlignment="1">
      <alignment horizontal="left" vertical="center" wrapText="1"/>
    </xf>
    <xf numFmtId="0" fontId="15" fillId="0" borderId="15" xfId="52" applyFont="1" applyBorder="1" applyAlignment="1">
      <alignment horizontal="left" vertical="center" wrapText="1"/>
    </xf>
    <xf numFmtId="0" fontId="15" fillId="0" borderId="69" xfId="52" applyFont="1" applyBorder="1" applyAlignment="1">
      <alignment horizontal="center" vertical="center" textRotation="90"/>
    </xf>
    <xf numFmtId="0" fontId="15" fillId="0" borderId="15" xfId="52" applyFont="1" applyBorder="1" applyAlignment="1">
      <alignment horizontal="center" vertical="center" textRotation="90"/>
    </xf>
    <xf numFmtId="0" fontId="15" fillId="0" borderId="69" xfId="52" applyFont="1" applyFill="1" applyBorder="1" applyAlignment="1">
      <alignment horizontal="center" vertical="center" textRotation="90"/>
    </xf>
    <xf numFmtId="0" fontId="15" fillId="0" borderId="15" xfId="52" applyFont="1" applyFill="1" applyBorder="1" applyAlignment="1">
      <alignment horizontal="center" vertical="center" textRotation="90"/>
    </xf>
    <xf numFmtId="0" fontId="131" fillId="0" borderId="69" xfId="52" applyFont="1" applyBorder="1" applyAlignment="1">
      <alignment horizontal="center" vertical="center" wrapText="1"/>
    </xf>
    <xf numFmtId="0" fontId="131" fillId="0" borderId="31" xfId="52" applyFont="1" applyBorder="1" applyAlignment="1">
      <alignment horizontal="center" vertical="center" wrapText="1"/>
    </xf>
    <xf numFmtId="0" fontId="131" fillId="0" borderId="15" xfId="52" applyFont="1" applyBorder="1" applyAlignment="1">
      <alignment horizontal="center" vertical="center" wrapText="1"/>
    </xf>
    <xf numFmtId="0" fontId="130" fillId="0" borderId="69" xfId="52" applyFont="1" applyBorder="1" applyAlignment="1">
      <alignment horizontal="center" vertical="center" textRotation="90"/>
    </xf>
    <xf numFmtId="0" fontId="130" fillId="0" borderId="31" xfId="52" applyFont="1" applyBorder="1" applyAlignment="1">
      <alignment horizontal="center" vertical="center" textRotation="90"/>
    </xf>
    <xf numFmtId="0" fontId="130" fillId="0" borderId="15" xfId="52" applyFont="1" applyBorder="1" applyAlignment="1">
      <alignment horizontal="center" vertical="center" textRotation="90"/>
    </xf>
    <xf numFmtId="0" fontId="131" fillId="0" borderId="21" xfId="52" applyFont="1" applyBorder="1" applyAlignment="1">
      <alignment horizontal="center" vertical="center" wrapText="1"/>
    </xf>
    <xf numFmtId="0" fontId="131" fillId="0" borderId="64" xfId="52" applyFont="1" applyBorder="1" applyAlignment="1">
      <alignment horizontal="center" vertical="center" wrapText="1"/>
    </xf>
    <xf numFmtId="0" fontId="131" fillId="0" borderId="37" xfId="52" applyFont="1" applyBorder="1" applyAlignment="1">
      <alignment horizontal="center" vertical="center" wrapText="1"/>
    </xf>
    <xf numFmtId="0" fontId="15" fillId="0" borderId="3" xfId="52" applyFont="1" applyFill="1" applyBorder="1" applyAlignment="1">
      <alignment horizontal="center" vertical="center" textRotation="90" wrapText="1"/>
    </xf>
    <xf numFmtId="0" fontId="131" fillId="0" borderId="9" xfId="52" applyFont="1" applyBorder="1" applyAlignment="1">
      <alignment horizontal="center" vertical="center" wrapText="1"/>
    </xf>
    <xf numFmtId="0" fontId="131" fillId="0" borderId="20" xfId="52" applyFont="1" applyBorder="1" applyAlignment="1">
      <alignment horizontal="center" vertical="center" wrapText="1"/>
    </xf>
    <xf numFmtId="0" fontId="131" fillId="0" borderId="0" xfId="52" applyFont="1" applyBorder="1" applyAlignment="1">
      <alignment horizontal="center" vertical="center" wrapText="1"/>
    </xf>
    <xf numFmtId="0" fontId="131" fillId="0" borderId="32" xfId="52" applyFont="1" applyBorder="1" applyAlignment="1">
      <alignment horizontal="center" vertical="center" wrapText="1"/>
    </xf>
    <xf numFmtId="0" fontId="131" fillId="0" borderId="136" xfId="52" applyFont="1" applyBorder="1" applyAlignment="1">
      <alignment horizontal="center" vertical="center" wrapText="1"/>
    </xf>
    <xf numFmtId="0" fontId="131" fillId="0" borderId="23" xfId="52" applyFont="1" applyBorder="1" applyAlignment="1">
      <alignment horizontal="center" vertical="center" wrapText="1"/>
    </xf>
    <xf numFmtId="0" fontId="0" fillId="0" borderId="16" xfId="52" applyFont="1" applyBorder="1" applyAlignment="1" applyProtection="1">
      <alignment horizontal="left" vertical="center" wrapText="1"/>
      <protection locked="0"/>
    </xf>
    <xf numFmtId="0" fontId="9" fillId="0" borderId="2" xfId="52" applyFont="1" applyBorder="1" applyAlignment="1" applyProtection="1">
      <alignment horizontal="left" vertical="center" wrapText="1"/>
      <protection locked="0"/>
    </xf>
    <xf numFmtId="0" fontId="9" fillId="0" borderId="39" xfId="52" applyFont="1" applyBorder="1" applyAlignment="1" applyProtection="1">
      <alignment horizontal="left" vertical="center" wrapText="1"/>
      <protection locked="0"/>
    </xf>
    <xf numFmtId="0" fontId="9" fillId="0" borderId="16" xfId="52" applyFont="1" applyBorder="1" applyAlignment="1" applyProtection="1">
      <alignment horizontal="left" vertical="center" wrapText="1"/>
      <protection locked="0"/>
    </xf>
    <xf numFmtId="0" fontId="9" fillId="23" borderId="98" xfId="52" applyFont="1" applyFill="1" applyBorder="1" applyAlignment="1" applyProtection="1">
      <alignment horizontal="left" vertical="center" wrapText="1"/>
      <protection locked="0"/>
    </xf>
    <xf numFmtId="0" fontId="9" fillId="23" borderId="78" xfId="52" applyFont="1" applyFill="1" applyBorder="1" applyAlignment="1" applyProtection="1">
      <alignment horizontal="left" vertical="center" wrapText="1"/>
      <protection locked="0"/>
    </xf>
    <xf numFmtId="0" fontId="9" fillId="23" borderId="95" xfId="52" applyFont="1" applyFill="1" applyBorder="1" applyAlignment="1" applyProtection="1">
      <alignment horizontal="left" vertical="center" wrapText="1"/>
      <protection locked="0"/>
    </xf>
    <xf numFmtId="49" fontId="19" fillId="0" borderId="16" xfId="0" applyNumberFormat="1" applyFont="1" applyBorder="1" applyAlignment="1" applyProtection="1">
      <alignment horizontal="center" wrapText="1"/>
    </xf>
    <xf numFmtId="49" fontId="19" fillId="0" borderId="2" xfId="0" applyNumberFormat="1" applyFont="1" applyBorder="1" applyAlignment="1" applyProtection="1">
      <alignment horizontal="center" wrapText="1"/>
    </xf>
    <xf numFmtId="49" fontId="19" fillId="0" borderId="16" xfId="0" applyNumberFormat="1" applyFont="1" applyBorder="1" applyAlignment="1" applyProtection="1">
      <alignment horizontal="left" vertical="top" wrapText="1"/>
    </xf>
    <xf numFmtId="49" fontId="19" fillId="0" borderId="2" xfId="0" applyNumberFormat="1" applyFont="1" applyBorder="1" applyAlignment="1" applyProtection="1">
      <alignment horizontal="left" vertical="top" wrapText="1"/>
    </xf>
    <xf numFmtId="49" fontId="19" fillId="0" borderId="39" xfId="0" applyNumberFormat="1" applyFont="1" applyBorder="1" applyAlignment="1" applyProtection="1">
      <alignment horizontal="left" vertical="top" wrapText="1"/>
    </xf>
    <xf numFmtId="49" fontId="19" fillId="0" borderId="39" xfId="0" applyNumberFormat="1" applyFont="1" applyBorder="1" applyAlignment="1" applyProtection="1">
      <alignment horizontal="center" wrapText="1"/>
    </xf>
    <xf numFmtId="49" fontId="19" fillId="0" borderId="16" xfId="0" quotePrefix="1" applyNumberFormat="1" applyFont="1" applyBorder="1" applyAlignment="1" applyProtection="1">
      <alignment horizontal="left" vertical="top" wrapText="1"/>
    </xf>
    <xf numFmtId="49" fontId="19" fillId="0" borderId="16" xfId="0" quotePrefix="1" applyNumberFormat="1" applyFont="1" applyBorder="1" applyAlignment="1" applyProtection="1">
      <alignment horizontal="center" wrapText="1"/>
    </xf>
    <xf numFmtId="49" fontId="19" fillId="0" borderId="16" xfId="0" applyNumberFormat="1" applyFont="1" applyBorder="1" applyAlignment="1" applyProtection="1">
      <alignment horizontal="left" wrapText="1"/>
    </xf>
    <xf numFmtId="49" fontId="19" fillId="0" borderId="2" xfId="0" applyNumberFormat="1" applyFont="1" applyBorder="1" applyAlignment="1" applyProtection="1">
      <alignment horizontal="left" wrapText="1"/>
    </xf>
    <xf numFmtId="49" fontId="19" fillId="0" borderId="39" xfId="0" applyNumberFormat="1" applyFont="1" applyBorder="1" applyAlignment="1" applyProtection="1">
      <alignment horizontal="left" wrapText="1"/>
    </xf>
    <xf numFmtId="49" fontId="19" fillId="0" borderId="16" xfId="0" quotePrefix="1" applyNumberFormat="1" applyFont="1" applyBorder="1" applyAlignment="1" applyProtection="1">
      <alignment horizontal="left" wrapText="1"/>
    </xf>
    <xf numFmtId="0" fontId="25" fillId="2" borderId="21" xfId="0" applyFont="1" applyFill="1" applyBorder="1" applyAlignment="1" applyProtection="1">
      <alignment horizontal="center" vertical="center" wrapText="1"/>
    </xf>
    <xf numFmtId="0" fontId="25" fillId="2" borderId="9" xfId="0" applyFont="1" applyFill="1" applyBorder="1" applyAlignment="1" applyProtection="1">
      <alignment horizontal="center" vertical="center" wrapText="1"/>
    </xf>
    <xf numFmtId="0" fontId="25" fillId="2" borderId="20" xfId="0" applyFont="1" applyFill="1" applyBorder="1" applyAlignment="1" applyProtection="1">
      <alignment horizontal="center" vertical="center" wrapText="1"/>
    </xf>
    <xf numFmtId="0" fontId="25" fillId="2" borderId="64"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xf>
    <xf numFmtId="0" fontId="25" fillId="2" borderId="32" xfId="0"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wrapText="1"/>
    </xf>
    <xf numFmtId="0" fontId="25" fillId="2" borderId="14"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26" fillId="2" borderId="21" xfId="0" applyFont="1" applyFill="1" applyBorder="1" applyAlignment="1" applyProtection="1">
      <alignment horizontal="center" vertical="center" wrapText="1"/>
    </xf>
    <xf numFmtId="0" fontId="26" fillId="2" borderId="20" xfId="0" applyFont="1" applyFill="1" applyBorder="1" applyAlignment="1" applyProtection="1">
      <alignment horizontal="center" vertical="center" wrapText="1"/>
    </xf>
    <xf numFmtId="0" fontId="26" fillId="2" borderId="64" xfId="0" applyFont="1" applyFill="1" applyBorder="1" applyAlignment="1" applyProtection="1">
      <alignment horizontal="center" vertical="center" wrapText="1"/>
    </xf>
    <xf numFmtId="0" fontId="26" fillId="2" borderId="32" xfId="0" applyFont="1" applyFill="1" applyBorder="1" applyAlignment="1" applyProtection="1">
      <alignment horizontal="center" vertical="center" wrapText="1"/>
    </xf>
    <xf numFmtId="0" fontId="26" fillId="2" borderId="37" xfId="0" applyFont="1" applyFill="1" applyBorder="1" applyAlignment="1" applyProtection="1">
      <alignment horizontal="center" vertical="center" wrapText="1"/>
    </xf>
    <xf numFmtId="0" fontId="26" fillId="2" borderId="23" xfId="0" applyFont="1" applyFill="1" applyBorder="1" applyAlignment="1" applyProtection="1">
      <alignment horizontal="center" vertical="center" wrapText="1"/>
    </xf>
    <xf numFmtId="0" fontId="25" fillId="2" borderId="69" xfId="0" applyFont="1" applyFill="1" applyBorder="1" applyAlignment="1" applyProtection="1">
      <alignment horizontal="center"/>
    </xf>
    <xf numFmtId="0" fontId="25" fillId="2" borderId="31" xfId="0" applyFont="1" applyFill="1" applyBorder="1" applyAlignment="1" applyProtection="1">
      <alignment horizontal="center"/>
    </xf>
    <xf numFmtId="0" fontId="25" fillId="2" borderId="15" xfId="0" applyFont="1" applyFill="1" applyBorder="1" applyAlignment="1" applyProtection="1">
      <alignment horizontal="center"/>
    </xf>
    <xf numFmtId="0" fontId="19" fillId="2" borderId="86" xfId="0" applyNumberFormat="1" applyFont="1" applyFill="1" applyBorder="1" applyAlignment="1" applyProtection="1">
      <alignment horizontal="left" vertical="center" wrapText="1"/>
    </xf>
    <xf numFmtId="0" fontId="25" fillId="2" borderId="89" xfId="0" applyNumberFormat="1" applyFont="1" applyFill="1" applyBorder="1" applyAlignment="1" applyProtection="1">
      <alignment horizontal="left" vertical="center" wrapText="1"/>
    </xf>
    <xf numFmtId="0" fontId="25" fillId="2" borderId="90" xfId="0" applyNumberFormat="1" applyFont="1" applyFill="1" applyBorder="1" applyAlignment="1" applyProtection="1">
      <alignment horizontal="left" vertical="center" wrapText="1"/>
    </xf>
    <xf numFmtId="0" fontId="25" fillId="2" borderId="87" xfId="0" applyNumberFormat="1" applyFont="1" applyFill="1" applyBorder="1" applyAlignment="1" applyProtection="1">
      <alignment horizontal="left" vertical="center" wrapText="1"/>
    </xf>
    <xf numFmtId="0" fontId="25" fillId="2" borderId="91"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88" xfId="0" applyNumberFormat="1" applyFont="1" applyFill="1" applyBorder="1" applyAlignment="1" applyProtection="1">
      <alignment horizontal="left" vertical="center" wrapText="1"/>
    </xf>
    <xf numFmtId="0" fontId="25" fillId="2" borderId="93" xfId="0" applyNumberFormat="1" applyFont="1" applyFill="1" applyBorder="1" applyAlignment="1" applyProtection="1">
      <alignment horizontal="left" vertical="center" wrapText="1"/>
    </xf>
    <xf numFmtId="0" fontId="25" fillId="2" borderId="94"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center" vertical="center" wrapText="1"/>
    </xf>
    <xf numFmtId="0" fontId="26" fillId="2" borderId="31" xfId="0" applyFont="1" applyFill="1" applyBorder="1" applyAlignment="1" applyProtection="1">
      <alignment horizontal="center" vertical="center" wrapText="1"/>
    </xf>
    <xf numFmtId="0" fontId="26" fillId="2" borderId="15" xfId="0" applyFont="1" applyFill="1" applyBorder="1" applyAlignment="1" applyProtection="1">
      <alignment horizontal="center" vertical="center" wrapText="1"/>
    </xf>
    <xf numFmtId="0" fontId="15" fillId="0" borderId="14" xfId="0" applyFont="1" applyBorder="1" applyAlignment="1" applyProtection="1">
      <alignment horizontal="left" vertical="center"/>
    </xf>
    <xf numFmtId="0" fontId="12" fillId="0" borderId="0" xfId="0" applyFont="1" applyBorder="1" applyAlignment="1" applyProtection="1">
      <alignment horizontal="left" vertical="center" shrinkToFit="1"/>
    </xf>
    <xf numFmtId="0" fontId="15" fillId="0" borderId="14" xfId="0" applyFont="1" applyBorder="1" applyAlignment="1" applyProtection="1">
      <alignment horizontal="left" vertical="center" shrinkToFit="1"/>
    </xf>
    <xf numFmtId="0" fontId="12" fillId="0" borderId="0" xfId="0" applyFont="1" applyAlignment="1" applyProtection="1">
      <alignment horizontal="left" vertical="center"/>
    </xf>
    <xf numFmtId="0" fontId="15" fillId="0" borderId="14" xfId="0" applyFont="1" applyBorder="1" applyAlignment="1" applyProtection="1">
      <alignment horizontal="center" vertical="center"/>
    </xf>
    <xf numFmtId="0" fontId="15" fillId="0" borderId="14" xfId="0" applyFont="1" applyBorder="1" applyAlignment="1" applyProtection="1">
      <alignment horizontal="center" vertical="center" shrinkToFit="1"/>
    </xf>
    <xf numFmtId="0" fontId="19" fillId="2" borderId="21"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0" fontId="19" fillId="2" borderId="20" xfId="0" applyFont="1" applyFill="1" applyBorder="1" applyAlignment="1" applyProtection="1">
      <alignment horizontal="center" vertical="center" wrapText="1"/>
    </xf>
    <xf numFmtId="0" fontId="19" fillId="2" borderId="64"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19" fillId="2" borderId="32" xfId="0" applyFont="1" applyFill="1" applyBorder="1" applyAlignment="1" applyProtection="1">
      <alignment horizontal="center" vertical="center" wrapText="1"/>
    </xf>
    <xf numFmtId="0" fontId="19" fillId="2" borderId="37" xfId="0" applyFont="1" applyFill="1" applyBorder="1" applyAlignment="1" applyProtection="1">
      <alignment horizontal="center" vertical="center" wrapText="1"/>
    </xf>
    <xf numFmtId="0" fontId="19" fillId="2" borderId="14" xfId="0" applyFont="1" applyFill="1" applyBorder="1" applyAlignment="1" applyProtection="1">
      <alignment horizontal="center" vertical="center" wrapText="1"/>
    </xf>
    <xf numFmtId="0" fontId="19" fillId="2" borderId="23" xfId="0" applyFont="1" applyFill="1" applyBorder="1" applyAlignment="1" applyProtection="1">
      <alignment horizontal="center" vertical="center" wrapText="1"/>
    </xf>
    <xf numFmtId="0" fontId="25" fillId="2" borderId="16" xfId="0" applyFont="1" applyFill="1" applyBorder="1" applyAlignment="1" applyProtection="1">
      <alignment horizontal="center" vertical="center"/>
    </xf>
    <xf numFmtId="0" fontId="25" fillId="2" borderId="2" xfId="0" applyFont="1" applyFill="1" applyBorder="1" applyAlignment="1" applyProtection="1">
      <alignment horizontal="center" vertical="center"/>
    </xf>
    <xf numFmtId="0" fontId="25" fillId="2" borderId="39" xfId="0" applyFont="1" applyFill="1" applyBorder="1" applyAlignment="1" applyProtection="1">
      <alignment horizontal="center" vertical="center"/>
    </xf>
    <xf numFmtId="0" fontId="15" fillId="0" borderId="14" xfId="0" applyFont="1" applyBorder="1" applyAlignment="1" applyProtection="1">
      <alignment vertical="center" shrinkToFit="1"/>
    </xf>
    <xf numFmtId="49" fontId="15" fillId="0" borderId="14" xfId="0" applyNumberFormat="1" applyFont="1" applyBorder="1" applyAlignment="1" applyProtection="1">
      <alignment horizontal="left" vertical="center" shrinkToFit="1"/>
    </xf>
    <xf numFmtId="1" fontId="12" fillId="0" borderId="14" xfId="0" applyNumberFormat="1" applyFont="1" applyBorder="1" applyAlignment="1" applyProtection="1">
      <alignment horizontal="left" vertical="center" shrinkToFit="1"/>
    </xf>
    <xf numFmtId="0" fontId="33" fillId="0" borderId="0" xfId="0" applyFont="1" applyAlignment="1">
      <alignment horizontal="center"/>
    </xf>
    <xf numFmtId="0" fontId="20" fillId="0" borderId="6" xfId="55" applyFont="1" applyBorder="1" applyAlignment="1">
      <alignment horizontal="center"/>
    </xf>
    <xf numFmtId="0" fontId="20" fillId="0" borderId="7" xfId="55" applyFont="1" applyBorder="1" applyAlignment="1">
      <alignment horizontal="center"/>
    </xf>
    <xf numFmtId="0" fontId="20" fillId="0" borderId="4" xfId="55" applyFont="1" applyBorder="1" applyAlignment="1">
      <alignment horizontal="center"/>
    </xf>
    <xf numFmtId="0" fontId="12" fillId="0" borderId="66" xfId="55" applyFont="1" applyBorder="1" applyAlignment="1">
      <alignment horizontal="center" vertical="center" wrapText="1"/>
    </xf>
    <xf numFmtId="0" fontId="12" fillId="0" borderId="3" xfId="55" applyFont="1" applyBorder="1" applyAlignment="1">
      <alignment horizontal="center" vertical="center" wrapText="1"/>
    </xf>
    <xf numFmtId="0" fontId="12" fillId="0" borderId="61" xfId="55" applyFont="1" applyBorder="1" applyAlignment="1">
      <alignment horizontal="center" vertical="center" wrapText="1"/>
    </xf>
    <xf numFmtId="14" fontId="12" fillId="0" borderId="16" xfId="55" applyNumberFormat="1" applyFont="1" applyBorder="1" applyAlignment="1">
      <alignment horizontal="center" vertical="center" wrapText="1"/>
    </xf>
    <xf numFmtId="14" fontId="12" fillId="0" borderId="39" xfId="55" applyNumberFormat="1" applyFont="1" applyBorder="1" applyAlignment="1">
      <alignment horizontal="center" vertical="center" wrapText="1"/>
    </xf>
    <xf numFmtId="14" fontId="12" fillId="0" borderId="3" xfId="55" applyNumberFormat="1" applyFont="1" applyBorder="1" applyAlignment="1">
      <alignment horizontal="center" vertical="center" wrapText="1"/>
    </xf>
    <xf numFmtId="14" fontId="12" fillId="0" borderId="61" xfId="55" applyNumberFormat="1" applyFont="1" applyBorder="1" applyAlignment="1">
      <alignment horizontal="center" vertical="center" wrapText="1"/>
    </xf>
    <xf numFmtId="0" fontId="12" fillId="0" borderId="13" xfId="55" applyFont="1" applyBorder="1" applyAlignment="1">
      <alignment horizontal="center" vertical="center" wrapText="1"/>
    </xf>
    <xf numFmtId="0" fontId="12" fillId="0" borderId="59" xfId="55" applyFont="1" applyBorder="1" applyAlignment="1">
      <alignment horizontal="center" vertical="center" wrapText="1"/>
    </xf>
    <xf numFmtId="0" fontId="12" fillId="0" borderId="21" xfId="55" applyFont="1" applyBorder="1" applyAlignment="1">
      <alignment horizontal="center" vertical="center" wrapText="1"/>
    </xf>
    <xf numFmtId="0" fontId="12" fillId="0" borderId="9" xfId="55" applyFont="1" applyBorder="1" applyAlignment="1">
      <alignment horizontal="center" vertical="center" wrapText="1"/>
    </xf>
    <xf numFmtId="0" fontId="12" fillId="0" borderId="20" xfId="55" applyFont="1" applyBorder="1" applyAlignment="1">
      <alignment horizontal="center" vertical="center" wrapText="1"/>
    </xf>
    <xf numFmtId="0" fontId="12" fillId="0" borderId="37" xfId="55" applyFont="1" applyBorder="1" applyAlignment="1">
      <alignment horizontal="center" vertical="center" wrapText="1"/>
    </xf>
    <xf numFmtId="0" fontId="12" fillId="0" borderId="136" xfId="55" applyFont="1" applyBorder="1" applyAlignment="1">
      <alignment horizontal="center" vertical="center" wrapText="1"/>
    </xf>
    <xf numFmtId="0" fontId="12" fillId="0" borderId="23" xfId="55" applyFont="1" applyBorder="1" applyAlignment="1">
      <alignment horizontal="center" vertical="center" wrapText="1"/>
    </xf>
    <xf numFmtId="0" fontId="12" fillId="0" borderId="58" xfId="55" applyFont="1" applyBorder="1" applyAlignment="1">
      <alignment horizontal="center" vertical="center" wrapText="1"/>
    </xf>
    <xf numFmtId="0" fontId="12" fillId="0" borderId="49" xfId="55" applyFont="1" applyBorder="1" applyAlignment="1">
      <alignment horizontal="center" vertical="center" wrapText="1"/>
    </xf>
    <xf numFmtId="0" fontId="12" fillId="0" borderId="11" xfId="55" applyFont="1" applyBorder="1" applyAlignment="1">
      <alignment horizontal="center" vertical="center" wrapText="1"/>
    </xf>
    <xf numFmtId="0" fontId="12" fillId="0" borderId="48" xfId="55" applyFont="1" applyBorder="1" applyAlignment="1">
      <alignment horizontal="center" vertical="center" wrapText="1"/>
    </xf>
    <xf numFmtId="0" fontId="12" fillId="0" borderId="30" xfId="55" applyFont="1" applyFill="1" applyBorder="1" applyAlignment="1">
      <alignment horizontal="center" vertical="center" wrapText="1"/>
    </xf>
    <xf numFmtId="0" fontId="12" fillId="0" borderId="81" xfId="55" applyFont="1" applyFill="1" applyBorder="1" applyAlignment="1">
      <alignment horizontal="center" vertical="center" wrapText="1"/>
    </xf>
    <xf numFmtId="0" fontId="12" fillId="0" borderId="31" xfId="55" applyFont="1" applyFill="1" applyBorder="1" applyAlignment="1">
      <alignment horizontal="center" vertical="center" wrapText="1"/>
    </xf>
    <xf numFmtId="0" fontId="12" fillId="0" borderId="15" xfId="55" applyFont="1" applyFill="1" applyBorder="1" applyAlignment="1">
      <alignment horizontal="center" vertical="center" wrapText="1"/>
    </xf>
    <xf numFmtId="0" fontId="12" fillId="0" borderId="33" xfId="55" applyFont="1" applyFill="1" applyBorder="1" applyAlignment="1">
      <alignment horizontal="center" vertical="center" wrapText="1"/>
    </xf>
    <xf numFmtId="0" fontId="12" fillId="0" borderId="79" xfId="55" applyFont="1" applyFill="1" applyBorder="1" applyAlignment="1">
      <alignment horizontal="center" vertical="center" wrapText="1"/>
    </xf>
    <xf numFmtId="0" fontId="12" fillId="0" borderId="21" xfId="55" applyFont="1" applyFill="1" applyBorder="1" applyAlignment="1">
      <alignment horizontal="center" vertical="center" wrapText="1"/>
    </xf>
    <xf numFmtId="0" fontId="12" fillId="0" borderId="37" xfId="55" applyFont="1" applyFill="1" applyBorder="1" applyAlignment="1">
      <alignment horizontal="center" vertical="center" wrapText="1"/>
    </xf>
    <xf numFmtId="0" fontId="12" fillId="0" borderId="3" xfId="55" applyFont="1" applyFill="1" applyBorder="1" applyAlignment="1">
      <alignment horizontal="center" vertical="center" wrapText="1"/>
    </xf>
    <xf numFmtId="0" fontId="12" fillId="0" borderId="9" xfId="55" applyFont="1" applyFill="1" applyBorder="1" applyAlignment="1">
      <alignment horizontal="center" vertical="center" wrapText="1"/>
    </xf>
    <xf numFmtId="0" fontId="12" fillId="0" borderId="136" xfId="55" applyFont="1" applyFill="1" applyBorder="1" applyAlignment="1">
      <alignment horizontal="center" vertical="center" wrapText="1"/>
    </xf>
    <xf numFmtId="0" fontId="12" fillId="0" borderId="3" xfId="55" applyFont="1" applyFill="1" applyBorder="1" applyAlignment="1">
      <alignment horizontal="center"/>
    </xf>
    <xf numFmtId="0" fontId="12" fillId="0" borderId="20" xfId="55" applyFont="1" applyFill="1" applyBorder="1" applyAlignment="1">
      <alignment horizontal="center" vertical="center" wrapText="1"/>
    </xf>
    <xf numFmtId="0" fontId="12" fillId="0" borderId="23" xfId="55" applyFont="1" applyFill="1" applyBorder="1" applyAlignment="1">
      <alignment horizontal="center" vertical="center" wrapText="1"/>
    </xf>
    <xf numFmtId="0" fontId="9" fillId="13" borderId="71" xfId="0" applyFont="1" applyFill="1" applyBorder="1" applyAlignment="1" applyProtection="1">
      <alignment horizontal="center" wrapText="1"/>
    </xf>
    <xf numFmtId="0" fontId="9" fillId="13" borderId="74" xfId="0" applyFont="1" applyFill="1" applyBorder="1" applyAlignment="1" applyProtection="1">
      <alignment horizontal="center" wrapText="1"/>
    </xf>
    <xf numFmtId="0" fontId="9" fillId="13" borderId="6" xfId="0" applyFont="1" applyFill="1" applyBorder="1" applyAlignment="1" applyProtection="1">
      <alignment horizontal="center" wrapText="1"/>
    </xf>
    <xf numFmtId="0" fontId="9" fillId="13" borderId="4" xfId="0" applyFont="1" applyFill="1" applyBorder="1" applyAlignment="1" applyProtection="1">
      <alignment horizontal="center" wrapText="1"/>
    </xf>
    <xf numFmtId="0" fontId="9" fillId="13" borderId="36" xfId="0" applyFont="1" applyFill="1" applyBorder="1" applyAlignment="1" applyProtection="1">
      <alignment horizontal="center" wrapText="1"/>
    </xf>
    <xf numFmtId="0" fontId="9" fillId="13" borderId="38" xfId="0" applyFont="1" applyFill="1" applyBorder="1" applyAlignment="1" applyProtection="1">
      <alignment horizontal="center" wrapText="1"/>
    </xf>
    <xf numFmtId="0" fontId="9" fillId="13" borderId="71" xfId="0" applyFont="1" applyFill="1" applyBorder="1" applyAlignment="1" applyProtection="1">
      <alignment horizontal="center"/>
    </xf>
    <xf numFmtId="0" fontId="9" fillId="13" borderId="74" xfId="0" applyFont="1" applyFill="1" applyBorder="1" applyAlignment="1" applyProtection="1">
      <alignment horizontal="center"/>
    </xf>
    <xf numFmtId="0" fontId="9" fillId="4" borderId="0" xfId="0" applyFont="1" applyFill="1" applyAlignment="1" applyProtection="1">
      <alignment horizontal="center"/>
    </xf>
    <xf numFmtId="0" fontId="9" fillId="13" borderId="42" xfId="0" applyFont="1" applyFill="1" applyBorder="1" applyAlignment="1" applyProtection="1">
      <alignment horizontal="center" wrapText="1"/>
    </xf>
    <xf numFmtId="0" fontId="9" fillId="13" borderId="45" xfId="0" applyFont="1" applyFill="1" applyBorder="1" applyAlignment="1" applyProtection="1">
      <alignment horizontal="center" wrapText="1"/>
    </xf>
    <xf numFmtId="0" fontId="9" fillId="13" borderId="46" xfId="0" applyFont="1" applyFill="1" applyBorder="1" applyAlignment="1" applyProtection="1">
      <alignment horizontal="center" wrapText="1"/>
    </xf>
    <xf numFmtId="0" fontId="9" fillId="13" borderId="47" xfId="0" applyFont="1" applyFill="1" applyBorder="1" applyAlignment="1" applyProtection="1">
      <alignment horizontal="center"/>
    </xf>
    <xf numFmtId="0" fontId="9" fillId="13" borderId="39" xfId="0" applyFont="1" applyFill="1" applyBorder="1" applyAlignment="1" applyProtection="1">
      <alignment horizontal="center"/>
    </xf>
    <xf numFmtId="0" fontId="9" fillId="13" borderId="2" xfId="0" applyFont="1" applyFill="1" applyBorder="1" applyAlignment="1" applyProtection="1">
      <alignment horizontal="center"/>
    </xf>
    <xf numFmtId="0" fontId="9" fillId="13" borderId="51" xfId="0" applyFont="1" applyFill="1" applyBorder="1" applyAlignment="1" applyProtection="1">
      <alignment horizontal="center"/>
    </xf>
    <xf numFmtId="0" fontId="9" fillId="4" borderId="70" xfId="0" applyFont="1" applyFill="1" applyBorder="1" applyAlignment="1" applyProtection="1">
      <alignment horizontal="center" wrapText="1"/>
    </xf>
    <xf numFmtId="0" fontId="9" fillId="4" borderId="35" xfId="0" applyFont="1" applyFill="1" applyBorder="1" applyAlignment="1" applyProtection="1">
      <alignment horizontal="center" wrapText="1"/>
    </xf>
    <xf numFmtId="0" fontId="9" fillId="4" borderId="70" xfId="0" applyFont="1" applyFill="1" applyBorder="1" applyAlignment="1" applyProtection="1">
      <alignment horizontal="center"/>
    </xf>
    <xf numFmtId="0" fontId="9" fillId="4" borderId="35" xfId="0" applyFont="1" applyFill="1" applyBorder="1" applyAlignment="1" applyProtection="1">
      <alignment horizontal="center"/>
    </xf>
    <xf numFmtId="0" fontId="9" fillId="13" borderId="7" xfId="0" applyFont="1" applyFill="1" applyBorder="1" applyAlignment="1" applyProtection="1">
      <alignment horizontal="center" wrapText="1"/>
    </xf>
    <xf numFmtId="0" fontId="9" fillId="13" borderId="8" xfId="0" applyFont="1" applyFill="1" applyBorder="1" applyAlignment="1" applyProtection="1">
      <alignment horizontal="center" wrapText="1"/>
    </xf>
    <xf numFmtId="0" fontId="9" fillId="13" borderId="0" xfId="0" applyFont="1" applyFill="1" applyBorder="1" applyAlignment="1" applyProtection="1">
      <alignment horizontal="center" wrapText="1"/>
    </xf>
    <xf numFmtId="0" fontId="9" fillId="13" borderId="10" xfId="0" applyFont="1" applyFill="1" applyBorder="1" applyAlignment="1" applyProtection="1">
      <alignment horizontal="center" wrapText="1"/>
    </xf>
    <xf numFmtId="0" fontId="9" fillId="13" borderId="11" xfId="0" applyFont="1" applyFill="1" applyBorder="1" applyAlignment="1" applyProtection="1">
      <alignment horizontal="center" wrapText="1"/>
    </xf>
    <xf numFmtId="0" fontId="23" fillId="13" borderId="6" xfId="0" applyFont="1" applyFill="1" applyBorder="1" applyAlignment="1" applyProtection="1">
      <alignment horizontal="center"/>
    </xf>
    <xf numFmtId="0" fontId="23" fillId="13" borderId="7" xfId="0" applyFont="1" applyFill="1" applyBorder="1" applyAlignment="1" applyProtection="1">
      <alignment horizontal="center"/>
    </xf>
    <xf numFmtId="0" fontId="23" fillId="13" borderId="4" xfId="0" applyFont="1" applyFill="1" applyBorder="1" applyAlignment="1" applyProtection="1">
      <alignment horizontal="center"/>
    </xf>
    <xf numFmtId="0" fontId="9" fillId="4" borderId="95" xfId="0" applyFont="1" applyFill="1" applyBorder="1" applyAlignment="1" applyProtection="1">
      <alignment horizontal="center"/>
    </xf>
    <xf numFmtId="0" fontId="9" fillId="4" borderId="78" xfId="0" applyFont="1" applyFill="1" applyBorder="1" applyAlignment="1" applyProtection="1">
      <alignment horizontal="center"/>
    </xf>
    <xf numFmtId="0" fontId="23" fillId="13" borderId="40" xfId="0" applyFont="1" applyFill="1" applyBorder="1" applyAlignment="1" applyProtection="1">
      <alignment horizontal="center"/>
    </xf>
    <xf numFmtId="0" fontId="23" fillId="13" borderId="1" xfId="0" applyFont="1" applyFill="1" applyBorder="1" applyAlignment="1" applyProtection="1">
      <alignment horizontal="center"/>
    </xf>
    <xf numFmtId="0" fontId="23" fillId="13" borderId="41" xfId="0" applyFont="1" applyFill="1" applyBorder="1" applyAlignment="1" applyProtection="1">
      <alignment horizontal="center"/>
    </xf>
    <xf numFmtId="0" fontId="37" fillId="13" borderId="42" xfId="0" applyFont="1" applyFill="1" applyBorder="1" applyAlignment="1" applyProtection="1">
      <alignment horizontal="center"/>
    </xf>
    <xf numFmtId="0" fontId="37" fillId="13" borderId="46" xfId="0" applyFont="1" applyFill="1" applyBorder="1" applyAlignment="1" applyProtection="1">
      <alignment horizontal="center"/>
    </xf>
    <xf numFmtId="0" fontId="9" fillId="13" borderId="42" xfId="0" applyFont="1" applyFill="1" applyBorder="1" applyAlignment="1" applyProtection="1">
      <alignment horizontal="center"/>
    </xf>
    <xf numFmtId="0" fontId="9" fillId="13" borderId="46" xfId="0" applyFont="1" applyFill="1" applyBorder="1" applyAlignment="1" applyProtection="1">
      <alignment horizontal="center"/>
    </xf>
    <xf numFmtId="2" fontId="9" fillId="4" borderId="70" xfId="0" applyNumberFormat="1" applyFont="1" applyFill="1" applyBorder="1" applyAlignment="1" applyProtection="1">
      <alignment horizontal="center"/>
    </xf>
    <xf numFmtId="2" fontId="9" fillId="4" borderId="35" xfId="0" applyNumberFormat="1" applyFont="1" applyFill="1" applyBorder="1" applyAlignment="1" applyProtection="1">
      <alignment horizontal="center"/>
    </xf>
    <xf numFmtId="10" fontId="9" fillId="0" borderId="70" xfId="0" applyNumberFormat="1" applyFont="1" applyBorder="1" applyAlignment="1" applyProtection="1">
      <alignment horizontal="center"/>
    </xf>
    <xf numFmtId="10" fontId="9" fillId="0" borderId="35" xfId="0" applyNumberFormat="1" applyFont="1" applyBorder="1" applyAlignment="1" applyProtection="1">
      <alignment horizontal="center"/>
    </xf>
    <xf numFmtId="0" fontId="18" fillId="12" borderId="36" xfId="0" applyFont="1" applyFill="1" applyBorder="1" applyAlignment="1" applyProtection="1">
      <alignment horizontal="left"/>
    </xf>
    <xf numFmtId="0" fontId="18" fillId="12" borderId="14" xfId="0" applyFont="1" applyFill="1" applyBorder="1" applyAlignment="1" applyProtection="1">
      <alignment horizontal="left"/>
    </xf>
    <xf numFmtId="0" fontId="18" fillId="12" borderId="37" xfId="0" applyFont="1" applyFill="1" applyBorder="1" applyAlignment="1" applyProtection="1">
      <alignment horizontal="left"/>
    </xf>
    <xf numFmtId="0" fontId="18" fillId="12" borderId="23" xfId="0" applyFont="1" applyFill="1" applyBorder="1" applyAlignment="1" applyProtection="1">
      <alignment horizontal="left"/>
    </xf>
    <xf numFmtId="0" fontId="18" fillId="12" borderId="38" xfId="0" applyFont="1" applyFill="1" applyBorder="1" applyAlignment="1" applyProtection="1">
      <alignment horizontal="left"/>
    </xf>
    <xf numFmtId="0" fontId="12" fillId="2" borderId="21" xfId="0" applyFont="1" applyFill="1" applyBorder="1" applyAlignment="1" applyProtection="1">
      <alignment horizontal="center"/>
    </xf>
    <xf numFmtId="0" fontId="12" fillId="2" borderId="9" xfId="0" applyFont="1" applyFill="1" applyBorder="1" applyAlignment="1" applyProtection="1">
      <alignment horizontal="center"/>
    </xf>
    <xf numFmtId="0" fontId="12" fillId="2" borderId="22" xfId="0" applyFont="1" applyFill="1" applyBorder="1" applyAlignment="1" applyProtection="1">
      <alignment horizontal="center"/>
    </xf>
    <xf numFmtId="0" fontId="12" fillId="2" borderId="49" xfId="0" applyFont="1" applyFill="1" applyBorder="1" applyAlignment="1" applyProtection="1">
      <alignment horizontal="center"/>
    </xf>
    <xf numFmtId="0" fontId="12" fillId="2" borderId="11" xfId="0" applyFont="1" applyFill="1" applyBorder="1" applyAlignment="1" applyProtection="1">
      <alignment horizontal="center"/>
    </xf>
    <xf numFmtId="0" fontId="12" fillId="2" borderId="12" xfId="0" applyFont="1" applyFill="1" applyBorder="1" applyAlignment="1" applyProtection="1">
      <alignment horizontal="center"/>
    </xf>
    <xf numFmtId="0" fontId="18" fillId="12" borderId="10" xfId="0" applyFont="1" applyFill="1" applyBorder="1" applyAlignment="1" applyProtection="1">
      <alignment horizontal="left"/>
    </xf>
    <xf numFmtId="0" fontId="18" fillId="12" borderId="11" xfId="0" applyFont="1" applyFill="1" applyBorder="1" applyAlignment="1" applyProtection="1">
      <alignment horizontal="left"/>
    </xf>
    <xf numFmtId="0" fontId="18" fillId="12" borderId="48" xfId="0" applyFont="1" applyFill="1" applyBorder="1" applyAlignment="1" applyProtection="1">
      <alignment horizontal="left"/>
    </xf>
    <xf numFmtId="0" fontId="18" fillId="12" borderId="49" xfId="0" applyFont="1" applyFill="1" applyBorder="1" applyAlignment="1" applyProtection="1">
      <alignment horizontal="left"/>
    </xf>
    <xf numFmtId="0" fontId="34" fillId="4" borderId="0" xfId="0" applyFont="1" applyFill="1" applyBorder="1" applyAlignment="1" applyProtection="1">
      <alignment horizontal="center"/>
    </xf>
    <xf numFmtId="14" fontId="18" fillId="12" borderId="37" xfId="0" applyNumberFormat="1" applyFont="1" applyFill="1" applyBorder="1" applyAlignment="1" applyProtection="1">
      <alignment horizontal="left"/>
    </xf>
    <xf numFmtId="14" fontId="18" fillId="12" borderId="14" xfId="0" applyNumberFormat="1" applyFont="1" applyFill="1" applyBorder="1" applyAlignment="1" applyProtection="1">
      <alignment horizontal="left"/>
    </xf>
    <xf numFmtId="14" fontId="18" fillId="12" borderId="38" xfId="0" applyNumberFormat="1" applyFont="1" applyFill="1" applyBorder="1" applyAlignment="1" applyProtection="1">
      <alignment horizontal="left"/>
    </xf>
    <xf numFmtId="0" fontId="37" fillId="12" borderId="10" xfId="0" applyFont="1" applyFill="1" applyBorder="1" applyAlignment="1" applyProtection="1">
      <alignment horizontal="center"/>
    </xf>
    <xf numFmtId="0" fontId="37" fillId="12" borderId="11" xfId="0" applyFont="1" applyFill="1" applyBorder="1" applyAlignment="1" applyProtection="1">
      <alignment horizontal="center"/>
    </xf>
    <xf numFmtId="0" fontId="37" fillId="12" borderId="12" xfId="0" applyFont="1" applyFill="1" applyBorder="1" applyAlignment="1" applyProtection="1">
      <alignment horizontal="center"/>
    </xf>
    <xf numFmtId="0" fontId="23" fillId="14" borderId="21" xfId="0" applyFont="1" applyFill="1" applyBorder="1" applyAlignment="1" applyProtection="1">
      <alignment horizontal="center"/>
    </xf>
    <xf numFmtId="0" fontId="23" fillId="14" borderId="22" xfId="0" applyFont="1" applyFill="1" applyBorder="1" applyAlignment="1" applyProtection="1">
      <alignment horizontal="center"/>
    </xf>
    <xf numFmtId="0" fontId="23" fillId="0" borderId="3" xfId="0" applyFont="1" applyBorder="1" applyAlignment="1" applyProtection="1">
      <alignment horizontal="center"/>
    </xf>
    <xf numFmtId="0" fontId="9" fillId="14" borderId="3" xfId="0" applyFont="1" applyFill="1" applyBorder="1" applyAlignment="1" applyProtection="1">
      <alignment horizontal="center"/>
    </xf>
    <xf numFmtId="0" fontId="37" fillId="12" borderId="36" xfId="0" applyFont="1" applyFill="1" applyBorder="1" applyAlignment="1" applyProtection="1">
      <alignment horizontal="center"/>
    </xf>
    <xf numFmtId="0" fontId="37" fillId="12" borderId="14" xfId="0" applyFont="1" applyFill="1" applyBorder="1" applyAlignment="1" applyProtection="1">
      <alignment horizontal="center"/>
    </xf>
    <xf numFmtId="0" fontId="37" fillId="12" borderId="38" xfId="0" applyFont="1" applyFill="1" applyBorder="1" applyAlignment="1" applyProtection="1">
      <alignment horizontal="center"/>
    </xf>
    <xf numFmtId="0" fontId="37" fillId="12" borderId="8" xfId="0" applyFont="1" applyFill="1" applyBorder="1" applyAlignment="1" applyProtection="1">
      <alignment horizontal="center"/>
    </xf>
    <xf numFmtId="0" fontId="37" fillId="12" borderId="0" xfId="0" applyFont="1" applyFill="1" applyBorder="1" applyAlignment="1" applyProtection="1">
      <alignment horizontal="center"/>
    </xf>
    <xf numFmtId="0" fontId="37" fillId="12" borderId="5" xfId="0" applyFont="1" applyFill="1" applyBorder="1" applyAlignment="1" applyProtection="1">
      <alignment horizontal="center"/>
    </xf>
    <xf numFmtId="0" fontId="33" fillId="0" borderId="7" xfId="0" applyFont="1" applyBorder="1" applyAlignment="1" applyProtection="1">
      <alignment horizontal="center"/>
    </xf>
    <xf numFmtId="0" fontId="33" fillId="0" borderId="0" xfId="0" applyFont="1" applyBorder="1" applyAlignment="1" applyProtection="1">
      <alignment horizontal="center"/>
    </xf>
    <xf numFmtId="0" fontId="34" fillId="0" borderId="36" xfId="0" applyFont="1" applyBorder="1" applyAlignment="1" applyProtection="1">
      <alignment horizontal="center"/>
    </xf>
    <xf numFmtId="0" fontId="34" fillId="0" borderId="14" xfId="0" applyFont="1" applyBorder="1" applyAlignment="1" applyProtection="1">
      <alignment horizontal="center"/>
    </xf>
    <xf numFmtId="0" fontId="34" fillId="0" borderId="38" xfId="0" applyFont="1" applyBorder="1" applyAlignment="1" applyProtection="1">
      <alignment horizontal="center"/>
    </xf>
    <xf numFmtId="0" fontId="0" fillId="12" borderId="3" xfId="50" applyNumberFormat="1" applyFont="1" applyFill="1" applyBorder="1" applyAlignment="1">
      <alignment horizontal="center" vertical="center"/>
    </xf>
    <xf numFmtId="49" fontId="9" fillId="12" borderId="3" xfId="50" applyNumberFormat="1" applyFont="1" applyFill="1" applyBorder="1" applyAlignment="1">
      <alignment horizontal="center" vertical="center"/>
    </xf>
    <xf numFmtId="49" fontId="0" fillId="12" borderId="3" xfId="49" applyNumberFormat="1" applyFont="1" applyFill="1" applyBorder="1" applyAlignment="1">
      <alignment horizontal="center" vertical="center"/>
    </xf>
    <xf numFmtId="49" fontId="9" fillId="12" borderId="3" xfId="49" applyNumberFormat="1" applyFont="1" applyFill="1" applyBorder="1" applyAlignment="1">
      <alignment horizontal="center" vertical="center"/>
    </xf>
    <xf numFmtId="0" fontId="9" fillId="0" borderId="134" xfId="49" applyFont="1" applyFill="1" applyBorder="1" applyAlignment="1">
      <alignment horizontal="center" vertical="center"/>
    </xf>
    <xf numFmtId="0" fontId="9" fillId="0" borderId="81" xfId="49" applyFont="1" applyFill="1" applyBorder="1" applyAlignment="1">
      <alignment horizontal="center" vertical="center"/>
    </xf>
    <xf numFmtId="49" fontId="0" fillId="12" borderId="21" xfId="49" applyNumberFormat="1" applyFont="1" applyFill="1" applyBorder="1" applyAlignment="1">
      <alignment horizontal="center" vertical="center"/>
    </xf>
    <xf numFmtId="49" fontId="0" fillId="12" borderId="9" xfId="49" applyNumberFormat="1" applyFont="1" applyFill="1" applyBorder="1" applyAlignment="1">
      <alignment horizontal="center" vertical="center"/>
    </xf>
    <xf numFmtId="49" fontId="0" fillId="12" borderId="20" xfId="49" applyNumberFormat="1" applyFont="1" applyFill="1" applyBorder="1" applyAlignment="1">
      <alignment horizontal="center" vertical="center"/>
    </xf>
    <xf numFmtId="49" fontId="0" fillId="12" borderId="37" xfId="49" applyNumberFormat="1" applyFont="1" applyFill="1" applyBorder="1" applyAlignment="1">
      <alignment horizontal="center" vertical="center"/>
    </xf>
    <xf numFmtId="49" fontId="0" fillId="12" borderId="14" xfId="49" applyNumberFormat="1" applyFont="1" applyFill="1" applyBorder="1" applyAlignment="1">
      <alignment horizontal="center" vertical="center"/>
    </xf>
    <xf numFmtId="49" fontId="0" fillId="12" borderId="23" xfId="49" applyNumberFormat="1" applyFont="1" applyFill="1" applyBorder="1" applyAlignment="1">
      <alignment horizontal="center" vertical="center"/>
    </xf>
    <xf numFmtId="0" fontId="12" fillId="4" borderId="16" xfId="0" applyFont="1" applyFill="1" applyBorder="1" applyAlignment="1">
      <alignment horizontal="center" wrapText="1"/>
    </xf>
    <xf numFmtId="0" fontId="12" fillId="4" borderId="39" xfId="0" applyFont="1" applyFill="1" applyBorder="1" applyAlignment="1">
      <alignment horizontal="center" wrapText="1"/>
    </xf>
    <xf numFmtId="177" fontId="0" fillId="12" borderId="3" xfId="50" applyNumberFormat="1" applyFont="1" applyFill="1" applyBorder="1" applyAlignment="1">
      <alignment horizontal="center" vertical="center"/>
    </xf>
    <xf numFmtId="177" fontId="9" fillId="12" borderId="3" xfId="50" applyNumberFormat="1" applyFont="1" applyFill="1" applyBorder="1" applyAlignment="1">
      <alignment horizontal="center" vertical="center"/>
    </xf>
    <xf numFmtId="49" fontId="0" fillId="12" borderId="16" xfId="49" applyNumberFormat="1" applyFont="1" applyFill="1" applyBorder="1" applyAlignment="1">
      <alignment horizontal="center" vertical="center"/>
    </xf>
    <xf numFmtId="49" fontId="0" fillId="12" borderId="2" xfId="49" applyNumberFormat="1" applyFont="1" applyFill="1" applyBorder="1" applyAlignment="1">
      <alignment horizontal="center" vertical="center"/>
    </xf>
    <xf numFmtId="49" fontId="0" fillId="12" borderId="39" xfId="49" applyNumberFormat="1" applyFont="1" applyFill="1" applyBorder="1" applyAlignment="1">
      <alignment horizontal="center" vertical="center"/>
    </xf>
    <xf numFmtId="2" fontId="17" fillId="4" borderId="16" xfId="0" quotePrefix="1" applyNumberFormat="1" applyFont="1" applyFill="1" applyBorder="1" applyAlignment="1" applyProtection="1">
      <alignment horizontal="center"/>
      <protection locked="0"/>
    </xf>
    <xf numFmtId="2" fontId="17" fillId="4" borderId="39" xfId="0" quotePrefix="1" applyNumberFormat="1" applyFont="1" applyFill="1" applyBorder="1" applyAlignment="1" applyProtection="1">
      <alignment horizontal="center"/>
      <protection locked="0"/>
    </xf>
    <xf numFmtId="0" fontId="12" fillId="4" borderId="16" xfId="0" applyFont="1" applyFill="1" applyBorder="1" applyAlignment="1" applyProtection="1">
      <alignment horizontal="center" vertical="center"/>
      <protection locked="0"/>
    </xf>
    <xf numFmtId="0" fontId="12" fillId="4" borderId="2" xfId="0" applyFont="1" applyFill="1" applyBorder="1" applyAlignment="1" applyProtection="1">
      <alignment horizontal="center" vertical="center"/>
      <protection locked="0"/>
    </xf>
    <xf numFmtId="0" fontId="12" fillId="4" borderId="39" xfId="0" applyFont="1" applyFill="1" applyBorder="1" applyAlignment="1" applyProtection="1">
      <alignment horizontal="center" vertical="center"/>
      <protection locked="0"/>
    </xf>
    <xf numFmtId="176" fontId="154" fillId="0" borderId="3" xfId="48" applyFont="1" applyFill="1" applyBorder="1" applyAlignment="1">
      <alignment horizontal="left" vertical="center" wrapText="1"/>
    </xf>
    <xf numFmtId="176" fontId="154" fillId="0" borderId="3" xfId="48" applyFont="1" applyFill="1" applyBorder="1" applyAlignment="1">
      <alignment horizontal="left" vertical="center"/>
    </xf>
    <xf numFmtId="2" fontId="17" fillId="4" borderId="16" xfId="0" quotePrefix="1" applyNumberFormat="1" applyFont="1" applyFill="1" applyBorder="1" applyAlignment="1" applyProtection="1">
      <alignment horizontal="center" vertical="center" wrapText="1"/>
      <protection locked="0"/>
    </xf>
    <xf numFmtId="2" fontId="17" fillId="4" borderId="39" xfId="0" quotePrefix="1" applyNumberFormat="1" applyFont="1" applyFill="1" applyBorder="1" applyAlignment="1" applyProtection="1">
      <alignment horizontal="center" vertical="center" wrapText="1"/>
      <protection locked="0"/>
    </xf>
    <xf numFmtId="179" fontId="9" fillId="12" borderId="16" xfId="48" applyNumberFormat="1" applyFill="1" applyBorder="1" applyAlignment="1">
      <alignment horizontal="center" vertical="center"/>
    </xf>
    <xf numFmtId="179" fontId="9" fillId="12" borderId="2" xfId="48" applyNumberFormat="1" applyFill="1" applyBorder="1" applyAlignment="1">
      <alignment horizontal="center" vertical="center"/>
    </xf>
    <xf numFmtId="179" fontId="9" fillId="12" borderId="39" xfId="48" applyNumberFormat="1" applyFill="1" applyBorder="1" applyAlignment="1">
      <alignment horizontal="center" vertical="center"/>
    </xf>
    <xf numFmtId="0" fontId="12" fillId="4" borderId="21" xfId="0" applyFont="1" applyFill="1" applyBorder="1" applyAlignment="1" applyProtection="1">
      <alignment horizontal="center" vertical="center" wrapText="1"/>
      <protection locked="0"/>
    </xf>
    <xf numFmtId="0" fontId="12" fillId="4" borderId="9" xfId="0" applyFont="1" applyFill="1" applyBorder="1" applyAlignment="1" applyProtection="1">
      <alignment horizontal="center" vertical="center" wrapText="1"/>
      <protection locked="0"/>
    </xf>
    <xf numFmtId="0" fontId="12" fillId="4" borderId="20" xfId="0" applyFont="1" applyFill="1" applyBorder="1" applyAlignment="1" applyProtection="1">
      <alignment horizontal="center" vertical="center" wrapText="1"/>
      <protection locked="0"/>
    </xf>
    <xf numFmtId="0" fontId="12" fillId="4" borderId="37" xfId="0" applyFont="1" applyFill="1" applyBorder="1" applyAlignment="1" applyProtection="1">
      <alignment horizontal="center" vertical="center" wrapText="1"/>
      <protection locked="0"/>
    </xf>
    <xf numFmtId="0" fontId="12" fillId="4" borderId="14" xfId="0" applyFont="1" applyFill="1" applyBorder="1" applyAlignment="1" applyProtection="1">
      <alignment horizontal="center" vertical="center" wrapText="1"/>
      <protection locked="0"/>
    </xf>
    <xf numFmtId="0" fontId="12" fillId="4" borderId="23" xfId="0" applyFont="1" applyFill="1" applyBorder="1" applyAlignment="1" applyProtection="1">
      <alignment horizontal="center" vertical="center" wrapText="1"/>
      <protection locked="0"/>
    </xf>
    <xf numFmtId="0" fontId="157" fillId="4" borderId="16" xfId="0" applyFont="1" applyFill="1" applyBorder="1" applyAlignment="1">
      <alignment horizontal="center"/>
    </xf>
    <xf numFmtId="0" fontId="12" fillId="4" borderId="2" xfId="0" applyFont="1" applyFill="1" applyBorder="1" applyAlignment="1">
      <alignment horizontal="center"/>
    </xf>
    <xf numFmtId="0" fontId="12" fillId="4" borderId="39" xfId="0" applyFont="1" applyFill="1" applyBorder="1" applyAlignment="1">
      <alignment horizontal="center"/>
    </xf>
    <xf numFmtId="0" fontId="12" fillId="4" borderId="31" xfId="0" applyFont="1" applyFill="1" applyBorder="1" applyAlignment="1">
      <alignment horizontal="center" wrapText="1"/>
    </xf>
    <xf numFmtId="176" fontId="154" fillId="12" borderId="16" xfId="48" applyFont="1" applyFill="1" applyBorder="1" applyAlignment="1">
      <alignment horizontal="left" vertical="center" wrapText="1"/>
    </xf>
    <xf numFmtId="176" fontId="154" fillId="12" borderId="2" xfId="48" applyFont="1" applyFill="1" applyBorder="1" applyAlignment="1">
      <alignment horizontal="left" vertical="center" wrapText="1"/>
    </xf>
    <xf numFmtId="176" fontId="154" fillId="12" borderId="39" xfId="48" applyFont="1" applyFill="1" applyBorder="1" applyAlignment="1">
      <alignment horizontal="left" vertical="center" wrapText="1"/>
    </xf>
    <xf numFmtId="179" fontId="9" fillId="12" borderId="16" xfId="48" applyNumberFormat="1" applyFill="1" applyBorder="1" applyAlignment="1">
      <alignment horizontal="center" vertical="center" wrapText="1"/>
    </xf>
    <xf numFmtId="179" fontId="9" fillId="12" borderId="2" xfId="48" applyNumberFormat="1" applyFill="1" applyBorder="1" applyAlignment="1">
      <alignment horizontal="center" vertical="center" wrapText="1"/>
    </xf>
    <xf numFmtId="179" fontId="9" fillId="12" borderId="39" xfId="48" applyNumberFormat="1" applyFill="1" applyBorder="1" applyAlignment="1">
      <alignment horizontal="center" vertical="center" wrapText="1"/>
    </xf>
    <xf numFmtId="179" fontId="156" fillId="12" borderId="16" xfId="48" applyNumberFormat="1" applyFont="1" applyFill="1" applyBorder="1" applyAlignment="1">
      <alignment horizontal="center" vertical="center"/>
    </xf>
    <xf numFmtId="179" fontId="156" fillId="12" borderId="2" xfId="48" applyNumberFormat="1" applyFont="1" applyFill="1" applyBorder="1" applyAlignment="1">
      <alignment horizontal="center" vertical="center"/>
    </xf>
    <xf numFmtId="179" fontId="156" fillId="12" borderId="39" xfId="48" applyNumberFormat="1" applyFont="1" applyFill="1" applyBorder="1" applyAlignment="1">
      <alignment horizontal="center" vertical="center"/>
    </xf>
    <xf numFmtId="176" fontId="154" fillId="12" borderId="3" xfId="48" applyFont="1" applyFill="1" applyBorder="1" applyAlignment="1">
      <alignment horizontal="left" vertical="center" wrapText="1"/>
    </xf>
    <xf numFmtId="176" fontId="154" fillId="12" borderId="3" xfId="48" applyFont="1" applyFill="1" applyBorder="1" applyAlignment="1">
      <alignment horizontal="left" vertical="center"/>
    </xf>
    <xf numFmtId="14" fontId="64" fillId="4" borderId="70" xfId="0" applyNumberFormat="1" applyFont="1" applyFill="1" applyBorder="1" applyAlignment="1" applyProtection="1">
      <alignment horizontal="left" vertical="center"/>
    </xf>
    <xf numFmtId="14" fontId="64" fillId="4" borderId="78" xfId="0" applyNumberFormat="1" applyFont="1" applyFill="1" applyBorder="1" applyAlignment="1" applyProtection="1">
      <alignment horizontal="left" vertical="center"/>
    </xf>
    <xf numFmtId="0" fontId="72" fillId="4" borderId="47"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wrapText="1"/>
    </xf>
    <xf numFmtId="0" fontId="72" fillId="4" borderId="51" xfId="0" applyFont="1" applyFill="1" applyBorder="1" applyAlignment="1" applyProtection="1">
      <alignment horizontal="center" vertical="center" wrapText="1"/>
    </xf>
    <xf numFmtId="49" fontId="52" fillId="8" borderId="16" xfId="0" applyNumberFormat="1" applyFont="1" applyFill="1" applyBorder="1" applyAlignment="1" applyProtection="1">
      <alignment horizontal="center" vertical="center"/>
    </xf>
    <xf numFmtId="176" fontId="17" fillId="0" borderId="136" xfId="48" applyFont="1" applyBorder="1" applyAlignment="1">
      <alignment horizontal="left" vertical="center"/>
    </xf>
    <xf numFmtId="176" fontId="12" fillId="0" borderId="147" xfId="48" applyFont="1" applyBorder="1" applyAlignment="1">
      <alignment horizontal="center" vertical="center" wrapText="1"/>
    </xf>
    <xf numFmtId="176" fontId="12" fillId="0" borderId="148" xfId="48" applyFont="1" applyBorder="1" applyAlignment="1">
      <alignment horizontal="center" vertical="center" wrapText="1"/>
    </xf>
    <xf numFmtId="176" fontId="12" fillId="0" borderId="111" xfId="48" applyFont="1" applyBorder="1" applyAlignment="1">
      <alignment horizontal="center" vertical="center" wrapText="1"/>
    </xf>
    <xf numFmtId="176" fontId="12" fillId="0" borderId="120" xfId="48" applyFont="1" applyBorder="1" applyAlignment="1">
      <alignment horizontal="center" vertical="center" wrapText="1"/>
    </xf>
    <xf numFmtId="176" fontId="12" fillId="0" borderId="113" xfId="48" applyFont="1" applyBorder="1" applyAlignment="1">
      <alignment horizontal="center" vertical="center" wrapText="1"/>
    </xf>
    <xf numFmtId="176" fontId="12" fillId="0" borderId="118" xfId="48" applyFont="1" applyBorder="1" applyAlignment="1">
      <alignment horizontal="center" vertical="center" wrapText="1"/>
    </xf>
    <xf numFmtId="176" fontId="12" fillId="0" borderId="9" xfId="48" applyFont="1" applyBorder="1" applyAlignment="1">
      <alignment horizontal="center" vertical="center" wrapText="1"/>
    </xf>
    <xf numFmtId="176" fontId="12" fillId="0" borderId="0" xfId="48" applyFont="1" applyBorder="1" applyAlignment="1">
      <alignment horizontal="center" vertical="center" wrapText="1"/>
    </xf>
    <xf numFmtId="176" fontId="12" fillId="0" borderId="116" xfId="48" applyFont="1" applyBorder="1" applyAlignment="1">
      <alignment horizontal="center" vertical="center" wrapText="1"/>
    </xf>
    <xf numFmtId="176" fontId="17" fillId="0" borderId="139" xfId="48" applyFont="1" applyBorder="1" applyAlignment="1">
      <alignment horizontal="center" vertical="center"/>
    </xf>
    <xf numFmtId="176" fontId="17" fillId="0" borderId="138" xfId="48" applyFont="1" applyBorder="1" applyAlignment="1">
      <alignment horizontal="center" vertical="center"/>
    </xf>
    <xf numFmtId="176" fontId="17" fillId="0" borderId="150" xfId="48" applyFont="1" applyBorder="1" applyAlignment="1">
      <alignment horizontal="center" vertical="center"/>
    </xf>
    <xf numFmtId="176" fontId="17" fillId="0" borderId="151" xfId="48" applyFont="1" applyBorder="1" applyAlignment="1">
      <alignment horizontal="center" vertical="center"/>
    </xf>
    <xf numFmtId="177" fontId="17" fillId="0" borderId="142" xfId="48" applyNumberFormat="1" applyFont="1" applyBorder="1" applyAlignment="1">
      <alignment horizontal="center" vertical="center"/>
    </xf>
    <xf numFmtId="177" fontId="17" fillId="0" borderId="141" xfId="48" applyNumberFormat="1" applyFont="1" applyBorder="1" applyAlignment="1">
      <alignment horizontal="center" vertical="center"/>
    </xf>
    <xf numFmtId="176" fontId="17" fillId="0" borderId="142" xfId="48" applyFont="1" applyBorder="1" applyAlignment="1">
      <alignment horizontal="center" vertical="center"/>
    </xf>
    <xf numFmtId="176" fontId="12" fillId="0" borderId="3" xfId="48" applyFont="1" applyFill="1" applyBorder="1" applyAlignment="1">
      <alignment horizontal="center" vertical="center"/>
    </xf>
    <xf numFmtId="176" fontId="12" fillId="0" borderId="121" xfId="48" applyFont="1" applyFill="1" applyBorder="1" applyAlignment="1">
      <alignment horizontal="center" vertical="center"/>
    </xf>
    <xf numFmtId="176" fontId="12" fillId="0" borderId="147" xfId="48" applyFont="1" applyBorder="1" applyAlignment="1">
      <alignment horizontal="left" vertical="center" wrapText="1"/>
    </xf>
    <xf numFmtId="176" fontId="12" fillId="0" borderId="148" xfId="48" applyFont="1" applyBorder="1" applyAlignment="1">
      <alignment horizontal="left" vertical="center" wrapText="1"/>
    </xf>
    <xf numFmtId="176" fontId="12" fillId="0" borderId="113" xfId="48" applyFont="1" applyBorder="1" applyAlignment="1">
      <alignment horizontal="left" vertical="center" wrapText="1"/>
    </xf>
    <xf numFmtId="176" fontId="12" fillId="0" borderId="118" xfId="48" applyFont="1" applyBorder="1" applyAlignment="1">
      <alignment horizontal="left" vertical="center" wrapText="1"/>
    </xf>
    <xf numFmtId="176" fontId="12" fillId="0" borderId="147" xfId="48" applyFont="1" applyBorder="1" applyAlignment="1">
      <alignment horizontal="left" vertical="top" wrapText="1"/>
    </xf>
    <xf numFmtId="176" fontId="12" fillId="0" borderId="9" xfId="48" applyFont="1" applyBorder="1" applyAlignment="1">
      <alignment horizontal="left" vertical="top" wrapText="1"/>
    </xf>
    <xf numFmtId="176" fontId="12" fillId="0" borderId="148" xfId="48" applyFont="1" applyBorder="1" applyAlignment="1">
      <alignment horizontal="left" vertical="top" wrapText="1"/>
    </xf>
    <xf numFmtId="176" fontId="12" fillId="0" borderId="113" xfId="48" applyFont="1" applyBorder="1" applyAlignment="1">
      <alignment horizontal="left" vertical="top" wrapText="1"/>
    </xf>
    <xf numFmtId="176" fontId="12" fillId="0" borderId="116" xfId="48" applyFont="1" applyBorder="1" applyAlignment="1">
      <alignment horizontal="left" vertical="top" wrapText="1"/>
    </xf>
    <xf numFmtId="176" fontId="12" fillId="0" borderId="118" xfId="48" applyFont="1" applyBorder="1" applyAlignment="1">
      <alignment horizontal="left" vertical="top" wrapText="1"/>
    </xf>
    <xf numFmtId="176" fontId="15" fillId="0" borderId="143" xfId="48" applyFont="1" applyBorder="1" applyAlignment="1">
      <alignment horizontal="center" vertical="center"/>
    </xf>
    <xf numFmtId="176" fontId="15" fillId="0" borderId="144" xfId="48" applyFont="1" applyBorder="1" applyAlignment="1">
      <alignment horizontal="center" vertical="center"/>
    </xf>
    <xf numFmtId="176" fontId="15" fillId="0" borderId="145" xfId="48" applyFont="1" applyBorder="1" applyAlignment="1">
      <alignment horizontal="center" vertical="center"/>
    </xf>
    <xf numFmtId="176" fontId="12" fillId="0" borderId="140" xfId="48" applyFont="1" applyFill="1" applyBorder="1" applyAlignment="1">
      <alignment horizontal="center" vertical="center"/>
    </xf>
    <xf numFmtId="176" fontId="12" fillId="0" borderId="141" xfId="48" applyFont="1" applyFill="1" applyBorder="1" applyAlignment="1">
      <alignment horizontal="center" vertical="center"/>
    </xf>
    <xf numFmtId="176" fontId="12" fillId="0" borderId="142" xfId="48" applyFont="1" applyFill="1" applyBorder="1" applyAlignment="1">
      <alignment horizontal="center" vertical="center"/>
    </xf>
    <xf numFmtId="176" fontId="12" fillId="0" borderId="143" xfId="48" applyFont="1" applyFill="1" applyBorder="1" applyAlignment="1">
      <alignment horizontal="center" vertical="center" wrapText="1"/>
    </xf>
    <xf numFmtId="176" fontId="12" fillId="0" borderId="144" xfId="48" applyFont="1" applyFill="1" applyBorder="1" applyAlignment="1">
      <alignment horizontal="center" vertical="center" wrapText="1"/>
    </xf>
    <xf numFmtId="176" fontId="12" fillId="0" borderId="145" xfId="48" applyFont="1" applyFill="1" applyBorder="1" applyAlignment="1">
      <alignment horizontal="center" vertical="center" wrapText="1"/>
    </xf>
    <xf numFmtId="176" fontId="12" fillId="0" borderId="132" xfId="48" applyFont="1" applyFill="1" applyBorder="1" applyAlignment="1">
      <alignment horizontal="center" vertical="center" wrapText="1"/>
    </xf>
    <xf numFmtId="176" fontId="12" fillId="0" borderId="146" xfId="48" applyFont="1" applyFill="1" applyBorder="1" applyAlignment="1">
      <alignment horizontal="center" vertical="center" wrapText="1"/>
    </xf>
    <xf numFmtId="176" fontId="37" fillId="0" borderId="111" xfId="48" applyFont="1" applyBorder="1" applyAlignment="1">
      <alignment horizontal="right" vertical="center"/>
    </xf>
    <xf numFmtId="176" fontId="37" fillId="0" borderId="120" xfId="48" applyFont="1" applyBorder="1" applyAlignment="1">
      <alignment horizontal="right" vertical="center"/>
    </xf>
    <xf numFmtId="176" fontId="37" fillId="0" borderId="0" xfId="48" applyFont="1" applyBorder="1" applyAlignment="1">
      <alignment horizontal="right" vertical="center"/>
    </xf>
    <xf numFmtId="176" fontId="12" fillId="0" borderId="3" xfId="48" applyFont="1" applyBorder="1" applyAlignment="1">
      <alignment horizontal="center" vertical="center"/>
    </xf>
    <xf numFmtId="176" fontId="12" fillId="0" borderId="121" xfId="48" applyFont="1" applyBorder="1" applyAlignment="1">
      <alignment horizontal="center" vertical="center"/>
    </xf>
    <xf numFmtId="176" fontId="11" fillId="0" borderId="0" xfId="48" applyFont="1" applyAlignment="1">
      <alignment horizontal="center" vertical="center"/>
    </xf>
    <xf numFmtId="176" fontId="23" fillId="0" borderId="137" xfId="48" applyFont="1" applyBorder="1" applyAlignment="1">
      <alignment horizontal="center" vertical="center"/>
    </xf>
    <xf numFmtId="176" fontId="23" fillId="0" borderId="138" xfId="48" applyFont="1" applyBorder="1" applyAlignment="1">
      <alignment horizontal="center" vertical="center"/>
    </xf>
    <xf numFmtId="176" fontId="23" fillId="0" borderId="139" xfId="48" applyFont="1" applyBorder="1" applyAlignment="1">
      <alignment horizontal="center" vertical="center"/>
    </xf>
    <xf numFmtId="176" fontId="12" fillId="0" borderId="110" xfId="48" applyFont="1" applyFill="1" applyBorder="1" applyAlignment="1">
      <alignment horizontal="center" vertical="center"/>
    </xf>
    <xf numFmtId="0" fontId="158" fillId="12" borderId="7" xfId="25" applyFont="1" applyFill="1" applyBorder="1" applyAlignment="1" applyProtection="1">
      <alignment horizontal="center" vertical="center" wrapText="1"/>
    </xf>
    <xf numFmtId="0" fontId="158" fillId="12" borderId="4" xfId="25" applyFont="1" applyFill="1" applyBorder="1" applyAlignment="1" applyProtection="1">
      <alignment horizontal="center" vertical="center" wrapText="1"/>
    </xf>
    <xf numFmtId="0" fontId="158" fillId="12" borderId="0" xfId="25" applyFont="1" applyFill="1" applyBorder="1" applyAlignment="1" applyProtection="1">
      <alignment horizontal="center" vertical="center" wrapText="1"/>
    </xf>
    <xf numFmtId="0" fontId="158" fillId="12" borderId="5" xfId="25" applyFont="1" applyFill="1" applyBorder="1" applyAlignment="1" applyProtection="1">
      <alignment horizontal="center" vertical="center" wrapText="1"/>
    </xf>
    <xf numFmtId="0" fontId="13" fillId="12" borderId="45" xfId="25" applyNumberFormat="1" applyFont="1" applyFill="1" applyBorder="1" applyAlignment="1" applyProtection="1">
      <alignment horizontal="left" vertical="center"/>
      <protection locked="0"/>
    </xf>
    <xf numFmtId="0" fontId="13" fillId="12" borderId="46" xfId="25" applyNumberFormat="1" applyFont="1" applyFill="1" applyBorder="1" applyAlignment="1" applyProtection="1">
      <alignment horizontal="left" vertical="center"/>
      <protection locked="0"/>
    </xf>
    <xf numFmtId="0" fontId="142" fillId="12" borderId="2" xfId="25" applyNumberFormat="1" applyFont="1" applyFill="1" applyBorder="1" applyAlignment="1" applyProtection="1">
      <alignment horizontal="center" vertical="center" wrapText="1"/>
      <protection locked="0"/>
    </xf>
    <xf numFmtId="0" fontId="142" fillId="12" borderId="2" xfId="25" applyNumberFormat="1" applyFont="1" applyFill="1" applyBorder="1" applyAlignment="1" applyProtection="1">
      <alignment horizontal="center" vertical="center"/>
      <protection locked="0"/>
    </xf>
    <xf numFmtId="0" fontId="142" fillId="12" borderId="51" xfId="25" applyNumberFormat="1" applyFont="1" applyFill="1" applyBorder="1" applyAlignment="1" applyProtection="1">
      <alignment horizontal="center" vertical="center"/>
      <protection locked="0"/>
    </xf>
    <xf numFmtId="0" fontId="13" fillId="12" borderId="0" xfId="25" applyNumberFormat="1" applyFont="1" applyFill="1" applyBorder="1" applyAlignment="1" applyProtection="1">
      <alignment horizontal="left" vertical="center"/>
      <protection locked="0"/>
    </xf>
    <xf numFmtId="0" fontId="13" fillId="12" borderId="5" xfId="25" applyNumberFormat="1" applyFont="1" applyFill="1" applyBorder="1" applyAlignment="1" applyProtection="1">
      <alignment horizontal="left" vertical="center"/>
      <protection locked="0"/>
    </xf>
    <xf numFmtId="0" fontId="13" fillId="12" borderId="136" xfId="25" applyNumberFormat="1" applyFont="1" applyFill="1" applyBorder="1" applyAlignment="1" applyProtection="1">
      <alignment horizontal="center" vertical="center"/>
      <protection locked="0"/>
    </xf>
    <xf numFmtId="0" fontId="142" fillId="12" borderId="136" xfId="25" applyNumberFormat="1" applyFont="1" applyFill="1" applyBorder="1" applyAlignment="1" applyProtection="1">
      <alignment horizontal="right" vertical="center"/>
      <protection locked="0"/>
    </xf>
    <xf numFmtId="14" fontId="142" fillId="12" borderId="136" xfId="25" applyNumberFormat="1" applyFont="1" applyFill="1" applyBorder="1" applyAlignment="1" applyProtection="1">
      <alignment horizontal="center" vertical="center"/>
      <protection locked="0"/>
    </xf>
    <xf numFmtId="14" fontId="142" fillId="12" borderId="38" xfId="25" applyNumberFormat="1" applyFont="1" applyFill="1" applyBorder="1" applyAlignment="1" applyProtection="1">
      <alignment horizontal="center" vertical="center"/>
      <protection locked="0"/>
    </xf>
    <xf numFmtId="0" fontId="13" fillId="12" borderId="38" xfId="25" applyNumberFormat="1" applyFont="1" applyFill="1" applyBorder="1" applyAlignment="1" applyProtection="1">
      <alignment horizontal="center" vertical="center"/>
      <protection locked="0"/>
    </xf>
    <xf numFmtId="0" fontId="158" fillId="12" borderId="11" xfId="25" applyFont="1" applyFill="1" applyBorder="1" applyAlignment="1" applyProtection="1">
      <alignment horizontal="center" vertical="center" wrapText="1"/>
    </xf>
    <xf numFmtId="0" fontId="158" fillId="12" borderId="12" xfId="25" applyFont="1" applyFill="1" applyBorder="1" applyAlignment="1" applyProtection="1">
      <alignment horizontal="center" vertical="center" wrapText="1"/>
    </xf>
    <xf numFmtId="0" fontId="12" fillId="4" borderId="136" xfId="25" applyFont="1" applyFill="1" applyBorder="1" applyAlignment="1" applyProtection="1">
      <alignment horizontal="left"/>
      <protection locked="0"/>
    </xf>
    <xf numFmtId="0" fontId="12" fillId="4" borderId="38" xfId="25" applyFont="1" applyFill="1" applyBorder="1" applyAlignment="1" applyProtection="1">
      <alignment horizontal="left"/>
      <protection locked="0"/>
    </xf>
    <xf numFmtId="0" fontId="31" fillId="20" borderId="6" xfId="0" applyFont="1" applyFill="1" applyBorder="1" applyAlignment="1">
      <alignment horizontal="center"/>
    </xf>
    <xf numFmtId="0" fontId="31" fillId="20" borderId="7" xfId="0" applyFont="1" applyFill="1" applyBorder="1" applyAlignment="1">
      <alignment horizontal="center"/>
    </xf>
    <xf numFmtId="0" fontId="31" fillId="20" borderId="4" xfId="0" applyFont="1" applyFill="1" applyBorder="1" applyAlignment="1">
      <alignment horizontal="center"/>
    </xf>
    <xf numFmtId="0" fontId="31" fillId="20" borderId="8" xfId="0" applyFont="1" applyFill="1" applyBorder="1" applyAlignment="1">
      <alignment horizontal="center"/>
    </xf>
    <xf numFmtId="0" fontId="31" fillId="20" borderId="0" xfId="0" applyFont="1" applyFill="1" applyBorder="1" applyAlignment="1">
      <alignment horizontal="center"/>
    </xf>
    <xf numFmtId="0" fontId="31" fillId="20" borderId="5" xfId="0" applyFont="1" applyFill="1" applyBorder="1" applyAlignment="1">
      <alignment horizontal="center"/>
    </xf>
    <xf numFmtId="0" fontId="31" fillId="0" borderId="0" xfId="0" applyFont="1" applyAlignment="1">
      <alignment horizontal="center"/>
    </xf>
    <xf numFmtId="0" fontId="89" fillId="0" borderId="0" xfId="0" applyFont="1" applyAlignment="1">
      <alignment horizontal="left" vertical="center" wrapText="1"/>
    </xf>
    <xf numFmtId="0" fontId="0" fillId="0" borderId="0" xfId="0" applyAlignment="1">
      <alignment horizontal="left" wrapText="1"/>
    </xf>
    <xf numFmtId="0" fontId="0" fillId="0" borderId="0" xfId="0" applyAlignment="1">
      <alignment horizontal="left"/>
    </xf>
    <xf numFmtId="0" fontId="0" fillId="0" borderId="0" xfId="0" quotePrefix="1" applyFont="1" applyAlignment="1">
      <alignment horizontal="left" vertical="center" indent="1"/>
    </xf>
    <xf numFmtId="0" fontId="118" fillId="0" borderId="0" xfId="0" applyFont="1" applyAlignment="1">
      <alignment horizontal="left" vertical="center" indent="4"/>
    </xf>
    <xf numFmtId="0" fontId="0" fillId="0" borderId="0" xfId="0" quotePrefix="1" applyAlignment="1">
      <alignment horizontal="left" wrapText="1" indent="1"/>
    </xf>
    <xf numFmtId="0" fontId="0" fillId="0" borderId="0" xfId="0" quotePrefix="1" applyFont="1" applyAlignment="1">
      <alignment horizontal="left" vertical="center" wrapText="1" indent="1"/>
    </xf>
    <xf numFmtId="0" fontId="9" fillId="0" borderId="0" xfId="0" applyFont="1" applyAlignment="1">
      <alignment horizontal="left" vertical="center" wrapText="1"/>
    </xf>
    <xf numFmtId="0" fontId="0" fillId="0" borderId="0" xfId="0" applyFont="1" applyAlignment="1">
      <alignment horizontal="left" vertical="center" wrapText="1"/>
    </xf>
    <xf numFmtId="0" fontId="89" fillId="0" borderId="0" xfId="0" applyFont="1" applyAlignment="1">
      <alignment horizontal="left" vertical="center"/>
    </xf>
    <xf numFmtId="0" fontId="1" fillId="0" borderId="3" xfId="55" applyFont="1" applyFill="1" applyBorder="1" applyAlignment="1" applyProtection="1">
      <alignment horizontal="left" vertical="center" wrapText="1"/>
    </xf>
    <xf numFmtId="0" fontId="115" fillId="0" borderId="3" xfId="55" applyFont="1" applyFill="1" applyBorder="1" applyAlignment="1" applyProtection="1">
      <alignment horizontal="left" vertical="center" wrapText="1"/>
    </xf>
    <xf numFmtId="0" fontId="20" fillId="21" borderId="0" xfId="55" applyFont="1" applyFill="1" applyBorder="1" applyAlignment="1">
      <alignment horizontal="center"/>
    </xf>
    <xf numFmtId="0" fontId="12" fillId="0" borderId="134" xfId="55" applyFont="1" applyFill="1" applyBorder="1" applyAlignment="1">
      <alignment horizontal="center" vertical="center" wrapText="1"/>
    </xf>
    <xf numFmtId="0" fontId="12" fillId="0" borderId="69" xfId="55" applyFont="1" applyFill="1" applyBorder="1" applyAlignment="1">
      <alignment horizontal="center" vertical="center" wrapText="1"/>
    </xf>
    <xf numFmtId="0" fontId="12" fillId="0" borderId="63" xfId="55" applyFont="1" applyFill="1" applyBorder="1" applyAlignment="1">
      <alignment horizontal="center" vertical="center" wrapText="1"/>
    </xf>
    <xf numFmtId="0" fontId="33" fillId="0" borderId="0" xfId="0" applyFont="1" applyAlignment="1">
      <alignment horizontal="center" vertical="center"/>
    </xf>
    <xf numFmtId="0" fontId="11" fillId="0" borderId="0" xfId="0" applyFont="1" applyAlignment="1">
      <alignment horizontal="center" vertical="center"/>
    </xf>
    <xf numFmtId="0" fontId="0" fillId="0" borderId="21" xfId="0" applyBorder="1" applyAlignment="1" applyProtection="1"/>
    <xf numFmtId="0" fontId="0" fillId="0" borderId="9" xfId="0" applyBorder="1" applyAlignment="1" applyProtection="1"/>
    <xf numFmtId="0" fontId="0" fillId="0" borderId="20" xfId="0" applyBorder="1" applyAlignment="1" applyProtection="1"/>
    <xf numFmtId="0" fontId="0" fillId="0" borderId="64" xfId="0" applyBorder="1" applyAlignment="1" applyProtection="1"/>
    <xf numFmtId="0" fontId="0" fillId="0" borderId="0" xfId="0" applyBorder="1" applyAlignment="1" applyProtection="1"/>
    <xf numFmtId="0" fontId="0" fillId="0" borderId="32" xfId="0" applyBorder="1" applyAlignment="1" applyProtection="1"/>
    <xf numFmtId="0" fontId="0" fillId="0" borderId="37" xfId="0" applyBorder="1" applyAlignment="1" applyProtection="1"/>
    <xf numFmtId="0" fontId="0" fillId="0" borderId="136" xfId="0" applyBorder="1" applyAlignment="1" applyProtection="1"/>
    <xf numFmtId="0" fontId="0" fillId="0" borderId="23" xfId="0" applyBorder="1" applyAlignment="1" applyProtection="1"/>
    <xf numFmtId="0" fontId="0" fillId="0" borderId="47" xfId="0" applyFill="1" applyBorder="1" applyAlignment="1" applyProtection="1">
      <alignment horizontal="center"/>
      <protection locked="0"/>
    </xf>
    <xf numFmtId="0" fontId="0" fillId="0" borderId="2" xfId="0" applyFill="1" applyBorder="1" applyAlignment="1" applyProtection="1">
      <alignment horizontal="center"/>
      <protection locked="0"/>
    </xf>
    <xf numFmtId="0" fontId="0" fillId="0" borderId="51" xfId="0" applyFill="1" applyBorder="1" applyAlignment="1" applyProtection="1">
      <alignment horizontal="center"/>
      <protection locked="0"/>
    </xf>
    <xf numFmtId="14" fontId="0" fillId="0" borderId="19" xfId="0" applyNumberFormat="1" applyFill="1" applyBorder="1" applyAlignment="1" applyProtection="1">
      <alignment horizontal="center"/>
      <protection locked="0"/>
    </xf>
    <xf numFmtId="1" fontId="0" fillId="0" borderId="47" xfId="0" applyNumberFormat="1" applyFill="1" applyBorder="1" applyAlignment="1" applyProtection="1">
      <alignment horizontal="center"/>
      <protection locked="0"/>
    </xf>
    <xf numFmtId="1" fontId="0" fillId="0" borderId="51" xfId="0" applyNumberFormat="1" applyBorder="1" applyAlignment="1" applyProtection="1">
      <alignment horizontal="center"/>
      <protection locked="0"/>
    </xf>
    <xf numFmtId="0" fontId="0" fillId="0" borderId="42" xfId="0" applyFill="1" applyBorder="1" applyAlignment="1" applyProtection="1">
      <alignment horizontal="center"/>
      <protection locked="0"/>
    </xf>
    <xf numFmtId="0" fontId="0" fillId="0" borderId="45" xfId="0" applyFill="1" applyBorder="1" applyAlignment="1" applyProtection="1">
      <alignment horizontal="center"/>
      <protection locked="0"/>
    </xf>
    <xf numFmtId="0" fontId="0" fillId="0" borderId="46" xfId="0" applyFill="1" applyBorder="1" applyAlignment="1" applyProtection="1">
      <alignment horizontal="center"/>
      <protection locked="0"/>
    </xf>
    <xf numFmtId="0" fontId="0" fillId="0" borderId="42" xfId="0" applyNumberFormat="1" applyFill="1" applyBorder="1" applyAlignment="1" applyProtection="1">
      <alignment horizontal="center"/>
      <protection locked="0"/>
    </xf>
    <xf numFmtId="0" fontId="0" fillId="0" borderId="46" xfId="0" applyNumberFormat="1" applyBorder="1" applyAlignment="1" applyProtection="1">
      <alignment horizontal="center"/>
      <protection locked="0"/>
    </xf>
    <xf numFmtId="0" fontId="0" fillId="0" borderId="51" xfId="0" applyBorder="1" applyAlignment="1" applyProtection="1">
      <alignment horizontal="center"/>
      <protection locked="0"/>
    </xf>
  </cellXfs>
  <cellStyles count="56">
    <cellStyle name="Calc Currency (0)" xfId="1"/>
    <cellStyle name="Calc Currency (0) 2" xfId="2"/>
    <cellStyle name="Calc Percent (0)" xfId="3"/>
    <cellStyle name="Calc Percent (0) 2" xfId="4"/>
    <cellStyle name="Calc Percent (1)" xfId="5"/>
    <cellStyle name="Calc Percent (1) 2" xfId="6"/>
    <cellStyle name="Currency 18" xfId="7"/>
    <cellStyle name="Currency 18 2" xfId="8"/>
    <cellStyle name="Enter Currency (0)" xfId="9"/>
    <cellStyle name="Enter Currency (0) 2" xfId="10"/>
    <cellStyle name="Grey" xfId="11"/>
    <cellStyle name="Grey 2" xfId="12"/>
    <cellStyle name="Header1" xfId="13"/>
    <cellStyle name="Header2" xfId="14"/>
    <cellStyle name="Hyperlink 2" xfId="44"/>
    <cellStyle name="Input [yellow]" xfId="15"/>
    <cellStyle name="Input [yellow] 2" xfId="16"/>
    <cellStyle name="Link Currency (0)" xfId="17"/>
    <cellStyle name="Link Currency (0) 2" xfId="18"/>
    <cellStyle name="Milliers [0]_V3-CE compliance mod" xfId="19"/>
    <cellStyle name="Milliers_V3-CE compliance mod" xfId="20"/>
    <cellStyle name="Monétaire [0]_V3-CE compliance mod" xfId="21"/>
    <cellStyle name="Monétaire_V3-CE compliance mod" xfId="22"/>
    <cellStyle name="Normal" xfId="0" builtinId="0"/>
    <cellStyle name="Normal - Style1" xfId="23"/>
    <cellStyle name="Normal 10" xfId="55"/>
    <cellStyle name="Normal 2" xfId="24"/>
    <cellStyle name="Normal 2 2" xfId="25"/>
    <cellStyle name="Normal 2 3" xfId="40"/>
    <cellStyle name="Normal 2 4" xfId="42"/>
    <cellStyle name="Normal 2 5" xfId="46"/>
    <cellStyle name="Normal 2 5 2" xfId="54"/>
    <cellStyle name="Normal 2 6" xfId="51"/>
    <cellStyle name="Normal 3" xfId="26"/>
    <cellStyle name="Normal 4" xfId="27"/>
    <cellStyle name="Normal 5" xfId="28"/>
    <cellStyle name="Normal 6" xfId="39"/>
    <cellStyle name="Normal 6 2" xfId="41"/>
    <cellStyle name="Normal 7" xfId="43"/>
    <cellStyle name="Normal 7 2" xfId="52"/>
    <cellStyle name="Normal 8" xfId="45"/>
    <cellStyle name="Normal 9" xfId="53"/>
    <cellStyle name="Normal_LH_0025_0026 FAI_1st Prod Shipment Notification" xfId="29"/>
    <cellStyle name="Percent [2]" xfId="30"/>
    <cellStyle name="Percent [2] 2" xfId="31"/>
    <cellStyle name="Percent 2" xfId="38"/>
    <cellStyle name="PrePop Currency (0)" xfId="32"/>
    <cellStyle name="PrePop Currency (0) 2" xfId="33"/>
    <cellStyle name="Text Indent A" xfId="34"/>
    <cellStyle name="Text Indent B" xfId="35"/>
    <cellStyle name="Text Indent B 2" xfId="36"/>
    <cellStyle name="Thousands" xfId="37"/>
    <cellStyle name="常规 2" xfId="48"/>
    <cellStyle name="常规_X-0001958 无固定环" xfId="49"/>
    <cellStyle name="常规_X-0001958 无固定环 2" xfId="50"/>
    <cellStyle name="货币 2" xfId="47"/>
  </cellStyles>
  <dxfs count="989">
    <dxf>
      <fill>
        <patternFill>
          <bgColor theme="7" tint="0.39994506668294322"/>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rgb="FF92D050"/>
        </patternFill>
      </fill>
    </dxf>
    <dxf>
      <fill>
        <patternFill>
          <bgColor rgb="FFFFC000"/>
        </patternFill>
      </fill>
    </dxf>
    <dxf>
      <font>
        <b/>
        <i val="0"/>
        <color theme="0"/>
      </font>
      <fill>
        <patternFill>
          <bgColor rgb="FFFF0000"/>
        </patternFill>
      </fill>
    </dxf>
    <dxf>
      <fill>
        <patternFill>
          <bgColor rgb="FF92D050"/>
        </patternFill>
      </fill>
    </dxf>
    <dxf>
      <font>
        <b/>
        <i val="0"/>
        <color theme="0"/>
      </font>
      <fill>
        <patternFill>
          <bgColor rgb="FFFF0000"/>
        </patternFill>
      </fill>
    </dxf>
    <dxf>
      <fill>
        <patternFill>
          <bgColor rgb="FFFFC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theme="0"/>
      </font>
      <fill>
        <patternFill>
          <bgColor rgb="FFFF0000"/>
        </patternFill>
      </fill>
    </dxf>
    <dxf>
      <font>
        <color rgb="FF006100"/>
      </font>
      <fill>
        <patternFill>
          <bgColor rgb="FFC6EFCE"/>
        </patternFill>
      </fill>
    </dxf>
    <dxf>
      <fill>
        <patternFill>
          <bgColor rgb="FFFFC000"/>
        </patternFill>
      </fill>
    </dxf>
    <dxf>
      <fill>
        <patternFill>
          <bgColor theme="7" tint="0.39994506668294322"/>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patternType="none">
          <bgColor auto="1"/>
        </patternFill>
      </fill>
    </dxf>
    <dxf>
      <fill>
        <patternFill>
          <bgColor theme="7" tint="0.39994506668294322"/>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indexed="13"/>
        </patternFill>
      </fill>
    </dxf>
    <dxf>
      <fill>
        <patternFill patternType="none">
          <bgColor indexed="65"/>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ont>
        <condense val="0"/>
        <extend val="0"/>
        <color indexed="12"/>
      </font>
    </dxf>
    <dxf>
      <font>
        <condense val="0"/>
        <extend val="0"/>
        <color indexed="10"/>
      </font>
    </dxf>
    <dxf>
      <fill>
        <patternFill>
          <bgColor indexed="57"/>
        </patternFill>
      </fill>
    </dxf>
    <dxf>
      <fill>
        <patternFill>
          <bgColor indexed="10"/>
        </patternFill>
      </fill>
    </dxf>
    <dxf>
      <fill>
        <patternFill patternType="none">
          <bgColor indexed="65"/>
        </patternFill>
      </fill>
    </dxf>
    <dxf>
      <fill>
        <patternFill>
          <bgColor indexed="10"/>
        </patternFill>
      </fill>
    </dxf>
    <dxf>
      <fill>
        <patternFill>
          <bgColor indexed="57"/>
        </patternFill>
      </fill>
    </dxf>
    <dxf>
      <fill>
        <patternFill patternType="none">
          <bgColor indexed="65"/>
        </patternFill>
      </fill>
    </dxf>
    <dxf>
      <fill>
        <patternFill>
          <bgColor rgb="FF66FF33"/>
        </patternFill>
      </fill>
    </dxf>
    <dxf>
      <font>
        <color theme="0"/>
      </font>
      <fill>
        <patternFill>
          <bgColor rgb="FFFF0000"/>
        </patternFill>
      </fill>
    </dxf>
    <dxf>
      <fill>
        <patternFill>
          <bgColor rgb="FFFF9933"/>
        </patternFill>
      </fill>
    </dxf>
    <dxf>
      <fill>
        <patternFill>
          <bgColor rgb="FF66FF33"/>
        </patternFill>
      </fill>
    </dxf>
    <dxf>
      <font>
        <color theme="0"/>
      </font>
      <fill>
        <patternFill>
          <bgColor rgb="FFFF0000"/>
        </patternFill>
      </fill>
    </dxf>
    <dxf>
      <fill>
        <patternFill>
          <bgColor rgb="FFFF9933"/>
        </patternFill>
      </fill>
    </dxf>
    <dxf>
      <fill>
        <patternFill>
          <bgColor rgb="FF66FF33"/>
        </patternFill>
      </fill>
    </dxf>
    <dxf>
      <font>
        <color theme="0"/>
      </font>
      <fill>
        <patternFill>
          <bgColor rgb="FFFF0000"/>
        </patternFill>
      </fill>
    </dxf>
    <dxf>
      <fill>
        <patternFill>
          <bgColor rgb="FFFF9933"/>
        </patternFill>
      </fill>
    </dxf>
    <dxf>
      <fill>
        <patternFill>
          <bgColor rgb="FF66FF33"/>
        </patternFill>
      </fill>
    </dxf>
    <dxf>
      <font>
        <color theme="0"/>
      </font>
      <fill>
        <patternFill>
          <bgColor rgb="FFFF0000"/>
        </patternFill>
      </fill>
    </dxf>
    <dxf>
      <fill>
        <patternFill>
          <bgColor rgb="FFFF9933"/>
        </patternFill>
      </fill>
    </dxf>
    <dxf>
      <fill>
        <patternFill>
          <bgColor rgb="FF66FF33"/>
        </patternFill>
      </fill>
    </dxf>
    <dxf>
      <font>
        <color theme="0"/>
      </font>
      <fill>
        <patternFill>
          <bgColor rgb="FFFF0000"/>
        </patternFill>
      </fill>
    </dxf>
    <dxf>
      <fill>
        <patternFill>
          <bgColor rgb="FFFF9933"/>
        </patternFill>
      </fill>
    </dxf>
    <dxf>
      <fill>
        <patternFill>
          <bgColor rgb="FF66FF33"/>
        </patternFill>
      </fill>
    </dxf>
    <dxf>
      <font>
        <color theme="0"/>
      </font>
      <fill>
        <patternFill>
          <bgColor rgb="FFFF0000"/>
        </patternFill>
      </fill>
    </dxf>
    <dxf>
      <fill>
        <patternFill>
          <bgColor rgb="FFFF9933"/>
        </patternFill>
      </fill>
    </dxf>
    <dxf>
      <fill>
        <patternFill>
          <bgColor rgb="FF66FF33"/>
        </patternFill>
      </fill>
    </dxf>
    <dxf>
      <font>
        <color theme="0"/>
      </font>
      <fill>
        <patternFill>
          <bgColor rgb="FFFF0000"/>
        </patternFill>
      </fill>
    </dxf>
    <dxf>
      <fill>
        <patternFill>
          <bgColor rgb="FFFF9933"/>
        </patternFill>
      </fill>
    </dxf>
    <dxf>
      <fill>
        <patternFill>
          <bgColor rgb="FF66FF33"/>
        </patternFill>
      </fill>
    </dxf>
    <dxf>
      <font>
        <color theme="0"/>
      </font>
      <fill>
        <patternFill>
          <bgColor rgb="FFFF0000"/>
        </patternFill>
      </fill>
    </dxf>
    <dxf>
      <fill>
        <patternFill>
          <bgColor rgb="FFFF9933"/>
        </patternFill>
      </fill>
    </dxf>
    <dxf>
      <fill>
        <patternFill>
          <bgColor rgb="FF66FF33"/>
        </patternFill>
      </fill>
    </dxf>
    <dxf>
      <font>
        <color theme="0"/>
      </font>
      <fill>
        <patternFill>
          <bgColor rgb="FFFF0000"/>
        </patternFill>
      </fill>
    </dxf>
    <dxf>
      <fill>
        <patternFill>
          <bgColor rgb="FFFF9933"/>
        </patternFill>
      </fill>
    </dxf>
    <dxf>
      <fill>
        <patternFill>
          <bgColor rgb="FF66FF33"/>
        </patternFill>
      </fill>
    </dxf>
    <dxf>
      <font>
        <color theme="0"/>
      </font>
      <fill>
        <patternFill>
          <bgColor rgb="FFFF0000"/>
        </patternFill>
      </fill>
    </dxf>
    <dxf>
      <fill>
        <patternFill>
          <bgColor rgb="FFFF9933"/>
        </patternFill>
      </fill>
    </dxf>
    <dxf>
      <fill>
        <patternFill>
          <bgColor rgb="FF66FF33"/>
        </patternFill>
      </fill>
    </dxf>
    <dxf>
      <font>
        <color theme="0"/>
      </font>
      <fill>
        <patternFill>
          <bgColor rgb="FFFF0000"/>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rgb="FF92D050"/>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theme="7" tint="0.39994506668294322"/>
        </patternFill>
      </fill>
    </dxf>
    <dxf>
      <fill>
        <patternFill>
          <bgColor theme="1"/>
        </patternFill>
      </fill>
    </dxf>
    <dxf>
      <fill>
        <patternFill>
          <bgColor rgb="FF92D050"/>
        </patternFill>
      </fill>
    </dxf>
    <dxf>
      <fill>
        <patternFill>
          <bgColor theme="1"/>
        </patternFill>
      </fill>
    </dxf>
    <dxf>
      <font>
        <color auto="1"/>
      </font>
      <fill>
        <patternFill>
          <fgColor auto="1"/>
          <bgColor theme="1"/>
        </patternFill>
      </fill>
    </dxf>
    <dxf>
      <fill>
        <patternFill>
          <bgColor theme="7" tint="0.39994506668294322"/>
        </patternFill>
      </fill>
    </dxf>
    <dxf>
      <fill>
        <patternFill>
          <bgColor theme="7" tint="0.39994506668294322"/>
        </patternFill>
      </fill>
    </dxf>
    <dxf>
      <fill>
        <patternFill>
          <bgColor rgb="FF92D050"/>
        </patternFill>
      </fill>
    </dxf>
    <dxf>
      <fill>
        <patternFill>
          <bgColor rgb="FFFFC000"/>
        </patternFill>
      </fill>
    </dxf>
    <dxf>
      <font>
        <b/>
        <i val="0"/>
        <color theme="0"/>
      </font>
      <fill>
        <patternFill>
          <bgColor rgb="FFFF0000"/>
        </patternFill>
      </fill>
    </dxf>
    <dxf>
      <fill>
        <patternFill>
          <bgColor rgb="FF92D050"/>
        </patternFill>
      </fill>
    </dxf>
    <dxf>
      <font>
        <b/>
        <i val="0"/>
        <color theme="0"/>
      </font>
      <fill>
        <patternFill>
          <bgColor rgb="FFFF0000"/>
        </patternFill>
      </fill>
    </dxf>
    <dxf>
      <fill>
        <patternFill>
          <bgColor rgb="FFFFC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theme="0"/>
      </font>
      <fill>
        <patternFill>
          <bgColor rgb="FFFF0000"/>
        </patternFill>
      </fill>
    </dxf>
    <dxf>
      <font>
        <color rgb="FF006100"/>
      </font>
      <fill>
        <patternFill>
          <bgColor rgb="FFC6EFCE"/>
        </patternFill>
      </fill>
    </dxf>
    <dxf>
      <fill>
        <patternFill>
          <bgColor rgb="FFFFC00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patternType="none">
          <bgColor auto="1"/>
        </patternFill>
      </fill>
    </dxf>
    <dxf>
      <fill>
        <patternFill>
          <bgColor theme="7" tint="0.39994506668294322"/>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indexed="13"/>
        </patternFill>
      </fill>
    </dxf>
    <dxf>
      <fill>
        <patternFill patternType="none">
          <bgColor indexed="65"/>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ont>
        <condense val="0"/>
        <extend val="0"/>
        <color indexed="12"/>
      </font>
    </dxf>
    <dxf>
      <font>
        <condense val="0"/>
        <extend val="0"/>
        <color indexed="10"/>
      </font>
    </dxf>
    <dxf>
      <fill>
        <patternFill>
          <bgColor indexed="57"/>
        </patternFill>
      </fill>
    </dxf>
    <dxf>
      <fill>
        <patternFill>
          <bgColor indexed="10"/>
        </patternFill>
      </fill>
    </dxf>
    <dxf>
      <fill>
        <patternFill patternType="none">
          <bgColor indexed="65"/>
        </patternFill>
      </fill>
    </dxf>
    <dxf>
      <fill>
        <patternFill>
          <bgColor indexed="10"/>
        </patternFill>
      </fill>
    </dxf>
    <dxf>
      <fill>
        <patternFill>
          <bgColor indexed="57"/>
        </patternFill>
      </fill>
    </dxf>
    <dxf>
      <fill>
        <patternFill patternType="none">
          <bgColor indexed="65"/>
        </patternFill>
      </fill>
    </dxf>
    <dxf>
      <fill>
        <patternFill>
          <bgColor rgb="FF66FF33"/>
        </patternFill>
      </fill>
    </dxf>
    <dxf>
      <font>
        <color theme="0"/>
      </font>
      <fill>
        <patternFill>
          <bgColor rgb="FFFF0000"/>
        </patternFill>
      </fill>
    </dxf>
    <dxf>
      <fill>
        <patternFill>
          <bgColor rgb="FFFF9933"/>
        </patternFill>
      </fill>
    </dxf>
    <dxf>
      <fill>
        <patternFill>
          <bgColor rgb="FF66FF33"/>
        </patternFill>
      </fill>
    </dxf>
    <dxf>
      <font>
        <color theme="0"/>
      </font>
      <fill>
        <patternFill>
          <bgColor rgb="FFFF0000"/>
        </patternFill>
      </fill>
    </dxf>
    <dxf>
      <fill>
        <patternFill>
          <bgColor rgb="FFFF9933"/>
        </patternFill>
      </fill>
    </dxf>
    <dxf>
      <fill>
        <patternFill>
          <bgColor rgb="FF66FF33"/>
        </patternFill>
      </fill>
    </dxf>
    <dxf>
      <font>
        <color theme="0"/>
      </font>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50" b="0" i="0" u="none" strike="noStrike" baseline="0">
                <a:solidFill>
                  <a:srgbClr val="000000"/>
                </a:solidFill>
                <a:latin typeface="Arial"/>
                <a:ea typeface="Arial"/>
                <a:cs typeface="Arial"/>
              </a:defRPr>
            </a:pPr>
            <a:r>
              <a:rPr lang="en-US"/>
              <a:t>Bias Study Run Chart</a:t>
            </a:r>
          </a:p>
        </c:rich>
      </c:tx>
      <c:layout>
        <c:manualLayout>
          <c:xMode val="edge"/>
          <c:yMode val="edge"/>
          <c:x val="0.42968800485099562"/>
          <c:y val="3.3707786526684165E-2"/>
        </c:manualLayout>
      </c:layout>
      <c:overlay val="0"/>
      <c:spPr>
        <a:noFill/>
        <a:ln w="25400">
          <a:noFill/>
        </a:ln>
      </c:spPr>
    </c:title>
    <c:autoTitleDeleted val="0"/>
    <c:plotArea>
      <c:layout>
        <c:manualLayout>
          <c:layoutTarget val="inner"/>
          <c:xMode val="edge"/>
          <c:yMode val="edge"/>
          <c:x val="9.3591944097128246E-2"/>
          <c:y val="0.17333370949155705"/>
          <c:w val="0.77403067280326165"/>
          <c:h val="0.62889025366811502"/>
        </c:manualLayout>
      </c:layout>
      <c:lineChart>
        <c:grouping val="standard"/>
        <c:varyColors val="0"/>
        <c:ser>
          <c:idx val="2"/>
          <c:order val="0"/>
          <c:tx>
            <c:v>Data</c:v>
          </c:tx>
          <c:spPr>
            <a:ln w="12700">
              <a:solidFill>
                <a:srgbClr val="000000"/>
              </a:solidFill>
              <a:prstDash val="solid"/>
            </a:ln>
          </c:spPr>
          <c:marker>
            <c:symbol val="triangle"/>
            <c:size val="5"/>
            <c:spPr>
              <a:solidFill>
                <a:srgbClr val="FFFF00"/>
              </a:solidFill>
              <a:ln>
                <a:solidFill>
                  <a:srgbClr val="FFFF00"/>
                </a:solidFill>
                <a:prstDash val="solid"/>
              </a:ln>
            </c:spPr>
          </c:marker>
          <c:cat>
            <c:numRef>
              <c:f>('8a - MSA (Bias Study)'!$C$15:$Q$15,'8a - MSA (Bias Study)'!$C$17:$Q$17)</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('8a - MSA (Bias Study)'!$C$16:$Q$16,'8a - MSA (Bias Study)'!$C$18:$Q$18)</c:f>
              <c:numCache>
                <c:formatCode>General</c:formatCode>
                <c:ptCount val="30"/>
              </c:numCache>
            </c:numRef>
          </c:val>
          <c:smooth val="0"/>
          <c:extLst>
            <c:ext xmlns:c16="http://schemas.microsoft.com/office/drawing/2014/chart" uri="{C3380CC4-5D6E-409C-BE32-E72D297353CC}">
              <c16:uniqueId val="{00000000-A502-4149-BE37-230CD5102C76}"/>
            </c:ext>
          </c:extLst>
        </c:ser>
        <c:ser>
          <c:idx val="0"/>
          <c:order val="3"/>
          <c:spPr>
            <a:ln w="12700">
              <a:solidFill>
                <a:srgbClr val="000080"/>
              </a:solidFill>
              <a:prstDash val="solid"/>
            </a:ln>
          </c:spPr>
          <c:marker>
            <c:symbol val="diamond"/>
            <c:size val="5"/>
            <c:spPr>
              <a:solidFill>
                <a:srgbClr val="000080"/>
              </a:solidFill>
              <a:ln>
                <a:solidFill>
                  <a:srgbClr val="000080"/>
                </a:solidFill>
                <a:prstDash val="solid"/>
              </a:ln>
            </c:spPr>
          </c:marker>
          <c:cat>
            <c:numRef>
              <c:f>('8a - MSA (Bias Study)'!$C$15:$Q$15,'8a - MSA (Bias Study)'!$C$17:$Q$17)</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('8a - MSA (Bias Study)'!$C$16:$Q$16,'8a - MSA (Bias Study)'!$C$18:$Q$18)</c:f>
              <c:numCache>
                <c:formatCode>General</c:formatCode>
                <c:ptCount val="30"/>
              </c:numCache>
            </c:numRef>
          </c:val>
          <c:smooth val="0"/>
          <c:extLst>
            <c:ext xmlns:c16="http://schemas.microsoft.com/office/drawing/2014/chart" uri="{C3380CC4-5D6E-409C-BE32-E72D297353CC}">
              <c16:uniqueId val="{00000001-A502-4149-BE37-230CD5102C76}"/>
            </c:ext>
          </c:extLst>
        </c:ser>
        <c:dLbls>
          <c:showLegendKey val="0"/>
          <c:showVal val="0"/>
          <c:showCatName val="0"/>
          <c:showSerName val="0"/>
          <c:showPercent val="0"/>
          <c:showBubbleSize val="0"/>
        </c:dLbls>
        <c:marker val="1"/>
        <c:smooth val="0"/>
        <c:axId val="819008944"/>
        <c:axId val="819009336"/>
      </c:lineChart>
      <c:scatterChart>
        <c:scatterStyle val="lineMarker"/>
        <c:varyColors val="0"/>
        <c:ser>
          <c:idx val="3"/>
          <c:order val="1"/>
          <c:tx>
            <c:v>LCL</c:v>
          </c:tx>
          <c:spPr>
            <a:ln w="25400">
              <a:solidFill>
                <a:srgbClr val="000000"/>
              </a:solidFill>
              <a:prstDash val="lgDash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A502-4149-BE37-230CD5102C76}"/>
                </c:ext>
              </c:extLst>
            </c:dLbl>
            <c:dLbl>
              <c:idx val="1"/>
              <c:layout>
                <c:manualLayout>
                  <c:x val="2.0208034944118988E-2"/>
                  <c:y val="-1.4785402309413066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A502-4149-BE37-230CD5102C76}"/>
                </c:ext>
              </c:extLst>
            </c:dLbl>
            <c:spPr>
              <a:noFill/>
              <a:ln w="25400">
                <a:noFill/>
              </a:ln>
            </c:spPr>
            <c:txPr>
              <a:bodyPr/>
              <a:lstStyle/>
              <a:p>
                <a:pPr>
                  <a:defRPr sz="135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('8a - MSA (Bias Study)'!$C$15,'8a - MSA (Bias Study)'!$Q$17)</c:f>
              <c:numCache>
                <c:formatCode>General</c:formatCode>
                <c:ptCount val="2"/>
                <c:pt idx="0">
                  <c:v>1</c:v>
                </c:pt>
                <c:pt idx="1">
                  <c:v>30</c:v>
                </c:pt>
              </c:numCache>
            </c:numRef>
          </c:xVal>
          <c:yVal>
            <c:numRef>
              <c:f>('8a - MSA (Bias Study)'!$K$26,'8a - MSA (Bias Study)'!$K$26)</c:f>
              <c:numCache>
                <c:formatCode>General</c:formatCode>
                <c:ptCount val="2"/>
                <c:pt idx="0">
                  <c:v>0</c:v>
                </c:pt>
                <c:pt idx="1">
                  <c:v>0</c:v>
                </c:pt>
              </c:numCache>
            </c:numRef>
          </c:yVal>
          <c:smooth val="0"/>
          <c:extLst>
            <c:ext xmlns:c16="http://schemas.microsoft.com/office/drawing/2014/chart" uri="{C3380CC4-5D6E-409C-BE32-E72D297353CC}">
              <c16:uniqueId val="{00000004-A502-4149-BE37-230CD5102C76}"/>
            </c:ext>
          </c:extLst>
        </c:ser>
        <c:ser>
          <c:idx val="4"/>
          <c:order val="2"/>
          <c:tx>
            <c:v>UCL</c:v>
          </c:tx>
          <c:spPr>
            <a:ln w="25400">
              <a:solidFill>
                <a:srgbClr val="000000"/>
              </a:solidFill>
              <a:prstDash val="lgDash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A502-4149-BE37-230CD5102C76}"/>
                </c:ext>
              </c:extLst>
            </c:dLbl>
            <c:dLbl>
              <c:idx val="1"/>
              <c:layout>
                <c:manualLayout>
                  <c:x val="1.9364864276577697E-2"/>
                  <c:y val="-1.071117353707329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502-4149-BE37-230CD5102C76}"/>
                </c:ext>
              </c:extLst>
            </c:dLbl>
            <c:spPr>
              <a:noFill/>
              <a:ln w="25400">
                <a:noFill/>
              </a:ln>
            </c:spPr>
            <c:txPr>
              <a:bodyPr/>
              <a:lstStyle/>
              <a:p>
                <a:pPr>
                  <a:defRPr sz="135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('8a - MSA (Bias Study)'!$C$15,'8a - MSA (Bias Study)'!$Q$17)</c:f>
              <c:numCache>
                <c:formatCode>General</c:formatCode>
                <c:ptCount val="2"/>
                <c:pt idx="0">
                  <c:v>1</c:v>
                </c:pt>
                <c:pt idx="1">
                  <c:v>30</c:v>
                </c:pt>
              </c:numCache>
            </c:numRef>
          </c:xVal>
          <c:yVal>
            <c:numRef>
              <c:f>('8a - MSA (Bias Study)'!$L$26,'8a - MSA (Bias Study)'!$L$26)</c:f>
              <c:numCache>
                <c:formatCode>General</c:formatCode>
                <c:ptCount val="2"/>
                <c:pt idx="0">
                  <c:v>1</c:v>
                </c:pt>
                <c:pt idx="1">
                  <c:v>1</c:v>
                </c:pt>
              </c:numCache>
            </c:numRef>
          </c:yVal>
          <c:smooth val="0"/>
          <c:extLst>
            <c:ext xmlns:c16="http://schemas.microsoft.com/office/drawing/2014/chart" uri="{C3380CC4-5D6E-409C-BE32-E72D297353CC}">
              <c16:uniqueId val="{00000007-A502-4149-BE37-230CD5102C76}"/>
            </c:ext>
          </c:extLst>
        </c:ser>
        <c:dLbls>
          <c:showLegendKey val="0"/>
          <c:showVal val="0"/>
          <c:showCatName val="0"/>
          <c:showSerName val="0"/>
          <c:showPercent val="0"/>
          <c:showBubbleSize val="0"/>
        </c:dLbls>
        <c:axId val="819008944"/>
        <c:axId val="819009336"/>
      </c:scatterChart>
      <c:catAx>
        <c:axId val="819008944"/>
        <c:scaling>
          <c:orientation val="minMax"/>
        </c:scaling>
        <c:delete val="0"/>
        <c:axPos val="b"/>
        <c:title>
          <c:tx>
            <c:rich>
              <a:bodyPr/>
              <a:lstStyle/>
              <a:p>
                <a:pPr>
                  <a:defRPr sz="1350" b="0" i="0" u="none" strike="noStrike" baseline="0">
                    <a:solidFill>
                      <a:srgbClr val="000000"/>
                    </a:solidFill>
                    <a:latin typeface="Arial"/>
                    <a:ea typeface="Arial"/>
                    <a:cs typeface="Arial"/>
                  </a:defRPr>
                </a:pPr>
                <a:r>
                  <a:rPr lang="en-US"/>
                  <a:t>Measurement</a:t>
                </a:r>
              </a:p>
            </c:rich>
          </c:tx>
          <c:layout>
            <c:manualLayout>
              <c:xMode val="edge"/>
              <c:yMode val="edge"/>
              <c:x val="0.43229222822695224"/>
              <c:y val="0.8707865850102071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350" b="0" i="0" u="none" strike="noStrike" baseline="0">
                <a:solidFill>
                  <a:srgbClr val="000000"/>
                </a:solidFill>
                <a:latin typeface="Arial"/>
                <a:ea typeface="Arial"/>
                <a:cs typeface="Arial"/>
              </a:defRPr>
            </a:pPr>
            <a:endParaRPr lang="en-US"/>
          </a:p>
        </c:txPr>
        <c:crossAx val="819009336"/>
        <c:crosses val="autoZero"/>
        <c:auto val="1"/>
        <c:lblAlgn val="ctr"/>
        <c:lblOffset val="100"/>
        <c:tickLblSkip val="1"/>
        <c:tickMarkSkip val="1"/>
        <c:noMultiLvlLbl val="0"/>
      </c:catAx>
      <c:valAx>
        <c:axId val="819009336"/>
        <c:scaling>
          <c:orientation val="minMax"/>
        </c:scaling>
        <c:delete val="0"/>
        <c:axPos val="l"/>
        <c:title>
          <c:tx>
            <c:rich>
              <a:bodyPr/>
              <a:lstStyle/>
              <a:p>
                <a:pPr>
                  <a:defRPr sz="1350" b="0" i="0" u="none" strike="noStrike" baseline="0">
                    <a:solidFill>
                      <a:srgbClr val="000000"/>
                    </a:solidFill>
                    <a:latin typeface="Arial"/>
                    <a:ea typeface="Arial"/>
                    <a:cs typeface="Arial"/>
                  </a:defRPr>
                </a:pPr>
                <a:r>
                  <a:rPr lang="en-US"/>
                  <a:t>Value</a:t>
                </a:r>
              </a:p>
            </c:rich>
          </c:tx>
          <c:layout>
            <c:manualLayout>
              <c:xMode val="edge"/>
              <c:yMode val="edge"/>
              <c:x val="2.0833344398560636E-2"/>
              <c:y val="0.398876407115777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350" b="0" i="0" u="none" strike="noStrike" baseline="0">
                <a:solidFill>
                  <a:srgbClr val="000000"/>
                </a:solidFill>
                <a:latin typeface="Arial"/>
                <a:ea typeface="Arial"/>
                <a:cs typeface="Arial"/>
              </a:defRPr>
            </a:pPr>
            <a:endParaRPr lang="en-US"/>
          </a:p>
        </c:txPr>
        <c:crossAx val="819008944"/>
        <c:crosses val="autoZero"/>
        <c:crossBetween val="between"/>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printSettings>
    <c:headerFooter alignWithMargins="0"/>
    <c:pageMargins b="1" l="0.75000000000000899" r="0.75000000000000899"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Form'!$BZ$41:$BZ$53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Form'!$CD$41:$CD$53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3493-468D-BAF0-F1DA63DD5F97}"/>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3493-468D-BAF0-F1DA63DD5F97}"/>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93-468D-BAF0-F1DA63DD5F97}"/>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Form'!$BY$58:$BY$59</c:f>
              <c:numCache>
                <c:formatCode>General</c:formatCode>
                <c:ptCount val="2"/>
                <c:pt idx="0">
                  <c:v>0</c:v>
                </c:pt>
                <c:pt idx="1">
                  <c:v>0</c:v>
                </c:pt>
              </c:numCache>
            </c:numRef>
          </c:xVal>
          <c:yVal>
            <c:numRef>
              <c:f>'11b - Process Studies - Form'!$BZ$58:$BZ$59</c:f>
              <c:numCache>
                <c:formatCode>0.00</c:formatCode>
                <c:ptCount val="2"/>
                <c:pt idx="0">
                  <c:v>0</c:v>
                </c:pt>
                <c:pt idx="1">
                  <c:v>0</c:v>
                </c:pt>
              </c:numCache>
            </c:numRef>
          </c:yVal>
          <c:smooth val="1"/>
          <c:extLst>
            <c:ext xmlns:c16="http://schemas.microsoft.com/office/drawing/2014/chart" uri="{C3380CC4-5D6E-409C-BE32-E72D297353CC}">
              <c16:uniqueId val="{00000003-3493-468D-BAF0-F1DA63DD5F97}"/>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3493-468D-BAF0-F1DA63DD5F97}"/>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Form'!$BY$61:$BY$62</c:f>
              <c:numCache>
                <c:formatCode>General</c:formatCode>
                <c:ptCount val="2"/>
                <c:pt idx="0">
                  <c:v>0</c:v>
                </c:pt>
                <c:pt idx="1">
                  <c:v>0</c:v>
                </c:pt>
              </c:numCache>
            </c:numRef>
          </c:xVal>
          <c:yVal>
            <c:numRef>
              <c:f>'11b - Process Studies - Form'!$BZ$61:$BZ$62</c:f>
              <c:numCache>
                <c:formatCode>0.00</c:formatCode>
                <c:ptCount val="2"/>
                <c:pt idx="0">
                  <c:v>0</c:v>
                </c:pt>
                <c:pt idx="1">
                  <c:v>0</c:v>
                </c:pt>
              </c:numCache>
            </c:numRef>
          </c:yVal>
          <c:smooth val="1"/>
          <c:extLst>
            <c:ext xmlns:c16="http://schemas.microsoft.com/office/drawing/2014/chart" uri="{C3380CC4-5D6E-409C-BE32-E72D297353CC}">
              <c16:uniqueId val="{00000005-3493-468D-BAF0-F1DA63DD5F97}"/>
            </c:ext>
          </c:extLst>
        </c:ser>
        <c:ser>
          <c:idx val="3"/>
          <c:order val="3"/>
          <c:tx>
            <c:v>Normal</c:v>
          </c:tx>
          <c:xVal>
            <c:numRef>
              <c:f>'11b - Process Studies - Form'!$BZ$41:$BZ$53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Form'!$CE$41:$CE$53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3493-468D-BAF0-F1DA63DD5F97}"/>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3493-468D-BAF0-F1DA63DD5F97}"/>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Form'!$CA$58:$CA$59</c:f>
              <c:numCache>
                <c:formatCode>General</c:formatCode>
                <c:ptCount val="2"/>
                <c:pt idx="0">
                  <c:v>0</c:v>
                </c:pt>
                <c:pt idx="1">
                  <c:v>0</c:v>
                </c:pt>
              </c:numCache>
            </c:numRef>
          </c:xVal>
          <c:yVal>
            <c:numRef>
              <c:f>'11b - Process Studies - Form'!$CB$58:$CB$59</c:f>
              <c:numCache>
                <c:formatCode>0.00</c:formatCode>
                <c:ptCount val="2"/>
                <c:pt idx="0">
                  <c:v>0</c:v>
                </c:pt>
                <c:pt idx="1">
                  <c:v>0</c:v>
                </c:pt>
              </c:numCache>
            </c:numRef>
          </c:yVal>
          <c:smooth val="1"/>
          <c:extLst>
            <c:ext xmlns:c16="http://schemas.microsoft.com/office/drawing/2014/chart" uri="{C3380CC4-5D6E-409C-BE32-E72D297353CC}">
              <c16:uniqueId val="{00000008-3493-468D-BAF0-F1DA63DD5F97}"/>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3493-468D-BAF0-F1DA63DD5F97}"/>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Form'!$CA$61:$CA$62</c:f>
              <c:numCache>
                <c:formatCode>General</c:formatCode>
                <c:ptCount val="2"/>
                <c:pt idx="0">
                  <c:v>0</c:v>
                </c:pt>
                <c:pt idx="1">
                  <c:v>0</c:v>
                </c:pt>
              </c:numCache>
            </c:numRef>
          </c:xVal>
          <c:yVal>
            <c:numRef>
              <c:f>'11b - Process Studies - Form'!$CB$61:$CB$62</c:f>
              <c:numCache>
                <c:formatCode>0.00</c:formatCode>
                <c:ptCount val="2"/>
                <c:pt idx="0">
                  <c:v>0</c:v>
                </c:pt>
                <c:pt idx="1">
                  <c:v>0</c:v>
                </c:pt>
              </c:numCache>
            </c:numRef>
          </c:yVal>
          <c:smooth val="1"/>
          <c:extLst>
            <c:ext xmlns:c16="http://schemas.microsoft.com/office/drawing/2014/chart" uri="{C3380CC4-5D6E-409C-BE32-E72D297353CC}">
              <c16:uniqueId val="{0000000A-3493-468D-BAF0-F1DA63DD5F97}"/>
            </c:ext>
          </c:extLst>
        </c:ser>
        <c:dLbls>
          <c:showLegendKey val="0"/>
          <c:showVal val="0"/>
          <c:showCatName val="0"/>
          <c:showSerName val="0"/>
          <c:showPercent val="0"/>
          <c:showBubbleSize val="0"/>
        </c:dLbls>
        <c:axId val="819019920"/>
        <c:axId val="819020312"/>
      </c:scatterChart>
      <c:valAx>
        <c:axId val="8190199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20312"/>
        <c:crosses val="autoZero"/>
        <c:crossBetween val="midCat"/>
      </c:valAx>
      <c:valAx>
        <c:axId val="819020312"/>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9920"/>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Form'!$CN$41:$CN$53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Form'!$CR$41:$CR$53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D857-4F56-AEA3-2415DE6EDC5E}"/>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D857-4F56-AEA3-2415DE6EDC5E}"/>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57-4F56-AEA3-2415DE6EDC5E}"/>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Form'!$CM$58:$CM$59</c:f>
              <c:numCache>
                <c:formatCode>General</c:formatCode>
                <c:ptCount val="2"/>
                <c:pt idx="0">
                  <c:v>0</c:v>
                </c:pt>
                <c:pt idx="1">
                  <c:v>0</c:v>
                </c:pt>
              </c:numCache>
            </c:numRef>
          </c:xVal>
          <c:yVal>
            <c:numRef>
              <c:f>'11b - Process Studies - Form'!$CN$58:$CN$59</c:f>
              <c:numCache>
                <c:formatCode>0.00</c:formatCode>
                <c:ptCount val="2"/>
                <c:pt idx="0">
                  <c:v>0</c:v>
                </c:pt>
                <c:pt idx="1">
                  <c:v>0</c:v>
                </c:pt>
              </c:numCache>
            </c:numRef>
          </c:yVal>
          <c:smooth val="1"/>
          <c:extLst>
            <c:ext xmlns:c16="http://schemas.microsoft.com/office/drawing/2014/chart" uri="{C3380CC4-5D6E-409C-BE32-E72D297353CC}">
              <c16:uniqueId val="{00000003-D857-4F56-AEA3-2415DE6EDC5E}"/>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D857-4F56-AEA3-2415DE6EDC5E}"/>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Form'!$CM$61:$CM$62</c:f>
              <c:numCache>
                <c:formatCode>General</c:formatCode>
                <c:ptCount val="2"/>
                <c:pt idx="0">
                  <c:v>0</c:v>
                </c:pt>
                <c:pt idx="1">
                  <c:v>0</c:v>
                </c:pt>
              </c:numCache>
            </c:numRef>
          </c:xVal>
          <c:yVal>
            <c:numRef>
              <c:f>'11b - Process Studies - Form'!$CN$61:$CN$62</c:f>
              <c:numCache>
                <c:formatCode>0.00</c:formatCode>
                <c:ptCount val="2"/>
                <c:pt idx="0">
                  <c:v>0</c:v>
                </c:pt>
                <c:pt idx="1">
                  <c:v>0</c:v>
                </c:pt>
              </c:numCache>
            </c:numRef>
          </c:yVal>
          <c:smooth val="1"/>
          <c:extLst>
            <c:ext xmlns:c16="http://schemas.microsoft.com/office/drawing/2014/chart" uri="{C3380CC4-5D6E-409C-BE32-E72D297353CC}">
              <c16:uniqueId val="{00000005-D857-4F56-AEA3-2415DE6EDC5E}"/>
            </c:ext>
          </c:extLst>
        </c:ser>
        <c:ser>
          <c:idx val="3"/>
          <c:order val="3"/>
          <c:tx>
            <c:v>Normal</c:v>
          </c:tx>
          <c:xVal>
            <c:numRef>
              <c:f>'11b - Process Studies - Form'!$CN$41:$CN$53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Form'!$CS$41:$CS$53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D857-4F56-AEA3-2415DE6EDC5E}"/>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D857-4F56-AEA3-2415DE6EDC5E}"/>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Form'!$CO$58:$CO$59</c:f>
              <c:numCache>
                <c:formatCode>General</c:formatCode>
                <c:ptCount val="2"/>
                <c:pt idx="0">
                  <c:v>0</c:v>
                </c:pt>
                <c:pt idx="1">
                  <c:v>0</c:v>
                </c:pt>
              </c:numCache>
            </c:numRef>
          </c:xVal>
          <c:yVal>
            <c:numRef>
              <c:f>'11b - Process Studies - Form'!$CP$58:$CP$59</c:f>
              <c:numCache>
                <c:formatCode>0.00</c:formatCode>
                <c:ptCount val="2"/>
                <c:pt idx="0">
                  <c:v>0</c:v>
                </c:pt>
                <c:pt idx="1">
                  <c:v>0</c:v>
                </c:pt>
              </c:numCache>
            </c:numRef>
          </c:yVal>
          <c:smooth val="1"/>
          <c:extLst>
            <c:ext xmlns:c16="http://schemas.microsoft.com/office/drawing/2014/chart" uri="{C3380CC4-5D6E-409C-BE32-E72D297353CC}">
              <c16:uniqueId val="{00000008-D857-4F56-AEA3-2415DE6EDC5E}"/>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D857-4F56-AEA3-2415DE6EDC5E}"/>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Form'!$CO$61:$CO$62</c:f>
              <c:numCache>
                <c:formatCode>General</c:formatCode>
                <c:ptCount val="2"/>
                <c:pt idx="0">
                  <c:v>0</c:v>
                </c:pt>
                <c:pt idx="1">
                  <c:v>0</c:v>
                </c:pt>
              </c:numCache>
            </c:numRef>
          </c:xVal>
          <c:yVal>
            <c:numRef>
              <c:f>'11b - Process Studies - Form'!$CP$61:$CP$62</c:f>
              <c:numCache>
                <c:formatCode>0.00</c:formatCode>
                <c:ptCount val="2"/>
                <c:pt idx="0">
                  <c:v>0</c:v>
                </c:pt>
                <c:pt idx="1">
                  <c:v>0</c:v>
                </c:pt>
              </c:numCache>
            </c:numRef>
          </c:yVal>
          <c:smooth val="1"/>
          <c:extLst>
            <c:ext xmlns:c16="http://schemas.microsoft.com/office/drawing/2014/chart" uri="{C3380CC4-5D6E-409C-BE32-E72D297353CC}">
              <c16:uniqueId val="{0000000A-D857-4F56-AEA3-2415DE6EDC5E}"/>
            </c:ext>
          </c:extLst>
        </c:ser>
        <c:dLbls>
          <c:showLegendKey val="0"/>
          <c:showVal val="0"/>
          <c:showCatName val="0"/>
          <c:showSerName val="0"/>
          <c:showPercent val="0"/>
          <c:showBubbleSize val="0"/>
        </c:dLbls>
        <c:axId val="815750336"/>
        <c:axId val="815750728"/>
      </c:scatterChart>
      <c:valAx>
        <c:axId val="8157503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0728"/>
        <c:crosses val="autoZero"/>
        <c:crossBetween val="midCat"/>
      </c:valAx>
      <c:valAx>
        <c:axId val="815750728"/>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0336"/>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Form'!$DB$41:$DB$53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Form'!$DF$41:$DF$53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8AA0-4BF4-90E9-907C95349CE7}"/>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8AA0-4BF4-90E9-907C95349CE7}"/>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A0-4BF4-90E9-907C95349CE7}"/>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Form'!$DA$58:$DA$59</c:f>
              <c:numCache>
                <c:formatCode>General</c:formatCode>
                <c:ptCount val="2"/>
                <c:pt idx="0">
                  <c:v>0</c:v>
                </c:pt>
                <c:pt idx="1">
                  <c:v>0</c:v>
                </c:pt>
              </c:numCache>
            </c:numRef>
          </c:xVal>
          <c:yVal>
            <c:numRef>
              <c:f>'11b - Process Studies - Form'!$DB$58:$DB$59</c:f>
              <c:numCache>
                <c:formatCode>0.00</c:formatCode>
                <c:ptCount val="2"/>
                <c:pt idx="0">
                  <c:v>0</c:v>
                </c:pt>
                <c:pt idx="1">
                  <c:v>0</c:v>
                </c:pt>
              </c:numCache>
            </c:numRef>
          </c:yVal>
          <c:smooth val="1"/>
          <c:extLst>
            <c:ext xmlns:c16="http://schemas.microsoft.com/office/drawing/2014/chart" uri="{C3380CC4-5D6E-409C-BE32-E72D297353CC}">
              <c16:uniqueId val="{00000003-8AA0-4BF4-90E9-907C95349CE7}"/>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8AA0-4BF4-90E9-907C95349CE7}"/>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Form'!$DA$61:$DA$62</c:f>
              <c:numCache>
                <c:formatCode>General</c:formatCode>
                <c:ptCount val="2"/>
                <c:pt idx="0">
                  <c:v>0</c:v>
                </c:pt>
                <c:pt idx="1">
                  <c:v>0</c:v>
                </c:pt>
              </c:numCache>
            </c:numRef>
          </c:xVal>
          <c:yVal>
            <c:numRef>
              <c:f>'11b - Process Studies - Form'!$DB$61:$DB$62</c:f>
              <c:numCache>
                <c:formatCode>0.00</c:formatCode>
                <c:ptCount val="2"/>
                <c:pt idx="0">
                  <c:v>0</c:v>
                </c:pt>
                <c:pt idx="1">
                  <c:v>0</c:v>
                </c:pt>
              </c:numCache>
            </c:numRef>
          </c:yVal>
          <c:smooth val="1"/>
          <c:extLst>
            <c:ext xmlns:c16="http://schemas.microsoft.com/office/drawing/2014/chart" uri="{C3380CC4-5D6E-409C-BE32-E72D297353CC}">
              <c16:uniqueId val="{00000005-8AA0-4BF4-90E9-907C95349CE7}"/>
            </c:ext>
          </c:extLst>
        </c:ser>
        <c:ser>
          <c:idx val="3"/>
          <c:order val="3"/>
          <c:tx>
            <c:v>Normal</c:v>
          </c:tx>
          <c:xVal>
            <c:numRef>
              <c:f>'11b - Process Studies - Form'!$DB$41:$DB$53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Form'!$DG$41:$DG$53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8AA0-4BF4-90E9-907C95349CE7}"/>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8AA0-4BF4-90E9-907C95349CE7}"/>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Form'!$DC$58:$DC$59</c:f>
              <c:numCache>
                <c:formatCode>General</c:formatCode>
                <c:ptCount val="2"/>
                <c:pt idx="0">
                  <c:v>0</c:v>
                </c:pt>
                <c:pt idx="1">
                  <c:v>0</c:v>
                </c:pt>
              </c:numCache>
            </c:numRef>
          </c:xVal>
          <c:yVal>
            <c:numRef>
              <c:f>'11b - Process Studies - Form'!$DD$58:$DD$59</c:f>
              <c:numCache>
                <c:formatCode>0.00</c:formatCode>
                <c:ptCount val="2"/>
                <c:pt idx="0">
                  <c:v>0</c:v>
                </c:pt>
                <c:pt idx="1">
                  <c:v>0</c:v>
                </c:pt>
              </c:numCache>
            </c:numRef>
          </c:yVal>
          <c:smooth val="1"/>
          <c:extLst>
            <c:ext xmlns:c16="http://schemas.microsoft.com/office/drawing/2014/chart" uri="{C3380CC4-5D6E-409C-BE32-E72D297353CC}">
              <c16:uniqueId val="{00000008-8AA0-4BF4-90E9-907C95349CE7}"/>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8AA0-4BF4-90E9-907C95349CE7}"/>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Form'!$DC$61:$DC$62</c:f>
              <c:numCache>
                <c:formatCode>General</c:formatCode>
                <c:ptCount val="2"/>
                <c:pt idx="0">
                  <c:v>0</c:v>
                </c:pt>
                <c:pt idx="1">
                  <c:v>0</c:v>
                </c:pt>
              </c:numCache>
            </c:numRef>
          </c:xVal>
          <c:yVal>
            <c:numRef>
              <c:f>'11b - Process Studies - Form'!$DD$61:$DD$62</c:f>
              <c:numCache>
                <c:formatCode>0.00</c:formatCode>
                <c:ptCount val="2"/>
                <c:pt idx="0">
                  <c:v>0</c:v>
                </c:pt>
                <c:pt idx="1">
                  <c:v>0</c:v>
                </c:pt>
              </c:numCache>
            </c:numRef>
          </c:yVal>
          <c:smooth val="1"/>
          <c:extLst>
            <c:ext xmlns:c16="http://schemas.microsoft.com/office/drawing/2014/chart" uri="{C3380CC4-5D6E-409C-BE32-E72D297353CC}">
              <c16:uniqueId val="{0000000A-8AA0-4BF4-90E9-907C95349CE7}"/>
            </c:ext>
          </c:extLst>
        </c:ser>
        <c:dLbls>
          <c:showLegendKey val="0"/>
          <c:showVal val="0"/>
          <c:showCatName val="0"/>
          <c:showSerName val="0"/>
          <c:showPercent val="0"/>
          <c:showBubbleSize val="0"/>
        </c:dLbls>
        <c:axId val="815751512"/>
        <c:axId val="815751904"/>
      </c:scatterChart>
      <c:valAx>
        <c:axId val="8157515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1904"/>
        <c:crosses val="autoZero"/>
        <c:crossBetween val="midCat"/>
      </c:valAx>
      <c:valAx>
        <c:axId val="815751904"/>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1512"/>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Form'!$DP$41:$DP$53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Form'!$DT$41:$DT$53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5ADD-46A8-81A8-B82561603215}"/>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5ADD-46A8-81A8-B82561603215}"/>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DD-46A8-81A8-B82561603215}"/>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Form'!$DO$58:$DO$59</c:f>
              <c:numCache>
                <c:formatCode>General</c:formatCode>
                <c:ptCount val="2"/>
                <c:pt idx="0">
                  <c:v>0</c:v>
                </c:pt>
                <c:pt idx="1">
                  <c:v>0</c:v>
                </c:pt>
              </c:numCache>
            </c:numRef>
          </c:xVal>
          <c:yVal>
            <c:numRef>
              <c:f>'11b - Process Studies - Form'!$DP$58:$DP$59</c:f>
              <c:numCache>
                <c:formatCode>0.00</c:formatCode>
                <c:ptCount val="2"/>
                <c:pt idx="0">
                  <c:v>0</c:v>
                </c:pt>
                <c:pt idx="1">
                  <c:v>0</c:v>
                </c:pt>
              </c:numCache>
            </c:numRef>
          </c:yVal>
          <c:smooth val="1"/>
          <c:extLst>
            <c:ext xmlns:c16="http://schemas.microsoft.com/office/drawing/2014/chart" uri="{C3380CC4-5D6E-409C-BE32-E72D297353CC}">
              <c16:uniqueId val="{00000003-5ADD-46A8-81A8-B82561603215}"/>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5ADD-46A8-81A8-B8256160321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Form'!$DO$61:$DO$62</c:f>
              <c:numCache>
                <c:formatCode>General</c:formatCode>
                <c:ptCount val="2"/>
                <c:pt idx="0">
                  <c:v>0</c:v>
                </c:pt>
                <c:pt idx="1">
                  <c:v>0</c:v>
                </c:pt>
              </c:numCache>
            </c:numRef>
          </c:xVal>
          <c:yVal>
            <c:numRef>
              <c:f>'11b - Process Studies - Form'!$DP$61:$DP$62</c:f>
              <c:numCache>
                <c:formatCode>0.00</c:formatCode>
                <c:ptCount val="2"/>
                <c:pt idx="0">
                  <c:v>0</c:v>
                </c:pt>
                <c:pt idx="1">
                  <c:v>0</c:v>
                </c:pt>
              </c:numCache>
            </c:numRef>
          </c:yVal>
          <c:smooth val="1"/>
          <c:extLst>
            <c:ext xmlns:c16="http://schemas.microsoft.com/office/drawing/2014/chart" uri="{C3380CC4-5D6E-409C-BE32-E72D297353CC}">
              <c16:uniqueId val="{00000005-5ADD-46A8-81A8-B82561603215}"/>
            </c:ext>
          </c:extLst>
        </c:ser>
        <c:ser>
          <c:idx val="3"/>
          <c:order val="3"/>
          <c:tx>
            <c:v>Normal</c:v>
          </c:tx>
          <c:xVal>
            <c:numRef>
              <c:f>'11b - Process Studies - Form'!$DP$41:$DP$53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Form'!$DU$41:$DU$53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5ADD-46A8-81A8-B82561603215}"/>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5ADD-46A8-81A8-B82561603215}"/>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Form'!$DQ$58:$DQ$59</c:f>
              <c:numCache>
                <c:formatCode>General</c:formatCode>
                <c:ptCount val="2"/>
                <c:pt idx="0">
                  <c:v>0</c:v>
                </c:pt>
                <c:pt idx="1">
                  <c:v>0</c:v>
                </c:pt>
              </c:numCache>
            </c:numRef>
          </c:xVal>
          <c:yVal>
            <c:numRef>
              <c:f>'11b - Process Studies - Form'!$DR$58:$DR$59</c:f>
              <c:numCache>
                <c:formatCode>0.00</c:formatCode>
                <c:ptCount val="2"/>
                <c:pt idx="0">
                  <c:v>0</c:v>
                </c:pt>
                <c:pt idx="1">
                  <c:v>0</c:v>
                </c:pt>
              </c:numCache>
            </c:numRef>
          </c:yVal>
          <c:smooth val="1"/>
          <c:extLst>
            <c:ext xmlns:c16="http://schemas.microsoft.com/office/drawing/2014/chart" uri="{C3380CC4-5D6E-409C-BE32-E72D297353CC}">
              <c16:uniqueId val="{00000008-5ADD-46A8-81A8-B82561603215}"/>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5ADD-46A8-81A8-B8256160321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Form'!$DQ$61:$DQ$62</c:f>
              <c:numCache>
                <c:formatCode>General</c:formatCode>
                <c:ptCount val="2"/>
                <c:pt idx="0">
                  <c:v>0</c:v>
                </c:pt>
                <c:pt idx="1">
                  <c:v>0</c:v>
                </c:pt>
              </c:numCache>
            </c:numRef>
          </c:xVal>
          <c:yVal>
            <c:numRef>
              <c:f>'11b - Process Studies - Form'!$DR$61:$DR$62</c:f>
              <c:numCache>
                <c:formatCode>0.00</c:formatCode>
                <c:ptCount val="2"/>
                <c:pt idx="0">
                  <c:v>0</c:v>
                </c:pt>
                <c:pt idx="1">
                  <c:v>0</c:v>
                </c:pt>
              </c:numCache>
            </c:numRef>
          </c:yVal>
          <c:smooth val="1"/>
          <c:extLst>
            <c:ext xmlns:c16="http://schemas.microsoft.com/office/drawing/2014/chart" uri="{C3380CC4-5D6E-409C-BE32-E72D297353CC}">
              <c16:uniqueId val="{0000000A-5ADD-46A8-81A8-B82561603215}"/>
            </c:ext>
          </c:extLst>
        </c:ser>
        <c:dLbls>
          <c:showLegendKey val="0"/>
          <c:showVal val="0"/>
          <c:showCatName val="0"/>
          <c:showSerName val="0"/>
          <c:showPercent val="0"/>
          <c:showBubbleSize val="0"/>
        </c:dLbls>
        <c:axId val="815752688"/>
        <c:axId val="815753080"/>
      </c:scatterChart>
      <c:valAx>
        <c:axId val="8157526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3080"/>
        <c:crosses val="autoZero"/>
        <c:crossBetween val="midCat"/>
      </c:valAx>
      <c:valAx>
        <c:axId val="815753080"/>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2688"/>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Form'!$ED$41:$ED$53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Form'!$EH$41:$EH$53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064A-4C75-8C82-D071A17E7610}"/>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064A-4C75-8C82-D071A17E7610}"/>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4A-4C75-8C82-D071A17E7610}"/>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Form'!$EC$58:$EC$59</c:f>
              <c:numCache>
                <c:formatCode>General</c:formatCode>
                <c:ptCount val="2"/>
                <c:pt idx="0">
                  <c:v>0</c:v>
                </c:pt>
                <c:pt idx="1">
                  <c:v>0</c:v>
                </c:pt>
              </c:numCache>
            </c:numRef>
          </c:xVal>
          <c:yVal>
            <c:numRef>
              <c:f>'11b - Process Studies - Form'!$ED$58:$ED$59</c:f>
              <c:numCache>
                <c:formatCode>0.00</c:formatCode>
                <c:ptCount val="2"/>
                <c:pt idx="0">
                  <c:v>0</c:v>
                </c:pt>
                <c:pt idx="1">
                  <c:v>0</c:v>
                </c:pt>
              </c:numCache>
            </c:numRef>
          </c:yVal>
          <c:smooth val="1"/>
          <c:extLst>
            <c:ext xmlns:c16="http://schemas.microsoft.com/office/drawing/2014/chart" uri="{C3380CC4-5D6E-409C-BE32-E72D297353CC}">
              <c16:uniqueId val="{00000003-064A-4C75-8C82-D071A17E7610}"/>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064A-4C75-8C82-D071A17E7610}"/>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Form'!$EC$61:$EC$62</c:f>
              <c:numCache>
                <c:formatCode>General</c:formatCode>
                <c:ptCount val="2"/>
                <c:pt idx="0">
                  <c:v>0</c:v>
                </c:pt>
                <c:pt idx="1">
                  <c:v>0</c:v>
                </c:pt>
              </c:numCache>
            </c:numRef>
          </c:xVal>
          <c:yVal>
            <c:numRef>
              <c:f>'11b - Process Studies - Form'!$ED$61:$ED$62</c:f>
              <c:numCache>
                <c:formatCode>0.00</c:formatCode>
                <c:ptCount val="2"/>
                <c:pt idx="0">
                  <c:v>0</c:v>
                </c:pt>
                <c:pt idx="1">
                  <c:v>0</c:v>
                </c:pt>
              </c:numCache>
            </c:numRef>
          </c:yVal>
          <c:smooth val="1"/>
          <c:extLst>
            <c:ext xmlns:c16="http://schemas.microsoft.com/office/drawing/2014/chart" uri="{C3380CC4-5D6E-409C-BE32-E72D297353CC}">
              <c16:uniqueId val="{00000005-064A-4C75-8C82-D071A17E7610}"/>
            </c:ext>
          </c:extLst>
        </c:ser>
        <c:ser>
          <c:idx val="3"/>
          <c:order val="3"/>
          <c:tx>
            <c:v>Normal</c:v>
          </c:tx>
          <c:xVal>
            <c:numRef>
              <c:f>'11b - Process Studies - Form'!$ED$41:$ED$53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Form'!$EI$41:$EI$53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064A-4C75-8C82-D071A17E7610}"/>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064A-4C75-8C82-D071A17E7610}"/>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Form'!$EE$58:$EE$59</c:f>
              <c:numCache>
                <c:formatCode>General</c:formatCode>
                <c:ptCount val="2"/>
                <c:pt idx="0">
                  <c:v>0</c:v>
                </c:pt>
                <c:pt idx="1">
                  <c:v>0</c:v>
                </c:pt>
              </c:numCache>
            </c:numRef>
          </c:xVal>
          <c:yVal>
            <c:numRef>
              <c:f>'11b - Process Studies - Form'!$EF$58:$EF$59</c:f>
              <c:numCache>
                <c:formatCode>0.00</c:formatCode>
                <c:ptCount val="2"/>
                <c:pt idx="0">
                  <c:v>0</c:v>
                </c:pt>
                <c:pt idx="1">
                  <c:v>0</c:v>
                </c:pt>
              </c:numCache>
            </c:numRef>
          </c:yVal>
          <c:smooth val="1"/>
          <c:extLst>
            <c:ext xmlns:c16="http://schemas.microsoft.com/office/drawing/2014/chart" uri="{C3380CC4-5D6E-409C-BE32-E72D297353CC}">
              <c16:uniqueId val="{00000008-064A-4C75-8C82-D071A17E7610}"/>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064A-4C75-8C82-D071A17E7610}"/>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Form'!$EE$61:$EE$62</c:f>
              <c:numCache>
                <c:formatCode>General</c:formatCode>
                <c:ptCount val="2"/>
                <c:pt idx="0">
                  <c:v>0</c:v>
                </c:pt>
                <c:pt idx="1">
                  <c:v>0</c:v>
                </c:pt>
              </c:numCache>
            </c:numRef>
          </c:xVal>
          <c:yVal>
            <c:numRef>
              <c:f>'11b - Process Studies - Form'!$EF$61:$EF$62</c:f>
              <c:numCache>
                <c:formatCode>0.00</c:formatCode>
                <c:ptCount val="2"/>
                <c:pt idx="0">
                  <c:v>0</c:v>
                </c:pt>
                <c:pt idx="1">
                  <c:v>0</c:v>
                </c:pt>
              </c:numCache>
            </c:numRef>
          </c:yVal>
          <c:smooth val="1"/>
          <c:extLst>
            <c:ext xmlns:c16="http://schemas.microsoft.com/office/drawing/2014/chart" uri="{C3380CC4-5D6E-409C-BE32-E72D297353CC}">
              <c16:uniqueId val="{0000000A-064A-4C75-8C82-D071A17E7610}"/>
            </c:ext>
          </c:extLst>
        </c:ser>
        <c:dLbls>
          <c:showLegendKey val="0"/>
          <c:showVal val="0"/>
          <c:showCatName val="0"/>
          <c:showSerName val="0"/>
          <c:showPercent val="0"/>
          <c:showBubbleSize val="0"/>
        </c:dLbls>
        <c:axId val="815753472"/>
        <c:axId val="815753864"/>
      </c:scatterChart>
      <c:valAx>
        <c:axId val="8157534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3864"/>
        <c:crosses val="autoZero"/>
        <c:crossBetween val="midCat"/>
      </c:valAx>
      <c:valAx>
        <c:axId val="815753864"/>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3472"/>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Form'!$ER$41:$ER$53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Form'!$EV$41:$EV$53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1704-47D7-ADE2-B7BDABFA15FC}"/>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1704-47D7-ADE2-B7BDABFA15FC}"/>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04-47D7-ADE2-B7BDABFA15FC}"/>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Form'!$EQ$58:$EQ$59</c:f>
              <c:numCache>
                <c:formatCode>General</c:formatCode>
                <c:ptCount val="2"/>
                <c:pt idx="0">
                  <c:v>0</c:v>
                </c:pt>
                <c:pt idx="1">
                  <c:v>0</c:v>
                </c:pt>
              </c:numCache>
            </c:numRef>
          </c:xVal>
          <c:yVal>
            <c:numRef>
              <c:f>'11b - Process Studies - Form'!$ER$58:$ER$59</c:f>
              <c:numCache>
                <c:formatCode>0.00</c:formatCode>
                <c:ptCount val="2"/>
                <c:pt idx="0">
                  <c:v>0</c:v>
                </c:pt>
                <c:pt idx="1">
                  <c:v>0</c:v>
                </c:pt>
              </c:numCache>
            </c:numRef>
          </c:yVal>
          <c:smooth val="1"/>
          <c:extLst>
            <c:ext xmlns:c16="http://schemas.microsoft.com/office/drawing/2014/chart" uri="{C3380CC4-5D6E-409C-BE32-E72D297353CC}">
              <c16:uniqueId val="{00000003-1704-47D7-ADE2-B7BDABFA15FC}"/>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1704-47D7-ADE2-B7BDABFA15FC}"/>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Form'!$EQ$61:$EQ$62</c:f>
              <c:numCache>
                <c:formatCode>General</c:formatCode>
                <c:ptCount val="2"/>
                <c:pt idx="0">
                  <c:v>0</c:v>
                </c:pt>
                <c:pt idx="1">
                  <c:v>0</c:v>
                </c:pt>
              </c:numCache>
            </c:numRef>
          </c:xVal>
          <c:yVal>
            <c:numRef>
              <c:f>'11b - Process Studies - Form'!$ER$61:$ER$62</c:f>
              <c:numCache>
                <c:formatCode>0.00</c:formatCode>
                <c:ptCount val="2"/>
                <c:pt idx="0">
                  <c:v>0</c:v>
                </c:pt>
                <c:pt idx="1">
                  <c:v>0</c:v>
                </c:pt>
              </c:numCache>
            </c:numRef>
          </c:yVal>
          <c:smooth val="1"/>
          <c:extLst>
            <c:ext xmlns:c16="http://schemas.microsoft.com/office/drawing/2014/chart" uri="{C3380CC4-5D6E-409C-BE32-E72D297353CC}">
              <c16:uniqueId val="{00000005-1704-47D7-ADE2-B7BDABFA15FC}"/>
            </c:ext>
          </c:extLst>
        </c:ser>
        <c:ser>
          <c:idx val="3"/>
          <c:order val="3"/>
          <c:tx>
            <c:v>Normal</c:v>
          </c:tx>
          <c:xVal>
            <c:numRef>
              <c:f>'11b - Process Studies - Form'!$ER$41:$ER$53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Form'!$EW$41:$EW$53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1704-47D7-ADE2-B7BDABFA15FC}"/>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1704-47D7-ADE2-B7BDABFA15FC}"/>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Form'!$ES$58:$ES$59</c:f>
              <c:numCache>
                <c:formatCode>General</c:formatCode>
                <c:ptCount val="2"/>
                <c:pt idx="0">
                  <c:v>0</c:v>
                </c:pt>
                <c:pt idx="1">
                  <c:v>0</c:v>
                </c:pt>
              </c:numCache>
            </c:numRef>
          </c:xVal>
          <c:yVal>
            <c:numRef>
              <c:f>'11b - Process Studies - Form'!$ET$58:$ET$59</c:f>
              <c:numCache>
                <c:formatCode>0.00</c:formatCode>
                <c:ptCount val="2"/>
                <c:pt idx="0">
                  <c:v>0</c:v>
                </c:pt>
                <c:pt idx="1">
                  <c:v>0</c:v>
                </c:pt>
              </c:numCache>
            </c:numRef>
          </c:yVal>
          <c:smooth val="1"/>
          <c:extLst>
            <c:ext xmlns:c16="http://schemas.microsoft.com/office/drawing/2014/chart" uri="{C3380CC4-5D6E-409C-BE32-E72D297353CC}">
              <c16:uniqueId val="{00000008-1704-47D7-ADE2-B7BDABFA15FC}"/>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1704-47D7-ADE2-B7BDABFA15FC}"/>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Form'!$ES$61:$ES$62</c:f>
              <c:numCache>
                <c:formatCode>General</c:formatCode>
                <c:ptCount val="2"/>
                <c:pt idx="0">
                  <c:v>0</c:v>
                </c:pt>
                <c:pt idx="1">
                  <c:v>0</c:v>
                </c:pt>
              </c:numCache>
            </c:numRef>
          </c:xVal>
          <c:yVal>
            <c:numRef>
              <c:f>'11b - Process Studies - Form'!$ET$61:$ET$62</c:f>
              <c:numCache>
                <c:formatCode>0.00</c:formatCode>
                <c:ptCount val="2"/>
                <c:pt idx="0">
                  <c:v>0</c:v>
                </c:pt>
                <c:pt idx="1">
                  <c:v>0</c:v>
                </c:pt>
              </c:numCache>
            </c:numRef>
          </c:yVal>
          <c:smooth val="1"/>
          <c:extLst>
            <c:ext xmlns:c16="http://schemas.microsoft.com/office/drawing/2014/chart" uri="{C3380CC4-5D6E-409C-BE32-E72D297353CC}">
              <c16:uniqueId val="{0000000A-1704-47D7-ADE2-B7BDABFA15FC}"/>
            </c:ext>
          </c:extLst>
        </c:ser>
        <c:dLbls>
          <c:showLegendKey val="0"/>
          <c:showVal val="0"/>
          <c:showCatName val="0"/>
          <c:showSerName val="0"/>
          <c:showPercent val="0"/>
          <c:showBubbleSize val="0"/>
        </c:dLbls>
        <c:axId val="815754648"/>
        <c:axId val="815755040"/>
      </c:scatterChart>
      <c:valAx>
        <c:axId val="8157546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5040"/>
        <c:crosses val="autoZero"/>
        <c:crossBetween val="midCat"/>
      </c:valAx>
      <c:valAx>
        <c:axId val="815755040"/>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4648"/>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Form'!$FF$41:$FF$53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Form'!$FJ$41:$FJ$53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BFD7-4D12-BD84-6138C2F11F01}"/>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BFD7-4D12-BD84-6138C2F11F01}"/>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D7-4D12-BD84-6138C2F11F01}"/>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Form'!$FE$58:$FE$59</c:f>
              <c:numCache>
                <c:formatCode>General</c:formatCode>
                <c:ptCount val="2"/>
                <c:pt idx="0">
                  <c:v>0</c:v>
                </c:pt>
                <c:pt idx="1">
                  <c:v>0</c:v>
                </c:pt>
              </c:numCache>
            </c:numRef>
          </c:xVal>
          <c:yVal>
            <c:numRef>
              <c:f>'11b - Process Studies - Form'!$FF$58:$FF$59</c:f>
              <c:numCache>
                <c:formatCode>0.00</c:formatCode>
                <c:ptCount val="2"/>
                <c:pt idx="0">
                  <c:v>0</c:v>
                </c:pt>
                <c:pt idx="1">
                  <c:v>0</c:v>
                </c:pt>
              </c:numCache>
            </c:numRef>
          </c:yVal>
          <c:smooth val="1"/>
          <c:extLst>
            <c:ext xmlns:c16="http://schemas.microsoft.com/office/drawing/2014/chart" uri="{C3380CC4-5D6E-409C-BE32-E72D297353CC}">
              <c16:uniqueId val="{00000003-BFD7-4D12-BD84-6138C2F11F01}"/>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BFD7-4D12-BD84-6138C2F11F0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Form'!$FE$61:$FE$62</c:f>
              <c:numCache>
                <c:formatCode>General</c:formatCode>
                <c:ptCount val="2"/>
                <c:pt idx="0">
                  <c:v>0</c:v>
                </c:pt>
                <c:pt idx="1">
                  <c:v>0</c:v>
                </c:pt>
              </c:numCache>
            </c:numRef>
          </c:xVal>
          <c:yVal>
            <c:numRef>
              <c:f>'11b - Process Studies - Form'!$FF$61:$FF$62</c:f>
              <c:numCache>
                <c:formatCode>0.00</c:formatCode>
                <c:ptCount val="2"/>
                <c:pt idx="0">
                  <c:v>0</c:v>
                </c:pt>
                <c:pt idx="1">
                  <c:v>0</c:v>
                </c:pt>
              </c:numCache>
            </c:numRef>
          </c:yVal>
          <c:smooth val="1"/>
          <c:extLst>
            <c:ext xmlns:c16="http://schemas.microsoft.com/office/drawing/2014/chart" uri="{C3380CC4-5D6E-409C-BE32-E72D297353CC}">
              <c16:uniqueId val="{00000005-BFD7-4D12-BD84-6138C2F11F01}"/>
            </c:ext>
          </c:extLst>
        </c:ser>
        <c:ser>
          <c:idx val="3"/>
          <c:order val="3"/>
          <c:tx>
            <c:v>Normal</c:v>
          </c:tx>
          <c:xVal>
            <c:numRef>
              <c:f>'11b - Process Studies - Form'!$FF$41:$FF$53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Form'!$FK$41:$FK$53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BFD7-4D12-BD84-6138C2F11F01}"/>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BFD7-4D12-BD84-6138C2F11F01}"/>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Form'!$FG$58:$FG$59</c:f>
              <c:numCache>
                <c:formatCode>General</c:formatCode>
                <c:ptCount val="2"/>
                <c:pt idx="0">
                  <c:v>0</c:v>
                </c:pt>
                <c:pt idx="1">
                  <c:v>0</c:v>
                </c:pt>
              </c:numCache>
            </c:numRef>
          </c:xVal>
          <c:yVal>
            <c:numRef>
              <c:f>'11b - Process Studies - Form'!$FH$58:$FH$59</c:f>
              <c:numCache>
                <c:formatCode>0.00</c:formatCode>
                <c:ptCount val="2"/>
                <c:pt idx="0">
                  <c:v>0</c:v>
                </c:pt>
                <c:pt idx="1">
                  <c:v>0</c:v>
                </c:pt>
              </c:numCache>
            </c:numRef>
          </c:yVal>
          <c:smooth val="1"/>
          <c:extLst>
            <c:ext xmlns:c16="http://schemas.microsoft.com/office/drawing/2014/chart" uri="{C3380CC4-5D6E-409C-BE32-E72D297353CC}">
              <c16:uniqueId val="{00000008-BFD7-4D12-BD84-6138C2F11F01}"/>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BFD7-4D12-BD84-6138C2F11F0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Form'!$FG$61:$FG$62</c:f>
              <c:numCache>
                <c:formatCode>General</c:formatCode>
                <c:ptCount val="2"/>
                <c:pt idx="0">
                  <c:v>0</c:v>
                </c:pt>
                <c:pt idx="1">
                  <c:v>0</c:v>
                </c:pt>
              </c:numCache>
            </c:numRef>
          </c:xVal>
          <c:yVal>
            <c:numRef>
              <c:f>'11b - Process Studies - Form'!$FH$61:$FH$62</c:f>
              <c:numCache>
                <c:formatCode>0.00</c:formatCode>
                <c:ptCount val="2"/>
                <c:pt idx="0">
                  <c:v>0</c:v>
                </c:pt>
                <c:pt idx="1">
                  <c:v>0</c:v>
                </c:pt>
              </c:numCache>
            </c:numRef>
          </c:yVal>
          <c:smooth val="1"/>
          <c:extLst>
            <c:ext xmlns:c16="http://schemas.microsoft.com/office/drawing/2014/chart" uri="{C3380CC4-5D6E-409C-BE32-E72D297353CC}">
              <c16:uniqueId val="{0000000A-BFD7-4D12-BD84-6138C2F11F01}"/>
            </c:ext>
          </c:extLst>
        </c:ser>
        <c:dLbls>
          <c:showLegendKey val="0"/>
          <c:showVal val="0"/>
          <c:showCatName val="0"/>
          <c:showSerName val="0"/>
          <c:showPercent val="0"/>
          <c:showBubbleSize val="0"/>
        </c:dLbls>
        <c:axId val="815755824"/>
        <c:axId val="815756216"/>
      </c:scatterChart>
      <c:valAx>
        <c:axId val="8157558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6216"/>
        <c:crosses val="autoZero"/>
        <c:crossBetween val="midCat"/>
      </c:valAx>
      <c:valAx>
        <c:axId val="815756216"/>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5824"/>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Form'!$FT$41:$FT$53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Form'!$FX$41:$FX$53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6C8B-4578-863D-74177BCB9E5B}"/>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6C8B-4578-863D-74177BCB9E5B}"/>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8B-4578-863D-74177BCB9E5B}"/>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Form'!$FS$58:$FS$59</c:f>
              <c:numCache>
                <c:formatCode>General</c:formatCode>
                <c:ptCount val="2"/>
                <c:pt idx="0">
                  <c:v>0</c:v>
                </c:pt>
                <c:pt idx="1">
                  <c:v>0</c:v>
                </c:pt>
              </c:numCache>
            </c:numRef>
          </c:xVal>
          <c:yVal>
            <c:numRef>
              <c:f>'11b - Process Studies - Form'!$FT$58:$FT$59</c:f>
              <c:numCache>
                <c:formatCode>0.00</c:formatCode>
                <c:ptCount val="2"/>
                <c:pt idx="0">
                  <c:v>0</c:v>
                </c:pt>
                <c:pt idx="1">
                  <c:v>0</c:v>
                </c:pt>
              </c:numCache>
            </c:numRef>
          </c:yVal>
          <c:smooth val="1"/>
          <c:extLst>
            <c:ext xmlns:c16="http://schemas.microsoft.com/office/drawing/2014/chart" uri="{C3380CC4-5D6E-409C-BE32-E72D297353CC}">
              <c16:uniqueId val="{00000003-6C8B-4578-863D-74177BCB9E5B}"/>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6C8B-4578-863D-74177BCB9E5B}"/>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Form'!$FS$61:$FS$62</c:f>
              <c:numCache>
                <c:formatCode>General</c:formatCode>
                <c:ptCount val="2"/>
                <c:pt idx="0">
                  <c:v>0</c:v>
                </c:pt>
                <c:pt idx="1">
                  <c:v>0</c:v>
                </c:pt>
              </c:numCache>
            </c:numRef>
          </c:xVal>
          <c:yVal>
            <c:numRef>
              <c:f>'11b - Process Studies - Form'!$FT$61:$FT$62</c:f>
              <c:numCache>
                <c:formatCode>0.00</c:formatCode>
                <c:ptCount val="2"/>
                <c:pt idx="0">
                  <c:v>0</c:v>
                </c:pt>
                <c:pt idx="1">
                  <c:v>0</c:v>
                </c:pt>
              </c:numCache>
            </c:numRef>
          </c:yVal>
          <c:smooth val="1"/>
          <c:extLst>
            <c:ext xmlns:c16="http://schemas.microsoft.com/office/drawing/2014/chart" uri="{C3380CC4-5D6E-409C-BE32-E72D297353CC}">
              <c16:uniqueId val="{00000005-6C8B-4578-863D-74177BCB9E5B}"/>
            </c:ext>
          </c:extLst>
        </c:ser>
        <c:ser>
          <c:idx val="3"/>
          <c:order val="3"/>
          <c:tx>
            <c:v>Normal</c:v>
          </c:tx>
          <c:xVal>
            <c:numRef>
              <c:f>'11b - Process Studies - Form'!$FT$41:$FT$53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Form'!$FY$41:$FY$53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6C8B-4578-863D-74177BCB9E5B}"/>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6C8B-4578-863D-74177BCB9E5B}"/>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Form'!$FU$58:$FU$59</c:f>
              <c:numCache>
                <c:formatCode>General</c:formatCode>
                <c:ptCount val="2"/>
                <c:pt idx="0">
                  <c:v>0</c:v>
                </c:pt>
                <c:pt idx="1">
                  <c:v>0</c:v>
                </c:pt>
              </c:numCache>
            </c:numRef>
          </c:xVal>
          <c:yVal>
            <c:numRef>
              <c:f>'11b - Process Studies - Form'!$FV$58:$FV$59</c:f>
              <c:numCache>
                <c:formatCode>0.00</c:formatCode>
                <c:ptCount val="2"/>
                <c:pt idx="0">
                  <c:v>0</c:v>
                </c:pt>
                <c:pt idx="1">
                  <c:v>0</c:v>
                </c:pt>
              </c:numCache>
            </c:numRef>
          </c:yVal>
          <c:smooth val="1"/>
          <c:extLst>
            <c:ext xmlns:c16="http://schemas.microsoft.com/office/drawing/2014/chart" uri="{C3380CC4-5D6E-409C-BE32-E72D297353CC}">
              <c16:uniqueId val="{00000008-6C8B-4578-863D-74177BCB9E5B}"/>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6C8B-4578-863D-74177BCB9E5B}"/>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Form'!$FU$61:$FU$62</c:f>
              <c:numCache>
                <c:formatCode>General</c:formatCode>
                <c:ptCount val="2"/>
                <c:pt idx="0">
                  <c:v>0</c:v>
                </c:pt>
                <c:pt idx="1">
                  <c:v>0</c:v>
                </c:pt>
              </c:numCache>
            </c:numRef>
          </c:xVal>
          <c:yVal>
            <c:numRef>
              <c:f>'11b - Process Studies - Form'!$FV$61:$FV$62</c:f>
              <c:numCache>
                <c:formatCode>0.00</c:formatCode>
                <c:ptCount val="2"/>
                <c:pt idx="0">
                  <c:v>0</c:v>
                </c:pt>
                <c:pt idx="1">
                  <c:v>0</c:v>
                </c:pt>
              </c:numCache>
            </c:numRef>
          </c:yVal>
          <c:smooth val="1"/>
          <c:extLst>
            <c:ext xmlns:c16="http://schemas.microsoft.com/office/drawing/2014/chart" uri="{C3380CC4-5D6E-409C-BE32-E72D297353CC}">
              <c16:uniqueId val="{0000000A-6C8B-4578-863D-74177BCB9E5B}"/>
            </c:ext>
          </c:extLst>
        </c:ser>
        <c:dLbls>
          <c:showLegendKey val="0"/>
          <c:showVal val="0"/>
          <c:showCatName val="0"/>
          <c:showSerName val="0"/>
          <c:showPercent val="0"/>
          <c:showBubbleSize val="0"/>
        </c:dLbls>
        <c:axId val="815757000"/>
        <c:axId val="815757392"/>
      </c:scatterChart>
      <c:valAx>
        <c:axId val="8157570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7392"/>
        <c:crosses val="autoZero"/>
        <c:crossBetween val="midCat"/>
      </c:valAx>
      <c:valAx>
        <c:axId val="815757392"/>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7000"/>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Form'!$GH$41:$GH$53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Form'!$GL$41:$GL$53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67A1-49D4-907E-BC1FB54B63E8}"/>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67A1-49D4-907E-BC1FB54B63E8}"/>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A1-49D4-907E-BC1FB54B63E8}"/>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Form'!$GG$58:$GG$59</c:f>
              <c:numCache>
                <c:formatCode>General</c:formatCode>
                <c:ptCount val="2"/>
                <c:pt idx="0">
                  <c:v>0</c:v>
                </c:pt>
                <c:pt idx="1">
                  <c:v>0</c:v>
                </c:pt>
              </c:numCache>
            </c:numRef>
          </c:xVal>
          <c:yVal>
            <c:numRef>
              <c:f>'11b - Process Studies - Form'!$GH$58:$GH$59</c:f>
              <c:numCache>
                <c:formatCode>0.00</c:formatCode>
                <c:ptCount val="2"/>
                <c:pt idx="0">
                  <c:v>0</c:v>
                </c:pt>
                <c:pt idx="1">
                  <c:v>0</c:v>
                </c:pt>
              </c:numCache>
            </c:numRef>
          </c:yVal>
          <c:smooth val="1"/>
          <c:extLst>
            <c:ext xmlns:c16="http://schemas.microsoft.com/office/drawing/2014/chart" uri="{C3380CC4-5D6E-409C-BE32-E72D297353CC}">
              <c16:uniqueId val="{00000003-67A1-49D4-907E-BC1FB54B63E8}"/>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67A1-49D4-907E-BC1FB54B63E8}"/>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Form'!$GG$61:$GG$62</c:f>
              <c:numCache>
                <c:formatCode>General</c:formatCode>
                <c:ptCount val="2"/>
                <c:pt idx="0">
                  <c:v>0</c:v>
                </c:pt>
                <c:pt idx="1">
                  <c:v>0</c:v>
                </c:pt>
              </c:numCache>
            </c:numRef>
          </c:xVal>
          <c:yVal>
            <c:numRef>
              <c:f>'11b - Process Studies - Form'!$GH$61:$GH$62</c:f>
              <c:numCache>
                <c:formatCode>0.00</c:formatCode>
                <c:ptCount val="2"/>
                <c:pt idx="0">
                  <c:v>0</c:v>
                </c:pt>
                <c:pt idx="1">
                  <c:v>0</c:v>
                </c:pt>
              </c:numCache>
            </c:numRef>
          </c:yVal>
          <c:smooth val="1"/>
          <c:extLst>
            <c:ext xmlns:c16="http://schemas.microsoft.com/office/drawing/2014/chart" uri="{C3380CC4-5D6E-409C-BE32-E72D297353CC}">
              <c16:uniqueId val="{00000005-67A1-49D4-907E-BC1FB54B63E8}"/>
            </c:ext>
          </c:extLst>
        </c:ser>
        <c:ser>
          <c:idx val="3"/>
          <c:order val="3"/>
          <c:tx>
            <c:v>Normal</c:v>
          </c:tx>
          <c:xVal>
            <c:numRef>
              <c:f>'11b - Process Studies - Form'!$GH$41:$GH$53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Form'!$GM$41:$GM$53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67A1-49D4-907E-BC1FB54B63E8}"/>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67A1-49D4-907E-BC1FB54B63E8}"/>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Form'!$GI$58:$GI$59</c:f>
              <c:numCache>
                <c:formatCode>General</c:formatCode>
                <c:ptCount val="2"/>
                <c:pt idx="0">
                  <c:v>0</c:v>
                </c:pt>
                <c:pt idx="1">
                  <c:v>0</c:v>
                </c:pt>
              </c:numCache>
            </c:numRef>
          </c:xVal>
          <c:yVal>
            <c:numRef>
              <c:f>'11b - Process Studies - Form'!$GJ$58:$GJ$59</c:f>
              <c:numCache>
                <c:formatCode>0.00</c:formatCode>
                <c:ptCount val="2"/>
                <c:pt idx="0">
                  <c:v>0</c:v>
                </c:pt>
                <c:pt idx="1">
                  <c:v>0</c:v>
                </c:pt>
              </c:numCache>
            </c:numRef>
          </c:yVal>
          <c:smooth val="1"/>
          <c:extLst>
            <c:ext xmlns:c16="http://schemas.microsoft.com/office/drawing/2014/chart" uri="{C3380CC4-5D6E-409C-BE32-E72D297353CC}">
              <c16:uniqueId val="{00000008-67A1-49D4-907E-BC1FB54B63E8}"/>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67A1-49D4-907E-BC1FB54B63E8}"/>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Form'!$GI$61:$GI$62</c:f>
              <c:numCache>
                <c:formatCode>General</c:formatCode>
                <c:ptCount val="2"/>
                <c:pt idx="0">
                  <c:v>0</c:v>
                </c:pt>
                <c:pt idx="1">
                  <c:v>0</c:v>
                </c:pt>
              </c:numCache>
            </c:numRef>
          </c:xVal>
          <c:yVal>
            <c:numRef>
              <c:f>'11b - Process Studies - Form'!$GJ$61:$GJ$62</c:f>
              <c:numCache>
                <c:formatCode>0.00</c:formatCode>
                <c:ptCount val="2"/>
                <c:pt idx="0">
                  <c:v>0</c:v>
                </c:pt>
                <c:pt idx="1">
                  <c:v>0</c:v>
                </c:pt>
              </c:numCache>
            </c:numRef>
          </c:yVal>
          <c:smooth val="1"/>
          <c:extLst>
            <c:ext xmlns:c16="http://schemas.microsoft.com/office/drawing/2014/chart" uri="{C3380CC4-5D6E-409C-BE32-E72D297353CC}">
              <c16:uniqueId val="{0000000A-67A1-49D4-907E-BC1FB54B63E8}"/>
            </c:ext>
          </c:extLst>
        </c:ser>
        <c:dLbls>
          <c:showLegendKey val="0"/>
          <c:showVal val="0"/>
          <c:showCatName val="0"/>
          <c:showSerName val="0"/>
          <c:showPercent val="0"/>
          <c:showBubbleSize val="0"/>
        </c:dLbls>
        <c:axId val="815758176"/>
        <c:axId val="815758568"/>
      </c:scatterChart>
      <c:valAx>
        <c:axId val="8157581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8568"/>
        <c:crosses val="autoZero"/>
        <c:crossBetween val="midCat"/>
      </c:valAx>
      <c:valAx>
        <c:axId val="815758568"/>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8176"/>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Form'!$GV$41:$GV$53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Form'!$GZ$41:$GZ$53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727A-40C2-945B-2EFB53A95438}"/>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727A-40C2-945B-2EFB53A95438}"/>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7A-40C2-945B-2EFB53A95438}"/>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Form'!$GU$58:$GU$59</c:f>
              <c:numCache>
                <c:formatCode>General</c:formatCode>
                <c:ptCount val="2"/>
                <c:pt idx="0">
                  <c:v>0</c:v>
                </c:pt>
                <c:pt idx="1">
                  <c:v>0</c:v>
                </c:pt>
              </c:numCache>
            </c:numRef>
          </c:xVal>
          <c:yVal>
            <c:numRef>
              <c:f>'11b - Process Studies - Form'!$GV$58:$GV$59</c:f>
              <c:numCache>
                <c:formatCode>0.00</c:formatCode>
                <c:ptCount val="2"/>
                <c:pt idx="0">
                  <c:v>0</c:v>
                </c:pt>
                <c:pt idx="1">
                  <c:v>0</c:v>
                </c:pt>
              </c:numCache>
            </c:numRef>
          </c:yVal>
          <c:smooth val="1"/>
          <c:extLst>
            <c:ext xmlns:c16="http://schemas.microsoft.com/office/drawing/2014/chart" uri="{C3380CC4-5D6E-409C-BE32-E72D297353CC}">
              <c16:uniqueId val="{00000003-727A-40C2-945B-2EFB53A95438}"/>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727A-40C2-945B-2EFB53A95438}"/>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Form'!$GU$61:$GU$62</c:f>
              <c:numCache>
                <c:formatCode>General</c:formatCode>
                <c:ptCount val="2"/>
                <c:pt idx="0">
                  <c:v>0</c:v>
                </c:pt>
                <c:pt idx="1">
                  <c:v>0</c:v>
                </c:pt>
              </c:numCache>
            </c:numRef>
          </c:xVal>
          <c:yVal>
            <c:numRef>
              <c:f>'11b - Process Studies - Form'!$GV$61:$GV$62</c:f>
              <c:numCache>
                <c:formatCode>0.00</c:formatCode>
                <c:ptCount val="2"/>
                <c:pt idx="0">
                  <c:v>0</c:v>
                </c:pt>
                <c:pt idx="1">
                  <c:v>0</c:v>
                </c:pt>
              </c:numCache>
            </c:numRef>
          </c:yVal>
          <c:smooth val="1"/>
          <c:extLst>
            <c:ext xmlns:c16="http://schemas.microsoft.com/office/drawing/2014/chart" uri="{C3380CC4-5D6E-409C-BE32-E72D297353CC}">
              <c16:uniqueId val="{00000005-727A-40C2-945B-2EFB53A95438}"/>
            </c:ext>
          </c:extLst>
        </c:ser>
        <c:ser>
          <c:idx val="3"/>
          <c:order val="3"/>
          <c:tx>
            <c:v>Normal</c:v>
          </c:tx>
          <c:xVal>
            <c:numRef>
              <c:f>'11b - Process Studies - Form'!$GV$41:$GV$53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Form'!$HA$41:$HA$53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727A-40C2-945B-2EFB53A95438}"/>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727A-40C2-945B-2EFB53A95438}"/>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Form'!$GW$58:$GW$59</c:f>
              <c:numCache>
                <c:formatCode>General</c:formatCode>
                <c:ptCount val="2"/>
                <c:pt idx="0">
                  <c:v>0</c:v>
                </c:pt>
                <c:pt idx="1">
                  <c:v>0</c:v>
                </c:pt>
              </c:numCache>
            </c:numRef>
          </c:xVal>
          <c:yVal>
            <c:numRef>
              <c:f>'11b - Process Studies - Form'!$GX$58:$GX$59</c:f>
              <c:numCache>
                <c:formatCode>0.00</c:formatCode>
                <c:ptCount val="2"/>
                <c:pt idx="0">
                  <c:v>0</c:v>
                </c:pt>
                <c:pt idx="1">
                  <c:v>0</c:v>
                </c:pt>
              </c:numCache>
            </c:numRef>
          </c:yVal>
          <c:smooth val="1"/>
          <c:extLst>
            <c:ext xmlns:c16="http://schemas.microsoft.com/office/drawing/2014/chart" uri="{C3380CC4-5D6E-409C-BE32-E72D297353CC}">
              <c16:uniqueId val="{00000008-727A-40C2-945B-2EFB53A95438}"/>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727A-40C2-945B-2EFB53A95438}"/>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Form'!$GW$61:$GW$62</c:f>
              <c:numCache>
                <c:formatCode>General</c:formatCode>
                <c:ptCount val="2"/>
                <c:pt idx="0">
                  <c:v>0</c:v>
                </c:pt>
                <c:pt idx="1">
                  <c:v>0</c:v>
                </c:pt>
              </c:numCache>
            </c:numRef>
          </c:xVal>
          <c:yVal>
            <c:numRef>
              <c:f>'11b - Process Studies - Form'!$GX$61:$GX$62</c:f>
              <c:numCache>
                <c:formatCode>0.00</c:formatCode>
                <c:ptCount val="2"/>
                <c:pt idx="0">
                  <c:v>0</c:v>
                </c:pt>
                <c:pt idx="1">
                  <c:v>0</c:v>
                </c:pt>
              </c:numCache>
            </c:numRef>
          </c:yVal>
          <c:smooth val="1"/>
          <c:extLst>
            <c:ext xmlns:c16="http://schemas.microsoft.com/office/drawing/2014/chart" uri="{C3380CC4-5D6E-409C-BE32-E72D297353CC}">
              <c16:uniqueId val="{0000000A-727A-40C2-945B-2EFB53A95438}"/>
            </c:ext>
          </c:extLst>
        </c:ser>
        <c:dLbls>
          <c:showLegendKey val="0"/>
          <c:showVal val="0"/>
          <c:showCatName val="0"/>
          <c:showSerName val="0"/>
          <c:showPercent val="0"/>
          <c:showBubbleSize val="0"/>
        </c:dLbls>
        <c:axId val="815759352"/>
        <c:axId val="815759744"/>
      </c:scatterChart>
      <c:valAx>
        <c:axId val="8157593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9744"/>
        <c:crosses val="autoZero"/>
        <c:crossBetween val="midCat"/>
      </c:valAx>
      <c:valAx>
        <c:axId val="815759744"/>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59352"/>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50" b="0" i="0" u="none" strike="noStrike" baseline="0">
                <a:solidFill>
                  <a:srgbClr val="000000"/>
                </a:solidFill>
                <a:latin typeface="Arial"/>
                <a:ea typeface="Arial"/>
                <a:cs typeface="Arial"/>
              </a:defRPr>
            </a:pPr>
            <a:r>
              <a:rPr lang="en-US"/>
              <a:t>Range Chart</a:t>
            </a:r>
          </a:p>
        </c:rich>
      </c:tx>
      <c:layout>
        <c:manualLayout>
          <c:xMode val="edge"/>
          <c:yMode val="edge"/>
          <c:x val="0.42968804680664913"/>
          <c:y val="3.3707865168539325E-2"/>
        </c:manualLayout>
      </c:layout>
      <c:overlay val="0"/>
      <c:spPr>
        <a:noFill/>
        <a:ln w="25400">
          <a:noFill/>
        </a:ln>
      </c:spPr>
    </c:title>
    <c:autoTitleDeleted val="0"/>
    <c:plotArea>
      <c:layout>
        <c:manualLayout>
          <c:layoutTarget val="inner"/>
          <c:xMode val="edge"/>
          <c:yMode val="edge"/>
          <c:x val="0.15625019868240664"/>
          <c:y val="0.21067415730337077"/>
          <c:w val="0.62239662475156754"/>
          <c:h val="0.53932584269662964"/>
        </c:manualLayout>
      </c:layout>
      <c:scatterChart>
        <c:scatterStyle val="lineMarker"/>
        <c:varyColors val="0"/>
        <c:ser>
          <c:idx val="0"/>
          <c:order val="0"/>
          <c:tx>
            <c:strRef>
              <c:f>'8b - MSA (Gage R&amp;R) - Form'!$J$5</c:f>
              <c:strCache>
                <c:ptCount val="1"/>
                <c:pt idx="0">
                  <c:v>NAME</c:v>
                </c:pt>
              </c:strCache>
            </c:strRef>
          </c:tx>
          <c:spPr>
            <a:ln w="12700">
              <a:solidFill>
                <a:srgbClr val="000000"/>
              </a:solidFill>
              <a:prstDash val="solid"/>
            </a:ln>
          </c:spPr>
          <c:marker>
            <c:symbol val="diamond"/>
            <c:size val="5"/>
            <c:spPr>
              <a:solidFill>
                <a:srgbClr val="000080"/>
              </a:solidFill>
              <a:ln>
                <a:solidFill>
                  <a:srgbClr val="000080"/>
                </a:solidFill>
                <a:prstDash val="solid"/>
              </a:ln>
            </c:spPr>
          </c:marker>
          <c:xVal>
            <c:numRef>
              <c:f>'8b - MSA (Gage R&amp;R) - Form'!$C$14:$L$14</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'8b - MSA (Gage R&amp;R) - Form'!$C$19:$L$19</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BA8C-4C4C-BDB9-47599990A638}"/>
            </c:ext>
          </c:extLst>
        </c:ser>
        <c:ser>
          <c:idx val="1"/>
          <c:order val="1"/>
          <c:tx>
            <c:strRef>
              <c:f>'8b - MSA (Gage R&amp;R) - Form'!$J$7</c:f>
              <c:strCache>
                <c:ptCount val="1"/>
                <c:pt idx="0">
                  <c:v>NAME</c:v>
                </c:pt>
              </c:strCache>
            </c:strRef>
          </c:tx>
          <c:spPr>
            <a:ln w="12700">
              <a:solidFill>
                <a:srgbClr val="000000"/>
              </a:solidFill>
              <a:prstDash val="solid"/>
            </a:ln>
          </c:spPr>
          <c:marker>
            <c:symbol val="square"/>
            <c:size val="5"/>
            <c:spPr>
              <a:solidFill>
                <a:srgbClr val="FF00FF"/>
              </a:solidFill>
              <a:ln>
                <a:solidFill>
                  <a:srgbClr val="FF00FF"/>
                </a:solidFill>
                <a:prstDash val="solid"/>
              </a:ln>
            </c:spPr>
          </c:marker>
          <c:xVal>
            <c:numRef>
              <c:f>'8b - MSA (Gage R&amp;R) - Form'!$C$14:$L$14</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'8b - MSA (Gage R&amp;R) - Form'!$C$24:$L$24</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BA8C-4C4C-BDB9-47599990A638}"/>
            </c:ext>
          </c:extLst>
        </c:ser>
        <c:ser>
          <c:idx val="2"/>
          <c:order val="2"/>
          <c:tx>
            <c:strRef>
              <c:f>'8b - MSA (Gage R&amp;R) - Form'!$J$9</c:f>
              <c:strCache>
                <c:ptCount val="1"/>
                <c:pt idx="0">
                  <c:v>NAME</c:v>
                </c:pt>
              </c:strCache>
            </c:strRef>
          </c:tx>
          <c:spPr>
            <a:ln w="12700">
              <a:solidFill>
                <a:srgbClr val="000000"/>
              </a:solidFill>
              <a:prstDash val="solid"/>
            </a:ln>
          </c:spPr>
          <c:marker>
            <c:symbol val="triangle"/>
            <c:size val="5"/>
            <c:spPr>
              <a:solidFill>
                <a:srgbClr val="FFFF00"/>
              </a:solidFill>
              <a:ln>
                <a:solidFill>
                  <a:srgbClr val="FFFF00"/>
                </a:solidFill>
                <a:prstDash val="solid"/>
              </a:ln>
            </c:spPr>
          </c:marker>
          <c:xVal>
            <c:numRef>
              <c:f>'8b - MSA (Gage R&amp;R) - Form'!$C$14:$L$14</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'8b - MSA (Gage R&amp;R) - Form'!$C$29:$L$29</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BA8C-4C4C-BDB9-47599990A638}"/>
            </c:ext>
          </c:extLst>
        </c:ser>
        <c:ser>
          <c:idx val="3"/>
          <c:order val="3"/>
          <c:tx>
            <c:v>UCL</c:v>
          </c:tx>
          <c:spPr>
            <a:ln w="25400">
              <a:solidFill>
                <a:srgbClr val="000000"/>
              </a:solidFill>
              <a:prstDash val="lgDashDot"/>
            </a:ln>
          </c:spPr>
          <c:marker>
            <c:symbol val="none"/>
          </c:marker>
          <c:xVal>
            <c:numRef>
              <c:f>('8b - MSA (Gage R&amp;R) - Form'!$C$14,'8b - MSA (Gage R&amp;R) - Form'!$L$14)</c:f>
              <c:numCache>
                <c:formatCode>General</c:formatCode>
                <c:ptCount val="2"/>
                <c:pt idx="0">
                  <c:v>1</c:v>
                </c:pt>
                <c:pt idx="1">
                  <c:v>10</c:v>
                </c:pt>
              </c:numCache>
            </c:numRef>
          </c:xVal>
          <c:yVal>
            <c:numRef>
              <c:f>('8b - MSA (Gage R&amp;R) - Form'!$N$34,'8b - MSA (Gage R&amp;R) - Form'!$N$34)</c:f>
              <c:numCache>
                <c:formatCode>General</c:formatCode>
                <c:ptCount val="2"/>
                <c:pt idx="0">
                  <c:v>0</c:v>
                </c:pt>
                <c:pt idx="1">
                  <c:v>0</c:v>
                </c:pt>
              </c:numCache>
            </c:numRef>
          </c:yVal>
          <c:smooth val="0"/>
          <c:extLst>
            <c:ext xmlns:c16="http://schemas.microsoft.com/office/drawing/2014/chart" uri="{C3380CC4-5D6E-409C-BE32-E72D297353CC}">
              <c16:uniqueId val="{00000003-BA8C-4C4C-BDB9-47599990A638}"/>
            </c:ext>
          </c:extLst>
        </c:ser>
        <c:ser>
          <c:idx val="4"/>
          <c:order val="4"/>
          <c:tx>
            <c:v>LCL</c:v>
          </c:tx>
          <c:spPr>
            <a:ln w="25400">
              <a:solidFill>
                <a:srgbClr val="000000"/>
              </a:solidFill>
              <a:prstDash val="lgDashDot"/>
            </a:ln>
          </c:spPr>
          <c:marker>
            <c:symbol val="none"/>
          </c:marker>
          <c:xVal>
            <c:numRef>
              <c:f>('8b - MSA (Gage R&amp;R) - Form'!$C$14,'8b - MSA (Gage R&amp;R) - Form'!$L$14)</c:f>
              <c:numCache>
                <c:formatCode>General</c:formatCode>
                <c:ptCount val="2"/>
                <c:pt idx="0">
                  <c:v>1</c:v>
                </c:pt>
                <c:pt idx="1">
                  <c:v>10</c:v>
                </c:pt>
              </c:numCache>
            </c:numRef>
          </c:xVal>
          <c:yVal>
            <c:numRef>
              <c:f>('8b - MSA (Gage R&amp;R) - Form'!$N$35,'8b - MSA (Gage R&amp;R) - Form'!$N$35)</c:f>
              <c:numCache>
                <c:formatCode>General</c:formatCode>
                <c:ptCount val="2"/>
                <c:pt idx="0">
                  <c:v>0</c:v>
                </c:pt>
                <c:pt idx="1">
                  <c:v>0</c:v>
                </c:pt>
              </c:numCache>
            </c:numRef>
          </c:yVal>
          <c:smooth val="0"/>
          <c:extLst>
            <c:ext xmlns:c16="http://schemas.microsoft.com/office/drawing/2014/chart" uri="{C3380CC4-5D6E-409C-BE32-E72D297353CC}">
              <c16:uniqueId val="{00000004-BA8C-4C4C-BDB9-47599990A638}"/>
            </c:ext>
          </c:extLst>
        </c:ser>
        <c:dLbls>
          <c:showLegendKey val="0"/>
          <c:showVal val="0"/>
          <c:showCatName val="0"/>
          <c:showSerName val="0"/>
          <c:showPercent val="0"/>
          <c:showBubbleSize val="0"/>
        </c:dLbls>
        <c:axId val="819010120"/>
        <c:axId val="819010512"/>
      </c:scatterChart>
      <c:valAx>
        <c:axId val="819010120"/>
        <c:scaling>
          <c:orientation val="minMax"/>
          <c:max val="10"/>
          <c:min val="1"/>
        </c:scaling>
        <c:delete val="0"/>
        <c:axPos val="b"/>
        <c:title>
          <c:tx>
            <c:rich>
              <a:bodyPr/>
              <a:lstStyle/>
              <a:p>
                <a:pPr>
                  <a:defRPr sz="1350" b="0" i="0" u="none" strike="noStrike" baseline="0">
                    <a:solidFill>
                      <a:srgbClr val="000000"/>
                    </a:solidFill>
                    <a:latin typeface="Arial"/>
                    <a:ea typeface="Arial"/>
                    <a:cs typeface="Arial"/>
                  </a:defRPr>
                </a:pPr>
                <a:r>
                  <a:rPr lang="en-US"/>
                  <a:t>PART</a:t>
                </a:r>
              </a:p>
            </c:rich>
          </c:tx>
          <c:layout>
            <c:manualLayout>
              <c:xMode val="edge"/>
              <c:yMode val="edge"/>
              <c:x val="0.43229221347331581"/>
              <c:y val="0.870786516853932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350" b="0" i="0" u="none" strike="noStrike" baseline="0">
                <a:solidFill>
                  <a:srgbClr val="000000"/>
                </a:solidFill>
                <a:latin typeface="Arial"/>
                <a:ea typeface="Arial"/>
                <a:cs typeface="Arial"/>
              </a:defRPr>
            </a:pPr>
            <a:endParaRPr lang="en-US"/>
          </a:p>
        </c:txPr>
        <c:crossAx val="819010512"/>
        <c:crosses val="autoZero"/>
        <c:crossBetween val="midCat"/>
        <c:majorUnit val="1"/>
        <c:minorUnit val="1"/>
      </c:valAx>
      <c:valAx>
        <c:axId val="819010512"/>
        <c:scaling>
          <c:orientation val="minMax"/>
          <c:min val="0"/>
        </c:scaling>
        <c:delete val="0"/>
        <c:axPos val="l"/>
        <c:title>
          <c:tx>
            <c:rich>
              <a:bodyPr/>
              <a:lstStyle/>
              <a:p>
                <a:pPr>
                  <a:defRPr sz="1350" b="0" i="0" u="none" strike="noStrike" baseline="0">
                    <a:solidFill>
                      <a:srgbClr val="000000"/>
                    </a:solidFill>
                    <a:latin typeface="Arial"/>
                    <a:ea typeface="Arial"/>
                    <a:cs typeface="Arial"/>
                  </a:defRPr>
                </a:pPr>
                <a:r>
                  <a:rPr lang="en-US"/>
                  <a:t>Range</a:t>
                </a:r>
              </a:p>
            </c:rich>
          </c:tx>
          <c:layout>
            <c:manualLayout>
              <c:xMode val="edge"/>
              <c:yMode val="edge"/>
              <c:x val="2.0833333333333332E-2"/>
              <c:y val="0.3988764044943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350" b="0" i="0" u="none" strike="noStrike" baseline="0">
                <a:solidFill>
                  <a:srgbClr val="000000"/>
                </a:solidFill>
                <a:latin typeface="Arial"/>
                <a:ea typeface="Arial"/>
                <a:cs typeface="Arial"/>
              </a:defRPr>
            </a:pPr>
            <a:endParaRPr lang="en-US"/>
          </a:p>
        </c:txPr>
        <c:crossAx val="819010120"/>
        <c:crossesAt val="0"/>
        <c:crossBetween val="midCat"/>
      </c:valAx>
      <c:spPr>
        <a:solidFill>
          <a:srgbClr val="FFFFFF"/>
        </a:solidFill>
        <a:ln w="12700">
          <a:solidFill>
            <a:srgbClr val="000000"/>
          </a:solidFill>
          <a:prstDash val="solid"/>
        </a:ln>
      </c:spPr>
    </c:plotArea>
    <c:legend>
      <c:legendPos val="r"/>
      <c:legendEntry>
        <c:idx val="3"/>
        <c:delete val="1"/>
      </c:legendEntry>
      <c:legendEntry>
        <c:idx val="4"/>
        <c:delete val="1"/>
      </c:legendEntry>
      <c:layout>
        <c:manualLayout>
          <c:xMode val="edge"/>
          <c:yMode val="edge"/>
          <c:x val="0.81250109361329825"/>
          <c:y val="1.9662921348314606E-2"/>
          <c:w val="0.18098985673665791"/>
          <c:h val="0.2247191011235955"/>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Form'!$HJ$41:$HJ$53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Form'!$HN$41:$HN$53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7601-47EA-8D74-FA8884B373C7}"/>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7601-47EA-8D74-FA8884B373C7}"/>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01-47EA-8D74-FA8884B373C7}"/>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Form'!$HI$58:$HI$59</c:f>
              <c:numCache>
                <c:formatCode>General</c:formatCode>
                <c:ptCount val="2"/>
                <c:pt idx="0">
                  <c:v>0</c:v>
                </c:pt>
                <c:pt idx="1">
                  <c:v>0</c:v>
                </c:pt>
              </c:numCache>
            </c:numRef>
          </c:xVal>
          <c:yVal>
            <c:numRef>
              <c:f>'11b - Process Studies - Form'!$HJ$58:$HJ$59</c:f>
              <c:numCache>
                <c:formatCode>0.00</c:formatCode>
                <c:ptCount val="2"/>
                <c:pt idx="0">
                  <c:v>0</c:v>
                </c:pt>
                <c:pt idx="1">
                  <c:v>0</c:v>
                </c:pt>
              </c:numCache>
            </c:numRef>
          </c:yVal>
          <c:smooth val="1"/>
          <c:extLst>
            <c:ext xmlns:c16="http://schemas.microsoft.com/office/drawing/2014/chart" uri="{C3380CC4-5D6E-409C-BE32-E72D297353CC}">
              <c16:uniqueId val="{00000003-7601-47EA-8D74-FA8884B373C7}"/>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7601-47EA-8D74-FA8884B373C7}"/>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Form'!$HI$61:$HI$62</c:f>
              <c:numCache>
                <c:formatCode>General</c:formatCode>
                <c:ptCount val="2"/>
                <c:pt idx="0">
                  <c:v>0</c:v>
                </c:pt>
                <c:pt idx="1">
                  <c:v>0</c:v>
                </c:pt>
              </c:numCache>
            </c:numRef>
          </c:xVal>
          <c:yVal>
            <c:numRef>
              <c:f>'11b - Process Studies - Form'!$HJ$61:$HJ$62</c:f>
              <c:numCache>
                <c:formatCode>0.00</c:formatCode>
                <c:ptCount val="2"/>
                <c:pt idx="0">
                  <c:v>0</c:v>
                </c:pt>
                <c:pt idx="1">
                  <c:v>0</c:v>
                </c:pt>
              </c:numCache>
            </c:numRef>
          </c:yVal>
          <c:smooth val="1"/>
          <c:extLst>
            <c:ext xmlns:c16="http://schemas.microsoft.com/office/drawing/2014/chart" uri="{C3380CC4-5D6E-409C-BE32-E72D297353CC}">
              <c16:uniqueId val="{00000005-7601-47EA-8D74-FA8884B373C7}"/>
            </c:ext>
          </c:extLst>
        </c:ser>
        <c:ser>
          <c:idx val="3"/>
          <c:order val="3"/>
          <c:tx>
            <c:v>Normal</c:v>
          </c:tx>
          <c:xVal>
            <c:numRef>
              <c:f>'11b - Process Studies - Form'!$HJ$41:$HJ$53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Form'!$HO$41:$HO$53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7601-47EA-8D74-FA8884B373C7}"/>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7601-47EA-8D74-FA8884B373C7}"/>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Form'!$HK$58:$HK$59</c:f>
              <c:numCache>
                <c:formatCode>General</c:formatCode>
                <c:ptCount val="2"/>
                <c:pt idx="0">
                  <c:v>0</c:v>
                </c:pt>
                <c:pt idx="1">
                  <c:v>0</c:v>
                </c:pt>
              </c:numCache>
            </c:numRef>
          </c:xVal>
          <c:yVal>
            <c:numRef>
              <c:f>'11b - Process Studies - Form'!$HL$58:$HL$59</c:f>
              <c:numCache>
                <c:formatCode>0.00</c:formatCode>
                <c:ptCount val="2"/>
                <c:pt idx="0">
                  <c:v>0</c:v>
                </c:pt>
                <c:pt idx="1">
                  <c:v>0</c:v>
                </c:pt>
              </c:numCache>
            </c:numRef>
          </c:yVal>
          <c:smooth val="1"/>
          <c:extLst>
            <c:ext xmlns:c16="http://schemas.microsoft.com/office/drawing/2014/chart" uri="{C3380CC4-5D6E-409C-BE32-E72D297353CC}">
              <c16:uniqueId val="{00000008-7601-47EA-8D74-FA8884B373C7}"/>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7601-47EA-8D74-FA8884B373C7}"/>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Form'!$HK$61:$HK$62</c:f>
              <c:numCache>
                <c:formatCode>General</c:formatCode>
                <c:ptCount val="2"/>
                <c:pt idx="0">
                  <c:v>0</c:v>
                </c:pt>
                <c:pt idx="1">
                  <c:v>0</c:v>
                </c:pt>
              </c:numCache>
            </c:numRef>
          </c:xVal>
          <c:yVal>
            <c:numRef>
              <c:f>'11b - Process Studies - Form'!$HL$61:$HL$62</c:f>
              <c:numCache>
                <c:formatCode>0.00</c:formatCode>
                <c:ptCount val="2"/>
                <c:pt idx="0">
                  <c:v>0</c:v>
                </c:pt>
                <c:pt idx="1">
                  <c:v>0</c:v>
                </c:pt>
              </c:numCache>
            </c:numRef>
          </c:yVal>
          <c:smooth val="1"/>
          <c:extLst>
            <c:ext xmlns:c16="http://schemas.microsoft.com/office/drawing/2014/chart" uri="{C3380CC4-5D6E-409C-BE32-E72D297353CC}">
              <c16:uniqueId val="{0000000A-7601-47EA-8D74-FA8884B373C7}"/>
            </c:ext>
          </c:extLst>
        </c:ser>
        <c:dLbls>
          <c:showLegendKey val="0"/>
          <c:showVal val="0"/>
          <c:showCatName val="0"/>
          <c:showSerName val="0"/>
          <c:showPercent val="0"/>
          <c:showBubbleSize val="0"/>
        </c:dLbls>
        <c:axId val="815760528"/>
        <c:axId val="815760920"/>
      </c:scatterChart>
      <c:valAx>
        <c:axId val="8157605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60920"/>
        <c:crosses val="autoZero"/>
        <c:crossBetween val="midCat"/>
      </c:valAx>
      <c:valAx>
        <c:axId val="815760920"/>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60528"/>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Form'!$HX$41:$HX$53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Form'!$IB$41:$IB$53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368F-4C60-9924-71379321D52C}"/>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368F-4C60-9924-71379321D52C}"/>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8F-4C60-9924-71379321D52C}"/>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Form'!$HW$58:$HW$59</c:f>
              <c:numCache>
                <c:formatCode>General</c:formatCode>
                <c:ptCount val="2"/>
                <c:pt idx="0">
                  <c:v>0</c:v>
                </c:pt>
                <c:pt idx="1">
                  <c:v>0</c:v>
                </c:pt>
              </c:numCache>
            </c:numRef>
          </c:xVal>
          <c:yVal>
            <c:numRef>
              <c:f>'11b - Process Studies - Form'!$HX$58:$HX$59</c:f>
              <c:numCache>
                <c:formatCode>0.00</c:formatCode>
                <c:ptCount val="2"/>
                <c:pt idx="0">
                  <c:v>0</c:v>
                </c:pt>
                <c:pt idx="1">
                  <c:v>0</c:v>
                </c:pt>
              </c:numCache>
            </c:numRef>
          </c:yVal>
          <c:smooth val="1"/>
          <c:extLst>
            <c:ext xmlns:c16="http://schemas.microsoft.com/office/drawing/2014/chart" uri="{C3380CC4-5D6E-409C-BE32-E72D297353CC}">
              <c16:uniqueId val="{00000003-368F-4C60-9924-71379321D52C}"/>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368F-4C60-9924-71379321D52C}"/>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Form'!$HW$61:$HW$62</c:f>
              <c:numCache>
                <c:formatCode>General</c:formatCode>
                <c:ptCount val="2"/>
                <c:pt idx="0">
                  <c:v>0</c:v>
                </c:pt>
                <c:pt idx="1">
                  <c:v>0</c:v>
                </c:pt>
              </c:numCache>
            </c:numRef>
          </c:xVal>
          <c:yVal>
            <c:numRef>
              <c:f>'11b - Process Studies - Form'!$HX$61:$HX$62</c:f>
              <c:numCache>
                <c:formatCode>0.00</c:formatCode>
                <c:ptCount val="2"/>
                <c:pt idx="0">
                  <c:v>0</c:v>
                </c:pt>
                <c:pt idx="1">
                  <c:v>0</c:v>
                </c:pt>
              </c:numCache>
            </c:numRef>
          </c:yVal>
          <c:smooth val="1"/>
          <c:extLst>
            <c:ext xmlns:c16="http://schemas.microsoft.com/office/drawing/2014/chart" uri="{C3380CC4-5D6E-409C-BE32-E72D297353CC}">
              <c16:uniqueId val="{00000005-368F-4C60-9924-71379321D52C}"/>
            </c:ext>
          </c:extLst>
        </c:ser>
        <c:ser>
          <c:idx val="3"/>
          <c:order val="3"/>
          <c:tx>
            <c:v>Normal</c:v>
          </c:tx>
          <c:xVal>
            <c:numRef>
              <c:f>'11b - Process Studies - Form'!$HX$41:$HX$53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Form'!$IC$41:$IC$53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368F-4C60-9924-71379321D52C}"/>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368F-4C60-9924-71379321D52C}"/>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Form'!$HY$58:$HY$59</c:f>
              <c:numCache>
                <c:formatCode>General</c:formatCode>
                <c:ptCount val="2"/>
                <c:pt idx="0">
                  <c:v>0</c:v>
                </c:pt>
                <c:pt idx="1">
                  <c:v>0</c:v>
                </c:pt>
              </c:numCache>
            </c:numRef>
          </c:xVal>
          <c:yVal>
            <c:numRef>
              <c:f>'11b - Process Studies - Form'!$HZ$58:$HZ$59</c:f>
              <c:numCache>
                <c:formatCode>0.00</c:formatCode>
                <c:ptCount val="2"/>
                <c:pt idx="0">
                  <c:v>0</c:v>
                </c:pt>
                <c:pt idx="1">
                  <c:v>0</c:v>
                </c:pt>
              </c:numCache>
            </c:numRef>
          </c:yVal>
          <c:smooth val="1"/>
          <c:extLst>
            <c:ext xmlns:c16="http://schemas.microsoft.com/office/drawing/2014/chart" uri="{C3380CC4-5D6E-409C-BE32-E72D297353CC}">
              <c16:uniqueId val="{00000008-368F-4C60-9924-71379321D52C}"/>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368F-4C60-9924-71379321D52C}"/>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Form'!$HY$61:$HY$62</c:f>
              <c:numCache>
                <c:formatCode>General</c:formatCode>
                <c:ptCount val="2"/>
                <c:pt idx="0">
                  <c:v>0</c:v>
                </c:pt>
                <c:pt idx="1">
                  <c:v>0</c:v>
                </c:pt>
              </c:numCache>
            </c:numRef>
          </c:xVal>
          <c:yVal>
            <c:numRef>
              <c:f>'11b - Process Studies - Form'!$HZ$61:$HZ$62</c:f>
              <c:numCache>
                <c:formatCode>0.00</c:formatCode>
                <c:ptCount val="2"/>
                <c:pt idx="0">
                  <c:v>0</c:v>
                </c:pt>
                <c:pt idx="1">
                  <c:v>0</c:v>
                </c:pt>
              </c:numCache>
            </c:numRef>
          </c:yVal>
          <c:smooth val="1"/>
          <c:extLst>
            <c:ext xmlns:c16="http://schemas.microsoft.com/office/drawing/2014/chart" uri="{C3380CC4-5D6E-409C-BE32-E72D297353CC}">
              <c16:uniqueId val="{0000000A-368F-4C60-9924-71379321D52C}"/>
            </c:ext>
          </c:extLst>
        </c:ser>
        <c:dLbls>
          <c:showLegendKey val="0"/>
          <c:showVal val="0"/>
          <c:showCatName val="0"/>
          <c:showSerName val="0"/>
          <c:showPercent val="0"/>
          <c:showBubbleSize val="0"/>
        </c:dLbls>
        <c:axId val="815761704"/>
        <c:axId val="815762096"/>
      </c:scatterChart>
      <c:valAx>
        <c:axId val="8157617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62096"/>
        <c:crosses val="autoZero"/>
        <c:crossBetween val="midCat"/>
      </c:valAx>
      <c:valAx>
        <c:axId val="815762096"/>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61704"/>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Form'!$IL$41:$IL$53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Form'!$IP$41:$IP$53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5547-4CBA-943A-6336A8960710}"/>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5547-4CBA-943A-6336A8960710}"/>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47-4CBA-943A-6336A8960710}"/>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Form'!$IK$58:$IK$59</c:f>
              <c:numCache>
                <c:formatCode>General</c:formatCode>
                <c:ptCount val="2"/>
                <c:pt idx="0">
                  <c:v>0</c:v>
                </c:pt>
                <c:pt idx="1">
                  <c:v>0</c:v>
                </c:pt>
              </c:numCache>
            </c:numRef>
          </c:xVal>
          <c:yVal>
            <c:numRef>
              <c:f>'11b - Process Studies - Form'!$IL$58:$IL$59</c:f>
              <c:numCache>
                <c:formatCode>0.00</c:formatCode>
                <c:ptCount val="2"/>
                <c:pt idx="0">
                  <c:v>0</c:v>
                </c:pt>
                <c:pt idx="1">
                  <c:v>0</c:v>
                </c:pt>
              </c:numCache>
            </c:numRef>
          </c:yVal>
          <c:smooth val="1"/>
          <c:extLst>
            <c:ext xmlns:c16="http://schemas.microsoft.com/office/drawing/2014/chart" uri="{C3380CC4-5D6E-409C-BE32-E72D297353CC}">
              <c16:uniqueId val="{00000003-5547-4CBA-943A-6336A8960710}"/>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5547-4CBA-943A-6336A8960710}"/>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Form'!$IK$61:$IK$62</c:f>
              <c:numCache>
                <c:formatCode>General</c:formatCode>
                <c:ptCount val="2"/>
                <c:pt idx="0">
                  <c:v>0</c:v>
                </c:pt>
                <c:pt idx="1">
                  <c:v>0</c:v>
                </c:pt>
              </c:numCache>
            </c:numRef>
          </c:xVal>
          <c:yVal>
            <c:numRef>
              <c:f>'11b - Process Studies - Form'!$IL$61:$IL$62</c:f>
              <c:numCache>
                <c:formatCode>0.00</c:formatCode>
                <c:ptCount val="2"/>
                <c:pt idx="0">
                  <c:v>0</c:v>
                </c:pt>
                <c:pt idx="1">
                  <c:v>0</c:v>
                </c:pt>
              </c:numCache>
            </c:numRef>
          </c:yVal>
          <c:smooth val="1"/>
          <c:extLst>
            <c:ext xmlns:c16="http://schemas.microsoft.com/office/drawing/2014/chart" uri="{C3380CC4-5D6E-409C-BE32-E72D297353CC}">
              <c16:uniqueId val="{00000005-5547-4CBA-943A-6336A8960710}"/>
            </c:ext>
          </c:extLst>
        </c:ser>
        <c:ser>
          <c:idx val="3"/>
          <c:order val="3"/>
          <c:tx>
            <c:v>Normal</c:v>
          </c:tx>
          <c:xVal>
            <c:numRef>
              <c:f>'11b - Process Studies - Form'!$IL$41:$IL$53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Form'!$IQ$41:$IQ$53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5547-4CBA-943A-6336A8960710}"/>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5547-4CBA-943A-6336A8960710}"/>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Form'!$IM$58:$IM$59</c:f>
              <c:numCache>
                <c:formatCode>General</c:formatCode>
                <c:ptCount val="2"/>
                <c:pt idx="0">
                  <c:v>0</c:v>
                </c:pt>
                <c:pt idx="1">
                  <c:v>0</c:v>
                </c:pt>
              </c:numCache>
            </c:numRef>
          </c:xVal>
          <c:yVal>
            <c:numRef>
              <c:f>'11b - Process Studies - Form'!$IN$58:$IN$59</c:f>
              <c:numCache>
                <c:formatCode>0.00</c:formatCode>
                <c:ptCount val="2"/>
                <c:pt idx="0">
                  <c:v>0</c:v>
                </c:pt>
                <c:pt idx="1">
                  <c:v>0</c:v>
                </c:pt>
              </c:numCache>
            </c:numRef>
          </c:yVal>
          <c:smooth val="1"/>
          <c:extLst>
            <c:ext xmlns:c16="http://schemas.microsoft.com/office/drawing/2014/chart" uri="{C3380CC4-5D6E-409C-BE32-E72D297353CC}">
              <c16:uniqueId val="{00000008-5547-4CBA-943A-6336A8960710}"/>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5547-4CBA-943A-6336A8960710}"/>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Form'!$IM$61:$IM$62</c:f>
              <c:numCache>
                <c:formatCode>General</c:formatCode>
                <c:ptCount val="2"/>
                <c:pt idx="0">
                  <c:v>0</c:v>
                </c:pt>
                <c:pt idx="1">
                  <c:v>0</c:v>
                </c:pt>
              </c:numCache>
            </c:numRef>
          </c:xVal>
          <c:yVal>
            <c:numRef>
              <c:f>'11b - Process Studies - Form'!$IN$61:$IN$62</c:f>
              <c:numCache>
                <c:formatCode>0.00</c:formatCode>
                <c:ptCount val="2"/>
                <c:pt idx="0">
                  <c:v>0</c:v>
                </c:pt>
                <c:pt idx="1">
                  <c:v>0</c:v>
                </c:pt>
              </c:numCache>
            </c:numRef>
          </c:yVal>
          <c:smooth val="1"/>
          <c:extLst>
            <c:ext xmlns:c16="http://schemas.microsoft.com/office/drawing/2014/chart" uri="{C3380CC4-5D6E-409C-BE32-E72D297353CC}">
              <c16:uniqueId val="{0000000A-5547-4CBA-943A-6336A8960710}"/>
            </c:ext>
          </c:extLst>
        </c:ser>
        <c:dLbls>
          <c:showLegendKey val="0"/>
          <c:showVal val="0"/>
          <c:showCatName val="0"/>
          <c:showSerName val="0"/>
          <c:showPercent val="0"/>
          <c:showBubbleSize val="0"/>
        </c:dLbls>
        <c:axId val="815762880"/>
        <c:axId val="815763272"/>
      </c:scatterChart>
      <c:valAx>
        <c:axId val="8157628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63272"/>
        <c:crosses val="autoZero"/>
        <c:crossBetween val="midCat"/>
      </c:valAx>
      <c:valAx>
        <c:axId val="815763272"/>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5762880"/>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50" b="0" i="0" u="none" strike="noStrike" baseline="0">
                <a:solidFill>
                  <a:srgbClr val="000000"/>
                </a:solidFill>
                <a:latin typeface="Arial"/>
                <a:ea typeface="Arial"/>
                <a:cs typeface="Arial"/>
              </a:defRPr>
            </a:pPr>
            <a:r>
              <a:rPr lang="en-US"/>
              <a:t>Bias Study Run Chart</a:t>
            </a:r>
          </a:p>
        </c:rich>
      </c:tx>
      <c:layout>
        <c:manualLayout>
          <c:xMode val="edge"/>
          <c:yMode val="edge"/>
          <c:x val="0.42968800485099562"/>
          <c:y val="3.3707786526684165E-2"/>
        </c:manualLayout>
      </c:layout>
      <c:overlay val="0"/>
      <c:spPr>
        <a:noFill/>
        <a:ln w="25400">
          <a:noFill/>
        </a:ln>
      </c:spPr>
    </c:title>
    <c:autoTitleDeleted val="0"/>
    <c:plotArea>
      <c:layout>
        <c:manualLayout>
          <c:layoutTarget val="inner"/>
          <c:xMode val="edge"/>
          <c:yMode val="edge"/>
          <c:x val="9.3591944097128205E-2"/>
          <c:y val="0.17333370949155705"/>
          <c:w val="0.77403067280326165"/>
          <c:h val="0.57111235050423259"/>
        </c:manualLayout>
      </c:layout>
      <c:lineChart>
        <c:grouping val="standard"/>
        <c:varyColors val="0"/>
        <c:ser>
          <c:idx val="2"/>
          <c:order val="0"/>
          <c:tx>
            <c:v>Data</c:v>
          </c:tx>
          <c:spPr>
            <a:ln w="12700">
              <a:solidFill>
                <a:srgbClr val="000000"/>
              </a:solidFill>
              <a:prstDash val="solid"/>
            </a:ln>
          </c:spPr>
          <c:marker>
            <c:symbol val="triangle"/>
            <c:size val="5"/>
            <c:spPr>
              <a:solidFill>
                <a:srgbClr val="FFFF00"/>
              </a:solidFill>
              <a:ln>
                <a:solidFill>
                  <a:srgbClr val="FFFF00"/>
                </a:solidFill>
                <a:prstDash val="solid"/>
              </a:ln>
            </c:spPr>
          </c:marker>
          <c:cat>
            <c:numRef>
              <c:f>('8a - MSA (Bias Study) - Example'!$C$15:$Q$15,'8a - MSA (Bias Study) - Example'!$C$17:$Q$17)</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('8a - MSA (Bias Study) - Example'!$C$16:$Q$16,'8a - MSA (Bias Study) - Example'!$C$18:$Q$18)</c:f>
              <c:numCache>
                <c:formatCode>General</c:formatCode>
                <c:ptCount val="30"/>
                <c:pt idx="0">
                  <c:v>6.1</c:v>
                </c:pt>
                <c:pt idx="1">
                  <c:v>5.8</c:v>
                </c:pt>
                <c:pt idx="2">
                  <c:v>5.98</c:v>
                </c:pt>
                <c:pt idx="3">
                  <c:v>6.1</c:v>
                </c:pt>
                <c:pt idx="4">
                  <c:v>5.8</c:v>
                </c:pt>
                <c:pt idx="5">
                  <c:v>6.2</c:v>
                </c:pt>
                <c:pt idx="6">
                  <c:v>5.9</c:v>
                </c:pt>
                <c:pt idx="7">
                  <c:v>6.22</c:v>
                </c:pt>
                <c:pt idx="8">
                  <c:v>5.78</c:v>
                </c:pt>
                <c:pt idx="9">
                  <c:v>6.12</c:v>
                </c:pt>
                <c:pt idx="10">
                  <c:v>6.03</c:v>
                </c:pt>
                <c:pt idx="11">
                  <c:v>6.05</c:v>
                </c:pt>
                <c:pt idx="12">
                  <c:v>6.03</c:v>
                </c:pt>
                <c:pt idx="13">
                  <c:v>5.99</c:v>
                </c:pt>
                <c:pt idx="14">
                  <c:v>6.05</c:v>
                </c:pt>
              </c:numCache>
            </c:numRef>
          </c:val>
          <c:smooth val="0"/>
          <c:extLst>
            <c:ext xmlns:c16="http://schemas.microsoft.com/office/drawing/2014/chart" uri="{C3380CC4-5D6E-409C-BE32-E72D297353CC}">
              <c16:uniqueId val="{00000000-560D-4FF8-ADDD-A1ADB9863656}"/>
            </c:ext>
          </c:extLst>
        </c:ser>
        <c:dLbls>
          <c:showLegendKey val="0"/>
          <c:showVal val="0"/>
          <c:showCatName val="0"/>
          <c:showSerName val="0"/>
          <c:showPercent val="0"/>
          <c:showBubbleSize val="0"/>
        </c:dLbls>
        <c:marker val="1"/>
        <c:smooth val="0"/>
        <c:axId val="958301464"/>
        <c:axId val="958301856"/>
      </c:lineChart>
      <c:scatterChart>
        <c:scatterStyle val="lineMarker"/>
        <c:varyColors val="0"/>
        <c:ser>
          <c:idx val="3"/>
          <c:order val="1"/>
          <c:tx>
            <c:v>LCL</c:v>
          </c:tx>
          <c:spPr>
            <a:ln w="25400">
              <a:solidFill>
                <a:srgbClr val="000000"/>
              </a:solidFill>
              <a:prstDash val="lgDash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560D-4FF8-ADDD-A1ADB9863656}"/>
                </c:ext>
              </c:extLst>
            </c:dLbl>
            <c:dLbl>
              <c:idx val="1"/>
              <c:layout>
                <c:manualLayout>
                  <c:x val="2.0208034944118988E-2"/>
                  <c:y val="-1.456309354852182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560D-4FF8-ADDD-A1ADB9863656}"/>
                </c:ext>
              </c:extLst>
            </c:dLbl>
            <c:spPr>
              <a:noFill/>
              <a:ln w="25400">
                <a:noFill/>
              </a:ln>
            </c:spPr>
            <c:txPr>
              <a:bodyPr/>
              <a:lstStyle/>
              <a:p>
                <a:pPr>
                  <a:defRPr sz="135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('8a - MSA (Bias Study) - Example'!$C$15,'8a - MSA (Bias Study) - Example'!$Q$17)</c:f>
              <c:numCache>
                <c:formatCode>General</c:formatCode>
                <c:ptCount val="2"/>
                <c:pt idx="0">
                  <c:v>1</c:v>
                </c:pt>
                <c:pt idx="1">
                  <c:v>30</c:v>
                </c:pt>
              </c:numCache>
            </c:numRef>
          </c:xVal>
          <c:yVal>
            <c:numRef>
              <c:f>('8a - MSA (Bias Study) - Example'!$K$26,'8a - MSA (Bias Study) - Example'!$K$26)</c:f>
              <c:numCache>
                <c:formatCode>General</c:formatCode>
                <c:ptCount val="2"/>
                <c:pt idx="0">
                  <c:v>5.6199999999999992</c:v>
                </c:pt>
                <c:pt idx="1">
                  <c:v>5.6199999999999992</c:v>
                </c:pt>
              </c:numCache>
            </c:numRef>
          </c:yVal>
          <c:smooth val="0"/>
          <c:extLst>
            <c:ext xmlns:c16="http://schemas.microsoft.com/office/drawing/2014/chart" uri="{C3380CC4-5D6E-409C-BE32-E72D297353CC}">
              <c16:uniqueId val="{00000003-560D-4FF8-ADDD-A1ADB9863656}"/>
            </c:ext>
          </c:extLst>
        </c:ser>
        <c:ser>
          <c:idx val="4"/>
          <c:order val="2"/>
          <c:tx>
            <c:v>UCL</c:v>
          </c:tx>
          <c:spPr>
            <a:ln w="25400">
              <a:solidFill>
                <a:srgbClr val="000000"/>
              </a:solidFill>
              <a:prstDash val="lgDash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560D-4FF8-ADDD-A1ADB9863656}"/>
                </c:ext>
              </c:extLst>
            </c:dLbl>
            <c:dLbl>
              <c:idx val="1"/>
              <c:layout>
                <c:manualLayout>
                  <c:x val="1.9364864276577683E-2"/>
                  <c:y val="-1.043617543585400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560D-4FF8-ADDD-A1ADB9863656}"/>
                </c:ext>
              </c:extLst>
            </c:dLbl>
            <c:spPr>
              <a:noFill/>
              <a:ln w="25400">
                <a:noFill/>
              </a:ln>
            </c:spPr>
            <c:txPr>
              <a:bodyPr/>
              <a:lstStyle/>
              <a:p>
                <a:pPr>
                  <a:defRPr sz="135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('8a - MSA (Bias Study) - Example'!$C$15,'8a - MSA (Bias Study) - Example'!$Q$17)</c:f>
              <c:numCache>
                <c:formatCode>General</c:formatCode>
                <c:ptCount val="2"/>
                <c:pt idx="0">
                  <c:v>1</c:v>
                </c:pt>
                <c:pt idx="1">
                  <c:v>30</c:v>
                </c:pt>
              </c:numCache>
            </c:numRef>
          </c:xVal>
          <c:yVal>
            <c:numRef>
              <c:f>('8a - MSA (Bias Study) - Example'!$L$26,'8a - MSA (Bias Study) - Example'!$L$26)</c:f>
              <c:numCache>
                <c:formatCode>General</c:formatCode>
                <c:ptCount val="2"/>
                <c:pt idx="0">
                  <c:v>6.42</c:v>
                </c:pt>
                <c:pt idx="1">
                  <c:v>6.42</c:v>
                </c:pt>
              </c:numCache>
            </c:numRef>
          </c:yVal>
          <c:smooth val="0"/>
          <c:extLst>
            <c:ext xmlns:c16="http://schemas.microsoft.com/office/drawing/2014/chart" uri="{C3380CC4-5D6E-409C-BE32-E72D297353CC}">
              <c16:uniqueId val="{00000006-560D-4FF8-ADDD-A1ADB9863656}"/>
            </c:ext>
          </c:extLst>
        </c:ser>
        <c:ser>
          <c:idx val="0"/>
          <c:order val="3"/>
          <c:spPr>
            <a:ln w="28575">
              <a:noFill/>
            </a:ln>
          </c:spPr>
          <c:marker>
            <c:symbol val="diamond"/>
            <c:size val="5"/>
            <c:spPr>
              <a:solidFill>
                <a:srgbClr val="000080"/>
              </a:solidFill>
              <a:ln>
                <a:solidFill>
                  <a:srgbClr val="000080"/>
                </a:solidFill>
                <a:prstDash val="solid"/>
              </a:ln>
            </c:spPr>
          </c:marker>
          <c:xVal>
            <c:numRef>
              <c:f>('8a - MSA (Bias Study) - Example'!$C$15:$Q$15,'8a - MSA (Bias Study) - Example'!$C$17:$Q$17)</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xVal>
          <c:yVal>
            <c:numRef>
              <c:f>('8a - MSA (Bias Study) - Example'!$C$16:$Q$16,'8a - MSA (Bias Study) - Example'!$C$18:$Q$18)</c:f>
              <c:numCache>
                <c:formatCode>General</c:formatCode>
                <c:ptCount val="30"/>
                <c:pt idx="0">
                  <c:v>6.1</c:v>
                </c:pt>
                <c:pt idx="1">
                  <c:v>5.8</c:v>
                </c:pt>
                <c:pt idx="2">
                  <c:v>5.98</c:v>
                </c:pt>
                <c:pt idx="3">
                  <c:v>6.1</c:v>
                </c:pt>
                <c:pt idx="4">
                  <c:v>5.8</c:v>
                </c:pt>
                <c:pt idx="5">
                  <c:v>6.2</c:v>
                </c:pt>
                <c:pt idx="6">
                  <c:v>5.9</c:v>
                </c:pt>
                <c:pt idx="7">
                  <c:v>6.22</c:v>
                </c:pt>
                <c:pt idx="8">
                  <c:v>5.78</c:v>
                </c:pt>
                <c:pt idx="9">
                  <c:v>6.12</c:v>
                </c:pt>
                <c:pt idx="10">
                  <c:v>6.03</c:v>
                </c:pt>
                <c:pt idx="11">
                  <c:v>6.05</c:v>
                </c:pt>
                <c:pt idx="12">
                  <c:v>6.03</c:v>
                </c:pt>
                <c:pt idx="13">
                  <c:v>5.99</c:v>
                </c:pt>
                <c:pt idx="14">
                  <c:v>6.05</c:v>
                </c:pt>
              </c:numCache>
            </c:numRef>
          </c:yVal>
          <c:smooth val="0"/>
          <c:extLst>
            <c:ext xmlns:c16="http://schemas.microsoft.com/office/drawing/2014/chart" uri="{C3380CC4-5D6E-409C-BE32-E72D297353CC}">
              <c16:uniqueId val="{00000007-560D-4FF8-ADDD-A1ADB9863656}"/>
            </c:ext>
          </c:extLst>
        </c:ser>
        <c:dLbls>
          <c:showLegendKey val="0"/>
          <c:showVal val="0"/>
          <c:showCatName val="0"/>
          <c:showSerName val="0"/>
          <c:showPercent val="0"/>
          <c:showBubbleSize val="0"/>
        </c:dLbls>
        <c:axId val="958301464"/>
        <c:axId val="958301856"/>
      </c:scatterChart>
      <c:catAx>
        <c:axId val="958301464"/>
        <c:scaling>
          <c:orientation val="minMax"/>
        </c:scaling>
        <c:delete val="0"/>
        <c:axPos val="b"/>
        <c:title>
          <c:tx>
            <c:rich>
              <a:bodyPr/>
              <a:lstStyle/>
              <a:p>
                <a:pPr>
                  <a:defRPr sz="1350" b="0" i="0" u="none" strike="noStrike" baseline="0">
                    <a:solidFill>
                      <a:srgbClr val="000000"/>
                    </a:solidFill>
                    <a:latin typeface="Arial"/>
                    <a:ea typeface="Arial"/>
                    <a:cs typeface="Arial"/>
                  </a:defRPr>
                </a:pPr>
                <a:r>
                  <a:rPr lang="en-US"/>
                  <a:t>Measurement</a:t>
                </a:r>
              </a:p>
            </c:rich>
          </c:tx>
          <c:layout>
            <c:manualLayout>
              <c:xMode val="edge"/>
              <c:yMode val="edge"/>
              <c:x val="0.43170338109085438"/>
              <c:y val="0.848890755322251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rtl="0">
              <a:defRPr sz="1350" b="0" i="0" u="none" strike="noStrike" baseline="0">
                <a:solidFill>
                  <a:srgbClr val="000000"/>
                </a:solidFill>
                <a:latin typeface="Arial"/>
                <a:ea typeface="Arial"/>
                <a:cs typeface="Arial"/>
              </a:defRPr>
            </a:pPr>
            <a:endParaRPr lang="en-US"/>
          </a:p>
        </c:txPr>
        <c:crossAx val="958301856"/>
        <c:crosses val="autoZero"/>
        <c:auto val="1"/>
        <c:lblAlgn val="ctr"/>
        <c:lblOffset val="0"/>
        <c:tickLblSkip val="1"/>
        <c:tickMarkSkip val="1"/>
        <c:noMultiLvlLbl val="0"/>
      </c:catAx>
      <c:valAx>
        <c:axId val="958301856"/>
        <c:scaling>
          <c:orientation val="minMax"/>
        </c:scaling>
        <c:delete val="0"/>
        <c:axPos val="l"/>
        <c:title>
          <c:tx>
            <c:rich>
              <a:bodyPr/>
              <a:lstStyle/>
              <a:p>
                <a:pPr>
                  <a:defRPr sz="1350" b="0" i="0" u="none" strike="noStrike" baseline="0">
                    <a:solidFill>
                      <a:srgbClr val="000000"/>
                    </a:solidFill>
                    <a:latin typeface="Arial"/>
                    <a:ea typeface="Arial"/>
                    <a:cs typeface="Arial"/>
                  </a:defRPr>
                </a:pPr>
                <a:r>
                  <a:rPr lang="en-US"/>
                  <a:t>Value</a:t>
                </a:r>
              </a:p>
            </c:rich>
          </c:tx>
          <c:layout>
            <c:manualLayout>
              <c:xMode val="edge"/>
              <c:yMode val="edge"/>
              <c:x val="2.0833344398560636E-2"/>
              <c:y val="0.398876407115777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350" b="0" i="0" u="none" strike="noStrike" baseline="0">
                <a:solidFill>
                  <a:srgbClr val="000000"/>
                </a:solidFill>
                <a:latin typeface="Arial"/>
                <a:ea typeface="Arial"/>
                <a:cs typeface="Arial"/>
              </a:defRPr>
            </a:pPr>
            <a:endParaRPr lang="en-US"/>
          </a:p>
        </c:txPr>
        <c:crossAx val="958301464"/>
        <c:crosses val="autoZero"/>
        <c:crossBetween val="between"/>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50" b="0" i="0" u="none" strike="noStrike" baseline="0">
                <a:solidFill>
                  <a:srgbClr val="000000"/>
                </a:solidFill>
                <a:latin typeface="Arial"/>
                <a:ea typeface="Arial"/>
                <a:cs typeface="Arial"/>
              </a:defRPr>
            </a:pPr>
            <a:r>
              <a:rPr lang="en-US"/>
              <a:t>Range Chart</a:t>
            </a:r>
          </a:p>
        </c:rich>
      </c:tx>
      <c:layout>
        <c:manualLayout>
          <c:xMode val="edge"/>
          <c:yMode val="edge"/>
          <c:x val="0.42968804680664913"/>
          <c:y val="3.3707865168539325E-2"/>
        </c:manualLayout>
      </c:layout>
      <c:overlay val="0"/>
      <c:spPr>
        <a:noFill/>
        <a:ln w="25400">
          <a:noFill/>
        </a:ln>
      </c:spPr>
    </c:title>
    <c:autoTitleDeleted val="0"/>
    <c:plotArea>
      <c:layout>
        <c:manualLayout>
          <c:layoutTarget val="inner"/>
          <c:xMode val="edge"/>
          <c:yMode val="edge"/>
          <c:x val="0.15625019868240647"/>
          <c:y val="0.21067415730337077"/>
          <c:w val="0.62239662475156754"/>
          <c:h val="0.53932584269662964"/>
        </c:manualLayout>
      </c:layout>
      <c:scatterChart>
        <c:scatterStyle val="lineMarker"/>
        <c:varyColors val="0"/>
        <c:ser>
          <c:idx val="0"/>
          <c:order val="0"/>
          <c:tx>
            <c:strRef>
              <c:f>'8b - MSA (Gage R&amp;R) - Example'!$J$5</c:f>
              <c:strCache>
                <c:ptCount val="1"/>
                <c:pt idx="0">
                  <c:v>John D.</c:v>
                </c:pt>
              </c:strCache>
            </c:strRef>
          </c:tx>
          <c:spPr>
            <a:ln w="12700">
              <a:solidFill>
                <a:srgbClr val="000000"/>
              </a:solidFill>
              <a:prstDash val="solid"/>
            </a:ln>
          </c:spPr>
          <c:marker>
            <c:symbol val="diamond"/>
            <c:size val="5"/>
            <c:spPr>
              <a:solidFill>
                <a:srgbClr val="000080"/>
              </a:solidFill>
              <a:ln>
                <a:solidFill>
                  <a:srgbClr val="000080"/>
                </a:solidFill>
                <a:prstDash val="solid"/>
              </a:ln>
            </c:spPr>
          </c:marker>
          <c:xVal>
            <c:numRef>
              <c:f>'8b - MSA (Gage R&amp;R) - Example'!$C$14:$L$14</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'8b - MSA (Gage R&amp;R) - Example'!$C$19:$L$19</c:f>
              <c:numCache>
                <c:formatCode>General</c:formatCode>
                <c:ptCount val="10"/>
                <c:pt idx="0">
                  <c:v>0.35000000000000003</c:v>
                </c:pt>
                <c:pt idx="1">
                  <c:v>0.12</c:v>
                </c:pt>
                <c:pt idx="2">
                  <c:v>0.17000000000000015</c:v>
                </c:pt>
                <c:pt idx="3">
                  <c:v>0.17000000000000004</c:v>
                </c:pt>
                <c:pt idx="4">
                  <c:v>0.12</c:v>
                </c:pt>
                <c:pt idx="5">
                  <c:v>0.22999999999999998</c:v>
                </c:pt>
                <c:pt idx="6">
                  <c:v>0.16000000000000003</c:v>
                </c:pt>
                <c:pt idx="7">
                  <c:v>0.13999999999999999</c:v>
                </c:pt>
                <c:pt idx="8">
                  <c:v>0.2699999999999998</c:v>
                </c:pt>
                <c:pt idx="9">
                  <c:v>0.1100000000000001</c:v>
                </c:pt>
              </c:numCache>
            </c:numRef>
          </c:yVal>
          <c:smooth val="0"/>
          <c:extLst>
            <c:ext xmlns:c16="http://schemas.microsoft.com/office/drawing/2014/chart" uri="{C3380CC4-5D6E-409C-BE32-E72D297353CC}">
              <c16:uniqueId val="{00000000-C6EC-43EE-B7E7-4A627D8383D2}"/>
            </c:ext>
          </c:extLst>
        </c:ser>
        <c:ser>
          <c:idx val="1"/>
          <c:order val="1"/>
          <c:tx>
            <c:strRef>
              <c:f>'8b - MSA (Gage R&amp;R) - Example'!$J$7</c:f>
              <c:strCache>
                <c:ptCount val="1"/>
                <c:pt idx="0">
                  <c:v>Jane D.</c:v>
                </c:pt>
              </c:strCache>
            </c:strRef>
          </c:tx>
          <c:spPr>
            <a:ln w="12700">
              <a:solidFill>
                <a:srgbClr val="000000"/>
              </a:solidFill>
              <a:prstDash val="solid"/>
            </a:ln>
          </c:spPr>
          <c:marker>
            <c:symbol val="square"/>
            <c:size val="5"/>
            <c:spPr>
              <a:solidFill>
                <a:srgbClr val="FF00FF"/>
              </a:solidFill>
              <a:ln>
                <a:solidFill>
                  <a:srgbClr val="FF00FF"/>
                </a:solidFill>
                <a:prstDash val="solid"/>
              </a:ln>
            </c:spPr>
          </c:marker>
          <c:xVal>
            <c:numRef>
              <c:f>'8b - MSA (Gage R&amp;R) - Example'!$C$14:$L$14</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'8b - MSA (Gage R&amp;R) - Example'!$C$24:$L$24</c:f>
              <c:numCache>
                <c:formatCode>General</c:formatCode>
                <c:ptCount val="10"/>
                <c:pt idx="0">
                  <c:v>0.18</c:v>
                </c:pt>
                <c:pt idx="1">
                  <c:v>0.75</c:v>
                </c:pt>
                <c:pt idx="2">
                  <c:v>0.40000000000000013</c:v>
                </c:pt>
                <c:pt idx="3">
                  <c:v>1.02</c:v>
                </c:pt>
                <c:pt idx="4">
                  <c:v>0.72</c:v>
                </c:pt>
                <c:pt idx="5">
                  <c:v>0.42000000000000004</c:v>
                </c:pt>
                <c:pt idx="6">
                  <c:v>0.36</c:v>
                </c:pt>
                <c:pt idx="7">
                  <c:v>0.71</c:v>
                </c:pt>
                <c:pt idx="8">
                  <c:v>0.3899999999999999</c:v>
                </c:pt>
                <c:pt idx="9">
                  <c:v>0.17999999999999994</c:v>
                </c:pt>
              </c:numCache>
            </c:numRef>
          </c:yVal>
          <c:smooth val="0"/>
          <c:extLst>
            <c:ext xmlns:c16="http://schemas.microsoft.com/office/drawing/2014/chart" uri="{C3380CC4-5D6E-409C-BE32-E72D297353CC}">
              <c16:uniqueId val="{00000001-C6EC-43EE-B7E7-4A627D8383D2}"/>
            </c:ext>
          </c:extLst>
        </c:ser>
        <c:ser>
          <c:idx val="2"/>
          <c:order val="2"/>
          <c:tx>
            <c:strRef>
              <c:f>'8b - MSA (Gage R&amp;R) - Example'!$J$9</c:f>
              <c:strCache>
                <c:ptCount val="1"/>
                <c:pt idx="0">
                  <c:v>Joe B.</c:v>
                </c:pt>
              </c:strCache>
            </c:strRef>
          </c:tx>
          <c:spPr>
            <a:ln w="12700">
              <a:solidFill>
                <a:srgbClr val="000000"/>
              </a:solidFill>
              <a:prstDash val="solid"/>
            </a:ln>
          </c:spPr>
          <c:marker>
            <c:symbol val="triangle"/>
            <c:size val="5"/>
            <c:spPr>
              <a:solidFill>
                <a:srgbClr val="FFFF00"/>
              </a:solidFill>
              <a:ln>
                <a:solidFill>
                  <a:srgbClr val="FFFF00"/>
                </a:solidFill>
                <a:prstDash val="solid"/>
              </a:ln>
            </c:spPr>
          </c:marker>
          <c:xVal>
            <c:numRef>
              <c:f>'8b - MSA (Gage R&amp;R) - Example'!$C$14:$L$14</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'8b - MSA (Gage R&amp;R) - Example'!$C$29:$L$29</c:f>
              <c:numCache>
                <c:formatCode>General</c:formatCode>
                <c:ptCount val="10"/>
                <c:pt idx="0">
                  <c:v>0.19</c:v>
                </c:pt>
                <c:pt idx="1">
                  <c:v>0.41999999999999993</c:v>
                </c:pt>
                <c:pt idx="2">
                  <c:v>0.42000000000000004</c:v>
                </c:pt>
                <c:pt idx="3">
                  <c:v>9.0000000000000011E-2</c:v>
                </c:pt>
                <c:pt idx="4">
                  <c:v>0.3899999999999999</c:v>
                </c:pt>
                <c:pt idx="5">
                  <c:v>0.38000000000000006</c:v>
                </c:pt>
                <c:pt idx="6">
                  <c:v>0.19999999999999998</c:v>
                </c:pt>
                <c:pt idx="7">
                  <c:v>0.10000000000000003</c:v>
                </c:pt>
                <c:pt idx="8">
                  <c:v>0.42000000000000015</c:v>
                </c:pt>
                <c:pt idx="9">
                  <c:v>0.67000000000000015</c:v>
                </c:pt>
              </c:numCache>
            </c:numRef>
          </c:yVal>
          <c:smooth val="0"/>
          <c:extLst>
            <c:ext xmlns:c16="http://schemas.microsoft.com/office/drawing/2014/chart" uri="{C3380CC4-5D6E-409C-BE32-E72D297353CC}">
              <c16:uniqueId val="{00000002-C6EC-43EE-B7E7-4A627D8383D2}"/>
            </c:ext>
          </c:extLst>
        </c:ser>
        <c:ser>
          <c:idx val="3"/>
          <c:order val="3"/>
          <c:tx>
            <c:v>UCL</c:v>
          </c:tx>
          <c:spPr>
            <a:ln w="25400">
              <a:solidFill>
                <a:srgbClr val="000000"/>
              </a:solidFill>
              <a:prstDash val="lgDashDot"/>
            </a:ln>
          </c:spPr>
          <c:marker>
            <c:symbol val="none"/>
          </c:marker>
          <c:xVal>
            <c:numRef>
              <c:f>('8b - MSA (Gage R&amp;R) - Example'!$C$14,'8b - MSA (Gage R&amp;R) - Example'!$L$14)</c:f>
              <c:numCache>
                <c:formatCode>General</c:formatCode>
                <c:ptCount val="2"/>
                <c:pt idx="0">
                  <c:v>1</c:v>
                </c:pt>
                <c:pt idx="1">
                  <c:v>10</c:v>
                </c:pt>
              </c:numCache>
            </c:numRef>
          </c:xVal>
          <c:yVal>
            <c:numRef>
              <c:f>('8b - MSA (Gage R&amp;R) - Example'!$N$34,'8b - MSA (Gage R&amp;R) - Example'!$N$34)</c:f>
              <c:numCache>
                <c:formatCode>General</c:formatCode>
                <c:ptCount val="2"/>
                <c:pt idx="0">
                  <c:v>0.88150000000000017</c:v>
                </c:pt>
                <c:pt idx="1">
                  <c:v>0.88150000000000017</c:v>
                </c:pt>
              </c:numCache>
            </c:numRef>
          </c:yVal>
          <c:smooth val="0"/>
          <c:extLst>
            <c:ext xmlns:c16="http://schemas.microsoft.com/office/drawing/2014/chart" uri="{C3380CC4-5D6E-409C-BE32-E72D297353CC}">
              <c16:uniqueId val="{00000003-C6EC-43EE-B7E7-4A627D8383D2}"/>
            </c:ext>
          </c:extLst>
        </c:ser>
        <c:ser>
          <c:idx val="4"/>
          <c:order val="4"/>
          <c:tx>
            <c:v>LCL</c:v>
          </c:tx>
          <c:spPr>
            <a:ln w="25400">
              <a:solidFill>
                <a:srgbClr val="000000"/>
              </a:solidFill>
              <a:prstDash val="lgDashDot"/>
            </a:ln>
          </c:spPr>
          <c:marker>
            <c:symbol val="none"/>
          </c:marker>
          <c:xVal>
            <c:numRef>
              <c:f>('8b - MSA (Gage R&amp;R) - Example'!$C$14,'8b - MSA (Gage R&amp;R) - Example'!$L$14)</c:f>
              <c:numCache>
                <c:formatCode>General</c:formatCode>
                <c:ptCount val="2"/>
                <c:pt idx="0">
                  <c:v>1</c:v>
                </c:pt>
                <c:pt idx="1">
                  <c:v>10</c:v>
                </c:pt>
              </c:numCache>
            </c:numRef>
          </c:xVal>
          <c:yVal>
            <c:numRef>
              <c:f>('8b - MSA (Gage R&amp;R) - Example'!$N$35,'8b - MSA (Gage R&amp;R) - Example'!$N$35)</c:f>
              <c:numCache>
                <c:formatCode>General</c:formatCode>
                <c:ptCount val="2"/>
                <c:pt idx="0">
                  <c:v>0</c:v>
                </c:pt>
                <c:pt idx="1">
                  <c:v>0</c:v>
                </c:pt>
              </c:numCache>
            </c:numRef>
          </c:yVal>
          <c:smooth val="0"/>
          <c:extLst>
            <c:ext xmlns:c16="http://schemas.microsoft.com/office/drawing/2014/chart" uri="{C3380CC4-5D6E-409C-BE32-E72D297353CC}">
              <c16:uniqueId val="{00000004-C6EC-43EE-B7E7-4A627D8383D2}"/>
            </c:ext>
          </c:extLst>
        </c:ser>
        <c:dLbls>
          <c:showLegendKey val="0"/>
          <c:showVal val="0"/>
          <c:showCatName val="0"/>
          <c:showSerName val="0"/>
          <c:showPercent val="0"/>
          <c:showBubbleSize val="0"/>
        </c:dLbls>
        <c:axId val="958302640"/>
        <c:axId val="958303032"/>
      </c:scatterChart>
      <c:valAx>
        <c:axId val="958302640"/>
        <c:scaling>
          <c:orientation val="minMax"/>
          <c:max val="10"/>
          <c:min val="1"/>
        </c:scaling>
        <c:delete val="0"/>
        <c:axPos val="b"/>
        <c:title>
          <c:tx>
            <c:rich>
              <a:bodyPr/>
              <a:lstStyle/>
              <a:p>
                <a:pPr>
                  <a:defRPr sz="1350" b="0" i="0" u="none" strike="noStrike" baseline="0">
                    <a:solidFill>
                      <a:srgbClr val="000000"/>
                    </a:solidFill>
                    <a:latin typeface="Arial"/>
                    <a:ea typeface="Arial"/>
                    <a:cs typeface="Arial"/>
                  </a:defRPr>
                </a:pPr>
                <a:r>
                  <a:rPr lang="en-US"/>
                  <a:t>PART</a:t>
                </a:r>
              </a:p>
            </c:rich>
          </c:tx>
          <c:layout>
            <c:manualLayout>
              <c:xMode val="edge"/>
              <c:yMode val="edge"/>
              <c:x val="0.43229221347331581"/>
              <c:y val="0.870786516853932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350" b="0" i="0" u="none" strike="noStrike" baseline="0">
                <a:solidFill>
                  <a:srgbClr val="000000"/>
                </a:solidFill>
                <a:latin typeface="Arial"/>
                <a:ea typeface="Arial"/>
                <a:cs typeface="Arial"/>
              </a:defRPr>
            </a:pPr>
            <a:endParaRPr lang="en-US"/>
          </a:p>
        </c:txPr>
        <c:crossAx val="958303032"/>
        <c:crosses val="autoZero"/>
        <c:crossBetween val="midCat"/>
        <c:majorUnit val="1"/>
        <c:minorUnit val="1"/>
      </c:valAx>
      <c:valAx>
        <c:axId val="958303032"/>
        <c:scaling>
          <c:orientation val="minMax"/>
          <c:min val="0"/>
        </c:scaling>
        <c:delete val="0"/>
        <c:axPos val="l"/>
        <c:title>
          <c:tx>
            <c:rich>
              <a:bodyPr/>
              <a:lstStyle/>
              <a:p>
                <a:pPr>
                  <a:defRPr sz="1350" b="0" i="0" u="none" strike="noStrike" baseline="0">
                    <a:solidFill>
                      <a:srgbClr val="000000"/>
                    </a:solidFill>
                    <a:latin typeface="Arial"/>
                    <a:ea typeface="Arial"/>
                    <a:cs typeface="Arial"/>
                  </a:defRPr>
                </a:pPr>
                <a:r>
                  <a:rPr lang="en-US"/>
                  <a:t>Range</a:t>
                </a:r>
              </a:p>
            </c:rich>
          </c:tx>
          <c:layout>
            <c:manualLayout>
              <c:xMode val="edge"/>
              <c:yMode val="edge"/>
              <c:x val="2.0833333333333332E-2"/>
              <c:y val="0.3988764044943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350" b="0" i="0" u="none" strike="noStrike" baseline="0">
                <a:solidFill>
                  <a:srgbClr val="000000"/>
                </a:solidFill>
                <a:latin typeface="Arial"/>
                <a:ea typeface="Arial"/>
                <a:cs typeface="Arial"/>
              </a:defRPr>
            </a:pPr>
            <a:endParaRPr lang="en-US"/>
          </a:p>
        </c:txPr>
        <c:crossAx val="958302640"/>
        <c:crossesAt val="0"/>
        <c:crossBetween val="midCat"/>
      </c:valAx>
      <c:spPr>
        <a:solidFill>
          <a:srgbClr val="FFFFFF"/>
        </a:solidFill>
        <a:ln w="12700">
          <a:solidFill>
            <a:srgbClr val="000000"/>
          </a:solidFill>
          <a:prstDash val="solid"/>
        </a:ln>
      </c:spPr>
    </c:plotArea>
    <c:legend>
      <c:legendPos val="r"/>
      <c:legendEntry>
        <c:idx val="3"/>
        <c:delete val="1"/>
      </c:legendEntry>
      <c:legendEntry>
        <c:idx val="4"/>
        <c:delete val="1"/>
      </c:legendEntry>
      <c:layout>
        <c:manualLayout>
          <c:xMode val="edge"/>
          <c:yMode val="edge"/>
          <c:x val="0.81119791666666663"/>
          <c:y val="1.6853932584269662E-2"/>
          <c:w val="0.18098958333333337"/>
          <c:h val="0.2247191011235955"/>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printSettings>
    <c:headerFooter alignWithMargins="0"/>
    <c:pageMargins b="1" l="0.75000000000000921" r="0.7500000000000092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Example'!$H$41:$H$53</c:f>
              <c:numCache>
                <c:formatCode>General</c:formatCode>
                <c:ptCount val="13"/>
                <c:pt idx="0">
                  <c:v>6.3089573389123892</c:v>
                </c:pt>
                <c:pt idx="1">
                  <c:v>6.3548454014746101</c:v>
                </c:pt>
                <c:pt idx="2">
                  <c:v>6.400733464036831</c:v>
                </c:pt>
                <c:pt idx="3">
                  <c:v>6.446621526599051</c:v>
                </c:pt>
                <c:pt idx="4">
                  <c:v>6.4925095891612719</c:v>
                </c:pt>
                <c:pt idx="5">
                  <c:v>6.5383976517234927</c:v>
                </c:pt>
                <c:pt idx="6">
                  <c:v>6.5842857142857136</c:v>
                </c:pt>
                <c:pt idx="7">
                  <c:v>6.6301737768479345</c:v>
                </c:pt>
                <c:pt idx="8">
                  <c:v>6.6760618394101554</c:v>
                </c:pt>
                <c:pt idx="9">
                  <c:v>6.7219499019723763</c:v>
                </c:pt>
                <c:pt idx="10">
                  <c:v>6.7678379645345963</c:v>
                </c:pt>
                <c:pt idx="11">
                  <c:v>6.8137260270968172</c:v>
                </c:pt>
                <c:pt idx="12">
                  <c:v>6.8596140896590381</c:v>
                </c:pt>
              </c:numCache>
            </c:numRef>
          </c:xVal>
          <c:yVal>
            <c:numRef>
              <c:f>'11b - Process Studies - Example'!$L$41:$L$53</c:f>
              <c:numCache>
                <c:formatCode>General</c:formatCode>
                <c:ptCount val="13"/>
                <c:pt idx="0">
                  <c:v>0</c:v>
                </c:pt>
                <c:pt idx="1">
                  <c:v>0</c:v>
                </c:pt>
                <c:pt idx="2">
                  <c:v>0</c:v>
                </c:pt>
                <c:pt idx="3">
                  <c:v>0</c:v>
                </c:pt>
                <c:pt idx="4">
                  <c:v>0</c:v>
                </c:pt>
                <c:pt idx="5">
                  <c:v>0.42857142857142855</c:v>
                </c:pt>
                <c:pt idx="6">
                  <c:v>0.33333333333333331</c:v>
                </c:pt>
                <c:pt idx="7">
                  <c:v>9.5238095238095233E-2</c:v>
                </c:pt>
                <c:pt idx="8">
                  <c:v>0.14285714285714285</c:v>
                </c:pt>
                <c:pt idx="9">
                  <c:v>0</c:v>
                </c:pt>
                <c:pt idx="10">
                  <c:v>0</c:v>
                </c:pt>
                <c:pt idx="11">
                  <c:v>0</c:v>
                </c:pt>
                <c:pt idx="12">
                  <c:v>0</c:v>
                </c:pt>
              </c:numCache>
            </c:numRef>
          </c:yVal>
          <c:smooth val="1"/>
          <c:extLst>
            <c:ext xmlns:c16="http://schemas.microsoft.com/office/drawing/2014/chart" uri="{C3380CC4-5D6E-409C-BE32-E72D297353CC}">
              <c16:uniqueId val="{00000000-CC5C-4DB4-88D5-C764BF9C1ACF}"/>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CC5C-4DB4-88D5-C764BF9C1ACF}"/>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5C-4DB4-88D5-C764BF9C1ACF}"/>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Example'!$G$58:$G$59</c:f>
              <c:numCache>
                <c:formatCode>General</c:formatCode>
                <c:ptCount val="2"/>
                <c:pt idx="0">
                  <c:v>6.22</c:v>
                </c:pt>
                <c:pt idx="1">
                  <c:v>6.22</c:v>
                </c:pt>
              </c:numCache>
            </c:numRef>
          </c:xVal>
          <c:yVal>
            <c:numRef>
              <c:f>'11b - Process Studies - Example'!$H$58:$H$59</c:f>
              <c:numCache>
                <c:formatCode>0.00</c:formatCode>
                <c:ptCount val="2"/>
                <c:pt idx="0">
                  <c:v>0</c:v>
                </c:pt>
                <c:pt idx="1">
                  <c:v>0.42857142857142855</c:v>
                </c:pt>
              </c:numCache>
            </c:numRef>
          </c:yVal>
          <c:smooth val="1"/>
          <c:extLst>
            <c:ext xmlns:c16="http://schemas.microsoft.com/office/drawing/2014/chart" uri="{C3380CC4-5D6E-409C-BE32-E72D297353CC}">
              <c16:uniqueId val="{00000003-CC5C-4DB4-88D5-C764BF9C1ACF}"/>
            </c:ext>
          </c:extLst>
        </c:ser>
        <c:ser>
          <c:idx val="2"/>
          <c:order val="2"/>
          <c:tx>
            <c:strRef>
              <c:f>'11b - Process Studies - Example'!$G$60</c:f>
              <c:strCache>
                <c:ptCount val="1"/>
                <c:pt idx="0">
                  <c:v>UDL</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4-CC5C-4DB4-88D5-C764BF9C1ACF}"/>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Example'!$G$61:$G$62</c:f>
              <c:numCache>
                <c:formatCode>General</c:formatCode>
                <c:ptCount val="2"/>
                <c:pt idx="0">
                  <c:v>6.98</c:v>
                </c:pt>
                <c:pt idx="1">
                  <c:v>6.98</c:v>
                </c:pt>
              </c:numCache>
            </c:numRef>
          </c:xVal>
          <c:yVal>
            <c:numRef>
              <c:f>'11b - Process Studies - Example'!$H$61:$H$62</c:f>
              <c:numCache>
                <c:formatCode>0.00</c:formatCode>
                <c:ptCount val="2"/>
                <c:pt idx="0">
                  <c:v>0</c:v>
                </c:pt>
                <c:pt idx="1">
                  <c:v>0.42857142857142855</c:v>
                </c:pt>
              </c:numCache>
            </c:numRef>
          </c:yVal>
          <c:smooth val="1"/>
          <c:extLst>
            <c:ext xmlns:c16="http://schemas.microsoft.com/office/drawing/2014/chart" uri="{C3380CC4-5D6E-409C-BE32-E72D297353CC}">
              <c16:uniqueId val="{00000005-CC5C-4DB4-88D5-C764BF9C1ACF}"/>
            </c:ext>
          </c:extLst>
        </c:ser>
        <c:ser>
          <c:idx val="3"/>
          <c:order val="3"/>
          <c:tx>
            <c:v>Normal</c:v>
          </c:tx>
          <c:xVal>
            <c:numRef>
              <c:f>'11b - Process Studies - Example'!$H$41:$H$53</c:f>
              <c:numCache>
                <c:formatCode>General</c:formatCode>
                <c:ptCount val="13"/>
                <c:pt idx="0">
                  <c:v>6.3089573389123892</c:v>
                </c:pt>
                <c:pt idx="1">
                  <c:v>6.3548454014746101</c:v>
                </c:pt>
                <c:pt idx="2">
                  <c:v>6.400733464036831</c:v>
                </c:pt>
                <c:pt idx="3">
                  <c:v>6.446621526599051</c:v>
                </c:pt>
                <c:pt idx="4">
                  <c:v>6.4925095891612719</c:v>
                </c:pt>
                <c:pt idx="5">
                  <c:v>6.5383976517234927</c:v>
                </c:pt>
                <c:pt idx="6">
                  <c:v>6.5842857142857136</c:v>
                </c:pt>
                <c:pt idx="7">
                  <c:v>6.6301737768479345</c:v>
                </c:pt>
                <c:pt idx="8">
                  <c:v>6.6760618394101554</c:v>
                </c:pt>
                <c:pt idx="9">
                  <c:v>6.7219499019723763</c:v>
                </c:pt>
                <c:pt idx="10">
                  <c:v>6.7678379645345963</c:v>
                </c:pt>
                <c:pt idx="11">
                  <c:v>6.8137260270968172</c:v>
                </c:pt>
                <c:pt idx="12">
                  <c:v>6.8596140896590381</c:v>
                </c:pt>
              </c:numCache>
            </c:numRef>
          </c:xVal>
          <c:yVal>
            <c:numRef>
              <c:f>'11b - Process Studies - Example'!$M$41:$M$53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CC5C-4DB4-88D5-C764BF9C1ACF}"/>
            </c:ext>
          </c:extLst>
        </c:ser>
        <c:ser>
          <c:idx val="4"/>
          <c:order val="4"/>
          <c:tx>
            <c:strRef>
              <c:f>'11b - Process Studies - Example'!$I$57</c:f>
              <c:strCache>
                <c:ptCount val="1"/>
                <c:pt idx="0">
                  <c:v>LCL</c:v>
                </c:pt>
              </c:strCache>
            </c:strRef>
          </c:tx>
          <c:dPt>
            <c:idx val="1"/>
            <c:bubble3D val="0"/>
            <c:spPr>
              <a:ln>
                <a:prstDash val="sysDash"/>
              </a:ln>
            </c:spPr>
            <c:extLst>
              <c:ext xmlns:c16="http://schemas.microsoft.com/office/drawing/2014/chart" uri="{C3380CC4-5D6E-409C-BE32-E72D297353CC}">
                <c16:uniqueId val="{00000008-CC5C-4DB4-88D5-C764BF9C1ACF}"/>
              </c:ext>
            </c:extLst>
          </c:dPt>
          <c:dLbls>
            <c:dLbl>
              <c:idx val="0"/>
              <c:delete val="1"/>
              <c:extLst>
                <c:ext xmlns:c15="http://schemas.microsoft.com/office/drawing/2012/chart" uri="{CE6537A1-D6FC-4f65-9D91-7224C49458BB}"/>
                <c:ext xmlns:c16="http://schemas.microsoft.com/office/drawing/2014/chart" uri="{C3380CC4-5D6E-409C-BE32-E72D297353CC}">
                  <c16:uniqueId val="{00000009-CC5C-4DB4-88D5-C764BF9C1ACF}"/>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Example'!$I$58:$I$59</c:f>
              <c:numCache>
                <c:formatCode>General</c:formatCode>
                <c:ptCount val="2"/>
                <c:pt idx="0">
                  <c:v>6.446621526599051</c:v>
                </c:pt>
                <c:pt idx="1">
                  <c:v>6.446621526599051</c:v>
                </c:pt>
              </c:numCache>
            </c:numRef>
          </c:xVal>
          <c:yVal>
            <c:numRef>
              <c:f>'11b - Process Studies - Example'!$J$58:$J$59</c:f>
              <c:numCache>
                <c:formatCode>0.00</c:formatCode>
                <c:ptCount val="2"/>
                <c:pt idx="0">
                  <c:v>0</c:v>
                </c:pt>
                <c:pt idx="1">
                  <c:v>0.42857142857142855</c:v>
                </c:pt>
              </c:numCache>
            </c:numRef>
          </c:yVal>
          <c:smooth val="1"/>
          <c:extLst>
            <c:ext xmlns:c16="http://schemas.microsoft.com/office/drawing/2014/chart" uri="{C3380CC4-5D6E-409C-BE32-E72D297353CC}">
              <c16:uniqueId val="{0000000A-CC5C-4DB4-88D5-C764BF9C1ACF}"/>
            </c:ext>
          </c:extLst>
        </c:ser>
        <c:ser>
          <c:idx val="5"/>
          <c:order val="5"/>
          <c:tx>
            <c:strRef>
              <c:f>'11b - Process Studies - Example'!$I$60</c:f>
              <c:strCache>
                <c:ptCount val="1"/>
                <c:pt idx="0">
                  <c:v>UCL</c:v>
                </c:pt>
              </c:strCache>
            </c:strRef>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B-CC5C-4DB4-88D5-C764BF9C1ACF}"/>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Example'!$I$61:$I$62</c:f>
              <c:numCache>
                <c:formatCode>General</c:formatCode>
                <c:ptCount val="2"/>
                <c:pt idx="0">
                  <c:v>6.7219499019723763</c:v>
                </c:pt>
                <c:pt idx="1">
                  <c:v>6.7219499019723763</c:v>
                </c:pt>
              </c:numCache>
            </c:numRef>
          </c:xVal>
          <c:yVal>
            <c:numRef>
              <c:f>'11b - Process Studies - Example'!$J$61:$J$62</c:f>
              <c:numCache>
                <c:formatCode>0.00</c:formatCode>
                <c:ptCount val="2"/>
                <c:pt idx="0">
                  <c:v>0</c:v>
                </c:pt>
                <c:pt idx="1">
                  <c:v>0.42857142857142855</c:v>
                </c:pt>
              </c:numCache>
            </c:numRef>
          </c:yVal>
          <c:smooth val="1"/>
          <c:extLst>
            <c:ext xmlns:c16="http://schemas.microsoft.com/office/drawing/2014/chart" uri="{C3380CC4-5D6E-409C-BE32-E72D297353CC}">
              <c16:uniqueId val="{0000000C-CC5C-4DB4-88D5-C764BF9C1ACF}"/>
            </c:ext>
          </c:extLst>
        </c:ser>
        <c:dLbls>
          <c:showLegendKey val="0"/>
          <c:showVal val="0"/>
          <c:showCatName val="0"/>
          <c:showSerName val="0"/>
          <c:showPercent val="0"/>
          <c:showBubbleSize val="0"/>
        </c:dLbls>
        <c:axId val="958304208"/>
        <c:axId val="958304600"/>
      </c:scatterChart>
      <c:valAx>
        <c:axId val="958304208"/>
        <c:scaling>
          <c:orientation val="minMax"/>
          <c:max val="7"/>
          <c:min val="6.1"/>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04600"/>
        <c:crosses val="autoZero"/>
        <c:crossBetween val="midCat"/>
      </c:valAx>
      <c:valAx>
        <c:axId val="958304600"/>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04208"/>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Example'!$V$41:$V$53</c:f>
              <c:numCache>
                <c:formatCode>General</c:formatCode>
                <c:ptCount val="13"/>
                <c:pt idx="0">
                  <c:v>9.8054963031230962</c:v>
                </c:pt>
                <c:pt idx="1">
                  <c:v>9.8688659668882934</c:v>
                </c:pt>
                <c:pt idx="2">
                  <c:v>9.9322356306534925</c:v>
                </c:pt>
                <c:pt idx="3">
                  <c:v>9.9956052944186915</c:v>
                </c:pt>
                <c:pt idx="4">
                  <c:v>10.058974958183891</c:v>
                </c:pt>
                <c:pt idx="5">
                  <c:v>10.122344621949088</c:v>
                </c:pt>
                <c:pt idx="6">
                  <c:v>10.185714285714287</c:v>
                </c:pt>
                <c:pt idx="7">
                  <c:v>10.249083949479486</c:v>
                </c:pt>
                <c:pt idx="8">
                  <c:v>10.312453613244683</c:v>
                </c:pt>
                <c:pt idx="9">
                  <c:v>10.375823277009882</c:v>
                </c:pt>
                <c:pt idx="10">
                  <c:v>10.439192940775081</c:v>
                </c:pt>
                <c:pt idx="11">
                  <c:v>10.50256260454028</c:v>
                </c:pt>
                <c:pt idx="12">
                  <c:v>10.565932268305477</c:v>
                </c:pt>
              </c:numCache>
            </c:numRef>
          </c:xVal>
          <c:yVal>
            <c:numRef>
              <c:f>'11b - Process Studies - Example'!$Z$41:$Z$53</c:f>
              <c:numCache>
                <c:formatCode>General</c:formatCode>
                <c:ptCount val="13"/>
                <c:pt idx="0">
                  <c:v>0</c:v>
                </c:pt>
                <c:pt idx="1">
                  <c:v>0</c:v>
                </c:pt>
                <c:pt idx="2">
                  <c:v>0</c:v>
                </c:pt>
                <c:pt idx="3">
                  <c:v>0</c:v>
                </c:pt>
                <c:pt idx="4">
                  <c:v>0.14285714285714285</c:v>
                </c:pt>
                <c:pt idx="5">
                  <c:v>9.5238095238095233E-2</c:v>
                </c:pt>
                <c:pt idx="6">
                  <c:v>0.2857142857142857</c:v>
                </c:pt>
                <c:pt idx="7">
                  <c:v>0.47619047619047616</c:v>
                </c:pt>
                <c:pt idx="8">
                  <c:v>0</c:v>
                </c:pt>
                <c:pt idx="9">
                  <c:v>0</c:v>
                </c:pt>
                <c:pt idx="10">
                  <c:v>0</c:v>
                </c:pt>
                <c:pt idx="11">
                  <c:v>0</c:v>
                </c:pt>
                <c:pt idx="12">
                  <c:v>0</c:v>
                </c:pt>
              </c:numCache>
            </c:numRef>
          </c:yVal>
          <c:smooth val="1"/>
          <c:extLst>
            <c:ext xmlns:c16="http://schemas.microsoft.com/office/drawing/2014/chart" uri="{C3380CC4-5D6E-409C-BE32-E72D297353CC}">
              <c16:uniqueId val="{00000000-6A1E-488F-90B6-37B273D37676}"/>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6A1E-488F-90B6-37B273D37676}"/>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1E-488F-90B6-37B273D37676}"/>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Example'!$U$58:$U$59</c:f>
              <c:numCache>
                <c:formatCode>General</c:formatCode>
                <c:ptCount val="2"/>
                <c:pt idx="0">
                  <c:v>9.3699999999999992</c:v>
                </c:pt>
                <c:pt idx="1">
                  <c:v>9.3699999999999992</c:v>
                </c:pt>
              </c:numCache>
            </c:numRef>
          </c:xVal>
          <c:yVal>
            <c:numRef>
              <c:f>'11b - Process Studies - Example'!$V$58:$V$59</c:f>
              <c:numCache>
                <c:formatCode>0.00</c:formatCode>
                <c:ptCount val="2"/>
                <c:pt idx="0">
                  <c:v>0</c:v>
                </c:pt>
                <c:pt idx="1">
                  <c:v>0.47619047619047616</c:v>
                </c:pt>
              </c:numCache>
            </c:numRef>
          </c:yVal>
          <c:smooth val="1"/>
          <c:extLst>
            <c:ext xmlns:c16="http://schemas.microsoft.com/office/drawing/2014/chart" uri="{C3380CC4-5D6E-409C-BE32-E72D297353CC}">
              <c16:uniqueId val="{00000003-6A1E-488F-90B6-37B273D37676}"/>
            </c:ext>
          </c:extLst>
        </c:ser>
        <c:ser>
          <c:idx val="2"/>
          <c:order val="2"/>
          <c:tx>
            <c:strRef>
              <c:f>'11b - Process Studies - Example'!$G$60</c:f>
              <c:strCache>
                <c:ptCount val="1"/>
                <c:pt idx="0">
                  <c:v>UDL</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4-6A1E-488F-90B6-37B273D37676}"/>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Example'!$U$61:$U$62</c:f>
              <c:numCache>
                <c:formatCode>General</c:formatCode>
                <c:ptCount val="2"/>
                <c:pt idx="0">
                  <c:v>10.89</c:v>
                </c:pt>
                <c:pt idx="1">
                  <c:v>10.89</c:v>
                </c:pt>
              </c:numCache>
            </c:numRef>
          </c:xVal>
          <c:yVal>
            <c:numRef>
              <c:f>'11b - Process Studies - Example'!$V$61:$V$62</c:f>
              <c:numCache>
                <c:formatCode>0.00</c:formatCode>
                <c:ptCount val="2"/>
                <c:pt idx="0">
                  <c:v>0</c:v>
                </c:pt>
                <c:pt idx="1">
                  <c:v>0.47619047619047616</c:v>
                </c:pt>
              </c:numCache>
            </c:numRef>
          </c:yVal>
          <c:smooth val="1"/>
          <c:extLst>
            <c:ext xmlns:c16="http://schemas.microsoft.com/office/drawing/2014/chart" uri="{C3380CC4-5D6E-409C-BE32-E72D297353CC}">
              <c16:uniqueId val="{00000005-6A1E-488F-90B6-37B273D37676}"/>
            </c:ext>
          </c:extLst>
        </c:ser>
        <c:ser>
          <c:idx val="3"/>
          <c:order val="3"/>
          <c:tx>
            <c:v>Normal</c:v>
          </c:tx>
          <c:xVal>
            <c:numRef>
              <c:f>'11b - Process Studies - Example'!$V$41:$V$53</c:f>
              <c:numCache>
                <c:formatCode>General</c:formatCode>
                <c:ptCount val="13"/>
                <c:pt idx="0">
                  <c:v>9.8054963031230962</c:v>
                </c:pt>
                <c:pt idx="1">
                  <c:v>9.8688659668882934</c:v>
                </c:pt>
                <c:pt idx="2">
                  <c:v>9.9322356306534925</c:v>
                </c:pt>
                <c:pt idx="3">
                  <c:v>9.9956052944186915</c:v>
                </c:pt>
                <c:pt idx="4">
                  <c:v>10.058974958183891</c:v>
                </c:pt>
                <c:pt idx="5">
                  <c:v>10.122344621949088</c:v>
                </c:pt>
                <c:pt idx="6">
                  <c:v>10.185714285714287</c:v>
                </c:pt>
                <c:pt idx="7">
                  <c:v>10.249083949479486</c:v>
                </c:pt>
                <c:pt idx="8">
                  <c:v>10.312453613244683</c:v>
                </c:pt>
                <c:pt idx="9">
                  <c:v>10.375823277009882</c:v>
                </c:pt>
                <c:pt idx="10">
                  <c:v>10.439192940775081</c:v>
                </c:pt>
                <c:pt idx="11">
                  <c:v>10.50256260454028</c:v>
                </c:pt>
                <c:pt idx="12">
                  <c:v>10.565932268305477</c:v>
                </c:pt>
              </c:numCache>
            </c:numRef>
          </c:xVal>
          <c:yVal>
            <c:numRef>
              <c:f>'11b - Process Studies - Example'!$AA$41:$AA$53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6A1E-488F-90B6-37B273D37676}"/>
            </c:ext>
          </c:extLst>
        </c:ser>
        <c:ser>
          <c:idx val="4"/>
          <c:order val="4"/>
          <c:tx>
            <c:strRef>
              <c:f>'11b - Process Studies - Example'!$I$57</c:f>
              <c:strCache>
                <c:ptCount val="1"/>
                <c:pt idx="0">
                  <c:v>LCL</c:v>
                </c:pt>
              </c:strCache>
            </c:strRef>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6A1E-488F-90B6-37B273D37676}"/>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Example'!$W$58:$W$59</c:f>
              <c:numCache>
                <c:formatCode>General</c:formatCode>
                <c:ptCount val="2"/>
                <c:pt idx="0">
                  <c:v>9.9956052944186915</c:v>
                </c:pt>
                <c:pt idx="1">
                  <c:v>9.9956052944186915</c:v>
                </c:pt>
              </c:numCache>
            </c:numRef>
          </c:xVal>
          <c:yVal>
            <c:numRef>
              <c:f>'11b - Process Studies - Example'!$X$58:$X$59</c:f>
              <c:numCache>
                <c:formatCode>0.00</c:formatCode>
                <c:ptCount val="2"/>
                <c:pt idx="0">
                  <c:v>0</c:v>
                </c:pt>
                <c:pt idx="1">
                  <c:v>0.47619047619047616</c:v>
                </c:pt>
              </c:numCache>
            </c:numRef>
          </c:yVal>
          <c:smooth val="1"/>
          <c:extLst>
            <c:ext xmlns:c16="http://schemas.microsoft.com/office/drawing/2014/chart" uri="{C3380CC4-5D6E-409C-BE32-E72D297353CC}">
              <c16:uniqueId val="{00000008-6A1E-488F-90B6-37B273D37676}"/>
            </c:ext>
          </c:extLst>
        </c:ser>
        <c:ser>
          <c:idx val="5"/>
          <c:order val="5"/>
          <c:tx>
            <c:strRef>
              <c:f>'11b - Process Studies - Example'!$I$60</c:f>
              <c:strCache>
                <c:ptCount val="1"/>
                <c:pt idx="0">
                  <c:v>UCL</c:v>
                </c:pt>
              </c:strCache>
            </c:strRef>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6A1E-488F-90B6-37B273D37676}"/>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Example'!$W$61:$W$62</c:f>
              <c:numCache>
                <c:formatCode>General</c:formatCode>
                <c:ptCount val="2"/>
                <c:pt idx="0">
                  <c:v>10.375823277009882</c:v>
                </c:pt>
                <c:pt idx="1">
                  <c:v>10.375823277009882</c:v>
                </c:pt>
              </c:numCache>
            </c:numRef>
          </c:xVal>
          <c:yVal>
            <c:numRef>
              <c:f>'11b - Process Studies - Example'!$X$61:$X$62</c:f>
              <c:numCache>
                <c:formatCode>0.00</c:formatCode>
                <c:ptCount val="2"/>
                <c:pt idx="0">
                  <c:v>0</c:v>
                </c:pt>
                <c:pt idx="1">
                  <c:v>0.47619047619047616</c:v>
                </c:pt>
              </c:numCache>
            </c:numRef>
          </c:yVal>
          <c:smooth val="1"/>
          <c:extLst>
            <c:ext xmlns:c16="http://schemas.microsoft.com/office/drawing/2014/chart" uri="{C3380CC4-5D6E-409C-BE32-E72D297353CC}">
              <c16:uniqueId val="{0000000A-6A1E-488F-90B6-37B273D37676}"/>
            </c:ext>
          </c:extLst>
        </c:ser>
        <c:dLbls>
          <c:showLegendKey val="0"/>
          <c:showVal val="0"/>
          <c:showCatName val="0"/>
          <c:showSerName val="0"/>
          <c:showPercent val="0"/>
          <c:showBubbleSize val="0"/>
        </c:dLbls>
        <c:axId val="958305384"/>
        <c:axId val="958305776"/>
      </c:scatterChart>
      <c:valAx>
        <c:axId val="9583053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05776"/>
        <c:crosses val="autoZero"/>
        <c:crossBetween val="midCat"/>
      </c:valAx>
      <c:valAx>
        <c:axId val="958305776"/>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05384"/>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Example'!$AJ$41:$AJ$53</c:f>
              <c:numCache>
                <c:formatCode>General</c:formatCode>
                <c:ptCount val="13"/>
                <c:pt idx="0">
                  <c:v>65.916939762462846</c:v>
                </c:pt>
                <c:pt idx="1">
                  <c:v>66.082925992528573</c:v>
                </c:pt>
                <c:pt idx="2">
                  <c:v>66.248912222594285</c:v>
                </c:pt>
                <c:pt idx="3">
                  <c:v>66.414898452659997</c:v>
                </c:pt>
                <c:pt idx="4">
                  <c:v>66.58088468272571</c:v>
                </c:pt>
                <c:pt idx="5">
                  <c:v>66.746870912791437</c:v>
                </c:pt>
                <c:pt idx="6">
                  <c:v>66.912857142857149</c:v>
                </c:pt>
                <c:pt idx="7">
                  <c:v>67.078843372922861</c:v>
                </c:pt>
                <c:pt idx="8">
                  <c:v>67.244829602988588</c:v>
                </c:pt>
                <c:pt idx="9">
                  <c:v>67.410815833054301</c:v>
                </c:pt>
                <c:pt idx="10">
                  <c:v>67.576802063120013</c:v>
                </c:pt>
                <c:pt idx="11">
                  <c:v>67.742788293185725</c:v>
                </c:pt>
                <c:pt idx="12">
                  <c:v>67.908774523251452</c:v>
                </c:pt>
              </c:numCache>
            </c:numRef>
          </c:xVal>
          <c:yVal>
            <c:numRef>
              <c:f>'11b - Process Studies - Example'!$AN$41:$AN$53</c:f>
              <c:numCache>
                <c:formatCode>General</c:formatCode>
                <c:ptCount val="13"/>
                <c:pt idx="0">
                  <c:v>0</c:v>
                </c:pt>
                <c:pt idx="1">
                  <c:v>0</c:v>
                </c:pt>
                <c:pt idx="2">
                  <c:v>0</c:v>
                </c:pt>
                <c:pt idx="3">
                  <c:v>0</c:v>
                </c:pt>
                <c:pt idx="4">
                  <c:v>9.5238095238095233E-2</c:v>
                </c:pt>
                <c:pt idx="5">
                  <c:v>0.19047619047619047</c:v>
                </c:pt>
                <c:pt idx="6">
                  <c:v>0.42857142857142855</c:v>
                </c:pt>
                <c:pt idx="7">
                  <c:v>0.19047619047619047</c:v>
                </c:pt>
                <c:pt idx="8">
                  <c:v>9.5238095238095233E-2</c:v>
                </c:pt>
                <c:pt idx="9">
                  <c:v>0</c:v>
                </c:pt>
                <c:pt idx="10">
                  <c:v>0</c:v>
                </c:pt>
                <c:pt idx="11">
                  <c:v>0</c:v>
                </c:pt>
                <c:pt idx="12">
                  <c:v>0</c:v>
                </c:pt>
              </c:numCache>
            </c:numRef>
          </c:yVal>
          <c:smooth val="1"/>
          <c:extLst>
            <c:ext xmlns:c16="http://schemas.microsoft.com/office/drawing/2014/chart" uri="{C3380CC4-5D6E-409C-BE32-E72D297353CC}">
              <c16:uniqueId val="{00000000-AB52-4735-93B5-073176D66849}"/>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AB52-4735-93B5-073176D66849}"/>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52-4735-93B5-073176D66849}"/>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Example'!$AI$58:$AI$59</c:f>
              <c:numCache>
                <c:formatCode>General</c:formatCode>
                <c:ptCount val="2"/>
                <c:pt idx="0">
                  <c:v>66.17</c:v>
                </c:pt>
                <c:pt idx="1">
                  <c:v>66.17</c:v>
                </c:pt>
              </c:numCache>
            </c:numRef>
          </c:xVal>
          <c:yVal>
            <c:numRef>
              <c:f>'11b - Process Studies - Example'!$AJ$58:$AJ$59</c:f>
              <c:numCache>
                <c:formatCode>0.00</c:formatCode>
                <c:ptCount val="2"/>
                <c:pt idx="0">
                  <c:v>0</c:v>
                </c:pt>
                <c:pt idx="1">
                  <c:v>0.42857142857142855</c:v>
                </c:pt>
              </c:numCache>
            </c:numRef>
          </c:yVal>
          <c:smooth val="1"/>
          <c:extLst>
            <c:ext xmlns:c16="http://schemas.microsoft.com/office/drawing/2014/chart" uri="{C3380CC4-5D6E-409C-BE32-E72D297353CC}">
              <c16:uniqueId val="{00000003-AB52-4735-93B5-073176D66849}"/>
            </c:ext>
          </c:extLst>
        </c:ser>
        <c:ser>
          <c:idx val="2"/>
          <c:order val="2"/>
          <c:tx>
            <c:strRef>
              <c:f>'11b - Process Studies - Example'!$AI$60</c:f>
              <c:strCache>
                <c:ptCount val="1"/>
                <c:pt idx="0">
                  <c:v>UDL</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4-AB52-4735-93B5-073176D66849}"/>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Example'!$AI$61:$AI$62</c:f>
              <c:numCache>
                <c:formatCode>General</c:formatCode>
                <c:ptCount val="2"/>
                <c:pt idx="0">
                  <c:v>67.69</c:v>
                </c:pt>
                <c:pt idx="1">
                  <c:v>67.69</c:v>
                </c:pt>
              </c:numCache>
            </c:numRef>
          </c:xVal>
          <c:yVal>
            <c:numRef>
              <c:f>'11b - Process Studies - Example'!$AJ$61:$AJ$62</c:f>
              <c:numCache>
                <c:formatCode>0.00</c:formatCode>
                <c:ptCount val="2"/>
                <c:pt idx="0">
                  <c:v>0</c:v>
                </c:pt>
                <c:pt idx="1">
                  <c:v>0.42857142857142855</c:v>
                </c:pt>
              </c:numCache>
            </c:numRef>
          </c:yVal>
          <c:smooth val="1"/>
          <c:extLst>
            <c:ext xmlns:c16="http://schemas.microsoft.com/office/drawing/2014/chart" uri="{C3380CC4-5D6E-409C-BE32-E72D297353CC}">
              <c16:uniqueId val="{00000005-AB52-4735-93B5-073176D66849}"/>
            </c:ext>
          </c:extLst>
        </c:ser>
        <c:ser>
          <c:idx val="3"/>
          <c:order val="3"/>
          <c:tx>
            <c:v>Normal</c:v>
          </c:tx>
          <c:xVal>
            <c:numRef>
              <c:f>'11b - Process Studies - Example'!$AJ$41:$AJ$53</c:f>
              <c:numCache>
                <c:formatCode>General</c:formatCode>
                <c:ptCount val="13"/>
                <c:pt idx="0">
                  <c:v>65.916939762462846</c:v>
                </c:pt>
                <c:pt idx="1">
                  <c:v>66.082925992528573</c:v>
                </c:pt>
                <c:pt idx="2">
                  <c:v>66.248912222594285</c:v>
                </c:pt>
                <c:pt idx="3">
                  <c:v>66.414898452659997</c:v>
                </c:pt>
                <c:pt idx="4">
                  <c:v>66.58088468272571</c:v>
                </c:pt>
                <c:pt idx="5">
                  <c:v>66.746870912791437</c:v>
                </c:pt>
                <c:pt idx="6">
                  <c:v>66.912857142857149</c:v>
                </c:pt>
                <c:pt idx="7">
                  <c:v>67.078843372922861</c:v>
                </c:pt>
                <c:pt idx="8">
                  <c:v>67.244829602988588</c:v>
                </c:pt>
                <c:pt idx="9">
                  <c:v>67.410815833054301</c:v>
                </c:pt>
                <c:pt idx="10">
                  <c:v>67.576802063120013</c:v>
                </c:pt>
                <c:pt idx="11">
                  <c:v>67.742788293185725</c:v>
                </c:pt>
                <c:pt idx="12">
                  <c:v>67.908774523251452</c:v>
                </c:pt>
              </c:numCache>
            </c:numRef>
          </c:xVal>
          <c:yVal>
            <c:numRef>
              <c:f>'11b - Process Studies - Example'!$AO$41:$AO$53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AB52-4735-93B5-073176D66849}"/>
            </c:ext>
          </c:extLst>
        </c:ser>
        <c:ser>
          <c:idx val="4"/>
          <c:order val="4"/>
          <c:tx>
            <c:strRef>
              <c:f>'11b - Process Studies - Example'!$AK$57</c:f>
              <c:strCache>
                <c:ptCount val="1"/>
                <c:pt idx="0">
                  <c:v>LCL</c:v>
                </c:pt>
              </c:strCache>
            </c:strRef>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AB52-4735-93B5-073176D66849}"/>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Example'!$AK$58:$AK$59</c:f>
              <c:numCache>
                <c:formatCode>General</c:formatCode>
                <c:ptCount val="2"/>
                <c:pt idx="0">
                  <c:v>66.414898452659997</c:v>
                </c:pt>
                <c:pt idx="1">
                  <c:v>66.414898452659997</c:v>
                </c:pt>
              </c:numCache>
            </c:numRef>
          </c:xVal>
          <c:yVal>
            <c:numRef>
              <c:f>'11b - Process Studies - Example'!$AL$58:$AL$59</c:f>
              <c:numCache>
                <c:formatCode>0.00</c:formatCode>
                <c:ptCount val="2"/>
                <c:pt idx="0">
                  <c:v>0</c:v>
                </c:pt>
                <c:pt idx="1">
                  <c:v>0.42857142857142855</c:v>
                </c:pt>
              </c:numCache>
            </c:numRef>
          </c:yVal>
          <c:smooth val="1"/>
          <c:extLst>
            <c:ext xmlns:c16="http://schemas.microsoft.com/office/drawing/2014/chart" uri="{C3380CC4-5D6E-409C-BE32-E72D297353CC}">
              <c16:uniqueId val="{00000008-AB52-4735-93B5-073176D66849}"/>
            </c:ext>
          </c:extLst>
        </c:ser>
        <c:ser>
          <c:idx val="5"/>
          <c:order val="5"/>
          <c:tx>
            <c:strRef>
              <c:f>'11b - Process Studies - Example'!$AK$60</c:f>
              <c:strCache>
                <c:ptCount val="1"/>
                <c:pt idx="0">
                  <c:v>UCL</c:v>
                </c:pt>
              </c:strCache>
            </c:strRef>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AB52-4735-93B5-073176D66849}"/>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Example'!$AK$61:$AK$62</c:f>
              <c:numCache>
                <c:formatCode>General</c:formatCode>
                <c:ptCount val="2"/>
                <c:pt idx="0">
                  <c:v>67.410815833054301</c:v>
                </c:pt>
                <c:pt idx="1">
                  <c:v>67.410815833054301</c:v>
                </c:pt>
              </c:numCache>
            </c:numRef>
          </c:xVal>
          <c:yVal>
            <c:numRef>
              <c:f>'11b - Process Studies - Example'!$AL$61:$AL$62</c:f>
              <c:numCache>
                <c:formatCode>0.00</c:formatCode>
                <c:ptCount val="2"/>
                <c:pt idx="0">
                  <c:v>0</c:v>
                </c:pt>
                <c:pt idx="1">
                  <c:v>0.42857142857142855</c:v>
                </c:pt>
              </c:numCache>
            </c:numRef>
          </c:yVal>
          <c:smooth val="1"/>
          <c:extLst>
            <c:ext xmlns:c16="http://schemas.microsoft.com/office/drawing/2014/chart" uri="{C3380CC4-5D6E-409C-BE32-E72D297353CC}">
              <c16:uniqueId val="{0000000A-AB52-4735-93B5-073176D66849}"/>
            </c:ext>
          </c:extLst>
        </c:ser>
        <c:dLbls>
          <c:showLegendKey val="0"/>
          <c:showVal val="0"/>
          <c:showCatName val="0"/>
          <c:showSerName val="0"/>
          <c:showPercent val="0"/>
          <c:showBubbleSize val="0"/>
        </c:dLbls>
        <c:axId val="958306560"/>
        <c:axId val="958306952"/>
      </c:scatterChart>
      <c:valAx>
        <c:axId val="9583065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06952"/>
        <c:crosses val="autoZero"/>
        <c:crossBetween val="midCat"/>
      </c:valAx>
      <c:valAx>
        <c:axId val="958306952"/>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06560"/>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Example'!$AX$41:$AX$53</c:f>
              <c:numCache>
                <c:formatCode>General</c:formatCode>
                <c:ptCount val="13"/>
                <c:pt idx="0">
                  <c:v>7.3579497963355971</c:v>
                </c:pt>
                <c:pt idx="1">
                  <c:v>7.4421010207558549</c:v>
                </c:pt>
                <c:pt idx="2">
                  <c:v>7.5262522451761127</c:v>
                </c:pt>
                <c:pt idx="3">
                  <c:v>7.6104034695963705</c:v>
                </c:pt>
                <c:pt idx="4">
                  <c:v>7.6945546940166274</c:v>
                </c:pt>
                <c:pt idx="5">
                  <c:v>7.7787059184368852</c:v>
                </c:pt>
                <c:pt idx="6">
                  <c:v>7.862857142857143</c:v>
                </c:pt>
                <c:pt idx="7">
                  <c:v>7.9470083672774008</c:v>
                </c:pt>
                <c:pt idx="8">
                  <c:v>8.0311595916976586</c:v>
                </c:pt>
                <c:pt idx="9">
                  <c:v>8.1153108161179155</c:v>
                </c:pt>
                <c:pt idx="10">
                  <c:v>8.1994620405381742</c:v>
                </c:pt>
                <c:pt idx="11">
                  <c:v>8.2836132649584311</c:v>
                </c:pt>
                <c:pt idx="12">
                  <c:v>8.3677644893786898</c:v>
                </c:pt>
              </c:numCache>
            </c:numRef>
          </c:xVal>
          <c:yVal>
            <c:numRef>
              <c:f>'11b - Process Studies - Example'!$BB$41:$BB$53</c:f>
              <c:numCache>
                <c:formatCode>General</c:formatCode>
                <c:ptCount val="13"/>
                <c:pt idx="0">
                  <c:v>0</c:v>
                </c:pt>
                <c:pt idx="1">
                  <c:v>0</c:v>
                </c:pt>
                <c:pt idx="2">
                  <c:v>0</c:v>
                </c:pt>
                <c:pt idx="3">
                  <c:v>0</c:v>
                </c:pt>
                <c:pt idx="4">
                  <c:v>9.5238095238095233E-2</c:v>
                </c:pt>
                <c:pt idx="5">
                  <c:v>0.23809523809523808</c:v>
                </c:pt>
                <c:pt idx="6">
                  <c:v>0.33333333333333331</c:v>
                </c:pt>
                <c:pt idx="7">
                  <c:v>0.2857142857142857</c:v>
                </c:pt>
                <c:pt idx="8">
                  <c:v>4.7619047619047616E-2</c:v>
                </c:pt>
                <c:pt idx="9">
                  <c:v>0</c:v>
                </c:pt>
                <c:pt idx="10">
                  <c:v>0</c:v>
                </c:pt>
                <c:pt idx="11">
                  <c:v>0</c:v>
                </c:pt>
                <c:pt idx="12">
                  <c:v>0</c:v>
                </c:pt>
              </c:numCache>
            </c:numRef>
          </c:yVal>
          <c:smooth val="1"/>
          <c:extLst>
            <c:ext xmlns:c16="http://schemas.microsoft.com/office/drawing/2014/chart" uri="{C3380CC4-5D6E-409C-BE32-E72D297353CC}">
              <c16:uniqueId val="{00000000-AFD5-4B58-B8A4-94C9E2F7F405}"/>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AFD5-4B58-B8A4-94C9E2F7F405}"/>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D5-4B58-B8A4-94C9E2F7F405}"/>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Example'!$AW$58:$AW$59</c:f>
              <c:numCache>
                <c:formatCode>General</c:formatCode>
                <c:ptCount val="2"/>
                <c:pt idx="0">
                  <c:v>7.62</c:v>
                </c:pt>
                <c:pt idx="1">
                  <c:v>7.62</c:v>
                </c:pt>
              </c:numCache>
            </c:numRef>
          </c:xVal>
          <c:yVal>
            <c:numRef>
              <c:f>'11b - Process Studies - Example'!$AX$58:$AX$59</c:f>
              <c:numCache>
                <c:formatCode>0.00</c:formatCode>
                <c:ptCount val="2"/>
                <c:pt idx="0">
                  <c:v>0</c:v>
                </c:pt>
                <c:pt idx="1">
                  <c:v>0.33333333333333331</c:v>
                </c:pt>
              </c:numCache>
            </c:numRef>
          </c:yVal>
          <c:smooth val="1"/>
          <c:extLst>
            <c:ext xmlns:c16="http://schemas.microsoft.com/office/drawing/2014/chart" uri="{C3380CC4-5D6E-409C-BE32-E72D297353CC}">
              <c16:uniqueId val="{00000003-AFD5-4B58-B8A4-94C9E2F7F405}"/>
            </c:ext>
          </c:extLst>
        </c:ser>
        <c:ser>
          <c:idx val="2"/>
          <c:order val="2"/>
          <c:tx>
            <c:strRef>
              <c:f>'11b - Process Studies - Example'!$AW$60</c:f>
              <c:strCache>
                <c:ptCount val="1"/>
                <c:pt idx="0">
                  <c:v>UDL</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4-AFD5-4B58-B8A4-94C9E2F7F40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Example'!$AW$61:$AW$62</c:f>
              <c:numCache>
                <c:formatCode>General</c:formatCode>
                <c:ptCount val="2"/>
                <c:pt idx="0">
                  <c:v>8.1199999999999992</c:v>
                </c:pt>
                <c:pt idx="1">
                  <c:v>8.1199999999999992</c:v>
                </c:pt>
              </c:numCache>
            </c:numRef>
          </c:xVal>
          <c:yVal>
            <c:numRef>
              <c:f>'11b - Process Studies - Example'!$AX$61:$AX$62</c:f>
              <c:numCache>
                <c:formatCode>0.00</c:formatCode>
                <c:ptCount val="2"/>
                <c:pt idx="0">
                  <c:v>0</c:v>
                </c:pt>
                <c:pt idx="1">
                  <c:v>0.33333333333333331</c:v>
                </c:pt>
              </c:numCache>
            </c:numRef>
          </c:yVal>
          <c:smooth val="1"/>
          <c:extLst>
            <c:ext xmlns:c16="http://schemas.microsoft.com/office/drawing/2014/chart" uri="{C3380CC4-5D6E-409C-BE32-E72D297353CC}">
              <c16:uniqueId val="{00000005-AFD5-4B58-B8A4-94C9E2F7F405}"/>
            </c:ext>
          </c:extLst>
        </c:ser>
        <c:ser>
          <c:idx val="3"/>
          <c:order val="3"/>
          <c:tx>
            <c:v>Normal</c:v>
          </c:tx>
          <c:xVal>
            <c:numRef>
              <c:f>'11b - Process Studies - Example'!$AX$41:$AX$53</c:f>
              <c:numCache>
                <c:formatCode>General</c:formatCode>
                <c:ptCount val="13"/>
                <c:pt idx="0">
                  <c:v>7.3579497963355971</c:v>
                </c:pt>
                <c:pt idx="1">
                  <c:v>7.4421010207558549</c:v>
                </c:pt>
                <c:pt idx="2">
                  <c:v>7.5262522451761127</c:v>
                </c:pt>
                <c:pt idx="3">
                  <c:v>7.6104034695963705</c:v>
                </c:pt>
                <c:pt idx="4">
                  <c:v>7.6945546940166274</c:v>
                </c:pt>
                <c:pt idx="5">
                  <c:v>7.7787059184368852</c:v>
                </c:pt>
                <c:pt idx="6">
                  <c:v>7.862857142857143</c:v>
                </c:pt>
                <c:pt idx="7">
                  <c:v>7.9470083672774008</c:v>
                </c:pt>
                <c:pt idx="8">
                  <c:v>8.0311595916976586</c:v>
                </c:pt>
                <c:pt idx="9">
                  <c:v>8.1153108161179155</c:v>
                </c:pt>
                <c:pt idx="10">
                  <c:v>8.1994620405381742</c:v>
                </c:pt>
                <c:pt idx="11">
                  <c:v>8.2836132649584311</c:v>
                </c:pt>
                <c:pt idx="12">
                  <c:v>8.3677644893786898</c:v>
                </c:pt>
              </c:numCache>
            </c:numRef>
          </c:xVal>
          <c:yVal>
            <c:numRef>
              <c:f>'11b - Process Studies - Example'!$BC$41:$BC$53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AFD5-4B58-B8A4-94C9E2F7F405}"/>
            </c:ext>
          </c:extLst>
        </c:ser>
        <c:ser>
          <c:idx val="4"/>
          <c:order val="4"/>
          <c:tx>
            <c:strRef>
              <c:f>'11b - Process Studies - Example'!$AY$57</c:f>
              <c:strCache>
                <c:ptCount val="1"/>
                <c:pt idx="0">
                  <c:v>LCL</c:v>
                </c:pt>
              </c:strCache>
            </c:strRef>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AFD5-4B58-B8A4-94C9E2F7F405}"/>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Example'!$AY$58:$AY$59</c:f>
              <c:numCache>
                <c:formatCode>General</c:formatCode>
                <c:ptCount val="2"/>
                <c:pt idx="0">
                  <c:v>7.6104034695963705</c:v>
                </c:pt>
                <c:pt idx="1">
                  <c:v>7.6104034695963705</c:v>
                </c:pt>
              </c:numCache>
            </c:numRef>
          </c:xVal>
          <c:yVal>
            <c:numRef>
              <c:f>'11b - Process Studies - Example'!$AZ$58:$AZ$59</c:f>
              <c:numCache>
                <c:formatCode>0.00</c:formatCode>
                <c:ptCount val="2"/>
                <c:pt idx="0">
                  <c:v>0</c:v>
                </c:pt>
                <c:pt idx="1">
                  <c:v>0.33333333333333331</c:v>
                </c:pt>
              </c:numCache>
            </c:numRef>
          </c:yVal>
          <c:smooth val="1"/>
          <c:extLst>
            <c:ext xmlns:c16="http://schemas.microsoft.com/office/drawing/2014/chart" uri="{C3380CC4-5D6E-409C-BE32-E72D297353CC}">
              <c16:uniqueId val="{00000008-AFD5-4B58-B8A4-94C9E2F7F405}"/>
            </c:ext>
          </c:extLst>
        </c:ser>
        <c:ser>
          <c:idx val="5"/>
          <c:order val="5"/>
          <c:tx>
            <c:strRef>
              <c:f>'11b - Process Studies - Example'!$AY$60</c:f>
              <c:strCache>
                <c:ptCount val="1"/>
                <c:pt idx="0">
                  <c:v>UCL</c:v>
                </c:pt>
              </c:strCache>
            </c:strRef>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AFD5-4B58-B8A4-94C9E2F7F40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Example'!$AY$61:$AY$62</c:f>
              <c:numCache>
                <c:formatCode>General</c:formatCode>
                <c:ptCount val="2"/>
                <c:pt idx="0">
                  <c:v>8.1153108161179155</c:v>
                </c:pt>
                <c:pt idx="1">
                  <c:v>8.1153108161179155</c:v>
                </c:pt>
              </c:numCache>
            </c:numRef>
          </c:xVal>
          <c:yVal>
            <c:numRef>
              <c:f>'11b - Process Studies - Example'!$AZ$61:$AZ$62</c:f>
              <c:numCache>
                <c:formatCode>0.00</c:formatCode>
                <c:ptCount val="2"/>
                <c:pt idx="0">
                  <c:v>0</c:v>
                </c:pt>
                <c:pt idx="1">
                  <c:v>0.33333333333333331</c:v>
                </c:pt>
              </c:numCache>
            </c:numRef>
          </c:yVal>
          <c:smooth val="1"/>
          <c:extLst>
            <c:ext xmlns:c16="http://schemas.microsoft.com/office/drawing/2014/chart" uri="{C3380CC4-5D6E-409C-BE32-E72D297353CC}">
              <c16:uniqueId val="{0000000A-AFD5-4B58-B8A4-94C9E2F7F405}"/>
            </c:ext>
          </c:extLst>
        </c:ser>
        <c:dLbls>
          <c:showLegendKey val="0"/>
          <c:showVal val="0"/>
          <c:showCatName val="0"/>
          <c:showSerName val="0"/>
          <c:showPercent val="0"/>
          <c:showBubbleSize val="0"/>
        </c:dLbls>
        <c:axId val="958307736"/>
        <c:axId val="958308128"/>
      </c:scatterChart>
      <c:valAx>
        <c:axId val="9583077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08128"/>
        <c:crosses val="autoZero"/>
        <c:crossBetween val="midCat"/>
      </c:valAx>
      <c:valAx>
        <c:axId val="958308128"/>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07736"/>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Example'!$BL$41:$BL$53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Example'!$BP$41:$BP$53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F5C9-468E-8296-098ADF69F1AE}"/>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F5C9-468E-8296-098ADF69F1AE}"/>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C9-468E-8296-098ADF69F1AE}"/>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Example'!$BK$58:$BK$59</c:f>
              <c:numCache>
                <c:formatCode>General</c:formatCode>
                <c:ptCount val="2"/>
                <c:pt idx="0">
                  <c:v>0</c:v>
                </c:pt>
                <c:pt idx="1">
                  <c:v>0</c:v>
                </c:pt>
              </c:numCache>
            </c:numRef>
          </c:xVal>
          <c:yVal>
            <c:numRef>
              <c:f>'11b - Process Studies - Example'!$BL$58:$BL$59</c:f>
              <c:numCache>
                <c:formatCode>0.00</c:formatCode>
                <c:ptCount val="2"/>
                <c:pt idx="0">
                  <c:v>0</c:v>
                </c:pt>
                <c:pt idx="1">
                  <c:v>0</c:v>
                </c:pt>
              </c:numCache>
            </c:numRef>
          </c:yVal>
          <c:smooth val="1"/>
          <c:extLst>
            <c:ext xmlns:c16="http://schemas.microsoft.com/office/drawing/2014/chart" uri="{C3380CC4-5D6E-409C-BE32-E72D297353CC}">
              <c16:uniqueId val="{00000003-F5C9-468E-8296-098ADF69F1AE}"/>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F5C9-468E-8296-098ADF69F1AE}"/>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Example'!$BK$61:$BK$62</c:f>
              <c:numCache>
                <c:formatCode>General</c:formatCode>
                <c:ptCount val="2"/>
                <c:pt idx="0">
                  <c:v>0</c:v>
                </c:pt>
                <c:pt idx="1">
                  <c:v>0</c:v>
                </c:pt>
              </c:numCache>
            </c:numRef>
          </c:xVal>
          <c:yVal>
            <c:numRef>
              <c:f>'11b - Process Studies - Example'!$BL$61:$BL$62</c:f>
              <c:numCache>
                <c:formatCode>0.00</c:formatCode>
                <c:ptCount val="2"/>
                <c:pt idx="0">
                  <c:v>0</c:v>
                </c:pt>
                <c:pt idx="1">
                  <c:v>0</c:v>
                </c:pt>
              </c:numCache>
            </c:numRef>
          </c:yVal>
          <c:smooth val="1"/>
          <c:extLst>
            <c:ext xmlns:c16="http://schemas.microsoft.com/office/drawing/2014/chart" uri="{C3380CC4-5D6E-409C-BE32-E72D297353CC}">
              <c16:uniqueId val="{00000005-F5C9-468E-8296-098ADF69F1AE}"/>
            </c:ext>
          </c:extLst>
        </c:ser>
        <c:ser>
          <c:idx val="3"/>
          <c:order val="3"/>
          <c:tx>
            <c:v>Normal</c:v>
          </c:tx>
          <c:xVal>
            <c:numRef>
              <c:f>'11b - Process Studies - Example'!$BL$41:$BL$53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Example'!$BQ$41:$BQ$53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F5C9-468E-8296-098ADF69F1AE}"/>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F5C9-468E-8296-098ADF69F1AE}"/>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Example'!$BM$58:$BM$59</c:f>
              <c:numCache>
                <c:formatCode>General</c:formatCode>
                <c:ptCount val="2"/>
                <c:pt idx="0">
                  <c:v>0</c:v>
                </c:pt>
                <c:pt idx="1">
                  <c:v>0</c:v>
                </c:pt>
              </c:numCache>
            </c:numRef>
          </c:xVal>
          <c:yVal>
            <c:numRef>
              <c:f>'11b - Process Studies - Example'!$BN$58:$BN$59</c:f>
              <c:numCache>
                <c:formatCode>0.00</c:formatCode>
                <c:ptCount val="2"/>
                <c:pt idx="0">
                  <c:v>0</c:v>
                </c:pt>
                <c:pt idx="1">
                  <c:v>0</c:v>
                </c:pt>
              </c:numCache>
            </c:numRef>
          </c:yVal>
          <c:smooth val="1"/>
          <c:extLst>
            <c:ext xmlns:c16="http://schemas.microsoft.com/office/drawing/2014/chart" uri="{C3380CC4-5D6E-409C-BE32-E72D297353CC}">
              <c16:uniqueId val="{00000008-F5C9-468E-8296-098ADF69F1AE}"/>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F5C9-468E-8296-098ADF69F1AE}"/>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Example'!$BM$61:$BM$62</c:f>
              <c:numCache>
                <c:formatCode>General</c:formatCode>
                <c:ptCount val="2"/>
                <c:pt idx="0">
                  <c:v>0</c:v>
                </c:pt>
                <c:pt idx="1">
                  <c:v>0</c:v>
                </c:pt>
              </c:numCache>
            </c:numRef>
          </c:xVal>
          <c:yVal>
            <c:numRef>
              <c:f>'11b - Process Studies - Example'!$BN$61:$BN$62</c:f>
              <c:numCache>
                <c:formatCode>0.00</c:formatCode>
                <c:ptCount val="2"/>
                <c:pt idx="0">
                  <c:v>0</c:v>
                </c:pt>
                <c:pt idx="1">
                  <c:v>0</c:v>
                </c:pt>
              </c:numCache>
            </c:numRef>
          </c:yVal>
          <c:smooth val="1"/>
          <c:extLst>
            <c:ext xmlns:c16="http://schemas.microsoft.com/office/drawing/2014/chart" uri="{C3380CC4-5D6E-409C-BE32-E72D297353CC}">
              <c16:uniqueId val="{0000000A-F5C9-468E-8296-098ADF69F1AE}"/>
            </c:ext>
          </c:extLst>
        </c:ser>
        <c:dLbls>
          <c:showLegendKey val="0"/>
          <c:showVal val="0"/>
          <c:showCatName val="0"/>
          <c:showSerName val="0"/>
          <c:showPercent val="0"/>
          <c:showBubbleSize val="0"/>
        </c:dLbls>
        <c:axId val="958308912"/>
        <c:axId val="958309304"/>
      </c:scatterChart>
      <c:valAx>
        <c:axId val="9583089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09304"/>
        <c:crosses val="autoZero"/>
        <c:crossBetween val="midCat"/>
      </c:valAx>
      <c:valAx>
        <c:axId val="958309304"/>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08912"/>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Repeatability by Individual</a:t>
            </a:r>
          </a:p>
        </c:rich>
      </c:tx>
      <c:layout>
        <c:manualLayout>
          <c:xMode val="edge"/>
          <c:yMode val="edge"/>
          <c:x val="1.7605491621239651E-2"/>
          <c:y val="1.8116103134167054E-2"/>
        </c:manualLayout>
      </c:layout>
      <c:overlay val="0"/>
      <c:spPr>
        <a:noFill/>
        <a:ln w="25400">
          <a:noFill/>
        </a:ln>
      </c:spPr>
    </c:title>
    <c:autoTitleDeleted val="0"/>
    <c:plotArea>
      <c:layout>
        <c:manualLayout>
          <c:layoutTarget val="inner"/>
          <c:xMode val="edge"/>
          <c:yMode val="edge"/>
          <c:x val="0.24295774647887325"/>
          <c:y val="0.15942085392908575"/>
          <c:w val="0.71830985915492962"/>
          <c:h val="0.72826344635786899"/>
        </c:manualLayout>
      </c:layout>
      <c:stockChart>
        <c:ser>
          <c:idx val="0"/>
          <c:order val="0"/>
          <c:tx>
            <c:strRef>
              <c:f>'8c2 - MSA Attribute - Form'!$S$16</c:f>
              <c:strCache>
                <c:ptCount val="1"/>
                <c:pt idx="0">
                  <c:v>95% UCL</c:v>
                </c:pt>
              </c:strCache>
            </c:strRef>
          </c:tx>
          <c:spPr>
            <a:ln w="28575">
              <a:noFill/>
            </a:ln>
          </c:spPr>
          <c:marker>
            <c:symbol val="square"/>
            <c:size val="5"/>
            <c:spPr>
              <a:solidFill>
                <a:srgbClr val="FF0000"/>
              </a:solidFill>
              <a:ln>
                <a:solidFill>
                  <a:srgbClr val="FF0000"/>
                </a:solidFill>
                <a:prstDash val="solid"/>
              </a:ln>
            </c:spPr>
          </c:marker>
          <c:cat>
            <c:strRef>
              <c:f>'8c2 - MSA Attribute - Form'!$T$10:$V$10</c:f>
              <c:strCache>
                <c:ptCount val="3"/>
                <c:pt idx="0">
                  <c:v>Individual 1</c:v>
                </c:pt>
                <c:pt idx="1">
                  <c:v>Individual 2</c:v>
                </c:pt>
                <c:pt idx="2">
                  <c:v>Individual 3</c:v>
                </c:pt>
              </c:strCache>
            </c:strRef>
          </c:cat>
          <c:val>
            <c:numRef>
              <c:f>'8c2 - MSA Attribute - Form'!$T$16:$V$16</c:f>
              <c:numCache>
                <c:formatCode>0.0%</c:formatCode>
                <c:ptCount val="3"/>
                <c:pt idx="0">
                  <c:v>0</c:v>
                </c:pt>
                <c:pt idx="1">
                  <c:v>0</c:v>
                </c:pt>
                <c:pt idx="2">
                  <c:v>0</c:v>
                </c:pt>
              </c:numCache>
            </c:numRef>
          </c:val>
          <c:smooth val="0"/>
          <c:extLst>
            <c:ext xmlns:c16="http://schemas.microsoft.com/office/drawing/2014/chart" uri="{C3380CC4-5D6E-409C-BE32-E72D297353CC}">
              <c16:uniqueId val="{00000000-CC50-4D15-86C8-4B994CDBEFD0}"/>
            </c:ext>
          </c:extLst>
        </c:ser>
        <c:ser>
          <c:idx val="1"/>
          <c:order val="1"/>
          <c:tx>
            <c:strRef>
              <c:f>'8c2 - MSA Attribute - Form'!$S$17</c:f>
              <c:strCache>
                <c:ptCount val="1"/>
                <c:pt idx="0">
                  <c:v>Calculated Score</c:v>
                </c:pt>
              </c:strCache>
            </c:strRef>
          </c:tx>
          <c:spPr>
            <a:ln w="28575">
              <a:noFill/>
            </a:ln>
          </c:spPr>
          <c:marker>
            <c:symbol val="triangle"/>
            <c:size val="5"/>
            <c:spPr>
              <a:solidFill>
                <a:srgbClr val="00FF00"/>
              </a:solidFill>
              <a:ln>
                <a:solidFill>
                  <a:srgbClr val="00FF00"/>
                </a:solidFill>
                <a:prstDash val="solid"/>
              </a:ln>
            </c:spPr>
          </c:marker>
          <c:cat>
            <c:strRef>
              <c:f>'8c2 - MSA Attribute - Form'!$T$10:$V$10</c:f>
              <c:strCache>
                <c:ptCount val="3"/>
                <c:pt idx="0">
                  <c:v>Individual 1</c:v>
                </c:pt>
                <c:pt idx="1">
                  <c:v>Individual 2</c:v>
                </c:pt>
                <c:pt idx="2">
                  <c:v>Individual 3</c:v>
                </c:pt>
              </c:strCache>
            </c:strRef>
          </c:cat>
          <c:val>
            <c:numRef>
              <c:f>'8c2 - MSA Attribute - Form'!$T$17:$V$17</c:f>
              <c:numCache>
                <c:formatCode>0.0%</c:formatCode>
                <c:ptCount val="3"/>
                <c:pt idx="0">
                  <c:v>0</c:v>
                </c:pt>
                <c:pt idx="1">
                  <c:v>0</c:v>
                </c:pt>
                <c:pt idx="2">
                  <c:v>0</c:v>
                </c:pt>
              </c:numCache>
            </c:numRef>
          </c:val>
          <c:smooth val="0"/>
          <c:extLst>
            <c:ext xmlns:c16="http://schemas.microsoft.com/office/drawing/2014/chart" uri="{C3380CC4-5D6E-409C-BE32-E72D297353CC}">
              <c16:uniqueId val="{00000001-CC50-4D15-86C8-4B994CDBEFD0}"/>
            </c:ext>
          </c:extLst>
        </c:ser>
        <c:ser>
          <c:idx val="2"/>
          <c:order val="2"/>
          <c:tx>
            <c:strRef>
              <c:f>'8c2 - MSA Attribute - Form'!$S$18</c:f>
              <c:strCache>
                <c:ptCount val="1"/>
                <c:pt idx="0">
                  <c:v>95% LCL</c:v>
                </c:pt>
              </c:strCache>
            </c:strRef>
          </c:tx>
          <c:spPr>
            <a:ln w="28575">
              <a:noFill/>
            </a:ln>
          </c:spPr>
          <c:marker>
            <c:symbol val="square"/>
            <c:size val="5"/>
            <c:spPr>
              <a:solidFill>
                <a:srgbClr val="FF0000"/>
              </a:solidFill>
              <a:ln>
                <a:solidFill>
                  <a:srgbClr val="FF0000"/>
                </a:solidFill>
                <a:prstDash val="solid"/>
              </a:ln>
            </c:spPr>
          </c:marker>
          <c:cat>
            <c:strRef>
              <c:f>'8c2 - MSA Attribute - Form'!$T$10:$V$10</c:f>
              <c:strCache>
                <c:ptCount val="3"/>
                <c:pt idx="0">
                  <c:v>Individual 1</c:v>
                </c:pt>
                <c:pt idx="1">
                  <c:v>Individual 2</c:v>
                </c:pt>
                <c:pt idx="2">
                  <c:v>Individual 3</c:v>
                </c:pt>
              </c:strCache>
            </c:strRef>
          </c:cat>
          <c:val>
            <c:numRef>
              <c:f>'8c2 - MSA Attribute - Form'!$T$18:$V$18</c:f>
              <c:numCache>
                <c:formatCode>0.0%</c:formatCode>
                <c:ptCount val="3"/>
                <c:pt idx="0">
                  <c:v>0</c:v>
                </c:pt>
                <c:pt idx="1">
                  <c:v>0</c:v>
                </c:pt>
                <c:pt idx="2">
                  <c:v>0</c:v>
                </c:pt>
              </c:numCache>
            </c:numRef>
          </c:val>
          <c:smooth val="0"/>
          <c:extLst>
            <c:ext xmlns:c16="http://schemas.microsoft.com/office/drawing/2014/chart" uri="{C3380CC4-5D6E-409C-BE32-E72D297353CC}">
              <c16:uniqueId val="{00000002-CC50-4D15-86C8-4B994CDBEFD0}"/>
            </c:ext>
          </c:extLst>
        </c:ser>
        <c:dLbls>
          <c:showLegendKey val="0"/>
          <c:showVal val="0"/>
          <c:showCatName val="0"/>
          <c:showSerName val="0"/>
          <c:showPercent val="0"/>
          <c:showBubbleSize val="0"/>
        </c:dLbls>
        <c:hiLowLines>
          <c:spPr>
            <a:ln w="3175">
              <a:solidFill>
                <a:srgbClr val="000000"/>
              </a:solidFill>
              <a:prstDash val="solid"/>
            </a:ln>
          </c:spPr>
        </c:hiLowLines>
        <c:axId val="819011688"/>
        <c:axId val="819012080"/>
      </c:stockChart>
      <c:catAx>
        <c:axId val="8190116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2080"/>
        <c:crosses val="autoZero"/>
        <c:auto val="0"/>
        <c:lblAlgn val="ctr"/>
        <c:lblOffset val="100"/>
        <c:tickLblSkip val="1"/>
        <c:tickMarkSkip val="1"/>
        <c:noMultiLvlLbl val="0"/>
      </c:catAx>
      <c:valAx>
        <c:axId val="819012080"/>
        <c:scaling>
          <c:orientation val="minMax"/>
          <c:max val="1.1000000000000001"/>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Repeatability</a:t>
                </a:r>
              </a:p>
            </c:rich>
          </c:tx>
          <c:layout>
            <c:manualLayout>
              <c:xMode val="edge"/>
              <c:yMode val="edge"/>
              <c:x val="1.7605491621239651E-2"/>
              <c:y val="0.38405928670680872"/>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1688"/>
        <c:crosses val="autoZero"/>
        <c:crossBetween val="between"/>
        <c:majorUnit val="0.1"/>
      </c:valAx>
      <c:spPr>
        <a:noFill/>
        <a:ln w="12700">
          <a:solidFill>
            <a:srgbClr val="808080"/>
          </a:solidFill>
          <a:prstDash val="solid"/>
        </a:ln>
      </c:spPr>
    </c:plotArea>
    <c:legend>
      <c:legendPos val="r"/>
      <c:layout>
        <c:manualLayout>
          <c:xMode val="edge"/>
          <c:yMode val="edge"/>
          <c:x val="0.63380274581061991"/>
          <c:y val="1.8116103134167054E-2"/>
          <c:w val="0.35211252439598895"/>
          <c:h val="0.1376816427358345"/>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Example'!$BZ$41:$BZ$53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Example'!$CD$41:$CD$53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686C-48A4-8F24-096723A3D602}"/>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686C-48A4-8F24-096723A3D602}"/>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6C-48A4-8F24-096723A3D602}"/>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Example'!$BY$58:$BY$59</c:f>
              <c:numCache>
                <c:formatCode>General</c:formatCode>
                <c:ptCount val="2"/>
                <c:pt idx="0">
                  <c:v>0</c:v>
                </c:pt>
                <c:pt idx="1">
                  <c:v>0</c:v>
                </c:pt>
              </c:numCache>
            </c:numRef>
          </c:xVal>
          <c:yVal>
            <c:numRef>
              <c:f>'11b - Process Studies - Example'!$BZ$58:$BZ$59</c:f>
              <c:numCache>
                <c:formatCode>0.00</c:formatCode>
                <c:ptCount val="2"/>
                <c:pt idx="0">
                  <c:v>0</c:v>
                </c:pt>
                <c:pt idx="1">
                  <c:v>0</c:v>
                </c:pt>
              </c:numCache>
            </c:numRef>
          </c:yVal>
          <c:smooth val="1"/>
          <c:extLst>
            <c:ext xmlns:c16="http://schemas.microsoft.com/office/drawing/2014/chart" uri="{C3380CC4-5D6E-409C-BE32-E72D297353CC}">
              <c16:uniqueId val="{00000003-686C-48A4-8F24-096723A3D602}"/>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686C-48A4-8F24-096723A3D602}"/>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Example'!$BY$61:$BY$62</c:f>
              <c:numCache>
                <c:formatCode>General</c:formatCode>
                <c:ptCount val="2"/>
                <c:pt idx="0">
                  <c:v>0</c:v>
                </c:pt>
                <c:pt idx="1">
                  <c:v>0</c:v>
                </c:pt>
              </c:numCache>
            </c:numRef>
          </c:xVal>
          <c:yVal>
            <c:numRef>
              <c:f>'11b - Process Studies - Example'!$BZ$61:$BZ$62</c:f>
              <c:numCache>
                <c:formatCode>0.00</c:formatCode>
                <c:ptCount val="2"/>
                <c:pt idx="0">
                  <c:v>0</c:v>
                </c:pt>
                <c:pt idx="1">
                  <c:v>0</c:v>
                </c:pt>
              </c:numCache>
            </c:numRef>
          </c:yVal>
          <c:smooth val="1"/>
          <c:extLst>
            <c:ext xmlns:c16="http://schemas.microsoft.com/office/drawing/2014/chart" uri="{C3380CC4-5D6E-409C-BE32-E72D297353CC}">
              <c16:uniqueId val="{00000005-686C-48A4-8F24-096723A3D602}"/>
            </c:ext>
          </c:extLst>
        </c:ser>
        <c:ser>
          <c:idx val="3"/>
          <c:order val="3"/>
          <c:tx>
            <c:v>Normal</c:v>
          </c:tx>
          <c:xVal>
            <c:numRef>
              <c:f>'11b - Process Studies - Example'!$BZ$41:$BZ$53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Example'!$CE$41:$CE$53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686C-48A4-8F24-096723A3D602}"/>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686C-48A4-8F24-096723A3D602}"/>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Example'!$CA$58:$CA$59</c:f>
              <c:numCache>
                <c:formatCode>General</c:formatCode>
                <c:ptCount val="2"/>
                <c:pt idx="0">
                  <c:v>0</c:v>
                </c:pt>
                <c:pt idx="1">
                  <c:v>0</c:v>
                </c:pt>
              </c:numCache>
            </c:numRef>
          </c:xVal>
          <c:yVal>
            <c:numRef>
              <c:f>'11b - Process Studies - Example'!$CB$58:$CB$59</c:f>
              <c:numCache>
                <c:formatCode>0.00</c:formatCode>
                <c:ptCount val="2"/>
                <c:pt idx="0">
                  <c:v>0</c:v>
                </c:pt>
                <c:pt idx="1">
                  <c:v>0</c:v>
                </c:pt>
              </c:numCache>
            </c:numRef>
          </c:yVal>
          <c:smooth val="1"/>
          <c:extLst>
            <c:ext xmlns:c16="http://schemas.microsoft.com/office/drawing/2014/chart" uri="{C3380CC4-5D6E-409C-BE32-E72D297353CC}">
              <c16:uniqueId val="{00000008-686C-48A4-8F24-096723A3D602}"/>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686C-48A4-8F24-096723A3D602}"/>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Example'!$CA$61:$CA$62</c:f>
              <c:numCache>
                <c:formatCode>General</c:formatCode>
                <c:ptCount val="2"/>
                <c:pt idx="0">
                  <c:v>0</c:v>
                </c:pt>
                <c:pt idx="1">
                  <c:v>0</c:v>
                </c:pt>
              </c:numCache>
            </c:numRef>
          </c:xVal>
          <c:yVal>
            <c:numRef>
              <c:f>'11b - Process Studies - Example'!$CB$61:$CB$62</c:f>
              <c:numCache>
                <c:formatCode>0.00</c:formatCode>
                <c:ptCount val="2"/>
                <c:pt idx="0">
                  <c:v>0</c:v>
                </c:pt>
                <c:pt idx="1">
                  <c:v>0</c:v>
                </c:pt>
              </c:numCache>
            </c:numRef>
          </c:yVal>
          <c:smooth val="1"/>
          <c:extLst>
            <c:ext xmlns:c16="http://schemas.microsoft.com/office/drawing/2014/chart" uri="{C3380CC4-5D6E-409C-BE32-E72D297353CC}">
              <c16:uniqueId val="{0000000A-686C-48A4-8F24-096723A3D602}"/>
            </c:ext>
          </c:extLst>
        </c:ser>
        <c:dLbls>
          <c:showLegendKey val="0"/>
          <c:showVal val="0"/>
          <c:showCatName val="0"/>
          <c:showSerName val="0"/>
          <c:showPercent val="0"/>
          <c:showBubbleSize val="0"/>
        </c:dLbls>
        <c:axId val="958310088"/>
        <c:axId val="958310480"/>
      </c:scatterChart>
      <c:valAx>
        <c:axId val="9583100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10480"/>
        <c:crosses val="autoZero"/>
        <c:crossBetween val="midCat"/>
      </c:valAx>
      <c:valAx>
        <c:axId val="958310480"/>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10088"/>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Example'!$CN$41:$CN$53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Example'!$CR$41:$CR$53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6C21-4364-B4C7-735A12695CCF}"/>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6C21-4364-B4C7-735A12695CCF}"/>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21-4364-B4C7-735A12695CCF}"/>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Example'!$CM$58:$CM$59</c:f>
              <c:numCache>
                <c:formatCode>General</c:formatCode>
                <c:ptCount val="2"/>
                <c:pt idx="0">
                  <c:v>0</c:v>
                </c:pt>
                <c:pt idx="1">
                  <c:v>0</c:v>
                </c:pt>
              </c:numCache>
            </c:numRef>
          </c:xVal>
          <c:yVal>
            <c:numRef>
              <c:f>'11b - Process Studies - Example'!$CN$58:$CN$59</c:f>
              <c:numCache>
                <c:formatCode>0.00</c:formatCode>
                <c:ptCount val="2"/>
                <c:pt idx="0">
                  <c:v>0</c:v>
                </c:pt>
                <c:pt idx="1">
                  <c:v>0</c:v>
                </c:pt>
              </c:numCache>
            </c:numRef>
          </c:yVal>
          <c:smooth val="1"/>
          <c:extLst>
            <c:ext xmlns:c16="http://schemas.microsoft.com/office/drawing/2014/chart" uri="{C3380CC4-5D6E-409C-BE32-E72D297353CC}">
              <c16:uniqueId val="{00000003-6C21-4364-B4C7-735A12695CCF}"/>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6C21-4364-B4C7-735A12695CCF}"/>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Example'!$CM$61:$CM$62</c:f>
              <c:numCache>
                <c:formatCode>General</c:formatCode>
                <c:ptCount val="2"/>
                <c:pt idx="0">
                  <c:v>0</c:v>
                </c:pt>
                <c:pt idx="1">
                  <c:v>0</c:v>
                </c:pt>
              </c:numCache>
            </c:numRef>
          </c:xVal>
          <c:yVal>
            <c:numRef>
              <c:f>'11b - Process Studies - Example'!$CN$61:$CN$62</c:f>
              <c:numCache>
                <c:formatCode>0.00</c:formatCode>
                <c:ptCount val="2"/>
                <c:pt idx="0">
                  <c:v>0</c:v>
                </c:pt>
                <c:pt idx="1">
                  <c:v>0</c:v>
                </c:pt>
              </c:numCache>
            </c:numRef>
          </c:yVal>
          <c:smooth val="1"/>
          <c:extLst>
            <c:ext xmlns:c16="http://schemas.microsoft.com/office/drawing/2014/chart" uri="{C3380CC4-5D6E-409C-BE32-E72D297353CC}">
              <c16:uniqueId val="{00000005-6C21-4364-B4C7-735A12695CCF}"/>
            </c:ext>
          </c:extLst>
        </c:ser>
        <c:ser>
          <c:idx val="3"/>
          <c:order val="3"/>
          <c:tx>
            <c:v>Normal</c:v>
          </c:tx>
          <c:xVal>
            <c:numRef>
              <c:f>'11b - Process Studies - Example'!$CN$41:$CN$53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Example'!$CS$41:$CS$53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6C21-4364-B4C7-735A12695CCF}"/>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6C21-4364-B4C7-735A12695CCF}"/>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Example'!$CO$58:$CO$59</c:f>
              <c:numCache>
                <c:formatCode>General</c:formatCode>
                <c:ptCount val="2"/>
                <c:pt idx="0">
                  <c:v>0</c:v>
                </c:pt>
                <c:pt idx="1">
                  <c:v>0</c:v>
                </c:pt>
              </c:numCache>
            </c:numRef>
          </c:xVal>
          <c:yVal>
            <c:numRef>
              <c:f>'11b - Process Studies - Example'!$CP$58:$CP$59</c:f>
              <c:numCache>
                <c:formatCode>0.00</c:formatCode>
                <c:ptCount val="2"/>
                <c:pt idx="0">
                  <c:v>0</c:v>
                </c:pt>
                <c:pt idx="1">
                  <c:v>0</c:v>
                </c:pt>
              </c:numCache>
            </c:numRef>
          </c:yVal>
          <c:smooth val="1"/>
          <c:extLst>
            <c:ext xmlns:c16="http://schemas.microsoft.com/office/drawing/2014/chart" uri="{C3380CC4-5D6E-409C-BE32-E72D297353CC}">
              <c16:uniqueId val="{00000008-6C21-4364-B4C7-735A12695CCF}"/>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6C21-4364-B4C7-735A12695CCF}"/>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Example'!$CO$61:$CO$62</c:f>
              <c:numCache>
                <c:formatCode>General</c:formatCode>
                <c:ptCount val="2"/>
                <c:pt idx="0">
                  <c:v>0</c:v>
                </c:pt>
                <c:pt idx="1">
                  <c:v>0</c:v>
                </c:pt>
              </c:numCache>
            </c:numRef>
          </c:xVal>
          <c:yVal>
            <c:numRef>
              <c:f>'11b - Process Studies - Example'!$CP$61:$CP$62</c:f>
              <c:numCache>
                <c:formatCode>0.00</c:formatCode>
                <c:ptCount val="2"/>
                <c:pt idx="0">
                  <c:v>0</c:v>
                </c:pt>
                <c:pt idx="1">
                  <c:v>0</c:v>
                </c:pt>
              </c:numCache>
            </c:numRef>
          </c:yVal>
          <c:smooth val="1"/>
          <c:extLst>
            <c:ext xmlns:c16="http://schemas.microsoft.com/office/drawing/2014/chart" uri="{C3380CC4-5D6E-409C-BE32-E72D297353CC}">
              <c16:uniqueId val="{0000000A-6C21-4364-B4C7-735A12695CCF}"/>
            </c:ext>
          </c:extLst>
        </c:ser>
        <c:dLbls>
          <c:showLegendKey val="0"/>
          <c:showVal val="0"/>
          <c:showCatName val="0"/>
          <c:showSerName val="0"/>
          <c:showPercent val="0"/>
          <c:showBubbleSize val="0"/>
        </c:dLbls>
        <c:axId val="958311656"/>
        <c:axId val="958312048"/>
      </c:scatterChart>
      <c:valAx>
        <c:axId val="9583116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12048"/>
        <c:crosses val="autoZero"/>
        <c:crossBetween val="midCat"/>
      </c:valAx>
      <c:valAx>
        <c:axId val="958312048"/>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11656"/>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Example'!$DB$41:$DB$53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Example'!$DF$41:$DF$53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E55A-418A-909A-BA5488C7FA8A}"/>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E55A-418A-909A-BA5488C7FA8A}"/>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5A-418A-909A-BA5488C7FA8A}"/>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Example'!$DA$58:$DA$59</c:f>
              <c:numCache>
                <c:formatCode>General</c:formatCode>
                <c:ptCount val="2"/>
                <c:pt idx="0">
                  <c:v>0</c:v>
                </c:pt>
                <c:pt idx="1">
                  <c:v>0</c:v>
                </c:pt>
              </c:numCache>
            </c:numRef>
          </c:xVal>
          <c:yVal>
            <c:numRef>
              <c:f>'11b - Process Studies - Example'!$DB$58:$DB$59</c:f>
              <c:numCache>
                <c:formatCode>0.00</c:formatCode>
                <c:ptCount val="2"/>
                <c:pt idx="0">
                  <c:v>0</c:v>
                </c:pt>
                <c:pt idx="1">
                  <c:v>0</c:v>
                </c:pt>
              </c:numCache>
            </c:numRef>
          </c:yVal>
          <c:smooth val="1"/>
          <c:extLst>
            <c:ext xmlns:c16="http://schemas.microsoft.com/office/drawing/2014/chart" uri="{C3380CC4-5D6E-409C-BE32-E72D297353CC}">
              <c16:uniqueId val="{00000003-E55A-418A-909A-BA5488C7FA8A}"/>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E55A-418A-909A-BA5488C7FA8A}"/>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Example'!$DA$61:$DA$62</c:f>
              <c:numCache>
                <c:formatCode>General</c:formatCode>
                <c:ptCount val="2"/>
                <c:pt idx="0">
                  <c:v>0</c:v>
                </c:pt>
                <c:pt idx="1">
                  <c:v>0</c:v>
                </c:pt>
              </c:numCache>
            </c:numRef>
          </c:xVal>
          <c:yVal>
            <c:numRef>
              <c:f>'11b - Process Studies - Example'!$DB$61:$DB$62</c:f>
              <c:numCache>
                <c:formatCode>0.00</c:formatCode>
                <c:ptCount val="2"/>
                <c:pt idx="0">
                  <c:v>0</c:v>
                </c:pt>
                <c:pt idx="1">
                  <c:v>0</c:v>
                </c:pt>
              </c:numCache>
            </c:numRef>
          </c:yVal>
          <c:smooth val="1"/>
          <c:extLst>
            <c:ext xmlns:c16="http://schemas.microsoft.com/office/drawing/2014/chart" uri="{C3380CC4-5D6E-409C-BE32-E72D297353CC}">
              <c16:uniqueId val="{00000005-E55A-418A-909A-BA5488C7FA8A}"/>
            </c:ext>
          </c:extLst>
        </c:ser>
        <c:ser>
          <c:idx val="3"/>
          <c:order val="3"/>
          <c:tx>
            <c:v>Normal</c:v>
          </c:tx>
          <c:xVal>
            <c:numRef>
              <c:f>'11b - Process Studies - Example'!$DB$41:$DB$53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Example'!$DG$41:$DG$53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E55A-418A-909A-BA5488C7FA8A}"/>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E55A-418A-909A-BA5488C7FA8A}"/>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Example'!$DC$58:$DC$59</c:f>
              <c:numCache>
                <c:formatCode>General</c:formatCode>
                <c:ptCount val="2"/>
                <c:pt idx="0">
                  <c:v>0</c:v>
                </c:pt>
                <c:pt idx="1">
                  <c:v>0</c:v>
                </c:pt>
              </c:numCache>
            </c:numRef>
          </c:xVal>
          <c:yVal>
            <c:numRef>
              <c:f>'11b - Process Studies - Example'!$DD$58:$DD$59</c:f>
              <c:numCache>
                <c:formatCode>0.00</c:formatCode>
                <c:ptCount val="2"/>
                <c:pt idx="0">
                  <c:v>0</c:v>
                </c:pt>
                <c:pt idx="1">
                  <c:v>0</c:v>
                </c:pt>
              </c:numCache>
            </c:numRef>
          </c:yVal>
          <c:smooth val="1"/>
          <c:extLst>
            <c:ext xmlns:c16="http://schemas.microsoft.com/office/drawing/2014/chart" uri="{C3380CC4-5D6E-409C-BE32-E72D297353CC}">
              <c16:uniqueId val="{00000008-E55A-418A-909A-BA5488C7FA8A}"/>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E55A-418A-909A-BA5488C7FA8A}"/>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Example'!$DC$61:$DC$62</c:f>
              <c:numCache>
                <c:formatCode>General</c:formatCode>
                <c:ptCount val="2"/>
                <c:pt idx="0">
                  <c:v>0</c:v>
                </c:pt>
                <c:pt idx="1">
                  <c:v>0</c:v>
                </c:pt>
              </c:numCache>
            </c:numRef>
          </c:xVal>
          <c:yVal>
            <c:numRef>
              <c:f>'11b - Process Studies - Example'!$DD$61:$DD$62</c:f>
              <c:numCache>
                <c:formatCode>0.00</c:formatCode>
                <c:ptCount val="2"/>
                <c:pt idx="0">
                  <c:v>0</c:v>
                </c:pt>
                <c:pt idx="1">
                  <c:v>0</c:v>
                </c:pt>
              </c:numCache>
            </c:numRef>
          </c:yVal>
          <c:smooth val="1"/>
          <c:extLst>
            <c:ext xmlns:c16="http://schemas.microsoft.com/office/drawing/2014/chart" uri="{C3380CC4-5D6E-409C-BE32-E72D297353CC}">
              <c16:uniqueId val="{0000000A-E55A-418A-909A-BA5488C7FA8A}"/>
            </c:ext>
          </c:extLst>
        </c:ser>
        <c:dLbls>
          <c:showLegendKey val="0"/>
          <c:showVal val="0"/>
          <c:showCatName val="0"/>
          <c:showSerName val="0"/>
          <c:showPercent val="0"/>
          <c:showBubbleSize val="0"/>
        </c:dLbls>
        <c:axId val="958312832"/>
        <c:axId val="958313224"/>
      </c:scatterChart>
      <c:valAx>
        <c:axId val="9583128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13224"/>
        <c:crosses val="autoZero"/>
        <c:crossBetween val="midCat"/>
      </c:valAx>
      <c:valAx>
        <c:axId val="958313224"/>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12832"/>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Example'!$DP$41:$DP$53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Example'!$DT$41:$DT$53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919F-4E8B-A774-CA82312CBE52}"/>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919F-4E8B-A774-CA82312CBE52}"/>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9F-4E8B-A774-CA82312CBE52}"/>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Example'!$DO$58:$DO$59</c:f>
              <c:numCache>
                <c:formatCode>General</c:formatCode>
                <c:ptCount val="2"/>
                <c:pt idx="0">
                  <c:v>0</c:v>
                </c:pt>
                <c:pt idx="1">
                  <c:v>0</c:v>
                </c:pt>
              </c:numCache>
            </c:numRef>
          </c:xVal>
          <c:yVal>
            <c:numRef>
              <c:f>'11b - Process Studies - Example'!$DP$58:$DP$59</c:f>
              <c:numCache>
                <c:formatCode>0.00</c:formatCode>
                <c:ptCount val="2"/>
                <c:pt idx="0">
                  <c:v>0</c:v>
                </c:pt>
                <c:pt idx="1">
                  <c:v>0</c:v>
                </c:pt>
              </c:numCache>
            </c:numRef>
          </c:yVal>
          <c:smooth val="1"/>
          <c:extLst>
            <c:ext xmlns:c16="http://schemas.microsoft.com/office/drawing/2014/chart" uri="{C3380CC4-5D6E-409C-BE32-E72D297353CC}">
              <c16:uniqueId val="{00000003-919F-4E8B-A774-CA82312CBE52}"/>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919F-4E8B-A774-CA82312CBE52}"/>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Example'!$DO$61:$DO$62</c:f>
              <c:numCache>
                <c:formatCode>General</c:formatCode>
                <c:ptCount val="2"/>
                <c:pt idx="0">
                  <c:v>0</c:v>
                </c:pt>
                <c:pt idx="1">
                  <c:v>0</c:v>
                </c:pt>
              </c:numCache>
            </c:numRef>
          </c:xVal>
          <c:yVal>
            <c:numRef>
              <c:f>'11b - Process Studies - Example'!$DP$61:$DP$62</c:f>
              <c:numCache>
                <c:formatCode>0.00</c:formatCode>
                <c:ptCount val="2"/>
                <c:pt idx="0">
                  <c:v>0</c:v>
                </c:pt>
                <c:pt idx="1">
                  <c:v>0</c:v>
                </c:pt>
              </c:numCache>
            </c:numRef>
          </c:yVal>
          <c:smooth val="1"/>
          <c:extLst>
            <c:ext xmlns:c16="http://schemas.microsoft.com/office/drawing/2014/chart" uri="{C3380CC4-5D6E-409C-BE32-E72D297353CC}">
              <c16:uniqueId val="{00000005-919F-4E8B-A774-CA82312CBE52}"/>
            </c:ext>
          </c:extLst>
        </c:ser>
        <c:ser>
          <c:idx val="3"/>
          <c:order val="3"/>
          <c:tx>
            <c:v>Normal</c:v>
          </c:tx>
          <c:xVal>
            <c:numRef>
              <c:f>'11b - Process Studies - Example'!$DP$41:$DP$53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Example'!$DU$41:$DU$53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919F-4E8B-A774-CA82312CBE52}"/>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919F-4E8B-A774-CA82312CBE52}"/>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Example'!$DQ$58:$DQ$59</c:f>
              <c:numCache>
                <c:formatCode>General</c:formatCode>
                <c:ptCount val="2"/>
                <c:pt idx="0">
                  <c:v>0</c:v>
                </c:pt>
                <c:pt idx="1">
                  <c:v>0</c:v>
                </c:pt>
              </c:numCache>
            </c:numRef>
          </c:xVal>
          <c:yVal>
            <c:numRef>
              <c:f>'11b - Process Studies - Example'!$DR$58:$DR$59</c:f>
              <c:numCache>
                <c:formatCode>0.00</c:formatCode>
                <c:ptCount val="2"/>
                <c:pt idx="0">
                  <c:v>0</c:v>
                </c:pt>
                <c:pt idx="1">
                  <c:v>0</c:v>
                </c:pt>
              </c:numCache>
            </c:numRef>
          </c:yVal>
          <c:smooth val="1"/>
          <c:extLst>
            <c:ext xmlns:c16="http://schemas.microsoft.com/office/drawing/2014/chart" uri="{C3380CC4-5D6E-409C-BE32-E72D297353CC}">
              <c16:uniqueId val="{00000008-919F-4E8B-A774-CA82312CBE52}"/>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919F-4E8B-A774-CA82312CBE52}"/>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Example'!$DQ$61:$DQ$62</c:f>
              <c:numCache>
                <c:formatCode>General</c:formatCode>
                <c:ptCount val="2"/>
                <c:pt idx="0">
                  <c:v>0</c:v>
                </c:pt>
                <c:pt idx="1">
                  <c:v>0</c:v>
                </c:pt>
              </c:numCache>
            </c:numRef>
          </c:xVal>
          <c:yVal>
            <c:numRef>
              <c:f>'11b - Process Studies - Example'!$DR$61:$DR$62</c:f>
              <c:numCache>
                <c:formatCode>0.00</c:formatCode>
                <c:ptCount val="2"/>
                <c:pt idx="0">
                  <c:v>0</c:v>
                </c:pt>
                <c:pt idx="1">
                  <c:v>0</c:v>
                </c:pt>
              </c:numCache>
            </c:numRef>
          </c:yVal>
          <c:smooth val="1"/>
          <c:extLst>
            <c:ext xmlns:c16="http://schemas.microsoft.com/office/drawing/2014/chart" uri="{C3380CC4-5D6E-409C-BE32-E72D297353CC}">
              <c16:uniqueId val="{0000000A-919F-4E8B-A774-CA82312CBE52}"/>
            </c:ext>
          </c:extLst>
        </c:ser>
        <c:dLbls>
          <c:showLegendKey val="0"/>
          <c:showVal val="0"/>
          <c:showCatName val="0"/>
          <c:showSerName val="0"/>
          <c:showPercent val="0"/>
          <c:showBubbleSize val="0"/>
        </c:dLbls>
        <c:axId val="958314008"/>
        <c:axId val="958314400"/>
      </c:scatterChart>
      <c:valAx>
        <c:axId val="9583140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14400"/>
        <c:crosses val="autoZero"/>
        <c:crossBetween val="midCat"/>
      </c:valAx>
      <c:valAx>
        <c:axId val="958314400"/>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14008"/>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Example'!$ED$41:$ED$53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Example'!$EH$41:$EH$53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5B1F-419B-8813-26D98F4AF304}"/>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5B1F-419B-8813-26D98F4AF304}"/>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1F-419B-8813-26D98F4AF304}"/>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Example'!$EC$58:$EC$59</c:f>
              <c:numCache>
                <c:formatCode>General</c:formatCode>
                <c:ptCount val="2"/>
                <c:pt idx="0">
                  <c:v>0</c:v>
                </c:pt>
                <c:pt idx="1">
                  <c:v>0</c:v>
                </c:pt>
              </c:numCache>
            </c:numRef>
          </c:xVal>
          <c:yVal>
            <c:numRef>
              <c:f>'11b - Process Studies - Example'!$ED$58:$ED$59</c:f>
              <c:numCache>
                <c:formatCode>0.00</c:formatCode>
                <c:ptCount val="2"/>
                <c:pt idx="0">
                  <c:v>0</c:v>
                </c:pt>
                <c:pt idx="1">
                  <c:v>0</c:v>
                </c:pt>
              </c:numCache>
            </c:numRef>
          </c:yVal>
          <c:smooth val="1"/>
          <c:extLst>
            <c:ext xmlns:c16="http://schemas.microsoft.com/office/drawing/2014/chart" uri="{C3380CC4-5D6E-409C-BE32-E72D297353CC}">
              <c16:uniqueId val="{00000003-5B1F-419B-8813-26D98F4AF304}"/>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5B1F-419B-8813-26D98F4AF304}"/>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Example'!$EC$61:$EC$62</c:f>
              <c:numCache>
                <c:formatCode>General</c:formatCode>
                <c:ptCount val="2"/>
                <c:pt idx="0">
                  <c:v>0</c:v>
                </c:pt>
                <c:pt idx="1">
                  <c:v>0</c:v>
                </c:pt>
              </c:numCache>
            </c:numRef>
          </c:xVal>
          <c:yVal>
            <c:numRef>
              <c:f>'11b - Process Studies - Example'!$ED$61:$ED$62</c:f>
              <c:numCache>
                <c:formatCode>0.00</c:formatCode>
                <c:ptCount val="2"/>
                <c:pt idx="0">
                  <c:v>0</c:v>
                </c:pt>
                <c:pt idx="1">
                  <c:v>0</c:v>
                </c:pt>
              </c:numCache>
            </c:numRef>
          </c:yVal>
          <c:smooth val="1"/>
          <c:extLst>
            <c:ext xmlns:c16="http://schemas.microsoft.com/office/drawing/2014/chart" uri="{C3380CC4-5D6E-409C-BE32-E72D297353CC}">
              <c16:uniqueId val="{00000005-5B1F-419B-8813-26D98F4AF304}"/>
            </c:ext>
          </c:extLst>
        </c:ser>
        <c:ser>
          <c:idx val="3"/>
          <c:order val="3"/>
          <c:tx>
            <c:v>Normal</c:v>
          </c:tx>
          <c:xVal>
            <c:numRef>
              <c:f>'11b - Process Studies - Example'!$ED$41:$ED$53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Example'!$EI$41:$EI$53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5B1F-419B-8813-26D98F4AF304}"/>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5B1F-419B-8813-26D98F4AF304}"/>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Example'!$EE$58:$EE$59</c:f>
              <c:numCache>
                <c:formatCode>General</c:formatCode>
                <c:ptCount val="2"/>
                <c:pt idx="0">
                  <c:v>0</c:v>
                </c:pt>
                <c:pt idx="1">
                  <c:v>0</c:v>
                </c:pt>
              </c:numCache>
            </c:numRef>
          </c:xVal>
          <c:yVal>
            <c:numRef>
              <c:f>'11b - Process Studies - Example'!$EF$58:$EF$59</c:f>
              <c:numCache>
                <c:formatCode>0.00</c:formatCode>
                <c:ptCount val="2"/>
                <c:pt idx="0">
                  <c:v>0</c:v>
                </c:pt>
                <c:pt idx="1">
                  <c:v>0</c:v>
                </c:pt>
              </c:numCache>
            </c:numRef>
          </c:yVal>
          <c:smooth val="1"/>
          <c:extLst>
            <c:ext xmlns:c16="http://schemas.microsoft.com/office/drawing/2014/chart" uri="{C3380CC4-5D6E-409C-BE32-E72D297353CC}">
              <c16:uniqueId val="{00000008-5B1F-419B-8813-26D98F4AF304}"/>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5B1F-419B-8813-26D98F4AF304}"/>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Example'!$EE$61:$EE$62</c:f>
              <c:numCache>
                <c:formatCode>General</c:formatCode>
                <c:ptCount val="2"/>
                <c:pt idx="0">
                  <c:v>0</c:v>
                </c:pt>
                <c:pt idx="1">
                  <c:v>0</c:v>
                </c:pt>
              </c:numCache>
            </c:numRef>
          </c:xVal>
          <c:yVal>
            <c:numRef>
              <c:f>'11b - Process Studies - Example'!$EF$61:$EF$62</c:f>
              <c:numCache>
                <c:formatCode>0.00</c:formatCode>
                <c:ptCount val="2"/>
                <c:pt idx="0">
                  <c:v>0</c:v>
                </c:pt>
                <c:pt idx="1">
                  <c:v>0</c:v>
                </c:pt>
              </c:numCache>
            </c:numRef>
          </c:yVal>
          <c:smooth val="1"/>
          <c:extLst>
            <c:ext xmlns:c16="http://schemas.microsoft.com/office/drawing/2014/chart" uri="{C3380CC4-5D6E-409C-BE32-E72D297353CC}">
              <c16:uniqueId val="{0000000A-5B1F-419B-8813-26D98F4AF304}"/>
            </c:ext>
          </c:extLst>
        </c:ser>
        <c:dLbls>
          <c:showLegendKey val="0"/>
          <c:showVal val="0"/>
          <c:showCatName val="0"/>
          <c:showSerName val="0"/>
          <c:showPercent val="0"/>
          <c:showBubbleSize val="0"/>
        </c:dLbls>
        <c:axId val="958314792"/>
        <c:axId val="958315184"/>
      </c:scatterChart>
      <c:valAx>
        <c:axId val="9583147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15184"/>
        <c:crosses val="autoZero"/>
        <c:crossBetween val="midCat"/>
      </c:valAx>
      <c:valAx>
        <c:axId val="958315184"/>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14792"/>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Example'!$ER$41:$ER$53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Example'!$EV$41:$EV$53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6484-4AE2-9511-FE451C7F748E}"/>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6484-4AE2-9511-FE451C7F748E}"/>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84-4AE2-9511-FE451C7F748E}"/>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Example'!$EQ$58:$EQ$59</c:f>
              <c:numCache>
                <c:formatCode>General</c:formatCode>
                <c:ptCount val="2"/>
                <c:pt idx="0">
                  <c:v>0</c:v>
                </c:pt>
                <c:pt idx="1">
                  <c:v>0</c:v>
                </c:pt>
              </c:numCache>
            </c:numRef>
          </c:xVal>
          <c:yVal>
            <c:numRef>
              <c:f>'11b - Process Studies - Example'!$ER$58:$ER$59</c:f>
              <c:numCache>
                <c:formatCode>0.00</c:formatCode>
                <c:ptCount val="2"/>
                <c:pt idx="0">
                  <c:v>0</c:v>
                </c:pt>
                <c:pt idx="1">
                  <c:v>0</c:v>
                </c:pt>
              </c:numCache>
            </c:numRef>
          </c:yVal>
          <c:smooth val="1"/>
          <c:extLst>
            <c:ext xmlns:c16="http://schemas.microsoft.com/office/drawing/2014/chart" uri="{C3380CC4-5D6E-409C-BE32-E72D297353CC}">
              <c16:uniqueId val="{00000003-6484-4AE2-9511-FE451C7F748E}"/>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6484-4AE2-9511-FE451C7F748E}"/>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Example'!$EQ$61:$EQ$62</c:f>
              <c:numCache>
                <c:formatCode>General</c:formatCode>
                <c:ptCount val="2"/>
                <c:pt idx="0">
                  <c:v>0</c:v>
                </c:pt>
                <c:pt idx="1">
                  <c:v>0</c:v>
                </c:pt>
              </c:numCache>
            </c:numRef>
          </c:xVal>
          <c:yVal>
            <c:numRef>
              <c:f>'11b - Process Studies - Example'!$ER$61:$ER$62</c:f>
              <c:numCache>
                <c:formatCode>0.00</c:formatCode>
                <c:ptCount val="2"/>
                <c:pt idx="0">
                  <c:v>0</c:v>
                </c:pt>
                <c:pt idx="1">
                  <c:v>0</c:v>
                </c:pt>
              </c:numCache>
            </c:numRef>
          </c:yVal>
          <c:smooth val="1"/>
          <c:extLst>
            <c:ext xmlns:c16="http://schemas.microsoft.com/office/drawing/2014/chart" uri="{C3380CC4-5D6E-409C-BE32-E72D297353CC}">
              <c16:uniqueId val="{00000005-6484-4AE2-9511-FE451C7F748E}"/>
            </c:ext>
          </c:extLst>
        </c:ser>
        <c:ser>
          <c:idx val="3"/>
          <c:order val="3"/>
          <c:tx>
            <c:v>Normal</c:v>
          </c:tx>
          <c:xVal>
            <c:numRef>
              <c:f>'11b - Process Studies - Example'!$ER$41:$ER$53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Example'!$EW$41:$EW$53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6484-4AE2-9511-FE451C7F748E}"/>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6484-4AE2-9511-FE451C7F748E}"/>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Example'!$ES$58:$ES$59</c:f>
              <c:numCache>
                <c:formatCode>General</c:formatCode>
                <c:ptCount val="2"/>
                <c:pt idx="0">
                  <c:v>0</c:v>
                </c:pt>
                <c:pt idx="1">
                  <c:v>0</c:v>
                </c:pt>
              </c:numCache>
            </c:numRef>
          </c:xVal>
          <c:yVal>
            <c:numRef>
              <c:f>'11b - Process Studies - Example'!$ET$58:$ET$59</c:f>
              <c:numCache>
                <c:formatCode>0.00</c:formatCode>
                <c:ptCount val="2"/>
                <c:pt idx="0">
                  <c:v>0</c:v>
                </c:pt>
                <c:pt idx="1">
                  <c:v>0</c:v>
                </c:pt>
              </c:numCache>
            </c:numRef>
          </c:yVal>
          <c:smooth val="1"/>
          <c:extLst>
            <c:ext xmlns:c16="http://schemas.microsoft.com/office/drawing/2014/chart" uri="{C3380CC4-5D6E-409C-BE32-E72D297353CC}">
              <c16:uniqueId val="{00000008-6484-4AE2-9511-FE451C7F748E}"/>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6484-4AE2-9511-FE451C7F748E}"/>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Example'!$ES$61:$ES$62</c:f>
              <c:numCache>
                <c:formatCode>General</c:formatCode>
                <c:ptCount val="2"/>
                <c:pt idx="0">
                  <c:v>0</c:v>
                </c:pt>
                <c:pt idx="1">
                  <c:v>0</c:v>
                </c:pt>
              </c:numCache>
            </c:numRef>
          </c:xVal>
          <c:yVal>
            <c:numRef>
              <c:f>'11b - Process Studies - Example'!$ET$61:$ET$62</c:f>
              <c:numCache>
                <c:formatCode>0.00</c:formatCode>
                <c:ptCount val="2"/>
                <c:pt idx="0">
                  <c:v>0</c:v>
                </c:pt>
                <c:pt idx="1">
                  <c:v>0</c:v>
                </c:pt>
              </c:numCache>
            </c:numRef>
          </c:yVal>
          <c:smooth val="1"/>
          <c:extLst>
            <c:ext xmlns:c16="http://schemas.microsoft.com/office/drawing/2014/chart" uri="{C3380CC4-5D6E-409C-BE32-E72D297353CC}">
              <c16:uniqueId val="{0000000A-6484-4AE2-9511-FE451C7F748E}"/>
            </c:ext>
          </c:extLst>
        </c:ser>
        <c:dLbls>
          <c:showLegendKey val="0"/>
          <c:showVal val="0"/>
          <c:showCatName val="0"/>
          <c:showSerName val="0"/>
          <c:showPercent val="0"/>
          <c:showBubbleSize val="0"/>
        </c:dLbls>
        <c:axId val="958315968"/>
        <c:axId val="958316360"/>
      </c:scatterChart>
      <c:valAx>
        <c:axId val="9583159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16360"/>
        <c:crosses val="autoZero"/>
        <c:crossBetween val="midCat"/>
      </c:valAx>
      <c:valAx>
        <c:axId val="958316360"/>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15968"/>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Example'!$FF$41:$FF$53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Example'!$FJ$41:$FJ$53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3E5A-473B-9880-F2D462B8E66A}"/>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3E5A-473B-9880-F2D462B8E66A}"/>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5A-473B-9880-F2D462B8E66A}"/>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Example'!$FE$58:$FE$59</c:f>
              <c:numCache>
                <c:formatCode>General</c:formatCode>
                <c:ptCount val="2"/>
                <c:pt idx="0">
                  <c:v>0</c:v>
                </c:pt>
                <c:pt idx="1">
                  <c:v>0</c:v>
                </c:pt>
              </c:numCache>
            </c:numRef>
          </c:xVal>
          <c:yVal>
            <c:numRef>
              <c:f>'11b - Process Studies - Example'!$FF$58:$FF$59</c:f>
              <c:numCache>
                <c:formatCode>0.00</c:formatCode>
                <c:ptCount val="2"/>
                <c:pt idx="0">
                  <c:v>0</c:v>
                </c:pt>
                <c:pt idx="1">
                  <c:v>0</c:v>
                </c:pt>
              </c:numCache>
            </c:numRef>
          </c:yVal>
          <c:smooth val="1"/>
          <c:extLst>
            <c:ext xmlns:c16="http://schemas.microsoft.com/office/drawing/2014/chart" uri="{C3380CC4-5D6E-409C-BE32-E72D297353CC}">
              <c16:uniqueId val="{00000003-3E5A-473B-9880-F2D462B8E66A}"/>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3E5A-473B-9880-F2D462B8E66A}"/>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Example'!$FE$61:$FE$62</c:f>
              <c:numCache>
                <c:formatCode>General</c:formatCode>
                <c:ptCount val="2"/>
                <c:pt idx="0">
                  <c:v>0</c:v>
                </c:pt>
                <c:pt idx="1">
                  <c:v>0</c:v>
                </c:pt>
              </c:numCache>
            </c:numRef>
          </c:xVal>
          <c:yVal>
            <c:numRef>
              <c:f>'11b - Process Studies - Example'!$FF$61:$FF$62</c:f>
              <c:numCache>
                <c:formatCode>0.00</c:formatCode>
                <c:ptCount val="2"/>
                <c:pt idx="0">
                  <c:v>0</c:v>
                </c:pt>
                <c:pt idx="1">
                  <c:v>0</c:v>
                </c:pt>
              </c:numCache>
            </c:numRef>
          </c:yVal>
          <c:smooth val="1"/>
          <c:extLst>
            <c:ext xmlns:c16="http://schemas.microsoft.com/office/drawing/2014/chart" uri="{C3380CC4-5D6E-409C-BE32-E72D297353CC}">
              <c16:uniqueId val="{00000005-3E5A-473B-9880-F2D462B8E66A}"/>
            </c:ext>
          </c:extLst>
        </c:ser>
        <c:ser>
          <c:idx val="3"/>
          <c:order val="3"/>
          <c:tx>
            <c:v>Normal</c:v>
          </c:tx>
          <c:xVal>
            <c:numRef>
              <c:f>'11b - Process Studies - Example'!$FF$41:$FF$53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Example'!$FK$41:$FK$53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3E5A-473B-9880-F2D462B8E66A}"/>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3E5A-473B-9880-F2D462B8E66A}"/>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Example'!$FG$58:$FG$59</c:f>
              <c:numCache>
                <c:formatCode>General</c:formatCode>
                <c:ptCount val="2"/>
                <c:pt idx="0">
                  <c:v>0</c:v>
                </c:pt>
                <c:pt idx="1">
                  <c:v>0</c:v>
                </c:pt>
              </c:numCache>
            </c:numRef>
          </c:xVal>
          <c:yVal>
            <c:numRef>
              <c:f>'11b - Process Studies - Example'!$FH$58:$FH$59</c:f>
              <c:numCache>
                <c:formatCode>0.00</c:formatCode>
                <c:ptCount val="2"/>
                <c:pt idx="0">
                  <c:v>0</c:v>
                </c:pt>
                <c:pt idx="1">
                  <c:v>0</c:v>
                </c:pt>
              </c:numCache>
            </c:numRef>
          </c:yVal>
          <c:smooth val="1"/>
          <c:extLst>
            <c:ext xmlns:c16="http://schemas.microsoft.com/office/drawing/2014/chart" uri="{C3380CC4-5D6E-409C-BE32-E72D297353CC}">
              <c16:uniqueId val="{00000008-3E5A-473B-9880-F2D462B8E66A}"/>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3E5A-473B-9880-F2D462B8E66A}"/>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Example'!$FG$61:$FG$62</c:f>
              <c:numCache>
                <c:formatCode>General</c:formatCode>
                <c:ptCount val="2"/>
                <c:pt idx="0">
                  <c:v>0</c:v>
                </c:pt>
                <c:pt idx="1">
                  <c:v>0</c:v>
                </c:pt>
              </c:numCache>
            </c:numRef>
          </c:xVal>
          <c:yVal>
            <c:numRef>
              <c:f>'11b - Process Studies - Example'!$FH$61:$FH$62</c:f>
              <c:numCache>
                <c:formatCode>0.00</c:formatCode>
                <c:ptCount val="2"/>
                <c:pt idx="0">
                  <c:v>0</c:v>
                </c:pt>
                <c:pt idx="1">
                  <c:v>0</c:v>
                </c:pt>
              </c:numCache>
            </c:numRef>
          </c:yVal>
          <c:smooth val="1"/>
          <c:extLst>
            <c:ext xmlns:c16="http://schemas.microsoft.com/office/drawing/2014/chart" uri="{C3380CC4-5D6E-409C-BE32-E72D297353CC}">
              <c16:uniqueId val="{0000000A-3E5A-473B-9880-F2D462B8E66A}"/>
            </c:ext>
          </c:extLst>
        </c:ser>
        <c:dLbls>
          <c:showLegendKey val="0"/>
          <c:showVal val="0"/>
          <c:showCatName val="0"/>
          <c:showSerName val="0"/>
          <c:showPercent val="0"/>
          <c:showBubbleSize val="0"/>
        </c:dLbls>
        <c:axId val="958317144"/>
        <c:axId val="996958232"/>
      </c:scatterChart>
      <c:valAx>
        <c:axId val="9583171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58232"/>
        <c:crosses val="autoZero"/>
        <c:crossBetween val="midCat"/>
      </c:valAx>
      <c:valAx>
        <c:axId val="996958232"/>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8317144"/>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Example'!$FT$41:$FT$53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Example'!$FX$41:$FX$53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5AC9-48C2-AC28-82340609C694}"/>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5AC9-48C2-AC28-82340609C694}"/>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C9-48C2-AC28-82340609C694}"/>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Example'!$FS$58:$FS$59</c:f>
              <c:numCache>
                <c:formatCode>General</c:formatCode>
                <c:ptCount val="2"/>
                <c:pt idx="0">
                  <c:v>0</c:v>
                </c:pt>
                <c:pt idx="1">
                  <c:v>0</c:v>
                </c:pt>
              </c:numCache>
            </c:numRef>
          </c:xVal>
          <c:yVal>
            <c:numRef>
              <c:f>'11b - Process Studies - Example'!$FT$58:$FT$59</c:f>
              <c:numCache>
                <c:formatCode>0.00</c:formatCode>
                <c:ptCount val="2"/>
                <c:pt idx="0">
                  <c:v>0</c:v>
                </c:pt>
                <c:pt idx="1">
                  <c:v>0</c:v>
                </c:pt>
              </c:numCache>
            </c:numRef>
          </c:yVal>
          <c:smooth val="1"/>
          <c:extLst>
            <c:ext xmlns:c16="http://schemas.microsoft.com/office/drawing/2014/chart" uri="{C3380CC4-5D6E-409C-BE32-E72D297353CC}">
              <c16:uniqueId val="{00000003-5AC9-48C2-AC28-82340609C694}"/>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5AC9-48C2-AC28-82340609C694}"/>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Example'!$FS$61:$FS$62</c:f>
              <c:numCache>
                <c:formatCode>General</c:formatCode>
                <c:ptCount val="2"/>
                <c:pt idx="0">
                  <c:v>0</c:v>
                </c:pt>
                <c:pt idx="1">
                  <c:v>0</c:v>
                </c:pt>
              </c:numCache>
            </c:numRef>
          </c:xVal>
          <c:yVal>
            <c:numRef>
              <c:f>'11b - Process Studies - Example'!$FT$61:$FT$62</c:f>
              <c:numCache>
                <c:formatCode>0.00</c:formatCode>
                <c:ptCount val="2"/>
                <c:pt idx="0">
                  <c:v>0</c:v>
                </c:pt>
                <c:pt idx="1">
                  <c:v>0</c:v>
                </c:pt>
              </c:numCache>
            </c:numRef>
          </c:yVal>
          <c:smooth val="1"/>
          <c:extLst>
            <c:ext xmlns:c16="http://schemas.microsoft.com/office/drawing/2014/chart" uri="{C3380CC4-5D6E-409C-BE32-E72D297353CC}">
              <c16:uniqueId val="{00000005-5AC9-48C2-AC28-82340609C694}"/>
            </c:ext>
          </c:extLst>
        </c:ser>
        <c:ser>
          <c:idx val="3"/>
          <c:order val="3"/>
          <c:tx>
            <c:v>Normal</c:v>
          </c:tx>
          <c:xVal>
            <c:numRef>
              <c:f>'11b - Process Studies - Example'!$FT$41:$FT$53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Example'!$FY$41:$FY$53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5AC9-48C2-AC28-82340609C694}"/>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5AC9-48C2-AC28-82340609C694}"/>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Example'!$FU$58:$FU$59</c:f>
              <c:numCache>
                <c:formatCode>General</c:formatCode>
                <c:ptCount val="2"/>
                <c:pt idx="0">
                  <c:v>0</c:v>
                </c:pt>
                <c:pt idx="1">
                  <c:v>0</c:v>
                </c:pt>
              </c:numCache>
            </c:numRef>
          </c:xVal>
          <c:yVal>
            <c:numRef>
              <c:f>'11b - Process Studies - Example'!$FV$58:$FV$59</c:f>
              <c:numCache>
                <c:formatCode>0.00</c:formatCode>
                <c:ptCount val="2"/>
                <c:pt idx="0">
                  <c:v>0</c:v>
                </c:pt>
                <c:pt idx="1">
                  <c:v>0</c:v>
                </c:pt>
              </c:numCache>
            </c:numRef>
          </c:yVal>
          <c:smooth val="1"/>
          <c:extLst>
            <c:ext xmlns:c16="http://schemas.microsoft.com/office/drawing/2014/chart" uri="{C3380CC4-5D6E-409C-BE32-E72D297353CC}">
              <c16:uniqueId val="{00000008-5AC9-48C2-AC28-82340609C694}"/>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5AC9-48C2-AC28-82340609C694}"/>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Example'!$FU$61:$FU$62</c:f>
              <c:numCache>
                <c:formatCode>General</c:formatCode>
                <c:ptCount val="2"/>
                <c:pt idx="0">
                  <c:v>0</c:v>
                </c:pt>
                <c:pt idx="1">
                  <c:v>0</c:v>
                </c:pt>
              </c:numCache>
            </c:numRef>
          </c:xVal>
          <c:yVal>
            <c:numRef>
              <c:f>'11b - Process Studies - Example'!$FV$61:$FV$62</c:f>
              <c:numCache>
                <c:formatCode>0.00</c:formatCode>
                <c:ptCount val="2"/>
                <c:pt idx="0">
                  <c:v>0</c:v>
                </c:pt>
                <c:pt idx="1">
                  <c:v>0</c:v>
                </c:pt>
              </c:numCache>
            </c:numRef>
          </c:yVal>
          <c:smooth val="1"/>
          <c:extLst>
            <c:ext xmlns:c16="http://schemas.microsoft.com/office/drawing/2014/chart" uri="{C3380CC4-5D6E-409C-BE32-E72D297353CC}">
              <c16:uniqueId val="{0000000A-5AC9-48C2-AC28-82340609C694}"/>
            </c:ext>
          </c:extLst>
        </c:ser>
        <c:dLbls>
          <c:showLegendKey val="0"/>
          <c:showVal val="0"/>
          <c:showCatName val="0"/>
          <c:showSerName val="0"/>
          <c:showPercent val="0"/>
          <c:showBubbleSize val="0"/>
        </c:dLbls>
        <c:axId val="996959016"/>
        <c:axId val="996959408"/>
      </c:scatterChart>
      <c:valAx>
        <c:axId val="9969590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59408"/>
        <c:crosses val="autoZero"/>
        <c:crossBetween val="midCat"/>
      </c:valAx>
      <c:valAx>
        <c:axId val="996959408"/>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59016"/>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Example'!$GH$41:$GH$53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Example'!$GL$41:$GL$53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51D2-40EE-9A84-DC331E0BC936}"/>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51D2-40EE-9A84-DC331E0BC936}"/>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D2-40EE-9A84-DC331E0BC936}"/>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Example'!$GG$58:$GG$59</c:f>
              <c:numCache>
                <c:formatCode>General</c:formatCode>
                <c:ptCount val="2"/>
                <c:pt idx="0">
                  <c:v>0</c:v>
                </c:pt>
                <c:pt idx="1">
                  <c:v>0</c:v>
                </c:pt>
              </c:numCache>
            </c:numRef>
          </c:xVal>
          <c:yVal>
            <c:numRef>
              <c:f>'11b - Process Studies - Example'!$GH$58:$GH$59</c:f>
              <c:numCache>
                <c:formatCode>0.00</c:formatCode>
                <c:ptCount val="2"/>
                <c:pt idx="0">
                  <c:v>0</c:v>
                </c:pt>
                <c:pt idx="1">
                  <c:v>0</c:v>
                </c:pt>
              </c:numCache>
            </c:numRef>
          </c:yVal>
          <c:smooth val="1"/>
          <c:extLst>
            <c:ext xmlns:c16="http://schemas.microsoft.com/office/drawing/2014/chart" uri="{C3380CC4-5D6E-409C-BE32-E72D297353CC}">
              <c16:uniqueId val="{00000003-51D2-40EE-9A84-DC331E0BC936}"/>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51D2-40EE-9A84-DC331E0BC936}"/>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Example'!$GG$61:$GG$62</c:f>
              <c:numCache>
                <c:formatCode>General</c:formatCode>
                <c:ptCount val="2"/>
                <c:pt idx="0">
                  <c:v>0</c:v>
                </c:pt>
                <c:pt idx="1">
                  <c:v>0</c:v>
                </c:pt>
              </c:numCache>
            </c:numRef>
          </c:xVal>
          <c:yVal>
            <c:numRef>
              <c:f>'11b - Process Studies - Example'!$GH$61:$GH$62</c:f>
              <c:numCache>
                <c:formatCode>0.00</c:formatCode>
                <c:ptCount val="2"/>
                <c:pt idx="0">
                  <c:v>0</c:v>
                </c:pt>
                <c:pt idx="1">
                  <c:v>0</c:v>
                </c:pt>
              </c:numCache>
            </c:numRef>
          </c:yVal>
          <c:smooth val="1"/>
          <c:extLst>
            <c:ext xmlns:c16="http://schemas.microsoft.com/office/drawing/2014/chart" uri="{C3380CC4-5D6E-409C-BE32-E72D297353CC}">
              <c16:uniqueId val="{00000005-51D2-40EE-9A84-DC331E0BC936}"/>
            </c:ext>
          </c:extLst>
        </c:ser>
        <c:ser>
          <c:idx val="3"/>
          <c:order val="3"/>
          <c:tx>
            <c:v>Normal</c:v>
          </c:tx>
          <c:xVal>
            <c:numRef>
              <c:f>'11b - Process Studies - Example'!$GH$41:$GH$53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Example'!$GM$41:$GM$53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51D2-40EE-9A84-DC331E0BC936}"/>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51D2-40EE-9A84-DC331E0BC936}"/>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Example'!$GI$58:$GI$59</c:f>
              <c:numCache>
                <c:formatCode>General</c:formatCode>
                <c:ptCount val="2"/>
                <c:pt idx="0">
                  <c:v>0</c:v>
                </c:pt>
                <c:pt idx="1">
                  <c:v>0</c:v>
                </c:pt>
              </c:numCache>
            </c:numRef>
          </c:xVal>
          <c:yVal>
            <c:numRef>
              <c:f>'11b - Process Studies - Example'!$GJ$58:$GJ$59</c:f>
              <c:numCache>
                <c:formatCode>0.00</c:formatCode>
                <c:ptCount val="2"/>
                <c:pt idx="0">
                  <c:v>0</c:v>
                </c:pt>
                <c:pt idx="1">
                  <c:v>0</c:v>
                </c:pt>
              </c:numCache>
            </c:numRef>
          </c:yVal>
          <c:smooth val="1"/>
          <c:extLst>
            <c:ext xmlns:c16="http://schemas.microsoft.com/office/drawing/2014/chart" uri="{C3380CC4-5D6E-409C-BE32-E72D297353CC}">
              <c16:uniqueId val="{00000008-51D2-40EE-9A84-DC331E0BC936}"/>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51D2-40EE-9A84-DC331E0BC936}"/>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Example'!$GI$61:$GI$62</c:f>
              <c:numCache>
                <c:formatCode>General</c:formatCode>
                <c:ptCount val="2"/>
                <c:pt idx="0">
                  <c:v>0</c:v>
                </c:pt>
                <c:pt idx="1">
                  <c:v>0</c:v>
                </c:pt>
              </c:numCache>
            </c:numRef>
          </c:xVal>
          <c:yVal>
            <c:numRef>
              <c:f>'11b - Process Studies - Example'!$GJ$61:$GJ$62</c:f>
              <c:numCache>
                <c:formatCode>0.00</c:formatCode>
                <c:ptCount val="2"/>
                <c:pt idx="0">
                  <c:v>0</c:v>
                </c:pt>
                <c:pt idx="1">
                  <c:v>0</c:v>
                </c:pt>
              </c:numCache>
            </c:numRef>
          </c:yVal>
          <c:smooth val="1"/>
          <c:extLst>
            <c:ext xmlns:c16="http://schemas.microsoft.com/office/drawing/2014/chart" uri="{C3380CC4-5D6E-409C-BE32-E72D297353CC}">
              <c16:uniqueId val="{0000000A-51D2-40EE-9A84-DC331E0BC936}"/>
            </c:ext>
          </c:extLst>
        </c:ser>
        <c:dLbls>
          <c:showLegendKey val="0"/>
          <c:showVal val="0"/>
          <c:showCatName val="0"/>
          <c:showSerName val="0"/>
          <c:showPercent val="0"/>
          <c:showBubbleSize val="0"/>
        </c:dLbls>
        <c:axId val="996960192"/>
        <c:axId val="996960584"/>
      </c:scatterChart>
      <c:valAx>
        <c:axId val="9969601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60584"/>
        <c:crosses val="autoZero"/>
        <c:crossBetween val="midCat"/>
      </c:valAx>
      <c:valAx>
        <c:axId val="996960584"/>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60192"/>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Example'!$GV$41:$GV$53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Example'!$GZ$41:$GZ$53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57AC-4ADC-ADBF-E1C1322CE2E4}"/>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57AC-4ADC-ADBF-E1C1322CE2E4}"/>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AC-4ADC-ADBF-E1C1322CE2E4}"/>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Example'!$GU$58:$GU$59</c:f>
              <c:numCache>
                <c:formatCode>General</c:formatCode>
                <c:ptCount val="2"/>
                <c:pt idx="0">
                  <c:v>0</c:v>
                </c:pt>
                <c:pt idx="1">
                  <c:v>0</c:v>
                </c:pt>
              </c:numCache>
            </c:numRef>
          </c:xVal>
          <c:yVal>
            <c:numRef>
              <c:f>'11b - Process Studies - Example'!$GV$58:$GV$59</c:f>
              <c:numCache>
                <c:formatCode>0.00</c:formatCode>
                <c:ptCount val="2"/>
                <c:pt idx="0">
                  <c:v>0</c:v>
                </c:pt>
                <c:pt idx="1">
                  <c:v>0</c:v>
                </c:pt>
              </c:numCache>
            </c:numRef>
          </c:yVal>
          <c:smooth val="1"/>
          <c:extLst>
            <c:ext xmlns:c16="http://schemas.microsoft.com/office/drawing/2014/chart" uri="{C3380CC4-5D6E-409C-BE32-E72D297353CC}">
              <c16:uniqueId val="{00000003-57AC-4ADC-ADBF-E1C1322CE2E4}"/>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57AC-4ADC-ADBF-E1C1322CE2E4}"/>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Example'!$GU$61:$GU$62</c:f>
              <c:numCache>
                <c:formatCode>General</c:formatCode>
                <c:ptCount val="2"/>
                <c:pt idx="0">
                  <c:v>0</c:v>
                </c:pt>
                <c:pt idx="1">
                  <c:v>0</c:v>
                </c:pt>
              </c:numCache>
            </c:numRef>
          </c:xVal>
          <c:yVal>
            <c:numRef>
              <c:f>'11b - Process Studies - Example'!$GV$61:$GV$62</c:f>
              <c:numCache>
                <c:formatCode>0.00</c:formatCode>
                <c:ptCount val="2"/>
                <c:pt idx="0">
                  <c:v>0</c:v>
                </c:pt>
                <c:pt idx="1">
                  <c:v>0</c:v>
                </c:pt>
              </c:numCache>
            </c:numRef>
          </c:yVal>
          <c:smooth val="1"/>
          <c:extLst>
            <c:ext xmlns:c16="http://schemas.microsoft.com/office/drawing/2014/chart" uri="{C3380CC4-5D6E-409C-BE32-E72D297353CC}">
              <c16:uniqueId val="{00000005-57AC-4ADC-ADBF-E1C1322CE2E4}"/>
            </c:ext>
          </c:extLst>
        </c:ser>
        <c:ser>
          <c:idx val="3"/>
          <c:order val="3"/>
          <c:tx>
            <c:v>Normal</c:v>
          </c:tx>
          <c:xVal>
            <c:numRef>
              <c:f>'11b - Process Studies - Example'!$GV$41:$GV$53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Example'!$HA$41:$HA$53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57AC-4ADC-ADBF-E1C1322CE2E4}"/>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57AC-4ADC-ADBF-E1C1322CE2E4}"/>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Example'!$GW$58:$GW$59</c:f>
              <c:numCache>
                <c:formatCode>General</c:formatCode>
                <c:ptCount val="2"/>
                <c:pt idx="0">
                  <c:v>0</c:v>
                </c:pt>
                <c:pt idx="1">
                  <c:v>0</c:v>
                </c:pt>
              </c:numCache>
            </c:numRef>
          </c:xVal>
          <c:yVal>
            <c:numRef>
              <c:f>'11b - Process Studies - Example'!$GX$58:$GX$59</c:f>
              <c:numCache>
                <c:formatCode>0.00</c:formatCode>
                <c:ptCount val="2"/>
                <c:pt idx="0">
                  <c:v>0</c:v>
                </c:pt>
                <c:pt idx="1">
                  <c:v>0</c:v>
                </c:pt>
              </c:numCache>
            </c:numRef>
          </c:yVal>
          <c:smooth val="1"/>
          <c:extLst>
            <c:ext xmlns:c16="http://schemas.microsoft.com/office/drawing/2014/chart" uri="{C3380CC4-5D6E-409C-BE32-E72D297353CC}">
              <c16:uniqueId val="{00000008-57AC-4ADC-ADBF-E1C1322CE2E4}"/>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57AC-4ADC-ADBF-E1C1322CE2E4}"/>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Example'!$GW$61:$GW$62</c:f>
              <c:numCache>
                <c:formatCode>General</c:formatCode>
                <c:ptCount val="2"/>
                <c:pt idx="0">
                  <c:v>0</c:v>
                </c:pt>
                <c:pt idx="1">
                  <c:v>0</c:v>
                </c:pt>
              </c:numCache>
            </c:numRef>
          </c:xVal>
          <c:yVal>
            <c:numRef>
              <c:f>'11b - Process Studies - Example'!$GX$61:$GX$62</c:f>
              <c:numCache>
                <c:formatCode>0.00</c:formatCode>
                <c:ptCount val="2"/>
                <c:pt idx="0">
                  <c:v>0</c:v>
                </c:pt>
                <c:pt idx="1">
                  <c:v>0</c:v>
                </c:pt>
              </c:numCache>
            </c:numRef>
          </c:yVal>
          <c:smooth val="1"/>
          <c:extLst>
            <c:ext xmlns:c16="http://schemas.microsoft.com/office/drawing/2014/chart" uri="{C3380CC4-5D6E-409C-BE32-E72D297353CC}">
              <c16:uniqueId val="{0000000A-57AC-4ADC-ADBF-E1C1322CE2E4}"/>
            </c:ext>
          </c:extLst>
        </c:ser>
        <c:dLbls>
          <c:showLegendKey val="0"/>
          <c:showVal val="0"/>
          <c:showCatName val="0"/>
          <c:showSerName val="0"/>
          <c:showPercent val="0"/>
          <c:showBubbleSize val="0"/>
        </c:dLbls>
        <c:axId val="996961368"/>
        <c:axId val="996961760"/>
      </c:scatterChart>
      <c:valAx>
        <c:axId val="9969613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61760"/>
        <c:crosses val="autoZero"/>
        <c:crossBetween val="midCat"/>
      </c:valAx>
      <c:valAx>
        <c:axId val="996961760"/>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61368"/>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US"/>
              <a:t>Accuracy by Individual</a:t>
            </a:r>
          </a:p>
        </c:rich>
      </c:tx>
      <c:layout>
        <c:manualLayout>
          <c:xMode val="edge"/>
          <c:yMode val="edge"/>
          <c:x val="1.6077015643802647E-2"/>
          <c:y val="1.8116103134167054E-2"/>
        </c:manualLayout>
      </c:layout>
      <c:overlay val="0"/>
      <c:spPr>
        <a:noFill/>
        <a:ln w="25400">
          <a:noFill/>
        </a:ln>
      </c:spPr>
    </c:title>
    <c:autoTitleDeleted val="0"/>
    <c:plotArea>
      <c:layout>
        <c:manualLayout>
          <c:layoutTarget val="inner"/>
          <c:xMode val="edge"/>
          <c:yMode val="edge"/>
          <c:x val="0.25080385852090031"/>
          <c:y val="0.15579765270342472"/>
          <c:w val="0.707395498392283"/>
          <c:h val="0.73188664758352995"/>
        </c:manualLayout>
      </c:layout>
      <c:stockChart>
        <c:ser>
          <c:idx val="0"/>
          <c:order val="0"/>
          <c:tx>
            <c:strRef>
              <c:f>'8c2 - MSA Attribute - Form'!$S$16</c:f>
              <c:strCache>
                <c:ptCount val="1"/>
                <c:pt idx="0">
                  <c:v>95% UCL</c:v>
                </c:pt>
              </c:strCache>
            </c:strRef>
          </c:tx>
          <c:spPr>
            <a:ln w="28575">
              <a:noFill/>
            </a:ln>
          </c:spPr>
          <c:marker>
            <c:symbol val="square"/>
            <c:size val="5"/>
            <c:spPr>
              <a:solidFill>
                <a:srgbClr val="FF0000"/>
              </a:solidFill>
              <a:ln>
                <a:solidFill>
                  <a:srgbClr val="FF0000"/>
                </a:solidFill>
                <a:prstDash val="solid"/>
              </a:ln>
            </c:spPr>
          </c:marker>
          <c:cat>
            <c:strRef>
              <c:f>'8c2 - MSA Attribute - Form'!$W$10:$Y$10</c:f>
              <c:strCache>
                <c:ptCount val="3"/>
                <c:pt idx="0">
                  <c:v>Individual 1</c:v>
                </c:pt>
                <c:pt idx="1">
                  <c:v>Individual 2</c:v>
                </c:pt>
                <c:pt idx="2">
                  <c:v>Individual 3</c:v>
                </c:pt>
              </c:strCache>
            </c:strRef>
          </c:cat>
          <c:val>
            <c:numRef>
              <c:f>'8c2 - MSA Attribute - Form'!$W$16:$Y$16</c:f>
              <c:numCache>
                <c:formatCode>0.0%</c:formatCode>
                <c:ptCount val="3"/>
                <c:pt idx="0">
                  <c:v>0</c:v>
                </c:pt>
                <c:pt idx="1">
                  <c:v>0</c:v>
                </c:pt>
                <c:pt idx="2">
                  <c:v>0</c:v>
                </c:pt>
              </c:numCache>
            </c:numRef>
          </c:val>
          <c:smooth val="0"/>
          <c:extLst>
            <c:ext xmlns:c16="http://schemas.microsoft.com/office/drawing/2014/chart" uri="{C3380CC4-5D6E-409C-BE32-E72D297353CC}">
              <c16:uniqueId val="{00000000-29AA-4EBF-8902-29B672B8E35E}"/>
            </c:ext>
          </c:extLst>
        </c:ser>
        <c:ser>
          <c:idx val="1"/>
          <c:order val="1"/>
          <c:tx>
            <c:strRef>
              <c:f>'8c2 - MSA Attribute - Form'!$S$17</c:f>
              <c:strCache>
                <c:ptCount val="1"/>
                <c:pt idx="0">
                  <c:v>Calculated Score</c:v>
                </c:pt>
              </c:strCache>
            </c:strRef>
          </c:tx>
          <c:spPr>
            <a:ln w="28575">
              <a:noFill/>
            </a:ln>
          </c:spPr>
          <c:marker>
            <c:symbol val="triangle"/>
            <c:size val="5"/>
            <c:spPr>
              <a:solidFill>
                <a:srgbClr val="00FF00"/>
              </a:solidFill>
              <a:ln>
                <a:solidFill>
                  <a:srgbClr val="00FF00"/>
                </a:solidFill>
                <a:prstDash val="solid"/>
              </a:ln>
            </c:spPr>
          </c:marker>
          <c:cat>
            <c:strRef>
              <c:f>'8c2 - MSA Attribute - Form'!$W$10:$Y$10</c:f>
              <c:strCache>
                <c:ptCount val="3"/>
                <c:pt idx="0">
                  <c:v>Individual 1</c:v>
                </c:pt>
                <c:pt idx="1">
                  <c:v>Individual 2</c:v>
                </c:pt>
                <c:pt idx="2">
                  <c:v>Individual 3</c:v>
                </c:pt>
              </c:strCache>
            </c:strRef>
          </c:cat>
          <c:val>
            <c:numRef>
              <c:f>'8c2 - MSA Attribute - Form'!$W$17:$Y$17</c:f>
              <c:numCache>
                <c:formatCode>0.0%</c:formatCode>
                <c:ptCount val="3"/>
                <c:pt idx="0">
                  <c:v>0</c:v>
                </c:pt>
                <c:pt idx="1">
                  <c:v>0</c:v>
                </c:pt>
                <c:pt idx="2">
                  <c:v>0</c:v>
                </c:pt>
              </c:numCache>
            </c:numRef>
          </c:val>
          <c:smooth val="0"/>
          <c:extLst>
            <c:ext xmlns:c16="http://schemas.microsoft.com/office/drawing/2014/chart" uri="{C3380CC4-5D6E-409C-BE32-E72D297353CC}">
              <c16:uniqueId val="{00000001-29AA-4EBF-8902-29B672B8E35E}"/>
            </c:ext>
          </c:extLst>
        </c:ser>
        <c:ser>
          <c:idx val="2"/>
          <c:order val="2"/>
          <c:tx>
            <c:strRef>
              <c:f>'8c2 - MSA Attribute - Form'!$S$18</c:f>
              <c:strCache>
                <c:ptCount val="1"/>
                <c:pt idx="0">
                  <c:v>95% LCL</c:v>
                </c:pt>
              </c:strCache>
            </c:strRef>
          </c:tx>
          <c:spPr>
            <a:ln w="28575">
              <a:noFill/>
            </a:ln>
          </c:spPr>
          <c:marker>
            <c:symbol val="square"/>
            <c:size val="5"/>
            <c:spPr>
              <a:solidFill>
                <a:srgbClr val="FF0000"/>
              </a:solidFill>
              <a:ln>
                <a:solidFill>
                  <a:srgbClr val="FF0000"/>
                </a:solidFill>
                <a:prstDash val="solid"/>
              </a:ln>
            </c:spPr>
          </c:marker>
          <c:cat>
            <c:strRef>
              <c:f>'8c2 - MSA Attribute - Form'!$W$10:$Y$10</c:f>
              <c:strCache>
                <c:ptCount val="3"/>
                <c:pt idx="0">
                  <c:v>Individual 1</c:v>
                </c:pt>
                <c:pt idx="1">
                  <c:v>Individual 2</c:v>
                </c:pt>
                <c:pt idx="2">
                  <c:v>Individual 3</c:v>
                </c:pt>
              </c:strCache>
            </c:strRef>
          </c:cat>
          <c:val>
            <c:numRef>
              <c:f>'8c2 - MSA Attribute - Form'!$W$18:$Y$18</c:f>
              <c:numCache>
                <c:formatCode>0.0%</c:formatCode>
                <c:ptCount val="3"/>
                <c:pt idx="0">
                  <c:v>0</c:v>
                </c:pt>
                <c:pt idx="1">
                  <c:v>0</c:v>
                </c:pt>
                <c:pt idx="2">
                  <c:v>0</c:v>
                </c:pt>
              </c:numCache>
            </c:numRef>
          </c:val>
          <c:smooth val="0"/>
          <c:extLst>
            <c:ext xmlns:c16="http://schemas.microsoft.com/office/drawing/2014/chart" uri="{C3380CC4-5D6E-409C-BE32-E72D297353CC}">
              <c16:uniqueId val="{00000002-29AA-4EBF-8902-29B672B8E35E}"/>
            </c:ext>
          </c:extLst>
        </c:ser>
        <c:dLbls>
          <c:showLegendKey val="0"/>
          <c:showVal val="0"/>
          <c:showCatName val="0"/>
          <c:showSerName val="0"/>
          <c:showPercent val="0"/>
          <c:showBubbleSize val="0"/>
        </c:dLbls>
        <c:hiLowLines>
          <c:spPr>
            <a:ln w="3175">
              <a:solidFill>
                <a:srgbClr val="000000"/>
              </a:solidFill>
              <a:prstDash val="solid"/>
            </a:ln>
          </c:spPr>
        </c:hiLowLines>
        <c:axId val="819013256"/>
        <c:axId val="819013648"/>
      </c:stockChart>
      <c:catAx>
        <c:axId val="8190132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3648"/>
        <c:crosses val="autoZero"/>
        <c:auto val="0"/>
        <c:lblAlgn val="ctr"/>
        <c:lblOffset val="100"/>
        <c:tickLblSkip val="1"/>
        <c:tickMarkSkip val="1"/>
        <c:noMultiLvlLbl val="0"/>
      </c:catAx>
      <c:valAx>
        <c:axId val="819013648"/>
        <c:scaling>
          <c:orientation val="minMax"/>
          <c:max val="1.1000000000000001"/>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Accuracy</a:t>
                </a:r>
              </a:p>
            </c:rich>
          </c:tx>
          <c:layout>
            <c:manualLayout>
              <c:xMode val="edge"/>
              <c:yMode val="edge"/>
              <c:x val="2.2508125112519779E-2"/>
              <c:y val="0.42029149297514279"/>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3256"/>
        <c:crosses val="autoZero"/>
        <c:crossBetween val="between"/>
        <c:majorUnit val="0.1"/>
        <c:minorUnit val="0.04"/>
      </c:valAx>
      <c:spPr>
        <a:noFill/>
        <a:ln w="12700">
          <a:solidFill>
            <a:srgbClr val="808080"/>
          </a:solidFill>
          <a:prstDash val="solid"/>
        </a:ln>
      </c:spPr>
    </c:plotArea>
    <c:legend>
      <c:legendPos val="r"/>
      <c:layout>
        <c:manualLayout>
          <c:xMode val="edge"/>
          <c:yMode val="edge"/>
          <c:x val="0.63022522906658329"/>
          <c:y val="1.8116103134167054E-2"/>
          <c:w val="0.34726702483489202"/>
          <c:h val="0.13405836035201482"/>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Example'!$HJ$41:$HJ$53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Example'!$HN$41:$HN$53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AA20-463A-B43C-46289F72B429}"/>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AA20-463A-B43C-46289F72B429}"/>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20-463A-B43C-46289F72B429}"/>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Example'!$HI$58:$HI$59</c:f>
              <c:numCache>
                <c:formatCode>General</c:formatCode>
                <c:ptCount val="2"/>
                <c:pt idx="0">
                  <c:v>0</c:v>
                </c:pt>
                <c:pt idx="1">
                  <c:v>0</c:v>
                </c:pt>
              </c:numCache>
            </c:numRef>
          </c:xVal>
          <c:yVal>
            <c:numRef>
              <c:f>'11b - Process Studies - Example'!$HJ$58:$HJ$59</c:f>
              <c:numCache>
                <c:formatCode>0.00</c:formatCode>
                <c:ptCount val="2"/>
                <c:pt idx="0">
                  <c:v>0</c:v>
                </c:pt>
                <c:pt idx="1">
                  <c:v>0</c:v>
                </c:pt>
              </c:numCache>
            </c:numRef>
          </c:yVal>
          <c:smooth val="1"/>
          <c:extLst>
            <c:ext xmlns:c16="http://schemas.microsoft.com/office/drawing/2014/chart" uri="{C3380CC4-5D6E-409C-BE32-E72D297353CC}">
              <c16:uniqueId val="{00000003-AA20-463A-B43C-46289F72B429}"/>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AA20-463A-B43C-46289F72B429}"/>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Example'!$HI$61:$HI$62</c:f>
              <c:numCache>
                <c:formatCode>General</c:formatCode>
                <c:ptCount val="2"/>
                <c:pt idx="0">
                  <c:v>0</c:v>
                </c:pt>
                <c:pt idx="1">
                  <c:v>0</c:v>
                </c:pt>
              </c:numCache>
            </c:numRef>
          </c:xVal>
          <c:yVal>
            <c:numRef>
              <c:f>'11b - Process Studies - Example'!$HJ$61:$HJ$62</c:f>
              <c:numCache>
                <c:formatCode>0.00</c:formatCode>
                <c:ptCount val="2"/>
                <c:pt idx="0">
                  <c:v>0</c:v>
                </c:pt>
                <c:pt idx="1">
                  <c:v>0</c:v>
                </c:pt>
              </c:numCache>
            </c:numRef>
          </c:yVal>
          <c:smooth val="1"/>
          <c:extLst>
            <c:ext xmlns:c16="http://schemas.microsoft.com/office/drawing/2014/chart" uri="{C3380CC4-5D6E-409C-BE32-E72D297353CC}">
              <c16:uniqueId val="{00000005-AA20-463A-B43C-46289F72B429}"/>
            </c:ext>
          </c:extLst>
        </c:ser>
        <c:ser>
          <c:idx val="3"/>
          <c:order val="3"/>
          <c:tx>
            <c:v>Normal</c:v>
          </c:tx>
          <c:xVal>
            <c:numRef>
              <c:f>'11b - Process Studies - Example'!$HJ$41:$HJ$53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Example'!$HO$41:$HO$53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AA20-463A-B43C-46289F72B429}"/>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AA20-463A-B43C-46289F72B429}"/>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Example'!$HK$58:$HK$59</c:f>
              <c:numCache>
                <c:formatCode>General</c:formatCode>
                <c:ptCount val="2"/>
                <c:pt idx="0">
                  <c:v>0</c:v>
                </c:pt>
                <c:pt idx="1">
                  <c:v>0</c:v>
                </c:pt>
              </c:numCache>
            </c:numRef>
          </c:xVal>
          <c:yVal>
            <c:numRef>
              <c:f>'11b - Process Studies - Example'!$HL$58:$HL$59</c:f>
              <c:numCache>
                <c:formatCode>0.00</c:formatCode>
                <c:ptCount val="2"/>
                <c:pt idx="0">
                  <c:v>0</c:v>
                </c:pt>
                <c:pt idx="1">
                  <c:v>0</c:v>
                </c:pt>
              </c:numCache>
            </c:numRef>
          </c:yVal>
          <c:smooth val="1"/>
          <c:extLst>
            <c:ext xmlns:c16="http://schemas.microsoft.com/office/drawing/2014/chart" uri="{C3380CC4-5D6E-409C-BE32-E72D297353CC}">
              <c16:uniqueId val="{00000008-AA20-463A-B43C-46289F72B429}"/>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AA20-463A-B43C-46289F72B429}"/>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Example'!$HK$61:$HK$62</c:f>
              <c:numCache>
                <c:formatCode>General</c:formatCode>
                <c:ptCount val="2"/>
                <c:pt idx="0">
                  <c:v>0</c:v>
                </c:pt>
                <c:pt idx="1">
                  <c:v>0</c:v>
                </c:pt>
              </c:numCache>
            </c:numRef>
          </c:xVal>
          <c:yVal>
            <c:numRef>
              <c:f>'11b - Process Studies - Example'!$HL$61:$HL$62</c:f>
              <c:numCache>
                <c:formatCode>0.00</c:formatCode>
                <c:ptCount val="2"/>
                <c:pt idx="0">
                  <c:v>0</c:v>
                </c:pt>
                <c:pt idx="1">
                  <c:v>0</c:v>
                </c:pt>
              </c:numCache>
            </c:numRef>
          </c:yVal>
          <c:smooth val="1"/>
          <c:extLst>
            <c:ext xmlns:c16="http://schemas.microsoft.com/office/drawing/2014/chart" uri="{C3380CC4-5D6E-409C-BE32-E72D297353CC}">
              <c16:uniqueId val="{0000000A-AA20-463A-B43C-46289F72B429}"/>
            </c:ext>
          </c:extLst>
        </c:ser>
        <c:dLbls>
          <c:showLegendKey val="0"/>
          <c:showVal val="0"/>
          <c:showCatName val="0"/>
          <c:showSerName val="0"/>
          <c:showPercent val="0"/>
          <c:showBubbleSize val="0"/>
        </c:dLbls>
        <c:axId val="996962544"/>
        <c:axId val="996962936"/>
      </c:scatterChart>
      <c:valAx>
        <c:axId val="9969625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62936"/>
        <c:crosses val="autoZero"/>
        <c:crossBetween val="midCat"/>
      </c:valAx>
      <c:valAx>
        <c:axId val="996962936"/>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62544"/>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Example'!$HX$41:$HX$53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Example'!$IB$41:$IB$53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F02C-4B30-BC2C-3FC16D155B8B}"/>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F02C-4B30-BC2C-3FC16D155B8B}"/>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2C-4B30-BC2C-3FC16D155B8B}"/>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Example'!$HW$58:$HW$59</c:f>
              <c:numCache>
                <c:formatCode>General</c:formatCode>
                <c:ptCount val="2"/>
                <c:pt idx="0">
                  <c:v>0</c:v>
                </c:pt>
                <c:pt idx="1">
                  <c:v>0</c:v>
                </c:pt>
              </c:numCache>
            </c:numRef>
          </c:xVal>
          <c:yVal>
            <c:numRef>
              <c:f>'11b - Process Studies - Example'!$HX$58:$HX$59</c:f>
              <c:numCache>
                <c:formatCode>0.00</c:formatCode>
                <c:ptCount val="2"/>
                <c:pt idx="0">
                  <c:v>0</c:v>
                </c:pt>
                <c:pt idx="1">
                  <c:v>0</c:v>
                </c:pt>
              </c:numCache>
            </c:numRef>
          </c:yVal>
          <c:smooth val="1"/>
          <c:extLst>
            <c:ext xmlns:c16="http://schemas.microsoft.com/office/drawing/2014/chart" uri="{C3380CC4-5D6E-409C-BE32-E72D297353CC}">
              <c16:uniqueId val="{00000003-F02C-4B30-BC2C-3FC16D155B8B}"/>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F02C-4B30-BC2C-3FC16D155B8B}"/>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Example'!$HW$61:$HW$62</c:f>
              <c:numCache>
                <c:formatCode>General</c:formatCode>
                <c:ptCount val="2"/>
                <c:pt idx="0">
                  <c:v>0</c:v>
                </c:pt>
                <c:pt idx="1">
                  <c:v>0</c:v>
                </c:pt>
              </c:numCache>
            </c:numRef>
          </c:xVal>
          <c:yVal>
            <c:numRef>
              <c:f>'11b - Process Studies - Example'!$HX$61:$HX$62</c:f>
              <c:numCache>
                <c:formatCode>0.00</c:formatCode>
                <c:ptCount val="2"/>
                <c:pt idx="0">
                  <c:v>0</c:v>
                </c:pt>
                <c:pt idx="1">
                  <c:v>0</c:v>
                </c:pt>
              </c:numCache>
            </c:numRef>
          </c:yVal>
          <c:smooth val="1"/>
          <c:extLst>
            <c:ext xmlns:c16="http://schemas.microsoft.com/office/drawing/2014/chart" uri="{C3380CC4-5D6E-409C-BE32-E72D297353CC}">
              <c16:uniqueId val="{00000005-F02C-4B30-BC2C-3FC16D155B8B}"/>
            </c:ext>
          </c:extLst>
        </c:ser>
        <c:ser>
          <c:idx val="3"/>
          <c:order val="3"/>
          <c:tx>
            <c:v>Normal</c:v>
          </c:tx>
          <c:xVal>
            <c:numRef>
              <c:f>'11b - Process Studies - Example'!$HX$41:$HX$53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Example'!$IC$41:$IC$53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F02C-4B30-BC2C-3FC16D155B8B}"/>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F02C-4B30-BC2C-3FC16D155B8B}"/>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Example'!$HY$58:$HY$59</c:f>
              <c:numCache>
                <c:formatCode>General</c:formatCode>
                <c:ptCount val="2"/>
                <c:pt idx="0">
                  <c:v>0</c:v>
                </c:pt>
                <c:pt idx="1">
                  <c:v>0</c:v>
                </c:pt>
              </c:numCache>
            </c:numRef>
          </c:xVal>
          <c:yVal>
            <c:numRef>
              <c:f>'11b - Process Studies - Example'!$HZ$58:$HZ$59</c:f>
              <c:numCache>
                <c:formatCode>0.00</c:formatCode>
                <c:ptCount val="2"/>
                <c:pt idx="0">
                  <c:v>0</c:v>
                </c:pt>
                <c:pt idx="1">
                  <c:v>0</c:v>
                </c:pt>
              </c:numCache>
            </c:numRef>
          </c:yVal>
          <c:smooth val="1"/>
          <c:extLst>
            <c:ext xmlns:c16="http://schemas.microsoft.com/office/drawing/2014/chart" uri="{C3380CC4-5D6E-409C-BE32-E72D297353CC}">
              <c16:uniqueId val="{00000008-F02C-4B30-BC2C-3FC16D155B8B}"/>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F02C-4B30-BC2C-3FC16D155B8B}"/>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Example'!$HY$61:$HY$62</c:f>
              <c:numCache>
                <c:formatCode>General</c:formatCode>
                <c:ptCount val="2"/>
                <c:pt idx="0">
                  <c:v>0</c:v>
                </c:pt>
                <c:pt idx="1">
                  <c:v>0</c:v>
                </c:pt>
              </c:numCache>
            </c:numRef>
          </c:xVal>
          <c:yVal>
            <c:numRef>
              <c:f>'11b - Process Studies - Example'!$HZ$61:$HZ$62</c:f>
              <c:numCache>
                <c:formatCode>0.00</c:formatCode>
                <c:ptCount val="2"/>
                <c:pt idx="0">
                  <c:v>0</c:v>
                </c:pt>
                <c:pt idx="1">
                  <c:v>0</c:v>
                </c:pt>
              </c:numCache>
            </c:numRef>
          </c:yVal>
          <c:smooth val="1"/>
          <c:extLst>
            <c:ext xmlns:c16="http://schemas.microsoft.com/office/drawing/2014/chart" uri="{C3380CC4-5D6E-409C-BE32-E72D297353CC}">
              <c16:uniqueId val="{0000000A-F02C-4B30-BC2C-3FC16D155B8B}"/>
            </c:ext>
          </c:extLst>
        </c:ser>
        <c:dLbls>
          <c:showLegendKey val="0"/>
          <c:showVal val="0"/>
          <c:showCatName val="0"/>
          <c:showSerName val="0"/>
          <c:showPercent val="0"/>
          <c:showBubbleSize val="0"/>
        </c:dLbls>
        <c:axId val="996963720"/>
        <c:axId val="996964112"/>
      </c:scatterChart>
      <c:valAx>
        <c:axId val="9969637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64112"/>
        <c:crosses val="autoZero"/>
        <c:crossBetween val="midCat"/>
      </c:valAx>
      <c:valAx>
        <c:axId val="996964112"/>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63720"/>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Example'!$IL$41:$IL$53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Example'!$IP$41:$IP$53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ACDC-42FE-82F0-5B3B2F4E50CA}"/>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ACDC-42FE-82F0-5B3B2F4E50CA}"/>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DC-42FE-82F0-5B3B2F4E50CA}"/>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Example'!$IK$58:$IK$59</c:f>
              <c:numCache>
                <c:formatCode>General</c:formatCode>
                <c:ptCount val="2"/>
                <c:pt idx="0">
                  <c:v>0</c:v>
                </c:pt>
                <c:pt idx="1">
                  <c:v>0</c:v>
                </c:pt>
              </c:numCache>
            </c:numRef>
          </c:xVal>
          <c:yVal>
            <c:numRef>
              <c:f>'11b - Process Studies - Example'!$IL$58:$IL$59</c:f>
              <c:numCache>
                <c:formatCode>0.00</c:formatCode>
                <c:ptCount val="2"/>
                <c:pt idx="0">
                  <c:v>0</c:v>
                </c:pt>
                <c:pt idx="1">
                  <c:v>0</c:v>
                </c:pt>
              </c:numCache>
            </c:numRef>
          </c:yVal>
          <c:smooth val="1"/>
          <c:extLst>
            <c:ext xmlns:c16="http://schemas.microsoft.com/office/drawing/2014/chart" uri="{C3380CC4-5D6E-409C-BE32-E72D297353CC}">
              <c16:uniqueId val="{00000003-ACDC-42FE-82F0-5B3B2F4E50CA}"/>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ACDC-42FE-82F0-5B3B2F4E50CA}"/>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Example'!$IK$61:$IK$62</c:f>
              <c:numCache>
                <c:formatCode>General</c:formatCode>
                <c:ptCount val="2"/>
                <c:pt idx="0">
                  <c:v>0</c:v>
                </c:pt>
                <c:pt idx="1">
                  <c:v>0</c:v>
                </c:pt>
              </c:numCache>
            </c:numRef>
          </c:xVal>
          <c:yVal>
            <c:numRef>
              <c:f>'11b - Process Studies - Example'!$IL$61:$IL$62</c:f>
              <c:numCache>
                <c:formatCode>0.00</c:formatCode>
                <c:ptCount val="2"/>
                <c:pt idx="0">
                  <c:v>0</c:v>
                </c:pt>
                <c:pt idx="1">
                  <c:v>0</c:v>
                </c:pt>
              </c:numCache>
            </c:numRef>
          </c:yVal>
          <c:smooth val="1"/>
          <c:extLst>
            <c:ext xmlns:c16="http://schemas.microsoft.com/office/drawing/2014/chart" uri="{C3380CC4-5D6E-409C-BE32-E72D297353CC}">
              <c16:uniqueId val="{00000005-ACDC-42FE-82F0-5B3B2F4E50CA}"/>
            </c:ext>
          </c:extLst>
        </c:ser>
        <c:ser>
          <c:idx val="3"/>
          <c:order val="3"/>
          <c:tx>
            <c:v>Normal</c:v>
          </c:tx>
          <c:xVal>
            <c:numRef>
              <c:f>'11b - Process Studies - Example'!$IL$41:$IL$53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Example'!$IQ$41:$IQ$53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ACDC-42FE-82F0-5B3B2F4E50CA}"/>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ACDC-42FE-82F0-5B3B2F4E50CA}"/>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Example'!$IM$58:$IM$59</c:f>
              <c:numCache>
                <c:formatCode>General</c:formatCode>
                <c:ptCount val="2"/>
                <c:pt idx="0">
                  <c:v>0</c:v>
                </c:pt>
                <c:pt idx="1">
                  <c:v>0</c:v>
                </c:pt>
              </c:numCache>
            </c:numRef>
          </c:xVal>
          <c:yVal>
            <c:numRef>
              <c:f>'11b - Process Studies - Example'!$IN$58:$IN$59</c:f>
              <c:numCache>
                <c:formatCode>0.00</c:formatCode>
                <c:ptCount val="2"/>
                <c:pt idx="0">
                  <c:v>0</c:v>
                </c:pt>
                <c:pt idx="1">
                  <c:v>0</c:v>
                </c:pt>
              </c:numCache>
            </c:numRef>
          </c:yVal>
          <c:smooth val="1"/>
          <c:extLst>
            <c:ext xmlns:c16="http://schemas.microsoft.com/office/drawing/2014/chart" uri="{C3380CC4-5D6E-409C-BE32-E72D297353CC}">
              <c16:uniqueId val="{00000008-ACDC-42FE-82F0-5B3B2F4E50CA}"/>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ACDC-42FE-82F0-5B3B2F4E50CA}"/>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Example'!$IM$61:$IM$62</c:f>
              <c:numCache>
                <c:formatCode>General</c:formatCode>
                <c:ptCount val="2"/>
                <c:pt idx="0">
                  <c:v>0</c:v>
                </c:pt>
                <c:pt idx="1">
                  <c:v>0</c:v>
                </c:pt>
              </c:numCache>
            </c:numRef>
          </c:xVal>
          <c:yVal>
            <c:numRef>
              <c:f>'11b - Process Studies - Example'!$IN$61:$IN$62</c:f>
              <c:numCache>
                <c:formatCode>0.00</c:formatCode>
                <c:ptCount val="2"/>
                <c:pt idx="0">
                  <c:v>0</c:v>
                </c:pt>
                <c:pt idx="1">
                  <c:v>0</c:v>
                </c:pt>
              </c:numCache>
            </c:numRef>
          </c:yVal>
          <c:smooth val="1"/>
          <c:extLst>
            <c:ext xmlns:c16="http://schemas.microsoft.com/office/drawing/2014/chart" uri="{C3380CC4-5D6E-409C-BE32-E72D297353CC}">
              <c16:uniqueId val="{0000000A-ACDC-42FE-82F0-5B3B2F4E50CA}"/>
            </c:ext>
          </c:extLst>
        </c:ser>
        <c:dLbls>
          <c:showLegendKey val="0"/>
          <c:showVal val="0"/>
          <c:showCatName val="0"/>
          <c:showSerName val="0"/>
          <c:showPercent val="0"/>
          <c:showBubbleSize val="0"/>
        </c:dLbls>
        <c:axId val="996964896"/>
        <c:axId val="996965288"/>
      </c:scatterChart>
      <c:valAx>
        <c:axId val="9969648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65288"/>
        <c:crosses val="autoZero"/>
        <c:crossBetween val="midCat"/>
      </c:valAx>
      <c:valAx>
        <c:axId val="996965288"/>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64896"/>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MONTHLY SUPPLIER TRACKING</a:t>
            </a:r>
          </a:p>
        </c:rich>
      </c:tx>
      <c:overlay val="0"/>
      <c:spPr>
        <a:noFill/>
        <a:ln w="25400">
          <a:noFill/>
        </a:ln>
      </c:spPr>
    </c:title>
    <c:autoTitleDeleted val="0"/>
    <c:plotArea>
      <c:layout/>
      <c:lineChart>
        <c:grouping val="standard"/>
        <c:varyColors val="0"/>
        <c:ser>
          <c:idx val="0"/>
          <c:order val="0"/>
          <c:tx>
            <c:v>PPM</c:v>
          </c:tx>
          <c:spPr>
            <a:ln w="12700">
              <a:solidFill>
                <a:srgbClr val="000080"/>
              </a:solidFill>
              <a:prstDash val="solid"/>
            </a:ln>
          </c:spPr>
          <c:marker>
            <c:symbol val="diamond"/>
            <c:size val="5"/>
            <c:spPr>
              <a:solidFill>
                <a:srgbClr val="000080"/>
              </a:solidFill>
              <a:ln>
                <a:solidFill>
                  <a:srgbClr val="000080"/>
                </a:solidFill>
                <a:prstDash val="solid"/>
              </a:ln>
            </c:spPr>
          </c:marker>
          <c:val>
            <c:numRef>
              <c:f>'Example S'!#REF!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'Example 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8BF-4098-AA36-447AB5377A23}"/>
            </c:ext>
          </c:extLst>
        </c:ser>
        <c:ser>
          <c:idx val="1"/>
          <c:order val="1"/>
          <c:tx>
            <c:v>CHARGEBACKS</c:v>
          </c:tx>
          <c:spPr>
            <a:ln w="12700">
              <a:solidFill>
                <a:srgbClr val="FF00FF"/>
              </a:solidFill>
              <a:prstDash val="solid"/>
            </a:ln>
          </c:spPr>
          <c:marker>
            <c:symbol val="square"/>
            <c:size val="5"/>
            <c:spPr>
              <a:solidFill>
                <a:srgbClr val="FF00FF"/>
              </a:solidFill>
              <a:ln>
                <a:solidFill>
                  <a:srgbClr val="FF00FF"/>
                </a:solidFill>
                <a:prstDash val="solid"/>
              </a:ln>
            </c:spPr>
          </c:marker>
          <c:val>
            <c:numRef>
              <c:f>'Example S'!#REF!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'Example 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8BF-4098-AA36-447AB5377A23}"/>
            </c:ext>
          </c:extLst>
        </c:ser>
        <c:dLbls>
          <c:showLegendKey val="0"/>
          <c:showVal val="0"/>
          <c:showCatName val="0"/>
          <c:showSerName val="0"/>
          <c:showPercent val="0"/>
          <c:showBubbleSize val="0"/>
        </c:dLbls>
        <c:marker val="1"/>
        <c:smooth val="0"/>
        <c:axId val="996968424"/>
        <c:axId val="996968816"/>
      </c:lineChart>
      <c:catAx>
        <c:axId val="9969684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68816"/>
        <c:crosses val="autoZero"/>
        <c:auto val="0"/>
        <c:lblAlgn val="ctr"/>
        <c:lblOffset val="100"/>
        <c:tickLblSkip val="1"/>
        <c:tickMarkSkip val="1"/>
        <c:noMultiLvlLbl val="0"/>
      </c:catAx>
      <c:valAx>
        <c:axId val="996968816"/>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68424"/>
        <c:crosses val="autoZero"/>
        <c:crossBetween val="midCat"/>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verticalDpi="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PROMINENT DEFECTS AUG 1996</a:t>
            </a:r>
          </a:p>
        </c:rich>
      </c:tx>
      <c:overlay val="0"/>
      <c:spPr>
        <a:noFill/>
        <a:ln w="25400">
          <a:noFill/>
        </a:ln>
      </c:spPr>
    </c:title>
    <c:autoTitleDeleted val="0"/>
    <c:plotArea>
      <c:layout/>
      <c:barChart>
        <c:barDir val="bar"/>
        <c:grouping val="stacked"/>
        <c:varyColors val="0"/>
        <c:ser>
          <c:idx val="0"/>
          <c:order val="0"/>
          <c:spPr>
            <a:solidFill>
              <a:srgbClr val="8080FF"/>
            </a:solidFill>
            <a:ln w="12700">
              <a:solidFill>
                <a:srgbClr val="000000"/>
              </a:solidFill>
              <a:prstDash val="solid"/>
            </a:ln>
          </c:spPr>
          <c:invertIfNegative val="0"/>
          <c:val>
            <c:numRef>
              <c:f>'Example S'!#REF!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'Example 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E4B-46BD-9A4C-54130BC21167}"/>
            </c:ext>
          </c:extLst>
        </c:ser>
        <c:dLbls>
          <c:showLegendKey val="0"/>
          <c:showVal val="0"/>
          <c:showCatName val="0"/>
          <c:showSerName val="0"/>
          <c:showPercent val="0"/>
          <c:showBubbleSize val="0"/>
        </c:dLbls>
        <c:gapWidth val="150"/>
        <c:overlap val="100"/>
        <c:axId val="996969600"/>
        <c:axId val="996969992"/>
      </c:barChart>
      <c:catAx>
        <c:axId val="99696960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69992"/>
        <c:crosses val="autoZero"/>
        <c:auto val="0"/>
        <c:lblAlgn val="ctr"/>
        <c:lblOffset val="100"/>
        <c:tickLblSkip val="3"/>
        <c:tickMarkSkip val="1"/>
        <c:noMultiLvlLbl val="0"/>
      </c:catAx>
      <c:valAx>
        <c:axId val="996969992"/>
        <c:scaling>
          <c:orientation val="minMax"/>
        </c:scaling>
        <c:delete val="0"/>
        <c:axPos val="b"/>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6960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verticalDpi="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Pareto Chart</a:t>
            </a:r>
          </a:p>
        </c:rich>
      </c:tx>
      <c:layout>
        <c:manualLayout>
          <c:xMode val="edge"/>
          <c:yMode val="edge"/>
          <c:x val="0.44291638235729475"/>
          <c:y val="3.2258064516129031E-2"/>
        </c:manualLayout>
      </c:layout>
      <c:overlay val="0"/>
      <c:spPr>
        <a:noFill/>
        <a:ln w="25400">
          <a:noFill/>
        </a:ln>
      </c:spPr>
    </c:title>
    <c:autoTitleDeleted val="0"/>
    <c:plotArea>
      <c:layout>
        <c:manualLayout>
          <c:layoutTarget val="inner"/>
          <c:xMode val="edge"/>
          <c:yMode val="edge"/>
          <c:x val="7.8404454310075589E-2"/>
          <c:y val="0.19585253456221199"/>
          <c:w val="0.81843246165780659"/>
          <c:h val="0.70046082949308752"/>
        </c:manualLayout>
      </c:layout>
      <c:barChart>
        <c:barDir val="col"/>
        <c:grouping val="clustered"/>
        <c:varyColors val="0"/>
        <c:ser>
          <c:idx val="0"/>
          <c:order val="0"/>
          <c:tx>
            <c:strRef>
              <c:f>'20 - Ichart Example S'!$A$39</c:f>
              <c:strCache>
                <c:ptCount val="1"/>
                <c:pt idx="0">
                  <c:v>Defect Feature 1</c:v>
                </c:pt>
              </c:strCache>
            </c:strRef>
          </c:tx>
          <c:spPr>
            <a:solidFill>
              <a:srgbClr val="8080FF"/>
            </a:solidFill>
            <a:ln w="12700">
              <a:solidFill>
                <a:srgbClr val="000000"/>
              </a:solidFill>
              <a:prstDash val="solid"/>
            </a:ln>
          </c:spPr>
          <c:invertIfNegative val="0"/>
          <c:cat>
            <c:strRef>
              <c:f>'20 - Ichart Example S'!$C$38:$F$38</c:f>
              <c:strCache>
                <c:ptCount val="4"/>
                <c:pt idx="0">
                  <c:v>period 1</c:v>
                </c:pt>
                <c:pt idx="1">
                  <c:v>period 2</c:v>
                </c:pt>
                <c:pt idx="2">
                  <c:v>period 3</c:v>
                </c:pt>
                <c:pt idx="3">
                  <c:v>Current period</c:v>
                </c:pt>
              </c:strCache>
            </c:strRef>
          </c:cat>
          <c:val>
            <c:numRef>
              <c:f>'20 - Ichart Example S'!$C$39:$F$39</c:f>
              <c:numCache>
                <c:formatCode>0.0%</c:formatCode>
                <c:ptCount val="4"/>
                <c:pt idx="0">
                  <c:v>1.9083969465648856E-2</c:v>
                </c:pt>
                <c:pt idx="1">
                  <c:v>2.0256410256410257E-2</c:v>
                </c:pt>
                <c:pt idx="2">
                  <c:v>8.7323943661971829E-3</c:v>
                </c:pt>
                <c:pt idx="3">
                  <c:v>3.8834951456310678E-3</c:v>
                </c:pt>
              </c:numCache>
            </c:numRef>
          </c:val>
          <c:extLst>
            <c:ext xmlns:c16="http://schemas.microsoft.com/office/drawing/2014/chart" uri="{C3380CC4-5D6E-409C-BE32-E72D297353CC}">
              <c16:uniqueId val="{00000000-6E62-45C6-86A4-BC13D1D6C0D3}"/>
            </c:ext>
          </c:extLst>
        </c:ser>
        <c:dLbls>
          <c:showLegendKey val="0"/>
          <c:showVal val="0"/>
          <c:showCatName val="0"/>
          <c:showSerName val="0"/>
          <c:showPercent val="0"/>
          <c:showBubbleSize val="0"/>
        </c:dLbls>
        <c:gapWidth val="150"/>
        <c:axId val="996970776"/>
        <c:axId val="996971168"/>
      </c:barChart>
      <c:catAx>
        <c:axId val="9969707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71168"/>
        <c:crosses val="autoZero"/>
        <c:auto val="0"/>
        <c:lblAlgn val="ctr"/>
        <c:lblOffset val="100"/>
        <c:tickLblSkip val="1"/>
        <c:tickMarkSkip val="1"/>
        <c:noMultiLvlLbl val="0"/>
      </c:catAx>
      <c:valAx>
        <c:axId val="996971168"/>
        <c:scaling>
          <c:orientation val="minMax"/>
        </c:scaling>
        <c:delete val="0"/>
        <c:axPos val="l"/>
        <c:majorGridlines>
          <c:spPr>
            <a:ln w="3175">
              <a:solidFill>
                <a:srgbClr val="000000"/>
              </a:solidFill>
              <a:prstDash val="solid"/>
            </a:ln>
          </c:spPr>
        </c:majorGridlines>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707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PPM Trend</a:t>
            </a:r>
          </a:p>
        </c:rich>
      </c:tx>
      <c:layout>
        <c:manualLayout>
          <c:xMode val="edge"/>
          <c:yMode val="edge"/>
          <c:x val="0.44827586206896552"/>
          <c:y val="1.1547344110854504E-2"/>
        </c:manualLayout>
      </c:layout>
      <c:overlay val="0"/>
      <c:spPr>
        <a:noFill/>
        <a:ln w="25400">
          <a:noFill/>
        </a:ln>
      </c:spPr>
    </c:title>
    <c:autoTitleDeleted val="0"/>
    <c:plotArea>
      <c:layout>
        <c:manualLayout>
          <c:layoutTarget val="inner"/>
          <c:xMode val="edge"/>
          <c:yMode val="edge"/>
          <c:x val="6.2068965517241378E-2"/>
          <c:y val="0.1016167427657048"/>
          <c:w val="0.91862068965517241"/>
          <c:h val="0.7066982565069470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Pt>
            <c:idx val="4"/>
            <c:bubble3D val="0"/>
            <c:spPr>
              <a:ln w="12700">
                <a:solidFill>
                  <a:srgbClr val="FFFFFF"/>
                </a:solidFill>
                <a:prstDash val="solid"/>
              </a:ln>
            </c:spPr>
            <c:extLst>
              <c:ext xmlns:c16="http://schemas.microsoft.com/office/drawing/2014/chart" uri="{C3380CC4-5D6E-409C-BE32-E72D297353CC}">
                <c16:uniqueId val="{00000001-6455-4E23-9204-1932538E1DC2}"/>
              </c:ext>
            </c:extLst>
          </c:dPt>
          <c:cat>
            <c:strRef>
              <c:f>('20 - Ichart Example S'!$C$31:$F$31,'20 - Ichart Example S'!$I$31:$AE$31)</c:f>
              <c:strCache>
                <c:ptCount val="26"/>
                <c:pt idx="0">
                  <c:v>period 1</c:v>
                </c:pt>
                <c:pt idx="1">
                  <c:v>period 2</c:v>
                </c:pt>
                <c:pt idx="2">
                  <c:v>period 3</c:v>
                </c:pt>
                <c:pt idx="3">
                  <c:v>Current period</c:v>
                </c:pt>
                <c:pt idx="4">
                  <c:v>9/1/2015</c:v>
                </c:pt>
                <c:pt idx="5">
                  <c:v>9/2/2015</c:v>
                </c:pt>
                <c:pt idx="6">
                  <c:v>9/3/2015</c:v>
                </c:pt>
                <c:pt idx="7">
                  <c:v>9/4/2015</c:v>
                </c:pt>
                <c:pt idx="8">
                  <c:v>9/7/2015</c:v>
                </c:pt>
                <c:pt idx="9">
                  <c:v>9/8/2015</c:v>
                </c:pt>
                <c:pt idx="10">
                  <c:v>9/9/2015</c:v>
                </c:pt>
                <c:pt idx="11">
                  <c:v>9/10/2015</c:v>
                </c:pt>
                <c:pt idx="12">
                  <c:v>9/11/2015</c:v>
                </c:pt>
                <c:pt idx="13">
                  <c:v>9/14/2015</c:v>
                </c:pt>
                <c:pt idx="14">
                  <c:v>9/15/2015</c:v>
                </c:pt>
                <c:pt idx="15">
                  <c:v>9/16/2015</c:v>
                </c:pt>
                <c:pt idx="16">
                  <c:v>9/17/2015</c:v>
                </c:pt>
                <c:pt idx="17">
                  <c:v>9/18/2015</c:v>
                </c:pt>
                <c:pt idx="18">
                  <c:v>9/21/2015</c:v>
                </c:pt>
                <c:pt idx="19">
                  <c:v>9/22/2015</c:v>
                </c:pt>
                <c:pt idx="20">
                  <c:v>9/23/2015</c:v>
                </c:pt>
                <c:pt idx="21">
                  <c:v>9/24/2015</c:v>
                </c:pt>
                <c:pt idx="22">
                  <c:v>9/25/2015</c:v>
                </c:pt>
                <c:pt idx="23">
                  <c:v>9/28/2015</c:v>
                </c:pt>
                <c:pt idx="24">
                  <c:v>9/29/2015</c:v>
                </c:pt>
                <c:pt idx="25">
                  <c:v>9/30/2015</c:v>
                </c:pt>
              </c:strCache>
            </c:strRef>
          </c:cat>
          <c:val>
            <c:numRef>
              <c:f>('20 - Ichart Example S'!$C$34:$F$34,'20 - Ichart Example S'!$I$34:$AE$34)</c:f>
              <c:numCache>
                <c:formatCode>0</c:formatCode>
                <c:ptCount val="27"/>
                <c:pt idx="0">
                  <c:v>19083.969465648857</c:v>
                </c:pt>
                <c:pt idx="1">
                  <c:v>20256.410256410258</c:v>
                </c:pt>
                <c:pt idx="2">
                  <c:v>8732.3943661971825</c:v>
                </c:pt>
                <c:pt idx="3">
                  <c:v>3883.4951456310678</c:v>
                </c:pt>
                <c:pt idx="4">
                  <c:v>8823.5294117647063</c:v>
                </c:pt>
                <c:pt idx="5">
                  <c:v>2941.1764705882351</c:v>
                </c:pt>
                <c:pt idx="6">
                  <c:v>0</c:v>
                </c:pt>
                <c:pt idx="7">
                  <c:v>5263.1578947368416</c:v>
                </c:pt>
                <c:pt idx="8">
                  <c:v>5263.1578947368416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mooth val="0"/>
          <c:extLst>
            <c:ext xmlns:c16="http://schemas.microsoft.com/office/drawing/2014/chart" uri="{C3380CC4-5D6E-409C-BE32-E72D297353CC}">
              <c16:uniqueId val="{00000002-6455-4E23-9204-1932538E1DC2}"/>
            </c:ext>
          </c:extLst>
        </c:ser>
        <c:dLbls>
          <c:showLegendKey val="0"/>
          <c:showVal val="0"/>
          <c:showCatName val="0"/>
          <c:showSerName val="0"/>
          <c:showPercent val="0"/>
          <c:showBubbleSize val="0"/>
        </c:dLbls>
        <c:marker val="1"/>
        <c:smooth val="0"/>
        <c:axId val="996971952"/>
        <c:axId val="996972344"/>
      </c:lineChart>
      <c:catAx>
        <c:axId val="99697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996972344"/>
        <c:crosses val="autoZero"/>
        <c:auto val="0"/>
        <c:lblAlgn val="ctr"/>
        <c:lblOffset val="100"/>
        <c:tickLblSkip val="1"/>
        <c:tickMarkSkip val="1"/>
        <c:noMultiLvlLbl val="0"/>
      </c:catAx>
      <c:valAx>
        <c:axId val="996972344"/>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71952"/>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MONTHLY SUPPLIER TRACKING</a:t>
            </a:r>
          </a:p>
        </c:rich>
      </c:tx>
      <c:overlay val="0"/>
      <c:spPr>
        <a:noFill/>
        <a:ln w="25400">
          <a:noFill/>
        </a:ln>
      </c:spPr>
    </c:title>
    <c:autoTitleDeleted val="0"/>
    <c:plotArea>
      <c:layout/>
      <c:lineChart>
        <c:grouping val="standard"/>
        <c:varyColors val="0"/>
        <c:ser>
          <c:idx val="0"/>
          <c:order val="0"/>
          <c:tx>
            <c:v>PPM</c:v>
          </c:tx>
          <c:spPr>
            <a:ln w="12700">
              <a:solidFill>
                <a:srgbClr val="000080"/>
              </a:solidFill>
              <a:prstDash val="solid"/>
            </a:ln>
          </c:spPr>
          <c:marker>
            <c:symbol val="diamond"/>
            <c:size val="5"/>
            <c:spPr>
              <a:solidFill>
                <a:srgbClr val="000080"/>
              </a:solidFill>
              <a:ln>
                <a:solidFill>
                  <a:srgbClr val="000080"/>
                </a:solidFill>
                <a:prstDash val="solid"/>
              </a:ln>
            </c:spPr>
          </c:marker>
          <c:val>
            <c:numRef>
              <c:f>'Example M'!#REF!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'Example M'!#REF!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EC54-43CB-9F49-CE82A3E1B4DB}"/>
            </c:ext>
          </c:extLst>
        </c:ser>
        <c:ser>
          <c:idx val="1"/>
          <c:order val="1"/>
          <c:tx>
            <c:v>CHARGEBACKS</c:v>
          </c:tx>
          <c:spPr>
            <a:ln w="12700">
              <a:solidFill>
                <a:srgbClr val="FF00FF"/>
              </a:solidFill>
              <a:prstDash val="solid"/>
            </a:ln>
          </c:spPr>
          <c:marker>
            <c:symbol val="square"/>
            <c:size val="5"/>
            <c:spPr>
              <a:solidFill>
                <a:srgbClr val="FF00FF"/>
              </a:solidFill>
              <a:ln>
                <a:solidFill>
                  <a:srgbClr val="FF00FF"/>
                </a:solidFill>
                <a:prstDash val="solid"/>
              </a:ln>
            </c:spPr>
          </c:marker>
          <c:val>
            <c:numRef>
              <c:f>'Example M'!#REF!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'Example M'!#REF!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EC54-43CB-9F49-CE82A3E1B4DB}"/>
            </c:ext>
          </c:extLst>
        </c:ser>
        <c:dLbls>
          <c:showLegendKey val="0"/>
          <c:showVal val="0"/>
          <c:showCatName val="0"/>
          <c:showSerName val="0"/>
          <c:showPercent val="0"/>
          <c:showBubbleSize val="0"/>
        </c:dLbls>
        <c:marker val="1"/>
        <c:smooth val="0"/>
        <c:axId val="996973520"/>
        <c:axId val="996973912"/>
      </c:lineChart>
      <c:catAx>
        <c:axId val="9969735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73912"/>
        <c:crosses val="autoZero"/>
        <c:auto val="0"/>
        <c:lblAlgn val="ctr"/>
        <c:lblOffset val="100"/>
        <c:tickLblSkip val="1"/>
        <c:tickMarkSkip val="1"/>
        <c:noMultiLvlLbl val="0"/>
      </c:catAx>
      <c:valAx>
        <c:axId val="996973912"/>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6973520"/>
        <c:crosses val="autoZero"/>
        <c:crossBetween val="midCat"/>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PROMINENT DEFECTS AUG 1996</a:t>
            </a:r>
          </a:p>
        </c:rich>
      </c:tx>
      <c:overlay val="0"/>
      <c:spPr>
        <a:noFill/>
        <a:ln w="25400">
          <a:noFill/>
        </a:ln>
      </c:spPr>
    </c:title>
    <c:autoTitleDeleted val="0"/>
    <c:plotArea>
      <c:layout/>
      <c:barChart>
        <c:barDir val="bar"/>
        <c:grouping val="stacked"/>
        <c:varyColors val="0"/>
        <c:ser>
          <c:idx val="0"/>
          <c:order val="0"/>
          <c:spPr>
            <a:solidFill>
              <a:srgbClr val="8080FF"/>
            </a:solidFill>
            <a:ln w="12700">
              <a:solidFill>
                <a:srgbClr val="000000"/>
              </a:solidFill>
              <a:prstDash val="solid"/>
            </a:ln>
          </c:spPr>
          <c:invertIfNegative val="0"/>
          <c:val>
            <c:numRef>
              <c:f>'Example 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'Example M'!#REF!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5FF5-4F07-BC82-0AF849A98D8D}"/>
            </c:ext>
          </c:extLst>
        </c:ser>
        <c:dLbls>
          <c:showLegendKey val="0"/>
          <c:showVal val="0"/>
          <c:showCatName val="0"/>
          <c:showSerName val="0"/>
          <c:showPercent val="0"/>
          <c:showBubbleSize val="0"/>
        </c:dLbls>
        <c:gapWidth val="150"/>
        <c:overlap val="100"/>
        <c:axId val="999843896"/>
        <c:axId val="999844288"/>
      </c:barChart>
      <c:catAx>
        <c:axId val="99984389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9844288"/>
        <c:crosses val="autoZero"/>
        <c:auto val="0"/>
        <c:lblAlgn val="ctr"/>
        <c:lblOffset val="100"/>
        <c:tickLblSkip val="3"/>
        <c:tickMarkSkip val="1"/>
        <c:noMultiLvlLbl val="0"/>
      </c:catAx>
      <c:valAx>
        <c:axId val="999844288"/>
        <c:scaling>
          <c:orientation val="minMax"/>
        </c:scaling>
        <c:delete val="0"/>
        <c:axPos val="b"/>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984389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PPM Trend</a:t>
            </a:r>
          </a:p>
        </c:rich>
      </c:tx>
      <c:layout>
        <c:manualLayout>
          <c:xMode val="edge"/>
          <c:yMode val="edge"/>
          <c:x val="0.44751413947272339"/>
          <c:y val="1.1312217194570135E-2"/>
        </c:manualLayout>
      </c:layout>
      <c:overlay val="0"/>
      <c:spPr>
        <a:noFill/>
        <a:ln w="25400">
          <a:noFill/>
        </a:ln>
      </c:spPr>
    </c:title>
    <c:autoTitleDeleted val="0"/>
    <c:plotArea>
      <c:layout>
        <c:manualLayout>
          <c:layoutTarget val="inner"/>
          <c:xMode val="edge"/>
          <c:yMode val="edge"/>
          <c:x val="6.2154738051095566E-2"/>
          <c:y val="8.8235391592052723E-2"/>
          <c:w val="0.9185089067550789"/>
          <c:h val="0.72624514618074154"/>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dPt>
            <c:idx val="4"/>
            <c:marker>
              <c:symbol val="diamond"/>
              <c:size val="3"/>
            </c:marker>
            <c:bubble3D val="0"/>
            <c:spPr>
              <a:ln w="3175">
                <a:solidFill>
                  <a:srgbClr val="FFFFFF"/>
                </a:solidFill>
                <a:prstDash val="solid"/>
              </a:ln>
            </c:spPr>
            <c:extLst>
              <c:ext xmlns:c16="http://schemas.microsoft.com/office/drawing/2014/chart" uri="{C3380CC4-5D6E-409C-BE32-E72D297353CC}">
                <c16:uniqueId val="{00000001-C703-436A-A23C-23DD21FFACBF}"/>
              </c:ext>
            </c:extLst>
          </c:dPt>
          <c:cat>
            <c:strRef>
              <c:f>('20 - Ichart Example M'!$C$31:$F$31,'20 - Ichart Example M'!$J$31:$AF$31)</c:f>
              <c:strCache>
                <c:ptCount val="26"/>
                <c:pt idx="0">
                  <c:v>period 1</c:v>
                </c:pt>
                <c:pt idx="1">
                  <c:v>period 2</c:v>
                </c:pt>
                <c:pt idx="2">
                  <c:v>period 3</c:v>
                </c:pt>
                <c:pt idx="3">
                  <c:v>current period</c:v>
                </c:pt>
                <c:pt idx="4">
                  <c:v>9/1/2015</c:v>
                </c:pt>
                <c:pt idx="5">
                  <c:v>9/2/2015</c:v>
                </c:pt>
                <c:pt idx="6">
                  <c:v>9/3/2015</c:v>
                </c:pt>
                <c:pt idx="7">
                  <c:v>9/4/2015</c:v>
                </c:pt>
                <c:pt idx="8">
                  <c:v>9/7/2015</c:v>
                </c:pt>
                <c:pt idx="9">
                  <c:v>9/8/2015</c:v>
                </c:pt>
                <c:pt idx="10">
                  <c:v>9/9/2015</c:v>
                </c:pt>
                <c:pt idx="11">
                  <c:v>9/10/2015</c:v>
                </c:pt>
                <c:pt idx="12">
                  <c:v>9/11/2015</c:v>
                </c:pt>
                <c:pt idx="13">
                  <c:v>9/14/2015</c:v>
                </c:pt>
                <c:pt idx="14">
                  <c:v>9/15/2015</c:v>
                </c:pt>
                <c:pt idx="15">
                  <c:v>9/16/2015</c:v>
                </c:pt>
                <c:pt idx="16">
                  <c:v>9/17/2015</c:v>
                </c:pt>
                <c:pt idx="17">
                  <c:v>9/18/2015</c:v>
                </c:pt>
                <c:pt idx="18">
                  <c:v>9/21/2015</c:v>
                </c:pt>
                <c:pt idx="19">
                  <c:v>9/22/2015</c:v>
                </c:pt>
                <c:pt idx="20">
                  <c:v>9/23/2015</c:v>
                </c:pt>
                <c:pt idx="21">
                  <c:v>9/24/2015</c:v>
                </c:pt>
                <c:pt idx="22">
                  <c:v>9/25/2015</c:v>
                </c:pt>
                <c:pt idx="23">
                  <c:v>9/28/2015</c:v>
                </c:pt>
                <c:pt idx="24">
                  <c:v>9/29/2015</c:v>
                </c:pt>
                <c:pt idx="25">
                  <c:v>9/30/2015</c:v>
                </c:pt>
              </c:strCache>
            </c:strRef>
          </c:cat>
          <c:val>
            <c:numRef>
              <c:f>('20 - Ichart Example M'!$C$49:$F$49,'20 - Ichart Example M'!$J$49:$AF$49)</c:f>
              <c:numCache>
                <c:formatCode>0</c:formatCode>
                <c:ptCount val="27"/>
                <c:pt idx="0">
                  <c:v>24580.152671755724</c:v>
                </c:pt>
                <c:pt idx="1">
                  <c:v>25641.025641025641</c:v>
                </c:pt>
                <c:pt idx="2">
                  <c:v>15774.647887323943</c:v>
                </c:pt>
                <c:pt idx="3">
                  <c:v>7766.9902912621355</c:v>
                </c:pt>
                <c:pt idx="4">
                  <c:v>20588.235294117647</c:v>
                </c:pt>
                <c:pt idx="5">
                  <c:v>14705.882352941177</c:v>
                </c:pt>
                <c:pt idx="6">
                  <c:v>3571.4285714285711</c:v>
                </c:pt>
                <c:pt idx="7">
                  <c:v>2631.5789473684208</c:v>
                </c:pt>
                <c:pt idx="8">
                  <c:v>2631.5789473684208</c:v>
                </c:pt>
                <c:pt idx="9">
                  <c:v>2941.1764705882351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mooth val="0"/>
          <c:extLst>
            <c:ext xmlns:c16="http://schemas.microsoft.com/office/drawing/2014/chart" uri="{C3380CC4-5D6E-409C-BE32-E72D297353CC}">
              <c16:uniqueId val="{00000002-C703-436A-A23C-23DD21FFACBF}"/>
            </c:ext>
          </c:extLst>
        </c:ser>
        <c:dLbls>
          <c:showLegendKey val="0"/>
          <c:showVal val="0"/>
          <c:showCatName val="0"/>
          <c:showSerName val="0"/>
          <c:showPercent val="0"/>
          <c:showBubbleSize val="0"/>
        </c:dLbls>
        <c:marker val="1"/>
        <c:smooth val="0"/>
        <c:axId val="999845072"/>
        <c:axId val="999845464"/>
      </c:lineChart>
      <c:catAx>
        <c:axId val="999845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999845464"/>
        <c:crosses val="autoZero"/>
        <c:auto val="0"/>
        <c:lblAlgn val="ctr"/>
        <c:lblOffset val="100"/>
        <c:tickLblSkip val="1"/>
        <c:tickMarkSkip val="1"/>
        <c:noMultiLvlLbl val="0"/>
      </c:catAx>
      <c:valAx>
        <c:axId val="999845464"/>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9845072"/>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Form'!$H$41:$H$53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Form'!$L$41:$L$53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7FBA-4399-AD75-1DAFC3064612}"/>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7FBA-4399-AD75-1DAFC3064612}"/>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BA-4399-AD75-1DAFC3064612}"/>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Form'!$G$58:$G$59</c:f>
              <c:numCache>
                <c:formatCode>General</c:formatCode>
                <c:ptCount val="2"/>
                <c:pt idx="0">
                  <c:v>0</c:v>
                </c:pt>
                <c:pt idx="1">
                  <c:v>0</c:v>
                </c:pt>
              </c:numCache>
            </c:numRef>
          </c:xVal>
          <c:yVal>
            <c:numRef>
              <c:f>'11b - Process Studies - Form'!$H$58:$H$59</c:f>
              <c:numCache>
                <c:formatCode>0.00</c:formatCode>
                <c:ptCount val="2"/>
                <c:pt idx="0">
                  <c:v>0</c:v>
                </c:pt>
                <c:pt idx="1">
                  <c:v>0</c:v>
                </c:pt>
              </c:numCache>
            </c:numRef>
          </c:yVal>
          <c:smooth val="1"/>
          <c:extLst>
            <c:ext xmlns:c16="http://schemas.microsoft.com/office/drawing/2014/chart" uri="{C3380CC4-5D6E-409C-BE32-E72D297353CC}">
              <c16:uniqueId val="{00000003-7FBA-4399-AD75-1DAFC3064612}"/>
            </c:ext>
          </c:extLst>
        </c:ser>
        <c:ser>
          <c:idx val="2"/>
          <c:order val="2"/>
          <c:tx>
            <c:strRef>
              <c:f>'11b - Process Studies - Form'!$G$60</c:f>
              <c:strCache>
                <c:ptCount val="1"/>
                <c:pt idx="0">
                  <c:v>UDL</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4-7FBA-4399-AD75-1DAFC3064612}"/>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Form'!$G$61:$G$62</c:f>
              <c:numCache>
                <c:formatCode>General</c:formatCode>
                <c:ptCount val="2"/>
                <c:pt idx="0">
                  <c:v>0</c:v>
                </c:pt>
                <c:pt idx="1">
                  <c:v>0</c:v>
                </c:pt>
              </c:numCache>
            </c:numRef>
          </c:xVal>
          <c:yVal>
            <c:numRef>
              <c:f>'11b - Process Studies - Form'!$H$61:$H$62</c:f>
              <c:numCache>
                <c:formatCode>0.00</c:formatCode>
                <c:ptCount val="2"/>
                <c:pt idx="0">
                  <c:v>0</c:v>
                </c:pt>
                <c:pt idx="1">
                  <c:v>0</c:v>
                </c:pt>
              </c:numCache>
            </c:numRef>
          </c:yVal>
          <c:smooth val="1"/>
          <c:extLst>
            <c:ext xmlns:c16="http://schemas.microsoft.com/office/drawing/2014/chart" uri="{C3380CC4-5D6E-409C-BE32-E72D297353CC}">
              <c16:uniqueId val="{00000005-7FBA-4399-AD75-1DAFC3064612}"/>
            </c:ext>
          </c:extLst>
        </c:ser>
        <c:ser>
          <c:idx val="3"/>
          <c:order val="3"/>
          <c:tx>
            <c:v>Normal</c:v>
          </c:tx>
          <c:xVal>
            <c:numRef>
              <c:f>'11b - Process Studies - Form'!$H$41:$H$53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Form'!$M$41:$M$53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7FBA-4399-AD75-1DAFC3064612}"/>
            </c:ext>
          </c:extLst>
        </c:ser>
        <c:ser>
          <c:idx val="4"/>
          <c:order val="4"/>
          <c:tx>
            <c:strRef>
              <c:f>'11b - Process Studies - Form'!$I$57</c:f>
              <c:strCache>
                <c:ptCount val="1"/>
                <c:pt idx="0">
                  <c:v>LCL</c:v>
                </c:pt>
              </c:strCache>
            </c:strRef>
          </c:tx>
          <c:dPt>
            <c:idx val="1"/>
            <c:bubble3D val="0"/>
            <c:spPr>
              <a:ln>
                <a:prstDash val="sysDash"/>
              </a:ln>
            </c:spPr>
            <c:extLst>
              <c:ext xmlns:c16="http://schemas.microsoft.com/office/drawing/2014/chart" uri="{C3380CC4-5D6E-409C-BE32-E72D297353CC}">
                <c16:uniqueId val="{00000008-7FBA-4399-AD75-1DAFC3064612}"/>
              </c:ext>
            </c:extLst>
          </c:dPt>
          <c:dLbls>
            <c:dLbl>
              <c:idx val="0"/>
              <c:delete val="1"/>
              <c:extLst>
                <c:ext xmlns:c15="http://schemas.microsoft.com/office/drawing/2012/chart" uri="{CE6537A1-D6FC-4f65-9D91-7224C49458BB}"/>
                <c:ext xmlns:c16="http://schemas.microsoft.com/office/drawing/2014/chart" uri="{C3380CC4-5D6E-409C-BE32-E72D297353CC}">
                  <c16:uniqueId val="{00000009-7FBA-4399-AD75-1DAFC3064612}"/>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Form'!$I$58:$I$59</c:f>
              <c:numCache>
                <c:formatCode>General</c:formatCode>
                <c:ptCount val="2"/>
                <c:pt idx="0">
                  <c:v>0</c:v>
                </c:pt>
                <c:pt idx="1">
                  <c:v>0</c:v>
                </c:pt>
              </c:numCache>
            </c:numRef>
          </c:xVal>
          <c:yVal>
            <c:numRef>
              <c:f>'11b - Process Studies - Form'!$J$58:$J$59</c:f>
              <c:numCache>
                <c:formatCode>0.00</c:formatCode>
                <c:ptCount val="2"/>
                <c:pt idx="0">
                  <c:v>0</c:v>
                </c:pt>
                <c:pt idx="1">
                  <c:v>0</c:v>
                </c:pt>
              </c:numCache>
            </c:numRef>
          </c:yVal>
          <c:smooth val="1"/>
          <c:extLst>
            <c:ext xmlns:c16="http://schemas.microsoft.com/office/drawing/2014/chart" uri="{C3380CC4-5D6E-409C-BE32-E72D297353CC}">
              <c16:uniqueId val="{0000000A-7FBA-4399-AD75-1DAFC3064612}"/>
            </c:ext>
          </c:extLst>
        </c:ser>
        <c:ser>
          <c:idx val="5"/>
          <c:order val="5"/>
          <c:tx>
            <c:strRef>
              <c:f>'11b - Process Studies - Form'!$I$60</c:f>
              <c:strCache>
                <c:ptCount val="1"/>
                <c:pt idx="0">
                  <c:v>UCL</c:v>
                </c:pt>
              </c:strCache>
            </c:strRef>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B-7FBA-4399-AD75-1DAFC3064612}"/>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Form'!$I$61:$I$62</c:f>
              <c:numCache>
                <c:formatCode>General</c:formatCode>
                <c:ptCount val="2"/>
                <c:pt idx="0">
                  <c:v>0</c:v>
                </c:pt>
                <c:pt idx="1">
                  <c:v>0</c:v>
                </c:pt>
              </c:numCache>
            </c:numRef>
          </c:xVal>
          <c:yVal>
            <c:numRef>
              <c:f>'11b - Process Studies - Form'!$J$61:$J$62</c:f>
              <c:numCache>
                <c:formatCode>0.00</c:formatCode>
                <c:ptCount val="2"/>
                <c:pt idx="0">
                  <c:v>0</c:v>
                </c:pt>
                <c:pt idx="1">
                  <c:v>0</c:v>
                </c:pt>
              </c:numCache>
            </c:numRef>
          </c:yVal>
          <c:smooth val="1"/>
          <c:extLst>
            <c:ext xmlns:c16="http://schemas.microsoft.com/office/drawing/2014/chart" uri="{C3380CC4-5D6E-409C-BE32-E72D297353CC}">
              <c16:uniqueId val="{0000000C-7FBA-4399-AD75-1DAFC3064612}"/>
            </c:ext>
          </c:extLst>
        </c:ser>
        <c:dLbls>
          <c:showLegendKey val="0"/>
          <c:showVal val="0"/>
          <c:showCatName val="0"/>
          <c:showSerName val="0"/>
          <c:showPercent val="0"/>
          <c:showBubbleSize val="0"/>
        </c:dLbls>
        <c:axId val="819014432"/>
        <c:axId val="819014824"/>
      </c:scatterChart>
      <c:valAx>
        <c:axId val="8190144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4824"/>
        <c:crosses val="autoZero"/>
        <c:crossBetween val="midCat"/>
      </c:valAx>
      <c:valAx>
        <c:axId val="819014824"/>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4432"/>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Pareto Chart - Top 6 Issues</a:t>
            </a:r>
          </a:p>
        </c:rich>
      </c:tx>
      <c:layout>
        <c:manualLayout>
          <c:xMode val="edge"/>
          <c:yMode val="edge"/>
          <c:x val="0.37955247594050739"/>
          <c:y val="3.1674208144796379E-2"/>
        </c:manualLayout>
      </c:layout>
      <c:overlay val="0"/>
      <c:spPr>
        <a:noFill/>
        <a:ln w="25400">
          <a:noFill/>
        </a:ln>
      </c:spPr>
    </c:title>
    <c:autoTitleDeleted val="0"/>
    <c:plotArea>
      <c:layout>
        <c:manualLayout>
          <c:layoutTarget val="inner"/>
          <c:xMode val="edge"/>
          <c:yMode val="edge"/>
          <c:x val="7.7030917682780878E-2"/>
          <c:y val="0.16742099943107439"/>
          <c:w val="0.89215808298057131"/>
          <c:h val="0.73077003805725715"/>
        </c:manualLayout>
      </c:layout>
      <c:barChart>
        <c:barDir val="col"/>
        <c:grouping val="clustered"/>
        <c:varyColors val="0"/>
        <c:ser>
          <c:idx val="0"/>
          <c:order val="0"/>
          <c:tx>
            <c:strRef>
              <c:f>'20 - Ichart Example M'!$C$53</c:f>
              <c:strCache>
                <c:ptCount val="1"/>
                <c:pt idx="0">
                  <c:v>period 1</c:v>
                </c:pt>
              </c:strCache>
            </c:strRef>
          </c:tx>
          <c:spPr>
            <a:solidFill>
              <a:srgbClr val="8080FF"/>
            </a:solidFill>
            <a:ln w="12700">
              <a:solidFill>
                <a:srgbClr val="000000"/>
              </a:solidFill>
              <a:prstDash val="solid"/>
            </a:ln>
          </c:spPr>
          <c:invertIfNegative val="0"/>
          <c:cat>
            <c:strRef>
              <c:f>'20 - Ichart Example M'!$A$54:$A$59</c:f>
              <c:strCache>
                <c:ptCount val="6"/>
                <c:pt idx="0">
                  <c:v>Defect feature 1</c:v>
                </c:pt>
                <c:pt idx="1">
                  <c:v>Defect feature 2</c:v>
                </c:pt>
                <c:pt idx="2">
                  <c:v>Defect feature 3</c:v>
                </c:pt>
                <c:pt idx="3">
                  <c:v>Defect feature 4</c:v>
                </c:pt>
                <c:pt idx="4">
                  <c:v>Defect feature 5</c:v>
                </c:pt>
                <c:pt idx="5">
                  <c:v>Defect feature 6</c:v>
                </c:pt>
              </c:strCache>
            </c:strRef>
          </c:cat>
          <c:val>
            <c:numRef>
              <c:f>'20 - Ichart Example M'!$C$54:$C$59</c:f>
              <c:numCache>
                <c:formatCode>0.0%</c:formatCode>
                <c:ptCount val="6"/>
                <c:pt idx="0">
                  <c:v>1.4809160305343511E-2</c:v>
                </c:pt>
                <c:pt idx="1">
                  <c:v>2.7480916030534351E-3</c:v>
                </c:pt>
                <c:pt idx="2">
                  <c:v>2.9007633587786259E-3</c:v>
                </c:pt>
                <c:pt idx="3">
                  <c:v>3.5114503816793892E-3</c:v>
                </c:pt>
                <c:pt idx="4">
                  <c:v>1.5267175572519084E-4</c:v>
                </c:pt>
                <c:pt idx="5">
                  <c:v>4.580152671755725E-4</c:v>
                </c:pt>
              </c:numCache>
            </c:numRef>
          </c:val>
          <c:extLst>
            <c:ext xmlns:c16="http://schemas.microsoft.com/office/drawing/2014/chart" uri="{C3380CC4-5D6E-409C-BE32-E72D297353CC}">
              <c16:uniqueId val="{00000000-D734-4A43-BE4F-EAD517F552FC}"/>
            </c:ext>
          </c:extLst>
        </c:ser>
        <c:ser>
          <c:idx val="1"/>
          <c:order val="1"/>
          <c:tx>
            <c:strRef>
              <c:f>'20 - Ichart Example M'!$D$53</c:f>
              <c:strCache>
                <c:ptCount val="1"/>
                <c:pt idx="0">
                  <c:v>period 2</c:v>
                </c:pt>
              </c:strCache>
            </c:strRef>
          </c:tx>
          <c:spPr>
            <a:solidFill>
              <a:srgbClr val="802060"/>
            </a:solidFill>
            <a:ln w="12700">
              <a:solidFill>
                <a:srgbClr val="000000"/>
              </a:solidFill>
              <a:prstDash val="solid"/>
            </a:ln>
          </c:spPr>
          <c:invertIfNegative val="0"/>
          <c:cat>
            <c:strRef>
              <c:f>'20 - Ichart Example M'!$A$54:$A$59</c:f>
              <c:strCache>
                <c:ptCount val="6"/>
                <c:pt idx="0">
                  <c:v>Defect feature 1</c:v>
                </c:pt>
                <c:pt idx="1">
                  <c:v>Defect feature 2</c:v>
                </c:pt>
                <c:pt idx="2">
                  <c:v>Defect feature 3</c:v>
                </c:pt>
                <c:pt idx="3">
                  <c:v>Defect feature 4</c:v>
                </c:pt>
                <c:pt idx="4">
                  <c:v>Defect feature 5</c:v>
                </c:pt>
                <c:pt idx="5">
                  <c:v>Defect feature 6</c:v>
                </c:pt>
              </c:strCache>
            </c:strRef>
          </c:cat>
          <c:val>
            <c:numRef>
              <c:f>'20 - Ichart Example M'!$D$54:$D$59</c:f>
              <c:numCache>
                <c:formatCode>0.0%</c:formatCode>
                <c:ptCount val="6"/>
                <c:pt idx="0">
                  <c:v>1.5512820512820514E-2</c:v>
                </c:pt>
                <c:pt idx="1">
                  <c:v>8.9743589743589744E-4</c:v>
                </c:pt>
                <c:pt idx="2">
                  <c:v>1.6666666666666668E-3</c:v>
                </c:pt>
                <c:pt idx="3">
                  <c:v>8.9743589743589744E-4</c:v>
                </c:pt>
                <c:pt idx="4">
                  <c:v>6.6666666666666671E-3</c:v>
                </c:pt>
                <c:pt idx="5">
                  <c:v>0</c:v>
                </c:pt>
              </c:numCache>
            </c:numRef>
          </c:val>
          <c:extLst>
            <c:ext xmlns:c16="http://schemas.microsoft.com/office/drawing/2014/chart" uri="{C3380CC4-5D6E-409C-BE32-E72D297353CC}">
              <c16:uniqueId val="{00000001-D734-4A43-BE4F-EAD517F552FC}"/>
            </c:ext>
          </c:extLst>
        </c:ser>
        <c:ser>
          <c:idx val="2"/>
          <c:order val="2"/>
          <c:tx>
            <c:strRef>
              <c:f>'20 - Ichart Example M'!$E$53</c:f>
              <c:strCache>
                <c:ptCount val="1"/>
                <c:pt idx="0">
                  <c:v>period 3</c:v>
                </c:pt>
              </c:strCache>
            </c:strRef>
          </c:tx>
          <c:spPr>
            <a:solidFill>
              <a:srgbClr val="FFFFC0"/>
            </a:solidFill>
            <a:ln w="12700">
              <a:solidFill>
                <a:srgbClr val="000000"/>
              </a:solidFill>
              <a:prstDash val="solid"/>
            </a:ln>
          </c:spPr>
          <c:invertIfNegative val="0"/>
          <c:cat>
            <c:strRef>
              <c:f>'20 - Ichart Example M'!$A$54:$A$59</c:f>
              <c:strCache>
                <c:ptCount val="6"/>
                <c:pt idx="0">
                  <c:v>Defect feature 1</c:v>
                </c:pt>
                <c:pt idx="1">
                  <c:v>Defect feature 2</c:v>
                </c:pt>
                <c:pt idx="2">
                  <c:v>Defect feature 3</c:v>
                </c:pt>
                <c:pt idx="3">
                  <c:v>Defect feature 4</c:v>
                </c:pt>
                <c:pt idx="4">
                  <c:v>Defect feature 5</c:v>
                </c:pt>
                <c:pt idx="5">
                  <c:v>Defect feature 6</c:v>
                </c:pt>
              </c:strCache>
            </c:strRef>
          </c:cat>
          <c:val>
            <c:numRef>
              <c:f>'20 - Ichart Example M'!$E$54:$E$59</c:f>
              <c:numCache>
                <c:formatCode>0.0%</c:formatCode>
                <c:ptCount val="6"/>
                <c:pt idx="0">
                  <c:v>1.0563380281690141E-2</c:v>
                </c:pt>
                <c:pt idx="1">
                  <c:v>0</c:v>
                </c:pt>
                <c:pt idx="2">
                  <c:v>5.6338028169014088E-4</c:v>
                </c:pt>
                <c:pt idx="3">
                  <c:v>0</c:v>
                </c:pt>
                <c:pt idx="4">
                  <c:v>3.6619718309859155E-3</c:v>
                </c:pt>
                <c:pt idx="5">
                  <c:v>9.8591549295774642E-4</c:v>
                </c:pt>
              </c:numCache>
            </c:numRef>
          </c:val>
          <c:extLst>
            <c:ext xmlns:c16="http://schemas.microsoft.com/office/drawing/2014/chart" uri="{C3380CC4-5D6E-409C-BE32-E72D297353CC}">
              <c16:uniqueId val="{00000002-D734-4A43-BE4F-EAD517F552FC}"/>
            </c:ext>
          </c:extLst>
        </c:ser>
        <c:ser>
          <c:idx val="3"/>
          <c:order val="3"/>
          <c:tx>
            <c:strRef>
              <c:f>'20 - Ichart Example M'!$F$53</c:f>
              <c:strCache>
                <c:ptCount val="1"/>
                <c:pt idx="0">
                  <c:v>current period</c:v>
                </c:pt>
              </c:strCache>
            </c:strRef>
          </c:tx>
          <c:spPr>
            <a:solidFill>
              <a:srgbClr val="A0E0E0"/>
            </a:solidFill>
            <a:ln w="12700">
              <a:solidFill>
                <a:srgbClr val="000000"/>
              </a:solidFill>
              <a:prstDash val="solid"/>
            </a:ln>
          </c:spPr>
          <c:invertIfNegative val="0"/>
          <c:cat>
            <c:strRef>
              <c:f>'20 - Ichart Example M'!$A$54:$A$59</c:f>
              <c:strCache>
                <c:ptCount val="6"/>
                <c:pt idx="0">
                  <c:v>Defect feature 1</c:v>
                </c:pt>
                <c:pt idx="1">
                  <c:v>Defect feature 2</c:v>
                </c:pt>
                <c:pt idx="2">
                  <c:v>Defect feature 3</c:v>
                </c:pt>
                <c:pt idx="3">
                  <c:v>Defect feature 4</c:v>
                </c:pt>
                <c:pt idx="4">
                  <c:v>Defect feature 5</c:v>
                </c:pt>
                <c:pt idx="5">
                  <c:v>Defect feature 6</c:v>
                </c:pt>
              </c:strCache>
            </c:strRef>
          </c:cat>
          <c:val>
            <c:numRef>
              <c:f>'20 - Ichart Example M'!$F$54:$F$59</c:f>
              <c:numCache>
                <c:formatCode>0.0%</c:formatCode>
                <c:ptCount val="6"/>
                <c:pt idx="0">
                  <c:v>1.9417475728155339E-3</c:v>
                </c:pt>
                <c:pt idx="1">
                  <c:v>0</c:v>
                </c:pt>
                <c:pt idx="2">
                  <c:v>4.8543689320388347E-4</c:v>
                </c:pt>
                <c:pt idx="3">
                  <c:v>0</c:v>
                </c:pt>
                <c:pt idx="4">
                  <c:v>2.9126213592233011E-3</c:v>
                </c:pt>
                <c:pt idx="5">
                  <c:v>2.4271844660194173E-3</c:v>
                </c:pt>
              </c:numCache>
            </c:numRef>
          </c:val>
          <c:extLst>
            <c:ext xmlns:c16="http://schemas.microsoft.com/office/drawing/2014/chart" uri="{C3380CC4-5D6E-409C-BE32-E72D297353CC}">
              <c16:uniqueId val="{00000003-D734-4A43-BE4F-EAD517F552FC}"/>
            </c:ext>
          </c:extLst>
        </c:ser>
        <c:dLbls>
          <c:showLegendKey val="0"/>
          <c:showVal val="0"/>
          <c:showCatName val="0"/>
          <c:showSerName val="0"/>
          <c:showPercent val="0"/>
          <c:showBubbleSize val="0"/>
        </c:dLbls>
        <c:gapWidth val="150"/>
        <c:axId val="999846640"/>
        <c:axId val="999847032"/>
      </c:barChart>
      <c:catAx>
        <c:axId val="9998466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9847032"/>
        <c:crosses val="autoZero"/>
        <c:auto val="0"/>
        <c:lblAlgn val="ctr"/>
        <c:lblOffset val="100"/>
        <c:tickLblSkip val="1"/>
        <c:tickMarkSkip val="1"/>
        <c:noMultiLvlLbl val="0"/>
      </c:catAx>
      <c:valAx>
        <c:axId val="999847032"/>
        <c:scaling>
          <c:orientation val="minMax"/>
        </c:scaling>
        <c:delete val="0"/>
        <c:axPos val="l"/>
        <c:majorGridlines>
          <c:spPr>
            <a:ln w="3175">
              <a:solidFill>
                <a:srgbClr val="000000"/>
              </a:solidFill>
              <a:prstDash val="solid"/>
            </a:ln>
          </c:spPr>
        </c:majorGridlines>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99846640"/>
        <c:crosses val="autoZero"/>
        <c:crossBetween val="between"/>
      </c:valAx>
      <c:spPr>
        <a:solidFill>
          <a:srgbClr val="FFFFFF"/>
        </a:solidFill>
        <a:ln w="12700">
          <a:solidFill>
            <a:srgbClr val="808080"/>
          </a:solidFill>
          <a:prstDash val="solid"/>
        </a:ln>
      </c:spPr>
    </c:plotArea>
    <c:legend>
      <c:legendPos val="r"/>
      <c:layout>
        <c:manualLayout>
          <c:xMode val="edge"/>
          <c:yMode val="edge"/>
          <c:x val="0.74089742782152224"/>
          <c:y val="1.1312217194570135E-2"/>
          <c:w val="0.22268934383202099"/>
          <c:h val="0.13122195698388381"/>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Form'!$V$41:$V$53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Form'!$Z$41:$Z$53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1534-4CBD-8711-DF4701448355}"/>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1534-4CBD-8711-DF4701448355}"/>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34-4CBD-8711-DF4701448355}"/>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Form'!$U$58:$U$59</c:f>
              <c:numCache>
                <c:formatCode>General</c:formatCode>
                <c:ptCount val="2"/>
                <c:pt idx="0">
                  <c:v>0</c:v>
                </c:pt>
                <c:pt idx="1">
                  <c:v>0</c:v>
                </c:pt>
              </c:numCache>
            </c:numRef>
          </c:xVal>
          <c:yVal>
            <c:numRef>
              <c:f>'11b - Process Studies - Form'!$V$58:$V$59</c:f>
              <c:numCache>
                <c:formatCode>0.00</c:formatCode>
                <c:ptCount val="2"/>
                <c:pt idx="0">
                  <c:v>0</c:v>
                </c:pt>
                <c:pt idx="1">
                  <c:v>0</c:v>
                </c:pt>
              </c:numCache>
            </c:numRef>
          </c:yVal>
          <c:smooth val="1"/>
          <c:extLst>
            <c:ext xmlns:c16="http://schemas.microsoft.com/office/drawing/2014/chart" uri="{C3380CC4-5D6E-409C-BE32-E72D297353CC}">
              <c16:uniqueId val="{00000003-1534-4CBD-8711-DF4701448355}"/>
            </c:ext>
          </c:extLst>
        </c:ser>
        <c:ser>
          <c:idx val="2"/>
          <c:order val="2"/>
          <c:tx>
            <c:strRef>
              <c:f>'11b - Process Studies - Form'!$G$60</c:f>
              <c:strCache>
                <c:ptCount val="1"/>
                <c:pt idx="0">
                  <c:v>UDL</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4-1534-4CBD-8711-DF470144835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Form'!$U$61:$U$62</c:f>
              <c:numCache>
                <c:formatCode>General</c:formatCode>
                <c:ptCount val="2"/>
                <c:pt idx="0">
                  <c:v>0</c:v>
                </c:pt>
                <c:pt idx="1">
                  <c:v>0</c:v>
                </c:pt>
              </c:numCache>
            </c:numRef>
          </c:xVal>
          <c:yVal>
            <c:numRef>
              <c:f>'11b - Process Studies - Form'!$V$61:$V$62</c:f>
              <c:numCache>
                <c:formatCode>0.00</c:formatCode>
                <c:ptCount val="2"/>
                <c:pt idx="0">
                  <c:v>0</c:v>
                </c:pt>
                <c:pt idx="1">
                  <c:v>0</c:v>
                </c:pt>
              </c:numCache>
            </c:numRef>
          </c:yVal>
          <c:smooth val="1"/>
          <c:extLst>
            <c:ext xmlns:c16="http://schemas.microsoft.com/office/drawing/2014/chart" uri="{C3380CC4-5D6E-409C-BE32-E72D297353CC}">
              <c16:uniqueId val="{00000005-1534-4CBD-8711-DF4701448355}"/>
            </c:ext>
          </c:extLst>
        </c:ser>
        <c:ser>
          <c:idx val="3"/>
          <c:order val="3"/>
          <c:tx>
            <c:v>Normal</c:v>
          </c:tx>
          <c:xVal>
            <c:numRef>
              <c:f>'11b - Process Studies - Form'!$V$41:$V$53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Form'!$AA$41:$AA$53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1534-4CBD-8711-DF4701448355}"/>
            </c:ext>
          </c:extLst>
        </c:ser>
        <c:ser>
          <c:idx val="4"/>
          <c:order val="4"/>
          <c:tx>
            <c:strRef>
              <c:f>'11b - Process Studies - Form'!$I$57</c:f>
              <c:strCache>
                <c:ptCount val="1"/>
                <c:pt idx="0">
                  <c:v>LCL</c:v>
                </c:pt>
              </c:strCache>
            </c:strRef>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1534-4CBD-8711-DF4701448355}"/>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Form'!$W$58:$W$59</c:f>
              <c:numCache>
                <c:formatCode>General</c:formatCode>
                <c:ptCount val="2"/>
                <c:pt idx="0">
                  <c:v>0</c:v>
                </c:pt>
                <c:pt idx="1">
                  <c:v>0</c:v>
                </c:pt>
              </c:numCache>
            </c:numRef>
          </c:xVal>
          <c:yVal>
            <c:numRef>
              <c:f>'11b - Process Studies - Form'!$X$58:$X$59</c:f>
              <c:numCache>
                <c:formatCode>0.00</c:formatCode>
                <c:ptCount val="2"/>
                <c:pt idx="0">
                  <c:v>0</c:v>
                </c:pt>
                <c:pt idx="1">
                  <c:v>0</c:v>
                </c:pt>
              </c:numCache>
            </c:numRef>
          </c:yVal>
          <c:smooth val="1"/>
          <c:extLst>
            <c:ext xmlns:c16="http://schemas.microsoft.com/office/drawing/2014/chart" uri="{C3380CC4-5D6E-409C-BE32-E72D297353CC}">
              <c16:uniqueId val="{00000008-1534-4CBD-8711-DF4701448355}"/>
            </c:ext>
          </c:extLst>
        </c:ser>
        <c:ser>
          <c:idx val="5"/>
          <c:order val="5"/>
          <c:tx>
            <c:strRef>
              <c:f>'11b - Process Studies - Form'!$I$60</c:f>
              <c:strCache>
                <c:ptCount val="1"/>
                <c:pt idx="0">
                  <c:v>UCL</c:v>
                </c:pt>
              </c:strCache>
            </c:strRef>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1534-4CBD-8711-DF470144835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Form'!$W$61:$W$62</c:f>
              <c:numCache>
                <c:formatCode>General</c:formatCode>
                <c:ptCount val="2"/>
                <c:pt idx="0">
                  <c:v>0</c:v>
                </c:pt>
                <c:pt idx="1">
                  <c:v>0</c:v>
                </c:pt>
              </c:numCache>
            </c:numRef>
          </c:xVal>
          <c:yVal>
            <c:numRef>
              <c:f>'11b - Process Studies - Form'!$X$61:$X$62</c:f>
              <c:numCache>
                <c:formatCode>0.00</c:formatCode>
                <c:ptCount val="2"/>
                <c:pt idx="0">
                  <c:v>0</c:v>
                </c:pt>
                <c:pt idx="1">
                  <c:v>0</c:v>
                </c:pt>
              </c:numCache>
            </c:numRef>
          </c:yVal>
          <c:smooth val="1"/>
          <c:extLst>
            <c:ext xmlns:c16="http://schemas.microsoft.com/office/drawing/2014/chart" uri="{C3380CC4-5D6E-409C-BE32-E72D297353CC}">
              <c16:uniqueId val="{0000000A-1534-4CBD-8711-DF4701448355}"/>
            </c:ext>
          </c:extLst>
        </c:ser>
        <c:dLbls>
          <c:showLegendKey val="0"/>
          <c:showVal val="0"/>
          <c:showCatName val="0"/>
          <c:showSerName val="0"/>
          <c:showPercent val="0"/>
          <c:showBubbleSize val="0"/>
        </c:dLbls>
        <c:axId val="819012864"/>
        <c:axId val="819015608"/>
      </c:scatterChart>
      <c:valAx>
        <c:axId val="8190128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5608"/>
        <c:crosses val="autoZero"/>
        <c:crossBetween val="midCat"/>
      </c:valAx>
      <c:valAx>
        <c:axId val="819015608"/>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2864"/>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Form'!$AJ$41:$AJ$53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Form'!$AN$41:$AN$53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7032-492C-8801-38E704706B2C}"/>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7032-492C-8801-38E704706B2C}"/>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32-492C-8801-38E704706B2C}"/>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Form'!$AI$58:$AI$59</c:f>
              <c:numCache>
                <c:formatCode>General</c:formatCode>
                <c:ptCount val="2"/>
                <c:pt idx="0">
                  <c:v>0</c:v>
                </c:pt>
                <c:pt idx="1">
                  <c:v>0</c:v>
                </c:pt>
              </c:numCache>
            </c:numRef>
          </c:xVal>
          <c:yVal>
            <c:numRef>
              <c:f>'11b - Process Studies - Form'!$AJ$58:$AJ$59</c:f>
              <c:numCache>
                <c:formatCode>0.00</c:formatCode>
                <c:ptCount val="2"/>
                <c:pt idx="0">
                  <c:v>0</c:v>
                </c:pt>
                <c:pt idx="1">
                  <c:v>0</c:v>
                </c:pt>
              </c:numCache>
            </c:numRef>
          </c:yVal>
          <c:smooth val="1"/>
          <c:extLst>
            <c:ext xmlns:c16="http://schemas.microsoft.com/office/drawing/2014/chart" uri="{C3380CC4-5D6E-409C-BE32-E72D297353CC}">
              <c16:uniqueId val="{00000003-7032-492C-8801-38E704706B2C}"/>
            </c:ext>
          </c:extLst>
        </c:ser>
        <c:ser>
          <c:idx val="2"/>
          <c:order val="2"/>
          <c:tx>
            <c:strRef>
              <c:f>'11b - Process Studies - Form'!$AI$60</c:f>
              <c:strCache>
                <c:ptCount val="1"/>
                <c:pt idx="0">
                  <c:v>UDL</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4-7032-492C-8801-38E704706B2C}"/>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Form'!$AI$61:$AI$62</c:f>
              <c:numCache>
                <c:formatCode>General</c:formatCode>
                <c:ptCount val="2"/>
                <c:pt idx="0">
                  <c:v>0</c:v>
                </c:pt>
                <c:pt idx="1">
                  <c:v>0</c:v>
                </c:pt>
              </c:numCache>
            </c:numRef>
          </c:xVal>
          <c:yVal>
            <c:numRef>
              <c:f>'11b - Process Studies - Form'!$AJ$61:$AJ$62</c:f>
              <c:numCache>
                <c:formatCode>0.00</c:formatCode>
                <c:ptCount val="2"/>
                <c:pt idx="0">
                  <c:v>0</c:v>
                </c:pt>
                <c:pt idx="1">
                  <c:v>0</c:v>
                </c:pt>
              </c:numCache>
            </c:numRef>
          </c:yVal>
          <c:smooth val="1"/>
          <c:extLst>
            <c:ext xmlns:c16="http://schemas.microsoft.com/office/drawing/2014/chart" uri="{C3380CC4-5D6E-409C-BE32-E72D297353CC}">
              <c16:uniqueId val="{00000005-7032-492C-8801-38E704706B2C}"/>
            </c:ext>
          </c:extLst>
        </c:ser>
        <c:ser>
          <c:idx val="3"/>
          <c:order val="3"/>
          <c:tx>
            <c:v>Normal</c:v>
          </c:tx>
          <c:xVal>
            <c:numRef>
              <c:f>'11b - Process Studies - Form'!$AJ$41:$AJ$53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Form'!$AO$41:$AO$53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7032-492C-8801-38E704706B2C}"/>
            </c:ext>
          </c:extLst>
        </c:ser>
        <c:ser>
          <c:idx val="4"/>
          <c:order val="4"/>
          <c:tx>
            <c:strRef>
              <c:f>'11b - Process Studies - Form'!$AK$57</c:f>
              <c:strCache>
                <c:ptCount val="1"/>
                <c:pt idx="0">
                  <c:v>LCL</c:v>
                </c:pt>
              </c:strCache>
            </c:strRef>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7032-492C-8801-38E704706B2C}"/>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Form'!$AK$58:$AK$59</c:f>
              <c:numCache>
                <c:formatCode>General</c:formatCode>
                <c:ptCount val="2"/>
                <c:pt idx="0">
                  <c:v>0</c:v>
                </c:pt>
                <c:pt idx="1">
                  <c:v>0</c:v>
                </c:pt>
              </c:numCache>
            </c:numRef>
          </c:xVal>
          <c:yVal>
            <c:numRef>
              <c:f>'11b - Process Studies - Form'!$AL$58:$AL$59</c:f>
              <c:numCache>
                <c:formatCode>0.00</c:formatCode>
                <c:ptCount val="2"/>
                <c:pt idx="0">
                  <c:v>0</c:v>
                </c:pt>
                <c:pt idx="1">
                  <c:v>0</c:v>
                </c:pt>
              </c:numCache>
            </c:numRef>
          </c:yVal>
          <c:smooth val="1"/>
          <c:extLst>
            <c:ext xmlns:c16="http://schemas.microsoft.com/office/drawing/2014/chart" uri="{C3380CC4-5D6E-409C-BE32-E72D297353CC}">
              <c16:uniqueId val="{00000008-7032-492C-8801-38E704706B2C}"/>
            </c:ext>
          </c:extLst>
        </c:ser>
        <c:ser>
          <c:idx val="5"/>
          <c:order val="5"/>
          <c:tx>
            <c:strRef>
              <c:f>'11b - Process Studies - Form'!$AK$60</c:f>
              <c:strCache>
                <c:ptCount val="1"/>
                <c:pt idx="0">
                  <c:v>UCL</c:v>
                </c:pt>
              </c:strCache>
            </c:strRef>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7032-492C-8801-38E704706B2C}"/>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Form'!$AK$61:$AK$62</c:f>
              <c:numCache>
                <c:formatCode>General</c:formatCode>
                <c:ptCount val="2"/>
                <c:pt idx="0">
                  <c:v>0</c:v>
                </c:pt>
                <c:pt idx="1">
                  <c:v>0</c:v>
                </c:pt>
              </c:numCache>
            </c:numRef>
          </c:xVal>
          <c:yVal>
            <c:numRef>
              <c:f>'11b - Process Studies - Form'!$AL$61:$AL$62</c:f>
              <c:numCache>
                <c:formatCode>0.00</c:formatCode>
                <c:ptCount val="2"/>
                <c:pt idx="0">
                  <c:v>0</c:v>
                </c:pt>
                <c:pt idx="1">
                  <c:v>0</c:v>
                </c:pt>
              </c:numCache>
            </c:numRef>
          </c:yVal>
          <c:smooth val="1"/>
          <c:extLst>
            <c:ext xmlns:c16="http://schemas.microsoft.com/office/drawing/2014/chart" uri="{C3380CC4-5D6E-409C-BE32-E72D297353CC}">
              <c16:uniqueId val="{0000000A-7032-492C-8801-38E704706B2C}"/>
            </c:ext>
          </c:extLst>
        </c:ser>
        <c:dLbls>
          <c:showLegendKey val="0"/>
          <c:showVal val="0"/>
          <c:showCatName val="0"/>
          <c:showSerName val="0"/>
          <c:showPercent val="0"/>
          <c:showBubbleSize val="0"/>
        </c:dLbls>
        <c:axId val="819016392"/>
        <c:axId val="819016784"/>
      </c:scatterChart>
      <c:valAx>
        <c:axId val="8190163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6784"/>
        <c:crosses val="autoZero"/>
        <c:crossBetween val="midCat"/>
      </c:valAx>
      <c:valAx>
        <c:axId val="819016784"/>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6392"/>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Form'!$AX$41:$AX$53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Form'!$BB$41:$BB$53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2459-4C2F-B6B2-2BF28EAA5FF6}"/>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2459-4C2F-B6B2-2BF28EAA5FF6}"/>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59-4C2F-B6B2-2BF28EAA5FF6}"/>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Form'!$AW$58:$AW$59</c:f>
              <c:numCache>
                <c:formatCode>General</c:formatCode>
                <c:ptCount val="2"/>
                <c:pt idx="0">
                  <c:v>0</c:v>
                </c:pt>
                <c:pt idx="1">
                  <c:v>0</c:v>
                </c:pt>
              </c:numCache>
            </c:numRef>
          </c:xVal>
          <c:yVal>
            <c:numRef>
              <c:f>'11b - Process Studies - Form'!$AX$58:$AX$59</c:f>
              <c:numCache>
                <c:formatCode>0.00</c:formatCode>
                <c:ptCount val="2"/>
                <c:pt idx="0">
                  <c:v>0</c:v>
                </c:pt>
                <c:pt idx="1">
                  <c:v>0</c:v>
                </c:pt>
              </c:numCache>
            </c:numRef>
          </c:yVal>
          <c:smooth val="1"/>
          <c:extLst>
            <c:ext xmlns:c16="http://schemas.microsoft.com/office/drawing/2014/chart" uri="{C3380CC4-5D6E-409C-BE32-E72D297353CC}">
              <c16:uniqueId val="{00000003-2459-4C2F-B6B2-2BF28EAA5FF6}"/>
            </c:ext>
          </c:extLst>
        </c:ser>
        <c:ser>
          <c:idx val="2"/>
          <c:order val="2"/>
          <c:tx>
            <c:strRef>
              <c:f>'11b - Process Studies - Form'!$AW$60</c:f>
              <c:strCache>
                <c:ptCount val="1"/>
                <c:pt idx="0">
                  <c:v>UDL</c:v>
                </c:pt>
              </c:strCache>
            </c:strRef>
          </c:tx>
          <c:dLbls>
            <c:dLbl>
              <c:idx val="0"/>
              <c:delete val="1"/>
              <c:extLst>
                <c:ext xmlns:c15="http://schemas.microsoft.com/office/drawing/2012/chart" uri="{CE6537A1-D6FC-4f65-9D91-7224C49458BB}"/>
                <c:ext xmlns:c16="http://schemas.microsoft.com/office/drawing/2014/chart" uri="{C3380CC4-5D6E-409C-BE32-E72D297353CC}">
                  <c16:uniqueId val="{00000004-2459-4C2F-B6B2-2BF28EAA5FF6}"/>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Form'!$AW$61:$AW$62</c:f>
              <c:numCache>
                <c:formatCode>General</c:formatCode>
                <c:ptCount val="2"/>
                <c:pt idx="0">
                  <c:v>0</c:v>
                </c:pt>
                <c:pt idx="1">
                  <c:v>0</c:v>
                </c:pt>
              </c:numCache>
            </c:numRef>
          </c:xVal>
          <c:yVal>
            <c:numRef>
              <c:f>'11b - Process Studies - Form'!$AX$61:$AX$62</c:f>
              <c:numCache>
                <c:formatCode>0.00</c:formatCode>
                <c:ptCount val="2"/>
                <c:pt idx="0">
                  <c:v>0</c:v>
                </c:pt>
                <c:pt idx="1">
                  <c:v>0</c:v>
                </c:pt>
              </c:numCache>
            </c:numRef>
          </c:yVal>
          <c:smooth val="1"/>
          <c:extLst>
            <c:ext xmlns:c16="http://schemas.microsoft.com/office/drawing/2014/chart" uri="{C3380CC4-5D6E-409C-BE32-E72D297353CC}">
              <c16:uniqueId val="{00000005-2459-4C2F-B6B2-2BF28EAA5FF6}"/>
            </c:ext>
          </c:extLst>
        </c:ser>
        <c:ser>
          <c:idx val="3"/>
          <c:order val="3"/>
          <c:tx>
            <c:v>Normal</c:v>
          </c:tx>
          <c:xVal>
            <c:numRef>
              <c:f>'11b - Process Studies - Form'!$AX$41:$AX$53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Form'!$BC$41:$BC$53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2459-4C2F-B6B2-2BF28EAA5FF6}"/>
            </c:ext>
          </c:extLst>
        </c:ser>
        <c:ser>
          <c:idx val="4"/>
          <c:order val="4"/>
          <c:tx>
            <c:strRef>
              <c:f>'11b - Process Studies - Form'!$AY$57</c:f>
              <c:strCache>
                <c:ptCount val="1"/>
                <c:pt idx="0">
                  <c:v>LCL</c:v>
                </c:pt>
              </c:strCache>
            </c:strRef>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2459-4C2F-B6B2-2BF28EAA5FF6}"/>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Form'!$AY$58:$AY$59</c:f>
              <c:numCache>
                <c:formatCode>General</c:formatCode>
                <c:ptCount val="2"/>
                <c:pt idx="0">
                  <c:v>0</c:v>
                </c:pt>
                <c:pt idx="1">
                  <c:v>0</c:v>
                </c:pt>
              </c:numCache>
            </c:numRef>
          </c:xVal>
          <c:yVal>
            <c:numRef>
              <c:f>'11b - Process Studies - Form'!$AZ$58:$AZ$59</c:f>
              <c:numCache>
                <c:formatCode>0.00</c:formatCode>
                <c:ptCount val="2"/>
                <c:pt idx="0">
                  <c:v>0</c:v>
                </c:pt>
                <c:pt idx="1">
                  <c:v>0</c:v>
                </c:pt>
              </c:numCache>
            </c:numRef>
          </c:yVal>
          <c:smooth val="1"/>
          <c:extLst>
            <c:ext xmlns:c16="http://schemas.microsoft.com/office/drawing/2014/chart" uri="{C3380CC4-5D6E-409C-BE32-E72D297353CC}">
              <c16:uniqueId val="{00000008-2459-4C2F-B6B2-2BF28EAA5FF6}"/>
            </c:ext>
          </c:extLst>
        </c:ser>
        <c:ser>
          <c:idx val="5"/>
          <c:order val="5"/>
          <c:tx>
            <c:strRef>
              <c:f>'11b - Process Studies - Form'!$AY$60</c:f>
              <c:strCache>
                <c:ptCount val="1"/>
                <c:pt idx="0">
                  <c:v>UCL</c:v>
                </c:pt>
              </c:strCache>
            </c:strRef>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2459-4C2F-B6B2-2BF28EAA5FF6}"/>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Form'!$AY$61:$AY$62</c:f>
              <c:numCache>
                <c:formatCode>General</c:formatCode>
                <c:ptCount val="2"/>
                <c:pt idx="0">
                  <c:v>0</c:v>
                </c:pt>
                <c:pt idx="1">
                  <c:v>0</c:v>
                </c:pt>
              </c:numCache>
            </c:numRef>
          </c:xVal>
          <c:yVal>
            <c:numRef>
              <c:f>'11b - Process Studies - Form'!$AZ$61:$AZ$62</c:f>
              <c:numCache>
                <c:formatCode>0.00</c:formatCode>
                <c:ptCount val="2"/>
                <c:pt idx="0">
                  <c:v>0</c:v>
                </c:pt>
                <c:pt idx="1">
                  <c:v>0</c:v>
                </c:pt>
              </c:numCache>
            </c:numRef>
          </c:yVal>
          <c:smooth val="1"/>
          <c:extLst>
            <c:ext xmlns:c16="http://schemas.microsoft.com/office/drawing/2014/chart" uri="{C3380CC4-5D6E-409C-BE32-E72D297353CC}">
              <c16:uniqueId val="{0000000A-2459-4C2F-B6B2-2BF28EAA5FF6}"/>
            </c:ext>
          </c:extLst>
        </c:ser>
        <c:dLbls>
          <c:showLegendKey val="0"/>
          <c:showVal val="0"/>
          <c:showCatName val="0"/>
          <c:showSerName val="0"/>
          <c:showPercent val="0"/>
          <c:showBubbleSize val="0"/>
        </c:dLbls>
        <c:axId val="819017568"/>
        <c:axId val="819017960"/>
      </c:scatterChart>
      <c:valAx>
        <c:axId val="8190175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7960"/>
        <c:crosses val="autoZero"/>
        <c:crossBetween val="midCat"/>
      </c:valAx>
      <c:valAx>
        <c:axId val="819017960"/>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7568"/>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Data</c:v>
          </c:tx>
          <c:spPr>
            <a:ln>
              <a:solidFill>
                <a:srgbClr val="FF7F00"/>
              </a:solidFill>
              <a:prstDash val="solid"/>
            </a:ln>
          </c:spPr>
          <c:xVal>
            <c:numRef>
              <c:f>'11b - Process Studies - Form'!$BL$41:$BL$53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Form'!$BP$41:$BP$53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0-4063-453F-837C-7F9624F8E585}"/>
            </c:ext>
          </c:extLst>
        </c:ser>
        <c:ser>
          <c:idx val="1"/>
          <c:order val="1"/>
          <c:tx>
            <c:v>LDL</c:v>
          </c:tx>
          <c:dLbls>
            <c:dLbl>
              <c:idx val="0"/>
              <c:delete val="1"/>
              <c:extLst>
                <c:ext xmlns:c15="http://schemas.microsoft.com/office/drawing/2012/chart" uri="{CE6537A1-D6FC-4f65-9D91-7224C49458BB}"/>
                <c:ext xmlns:c16="http://schemas.microsoft.com/office/drawing/2014/chart" uri="{C3380CC4-5D6E-409C-BE32-E72D297353CC}">
                  <c16:uniqueId val="{00000001-4063-453F-837C-7F9624F8E585}"/>
                </c:ext>
              </c:extLst>
            </c:dLbl>
            <c:dLbl>
              <c:idx val="1"/>
              <c:tx>
                <c:rich>
                  <a:bodyPr/>
                  <a:lstStyle/>
                  <a:p>
                    <a:r>
                      <a:rPr lang="en-US"/>
                      <a:t>UDL</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63-453F-837C-7F9624F8E585}"/>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'11b - Process Studies - Form'!$BK$58:$BK$59</c:f>
              <c:numCache>
                <c:formatCode>General</c:formatCode>
                <c:ptCount val="2"/>
                <c:pt idx="0">
                  <c:v>0</c:v>
                </c:pt>
                <c:pt idx="1">
                  <c:v>0</c:v>
                </c:pt>
              </c:numCache>
            </c:numRef>
          </c:xVal>
          <c:yVal>
            <c:numRef>
              <c:f>'11b - Process Studies - Form'!$BL$58:$BL$59</c:f>
              <c:numCache>
                <c:formatCode>0.00</c:formatCode>
                <c:ptCount val="2"/>
                <c:pt idx="0">
                  <c:v>0</c:v>
                </c:pt>
                <c:pt idx="1">
                  <c:v>0</c:v>
                </c:pt>
              </c:numCache>
            </c:numRef>
          </c:yVal>
          <c:smooth val="1"/>
          <c:extLst>
            <c:ext xmlns:c16="http://schemas.microsoft.com/office/drawing/2014/chart" uri="{C3380CC4-5D6E-409C-BE32-E72D297353CC}">
              <c16:uniqueId val="{00000003-4063-453F-837C-7F9624F8E585}"/>
            </c:ext>
          </c:extLst>
        </c:ser>
        <c:ser>
          <c:idx val="2"/>
          <c:order val="2"/>
          <c:tx>
            <c:v>UDL</c:v>
          </c:tx>
          <c:dLbls>
            <c:dLbl>
              <c:idx val="0"/>
              <c:delete val="1"/>
              <c:extLst>
                <c:ext xmlns:c15="http://schemas.microsoft.com/office/drawing/2012/chart" uri="{CE6537A1-D6FC-4f65-9D91-7224C49458BB}"/>
                <c:ext xmlns:c16="http://schemas.microsoft.com/office/drawing/2014/chart" uri="{C3380CC4-5D6E-409C-BE32-E72D297353CC}">
                  <c16:uniqueId val="{00000004-4063-453F-837C-7F9624F8E58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Form'!$BK$61:$BK$62</c:f>
              <c:numCache>
                <c:formatCode>General</c:formatCode>
                <c:ptCount val="2"/>
                <c:pt idx="0">
                  <c:v>0</c:v>
                </c:pt>
                <c:pt idx="1">
                  <c:v>0</c:v>
                </c:pt>
              </c:numCache>
            </c:numRef>
          </c:xVal>
          <c:yVal>
            <c:numRef>
              <c:f>'11b - Process Studies - Form'!$BL$61:$BL$62</c:f>
              <c:numCache>
                <c:formatCode>0.00</c:formatCode>
                <c:ptCount val="2"/>
                <c:pt idx="0">
                  <c:v>0</c:v>
                </c:pt>
                <c:pt idx="1">
                  <c:v>0</c:v>
                </c:pt>
              </c:numCache>
            </c:numRef>
          </c:yVal>
          <c:smooth val="1"/>
          <c:extLst>
            <c:ext xmlns:c16="http://schemas.microsoft.com/office/drawing/2014/chart" uri="{C3380CC4-5D6E-409C-BE32-E72D297353CC}">
              <c16:uniqueId val="{00000005-4063-453F-837C-7F9624F8E585}"/>
            </c:ext>
          </c:extLst>
        </c:ser>
        <c:ser>
          <c:idx val="3"/>
          <c:order val="3"/>
          <c:tx>
            <c:v>Normal</c:v>
          </c:tx>
          <c:xVal>
            <c:numRef>
              <c:f>'11b - Process Studies - Form'!$BL$41:$BL$53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xVal>
          <c:yVal>
            <c:numRef>
              <c:f>'11b - Process Studies - Form'!$BQ$41:$BQ$53</c:f>
              <c:numCache>
                <c:formatCode>General</c:formatCode>
                <c:ptCount val="13"/>
                <c:pt idx="0">
                  <c:v>0</c:v>
                </c:pt>
                <c:pt idx="1">
                  <c:v>0</c:v>
                </c:pt>
                <c:pt idx="2">
                  <c:v>2.0000000000000001E-4</c:v>
                </c:pt>
                <c:pt idx="3">
                  <c:v>6.0000000000000001E-3</c:v>
                </c:pt>
                <c:pt idx="4">
                  <c:v>6.0600000000000001E-2</c:v>
                </c:pt>
                <c:pt idx="5">
                  <c:v>0.2417</c:v>
                </c:pt>
                <c:pt idx="6">
                  <c:v>0.38300000000000001</c:v>
                </c:pt>
                <c:pt idx="7">
                  <c:v>0.2417</c:v>
                </c:pt>
                <c:pt idx="8">
                  <c:v>6.0600000000000001E-2</c:v>
                </c:pt>
                <c:pt idx="9">
                  <c:v>6.0000000000000001E-3</c:v>
                </c:pt>
                <c:pt idx="10">
                  <c:v>2.0000000000000001E-4</c:v>
                </c:pt>
                <c:pt idx="11">
                  <c:v>0</c:v>
                </c:pt>
                <c:pt idx="12">
                  <c:v>0</c:v>
                </c:pt>
              </c:numCache>
            </c:numRef>
          </c:yVal>
          <c:smooth val="1"/>
          <c:extLst>
            <c:ext xmlns:c16="http://schemas.microsoft.com/office/drawing/2014/chart" uri="{C3380CC4-5D6E-409C-BE32-E72D297353CC}">
              <c16:uniqueId val="{00000006-4063-453F-837C-7F9624F8E585}"/>
            </c:ext>
          </c:extLst>
        </c:ser>
        <c:ser>
          <c:idx val="4"/>
          <c:order val="4"/>
          <c:tx>
            <c:v>LCL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7-4063-453F-837C-7F9624F8E585}"/>
                </c:ext>
              </c:extLst>
            </c:dLbl>
            <c:spPr>
              <a:ln>
                <a:prstDash val="sysDash"/>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Form'!$BM$58:$BM$59</c:f>
              <c:numCache>
                <c:formatCode>General</c:formatCode>
                <c:ptCount val="2"/>
                <c:pt idx="0">
                  <c:v>0</c:v>
                </c:pt>
                <c:pt idx="1">
                  <c:v>0</c:v>
                </c:pt>
              </c:numCache>
            </c:numRef>
          </c:xVal>
          <c:yVal>
            <c:numRef>
              <c:f>'11b - Process Studies - Form'!$BN$58:$BN$59</c:f>
              <c:numCache>
                <c:formatCode>0.00</c:formatCode>
                <c:ptCount val="2"/>
                <c:pt idx="0">
                  <c:v>0</c:v>
                </c:pt>
                <c:pt idx="1">
                  <c:v>0</c:v>
                </c:pt>
              </c:numCache>
            </c:numRef>
          </c:yVal>
          <c:smooth val="1"/>
          <c:extLst>
            <c:ext xmlns:c16="http://schemas.microsoft.com/office/drawing/2014/chart" uri="{C3380CC4-5D6E-409C-BE32-E72D297353CC}">
              <c16:uniqueId val="{00000008-4063-453F-837C-7F9624F8E585}"/>
            </c:ext>
          </c:extLst>
        </c:ser>
        <c:ser>
          <c:idx val="5"/>
          <c:order val="5"/>
          <c:tx>
            <c:v>UCL</c:v>
          </c:tx>
          <c:spPr>
            <a:ln>
              <a:prstDash val="sysDash"/>
            </a:ln>
          </c:spPr>
          <c:dLbls>
            <c:dLbl>
              <c:idx val="0"/>
              <c:delete val="1"/>
              <c:extLst>
                <c:ext xmlns:c15="http://schemas.microsoft.com/office/drawing/2012/chart" uri="{CE6537A1-D6FC-4f65-9D91-7224C49458BB}"/>
                <c:ext xmlns:c16="http://schemas.microsoft.com/office/drawing/2014/chart" uri="{C3380CC4-5D6E-409C-BE32-E72D297353CC}">
                  <c16:uniqueId val="{00000009-4063-453F-837C-7F9624F8E58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'11b - Process Studies - Form'!$BM$61:$BM$62</c:f>
              <c:numCache>
                <c:formatCode>General</c:formatCode>
                <c:ptCount val="2"/>
                <c:pt idx="0">
                  <c:v>0</c:v>
                </c:pt>
                <c:pt idx="1">
                  <c:v>0</c:v>
                </c:pt>
              </c:numCache>
            </c:numRef>
          </c:xVal>
          <c:yVal>
            <c:numRef>
              <c:f>'11b - Process Studies - Form'!$BN$61:$BN$62</c:f>
              <c:numCache>
                <c:formatCode>0.00</c:formatCode>
                <c:ptCount val="2"/>
                <c:pt idx="0">
                  <c:v>0</c:v>
                </c:pt>
                <c:pt idx="1">
                  <c:v>0</c:v>
                </c:pt>
              </c:numCache>
            </c:numRef>
          </c:yVal>
          <c:smooth val="1"/>
          <c:extLst>
            <c:ext xmlns:c16="http://schemas.microsoft.com/office/drawing/2014/chart" uri="{C3380CC4-5D6E-409C-BE32-E72D297353CC}">
              <c16:uniqueId val="{0000000A-4063-453F-837C-7F9624F8E585}"/>
            </c:ext>
          </c:extLst>
        </c:ser>
        <c:dLbls>
          <c:showLegendKey val="0"/>
          <c:showVal val="0"/>
          <c:showCatName val="0"/>
          <c:showSerName val="0"/>
          <c:showPercent val="0"/>
          <c:showBubbleSize val="0"/>
        </c:dLbls>
        <c:axId val="819018744"/>
        <c:axId val="819019136"/>
      </c:scatterChart>
      <c:valAx>
        <c:axId val="8190187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9136"/>
        <c:crosses val="autoZero"/>
        <c:crossBetween val="midCat"/>
      </c:valAx>
      <c:valAx>
        <c:axId val="819019136"/>
        <c:scaling>
          <c:orientation val="minMax"/>
          <c:max val="0.5"/>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8744"/>
        <c:crosses val="autoZero"/>
        <c:crossBetween val="midCat"/>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fmlaLink="V26" lockText="1" noThreeD="1"/>
</file>

<file path=xl/ctrlProps/ctrlProp11.xml><?xml version="1.0" encoding="utf-8"?>
<formControlPr xmlns="http://schemas.microsoft.com/office/spreadsheetml/2009/9/main" objectType="CheckBox" fmlaLink="V28" lockText="1" noThreeD="1"/>
</file>

<file path=xl/ctrlProps/ctrlProp12.xml><?xml version="1.0" encoding="utf-8"?>
<formControlPr xmlns="http://schemas.microsoft.com/office/spreadsheetml/2009/9/main" objectType="CheckBox" fmlaLink="W24" lockText="1" noThreeD="1"/>
</file>

<file path=xl/ctrlProps/ctrlProp13.xml><?xml version="1.0" encoding="utf-8"?>
<formControlPr xmlns="http://schemas.microsoft.com/office/spreadsheetml/2009/9/main" objectType="CheckBox" fmlaLink="V25" lockText="1" noThreeD="1"/>
</file>

<file path=xl/ctrlProps/ctrlProp14.xml><?xml version="1.0" encoding="utf-8"?>
<formControlPr xmlns="http://schemas.microsoft.com/office/spreadsheetml/2009/9/main" objectType="CheckBox" fmlaLink="V27" lockText="1" noThreeD="1"/>
</file>

<file path=xl/ctrlProps/ctrlProp15.xml><?xml version="1.0" encoding="utf-8"?>
<formControlPr xmlns="http://schemas.microsoft.com/office/spreadsheetml/2009/9/main" objectType="CheckBox" fmlaLink="W25" lockText="1" noThreeD="1"/>
</file>

<file path=xl/ctrlProps/ctrlProp16.xml><?xml version="1.0" encoding="utf-8"?>
<formControlPr xmlns="http://schemas.microsoft.com/office/spreadsheetml/2009/9/main" objectType="CheckBox" fmlaLink="W26" lockText="1" noThreeD="1"/>
</file>

<file path=xl/ctrlProps/ctrlProp17.xml><?xml version="1.0" encoding="utf-8"?>
<formControlPr xmlns="http://schemas.microsoft.com/office/spreadsheetml/2009/9/main" objectType="CheckBox" fmlaLink="W28" lockText="1" noThreeD="1"/>
</file>

<file path=xl/ctrlProps/ctrlProp18.xml><?xml version="1.0" encoding="utf-8"?>
<formControlPr xmlns="http://schemas.microsoft.com/office/spreadsheetml/2009/9/main" objectType="CheckBox" fmlaLink="W27" lockText="1" noThreeD="1"/>
</file>

<file path=xl/ctrlProps/ctrlProp19.xml><?xml version="1.0" encoding="utf-8"?>
<formControlPr xmlns="http://schemas.microsoft.com/office/spreadsheetml/2009/9/main" objectType="CheckBox" fmlaLink="V31"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mlaLink="V34" lockText="1" noThreeD="1"/>
</file>

<file path=xl/ctrlProps/ctrlProp21.xml><?xml version="1.0" encoding="utf-8"?>
<formControlPr xmlns="http://schemas.microsoft.com/office/spreadsheetml/2009/9/main" objectType="CheckBox" fmlaLink="V32" lockText="1" noThreeD="1"/>
</file>

<file path=xl/ctrlProps/ctrlProp22.xml><?xml version="1.0" encoding="utf-8"?>
<formControlPr xmlns="http://schemas.microsoft.com/office/spreadsheetml/2009/9/main" objectType="CheckBox" fmlaLink="V33" lockText="1" noThreeD="1"/>
</file>

<file path=xl/ctrlProps/ctrlProp23.xml><?xml version="1.0" encoding="utf-8"?>
<formControlPr xmlns="http://schemas.microsoft.com/office/spreadsheetml/2009/9/main" objectType="CheckBox" fmlaLink="V35" lockText="1" noThreeD="1"/>
</file>

<file path=xl/ctrlProps/ctrlProp24.xml><?xml version="1.0" encoding="utf-8"?>
<formControlPr xmlns="http://schemas.microsoft.com/office/spreadsheetml/2009/9/main" objectType="CheckBox" fmlaLink="W41" lockText="1" noThreeD="1"/>
</file>

<file path=xl/ctrlProps/ctrlProp25.xml><?xml version="1.0" encoding="utf-8"?>
<formControlPr xmlns="http://schemas.microsoft.com/office/spreadsheetml/2009/9/main" objectType="CheckBox" fmlaLink="X41" lockText="1" noThreeD="1"/>
</file>

<file path=xl/ctrlProps/ctrlProp26.xml><?xml version="1.0" encoding="utf-8"?>
<formControlPr xmlns="http://schemas.microsoft.com/office/spreadsheetml/2009/9/main" objectType="CheckBox" fmlaLink="Y41" lockText="1" noThreeD="1"/>
</file>

<file path=xl/ctrlProps/ctrlProp27.xml><?xml version="1.0" encoding="utf-8"?>
<formControlPr xmlns="http://schemas.microsoft.com/office/spreadsheetml/2009/9/main" objectType="CheckBox" fmlaLink="V42" lockText="1" noThreeD="1"/>
</file>

<file path=xl/ctrlProps/ctrlProp28.xml><?xml version="1.0" encoding="utf-8"?>
<formControlPr xmlns="http://schemas.microsoft.com/office/spreadsheetml/2009/9/main" objectType="CheckBox" fmlaLink="W42"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fmlaLink="V41" lockText="1" noThreeD="1"/>
</file>

<file path=xl/ctrlProps/ctrlProp33.xml><?xml version="1.0" encoding="utf-8"?>
<formControlPr xmlns="http://schemas.microsoft.com/office/spreadsheetml/2009/9/main" objectType="CheckBox" fmlaLink="V9" lockText="1" noThreeD="1"/>
</file>

<file path=xl/ctrlProps/ctrlProp34.xml><?xml version="1.0" encoding="utf-8"?>
<formControlPr xmlns="http://schemas.microsoft.com/office/spreadsheetml/2009/9/main" objectType="CheckBox" fmlaLink="W9"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noThreeD="1"/>
</file>

<file path=xl/ctrlProps/ctrlProp43.xml><?xml version="1.0" encoding="utf-8"?>
<formControlPr xmlns="http://schemas.microsoft.com/office/spreadsheetml/2009/9/main" objectType="CheckBox" noThreeD="1"/>
</file>

<file path=xl/ctrlProps/ctrlProp44.xml><?xml version="1.0" encoding="utf-8"?>
<formControlPr xmlns="http://schemas.microsoft.com/office/spreadsheetml/2009/9/main" objectType="CheckBox" checked="Checked" fmlaLink="V24" lockText="1" noThreeD="1"/>
</file>

<file path=xl/ctrlProps/ctrlProp45.xml><?xml version="1.0" encoding="utf-8"?>
<formControlPr xmlns="http://schemas.microsoft.com/office/spreadsheetml/2009/9/main" objectType="CheckBox" fmlaLink="V26" lockText="1" noThreeD="1"/>
</file>

<file path=xl/ctrlProps/ctrlProp46.xml><?xml version="1.0" encoding="utf-8"?>
<formControlPr xmlns="http://schemas.microsoft.com/office/spreadsheetml/2009/9/main" objectType="CheckBox" fmlaLink="V28" lockText="1" noThreeD="1"/>
</file>

<file path=xl/ctrlProps/ctrlProp47.xml><?xml version="1.0" encoding="utf-8"?>
<formControlPr xmlns="http://schemas.microsoft.com/office/spreadsheetml/2009/9/main" objectType="CheckBox" fmlaLink="W24" lockText="1" noThreeD="1"/>
</file>

<file path=xl/ctrlProps/ctrlProp48.xml><?xml version="1.0" encoding="utf-8"?>
<formControlPr xmlns="http://schemas.microsoft.com/office/spreadsheetml/2009/9/main" objectType="CheckBox" fmlaLink="V25" lockText="1" noThreeD="1"/>
</file>

<file path=xl/ctrlProps/ctrlProp49.xml><?xml version="1.0" encoding="utf-8"?>
<formControlPr xmlns="http://schemas.microsoft.com/office/spreadsheetml/2009/9/main" objectType="CheckBox" fmlaLink="V27"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fmlaLink="W25" lockText="1" noThreeD="1"/>
</file>

<file path=xl/ctrlProps/ctrlProp51.xml><?xml version="1.0" encoding="utf-8"?>
<formControlPr xmlns="http://schemas.microsoft.com/office/spreadsheetml/2009/9/main" objectType="CheckBox" fmlaLink="W26" lockText="1" noThreeD="1"/>
</file>

<file path=xl/ctrlProps/ctrlProp52.xml><?xml version="1.0" encoding="utf-8"?>
<formControlPr xmlns="http://schemas.microsoft.com/office/spreadsheetml/2009/9/main" objectType="CheckBox" fmlaLink="W28" lockText="1" noThreeD="1"/>
</file>

<file path=xl/ctrlProps/ctrlProp53.xml><?xml version="1.0" encoding="utf-8"?>
<formControlPr xmlns="http://schemas.microsoft.com/office/spreadsheetml/2009/9/main" objectType="CheckBox" fmlaLink="W27" lockText="1" noThreeD="1"/>
</file>

<file path=xl/ctrlProps/ctrlProp54.xml><?xml version="1.0" encoding="utf-8"?>
<formControlPr xmlns="http://schemas.microsoft.com/office/spreadsheetml/2009/9/main" objectType="CheckBox" fmlaLink="V31" lockText="1" noThreeD="1"/>
</file>

<file path=xl/ctrlProps/ctrlProp55.xml><?xml version="1.0" encoding="utf-8"?>
<formControlPr xmlns="http://schemas.microsoft.com/office/spreadsheetml/2009/9/main" objectType="CheckBox" fmlaLink="V34" lockText="1" noThreeD="1"/>
</file>

<file path=xl/ctrlProps/ctrlProp56.xml><?xml version="1.0" encoding="utf-8"?>
<formControlPr xmlns="http://schemas.microsoft.com/office/spreadsheetml/2009/9/main" objectType="CheckBox" fmlaLink="V32" lockText="1" noThreeD="1"/>
</file>

<file path=xl/ctrlProps/ctrlProp57.xml><?xml version="1.0" encoding="utf-8"?>
<formControlPr xmlns="http://schemas.microsoft.com/office/spreadsheetml/2009/9/main" objectType="CheckBox" fmlaLink="V33" lockText="1" noThreeD="1"/>
</file>

<file path=xl/ctrlProps/ctrlProp58.xml><?xml version="1.0" encoding="utf-8"?>
<formControlPr xmlns="http://schemas.microsoft.com/office/spreadsheetml/2009/9/main" objectType="CheckBox" checked="Checked" fmlaLink="V35" lockText="1" noThreeD="1"/>
</file>

<file path=xl/ctrlProps/ctrlProp59.xml><?xml version="1.0" encoding="utf-8"?>
<formControlPr xmlns="http://schemas.microsoft.com/office/spreadsheetml/2009/9/main" objectType="CheckBox" checked="Checked" fmlaLink="W41"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fmlaLink="X41" lockText="1" noThreeD="1"/>
</file>

<file path=xl/ctrlProps/ctrlProp61.xml><?xml version="1.0" encoding="utf-8"?>
<formControlPr xmlns="http://schemas.microsoft.com/office/spreadsheetml/2009/9/main" objectType="CheckBox" checked="Checked" fmlaLink="Y41" lockText="1" noThreeD="1"/>
</file>

<file path=xl/ctrlProps/ctrlProp62.xml><?xml version="1.0" encoding="utf-8"?>
<formControlPr xmlns="http://schemas.microsoft.com/office/spreadsheetml/2009/9/main" objectType="CheckBox" checked="Checked" fmlaLink="V42" lockText="1" noThreeD="1"/>
</file>

<file path=xl/ctrlProps/ctrlProp63.xml><?xml version="1.0" encoding="utf-8"?>
<formControlPr xmlns="http://schemas.microsoft.com/office/spreadsheetml/2009/9/main" objectType="CheckBox" fmlaLink="W42"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fmlaLink="V41" lockText="1" noThreeD="1"/>
</file>

<file path=xl/ctrlProps/ctrlProp68.xml><?xml version="1.0" encoding="utf-8"?>
<formControlPr xmlns="http://schemas.microsoft.com/office/spreadsheetml/2009/9/main" objectType="CheckBox" checked="Checked" fmlaLink="V9" lockText="1" noThreeD="1"/>
</file>

<file path=xl/ctrlProps/ctrlProp69.xml><?xml version="1.0" encoding="utf-8"?>
<formControlPr xmlns="http://schemas.microsoft.com/office/spreadsheetml/2009/9/main" objectType="CheckBox" fmlaLink="W9"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V24" lockText="1" noThreeD="1"/>
</file>

<file path=xl/drawings/_rels/drawing10.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chart" Target="../charts/chart17.xml"/><Relationship Id="rId18" Type="http://schemas.openxmlformats.org/officeDocument/2006/relationships/chart" Target="../charts/chart22.xml"/><Relationship Id="rId3" Type="http://schemas.openxmlformats.org/officeDocument/2006/relationships/chart" Target="../charts/chart7.xml"/><Relationship Id="rId7" Type="http://schemas.openxmlformats.org/officeDocument/2006/relationships/chart" Target="../charts/chart11.xml"/><Relationship Id="rId12" Type="http://schemas.openxmlformats.org/officeDocument/2006/relationships/chart" Target="../charts/chart16.xml"/><Relationship Id="rId17" Type="http://schemas.openxmlformats.org/officeDocument/2006/relationships/chart" Target="../charts/chart21.xml"/><Relationship Id="rId2" Type="http://schemas.openxmlformats.org/officeDocument/2006/relationships/chart" Target="../charts/chart6.xml"/><Relationship Id="rId16" Type="http://schemas.openxmlformats.org/officeDocument/2006/relationships/chart" Target="../charts/chart20.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chart" Target="../charts/chart9.xml"/><Relationship Id="rId15" Type="http://schemas.openxmlformats.org/officeDocument/2006/relationships/chart" Target="../charts/chart19.xml"/><Relationship Id="rId10" Type="http://schemas.openxmlformats.org/officeDocument/2006/relationships/chart" Target="../charts/chart14.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7.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18" Type="http://schemas.openxmlformats.org/officeDocument/2006/relationships/chart" Target="../charts/chart42.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17" Type="http://schemas.openxmlformats.org/officeDocument/2006/relationships/chart" Target="../charts/chart41.xml"/><Relationship Id="rId2" Type="http://schemas.openxmlformats.org/officeDocument/2006/relationships/chart" Target="../charts/chart26.xml"/><Relationship Id="rId16" Type="http://schemas.openxmlformats.org/officeDocument/2006/relationships/chart" Target="../charts/chart40.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5" Type="http://schemas.openxmlformats.org/officeDocument/2006/relationships/chart" Target="../charts/chart3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s>
</file>

<file path=xl/drawings/_rels/drawing28.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 Id="rId4" Type="http://schemas.openxmlformats.org/officeDocument/2006/relationships/image" Target="../media/image36.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41.jpeg"/><Relationship Id="rId1" Type="http://schemas.openxmlformats.org/officeDocument/2006/relationships/image" Target="../media/image40.jpeg"/><Relationship Id="rId4" Type="http://schemas.openxmlformats.org/officeDocument/2006/relationships/image" Target="../media/image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3.jpg"/></Relationships>
</file>

<file path=xl/drawings/_rels/drawing35.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image" Target="../media/image19.emf"/><Relationship Id="rId18" Type="http://schemas.openxmlformats.org/officeDocument/2006/relationships/image" Target="../media/image24.emf"/><Relationship Id="rId3" Type="http://schemas.openxmlformats.org/officeDocument/2006/relationships/image" Target="../media/image9.emf"/><Relationship Id="rId7" Type="http://schemas.openxmlformats.org/officeDocument/2006/relationships/image" Target="../media/image13.emf"/><Relationship Id="rId12" Type="http://schemas.openxmlformats.org/officeDocument/2006/relationships/image" Target="../media/image18.emf"/><Relationship Id="rId17" Type="http://schemas.openxmlformats.org/officeDocument/2006/relationships/image" Target="../media/image23.emf"/><Relationship Id="rId2" Type="http://schemas.openxmlformats.org/officeDocument/2006/relationships/image" Target="../media/image8.emf"/><Relationship Id="rId16" Type="http://schemas.openxmlformats.org/officeDocument/2006/relationships/image" Target="../media/image22.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5" Type="http://schemas.openxmlformats.org/officeDocument/2006/relationships/image" Target="../media/image11.emf"/><Relationship Id="rId15" Type="http://schemas.openxmlformats.org/officeDocument/2006/relationships/image" Target="../media/image21.emf"/><Relationship Id="rId10" Type="http://schemas.openxmlformats.org/officeDocument/2006/relationships/image" Target="../media/image16.emf"/><Relationship Id="rId4" Type="http://schemas.openxmlformats.org/officeDocument/2006/relationships/image" Target="../media/image10.emf"/><Relationship Id="rId9" Type="http://schemas.openxmlformats.org/officeDocument/2006/relationships/image" Target="../media/image15.emf"/><Relationship Id="rId14" Type="http://schemas.openxmlformats.org/officeDocument/2006/relationships/image" Target="../media/image20.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8" Type="http://schemas.openxmlformats.org/officeDocument/2006/relationships/image" Target="../media/image15.emf"/><Relationship Id="rId13" Type="http://schemas.openxmlformats.org/officeDocument/2006/relationships/image" Target="../media/image20.emf"/><Relationship Id="rId3" Type="http://schemas.openxmlformats.org/officeDocument/2006/relationships/image" Target="../media/image10.emf"/><Relationship Id="rId7" Type="http://schemas.openxmlformats.org/officeDocument/2006/relationships/image" Target="../media/image14.emf"/><Relationship Id="rId12" Type="http://schemas.openxmlformats.org/officeDocument/2006/relationships/image" Target="../media/image19.emf"/><Relationship Id="rId17" Type="http://schemas.openxmlformats.org/officeDocument/2006/relationships/image" Target="../media/image24.emf"/><Relationship Id="rId2" Type="http://schemas.openxmlformats.org/officeDocument/2006/relationships/image" Target="../media/image9.emf"/><Relationship Id="rId16" Type="http://schemas.openxmlformats.org/officeDocument/2006/relationships/image" Target="../media/image23.emf"/><Relationship Id="rId1" Type="http://schemas.openxmlformats.org/officeDocument/2006/relationships/image" Target="../media/image8.emf"/><Relationship Id="rId6" Type="http://schemas.openxmlformats.org/officeDocument/2006/relationships/image" Target="../media/image13.emf"/><Relationship Id="rId11" Type="http://schemas.openxmlformats.org/officeDocument/2006/relationships/image" Target="../media/image18.emf"/><Relationship Id="rId5" Type="http://schemas.openxmlformats.org/officeDocument/2006/relationships/image" Target="../media/image12.emf"/><Relationship Id="rId15" Type="http://schemas.openxmlformats.org/officeDocument/2006/relationships/image" Target="../media/image22.emf"/><Relationship Id="rId10" Type="http://schemas.openxmlformats.org/officeDocument/2006/relationships/image" Target="../media/image17.emf"/><Relationship Id="rId4" Type="http://schemas.openxmlformats.org/officeDocument/2006/relationships/image" Target="../media/image11.emf"/><Relationship Id="rId9" Type="http://schemas.openxmlformats.org/officeDocument/2006/relationships/image" Target="../media/image16.emf"/><Relationship Id="rId14" Type="http://schemas.openxmlformats.org/officeDocument/2006/relationships/image" Target="../media/image21.emf"/></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104775</xdr:colOff>
      <xdr:row>11</xdr:row>
      <xdr:rowOff>61382</xdr:rowOff>
    </xdr:from>
    <xdr:to>
      <xdr:col>3</xdr:col>
      <xdr:colOff>228600</xdr:colOff>
      <xdr:row>11</xdr:row>
      <xdr:rowOff>175682</xdr:rowOff>
    </xdr:to>
    <xdr:sp macro="" textlink="">
      <xdr:nvSpPr>
        <xdr:cNvPr id="2" name="Oval 1"/>
        <xdr:cNvSpPr>
          <a:spLocks noChangeArrowheads="1"/>
        </xdr:cNvSpPr>
      </xdr:nvSpPr>
      <xdr:spPr bwMode="auto">
        <a:xfrm>
          <a:off x="1466850" y="1994957"/>
          <a:ext cx="123825" cy="114300"/>
        </a:xfrm>
        <a:prstGeom prst="ellipse">
          <a:avLst/>
        </a:prstGeom>
        <a:solidFill>
          <a:srgbClr xmlns:mc="http://schemas.openxmlformats.org/markup-compatibility/2006" xmlns:a14="http://schemas.microsoft.com/office/drawing/2010/main" val="00FF00" mc:Ignorable="a14" a14:legacySpreadsheetColorIndex="11"/>
        </a:solidFill>
        <a:ln w="9525">
          <a:solidFill>
            <a:srgbClr xmlns:mc="http://schemas.openxmlformats.org/markup-compatibility/2006" xmlns:a14="http://schemas.microsoft.com/office/drawing/2010/main" val="000000" mc:Ignorable="a14" a14:legacySpreadsheetColorIndex="8"/>
          </a:solidFill>
          <a:round/>
          <a:headEnd/>
          <a:tailEnd/>
        </a:ln>
      </xdr:spPr>
    </xdr:sp>
    <xdr:clientData/>
  </xdr:twoCellAnchor>
  <xdr:twoCellAnchor>
    <xdr:from>
      <xdr:col>5</xdr:col>
      <xdr:colOff>115252</xdr:colOff>
      <xdr:row>11</xdr:row>
      <xdr:rowOff>51857</xdr:rowOff>
    </xdr:from>
    <xdr:to>
      <xdr:col>5</xdr:col>
      <xdr:colOff>248602</xdr:colOff>
      <xdr:row>11</xdr:row>
      <xdr:rowOff>204257</xdr:rowOff>
    </xdr:to>
    <xdr:sp macro="" textlink="">
      <xdr:nvSpPr>
        <xdr:cNvPr id="3" name="Drawing 8"/>
        <xdr:cNvSpPr>
          <a:spLocks/>
        </xdr:cNvSpPr>
      </xdr:nvSpPr>
      <xdr:spPr bwMode="auto">
        <a:xfrm>
          <a:off x="2105977" y="1985432"/>
          <a:ext cx="133350" cy="152400"/>
        </a:xfrm>
        <a:custGeom>
          <a:avLst/>
          <a:gdLst>
            <a:gd name="T0" fmla="*/ 0 w 16384"/>
            <a:gd name="T1" fmla="*/ 3511 h 16384"/>
            <a:gd name="T2" fmla="*/ 0 w 16384"/>
            <a:gd name="T3" fmla="*/ 12873 h 16384"/>
            <a:gd name="T4" fmla="*/ 10034 w 16384"/>
            <a:gd name="T5" fmla="*/ 12873 h 16384"/>
            <a:gd name="T6" fmla="*/ 10034 w 16384"/>
            <a:gd name="T7" fmla="*/ 16384 h 16384"/>
            <a:gd name="T8" fmla="*/ 16384 w 16384"/>
            <a:gd name="T9" fmla="*/ 8192 h 16384"/>
            <a:gd name="T10" fmla="*/ 10034 w 16384"/>
            <a:gd name="T11" fmla="*/ 0 h 16384"/>
            <a:gd name="T12" fmla="*/ 10034 w 16384"/>
            <a:gd name="T13" fmla="*/ 3511 h 16384"/>
            <a:gd name="T14" fmla="*/ 0 w 16384"/>
            <a:gd name="T15" fmla="*/ 3511 h 16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6384" h="16384">
              <a:moveTo>
                <a:pt x="0" y="3511"/>
              </a:moveTo>
              <a:lnTo>
                <a:pt x="0" y="12873"/>
              </a:lnTo>
              <a:lnTo>
                <a:pt x="10034" y="12873"/>
              </a:lnTo>
              <a:lnTo>
                <a:pt x="10034" y="16384"/>
              </a:lnTo>
              <a:lnTo>
                <a:pt x="16384" y="8192"/>
              </a:lnTo>
              <a:lnTo>
                <a:pt x="10034" y="0"/>
              </a:lnTo>
              <a:lnTo>
                <a:pt x="10034" y="3511"/>
              </a:lnTo>
              <a:lnTo>
                <a:pt x="0" y="3511"/>
              </a:lnTo>
              <a:close/>
            </a:path>
          </a:pathLst>
        </a:custGeom>
        <a:solidFill>
          <a:srgbClr xmlns:mc="http://schemas.openxmlformats.org/markup-compatibility/2006" xmlns:a14="http://schemas.microsoft.com/office/drawing/2010/main" val="0000FF" mc:Ignorable="a14" a14:legacySpreadsheetColorIndex="12"/>
        </a:solid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clientData/>
  </xdr:twoCellAnchor>
  <xdr:twoCellAnchor>
    <xdr:from>
      <xdr:col>7</xdr:col>
      <xdr:colOff>76200</xdr:colOff>
      <xdr:row>11</xdr:row>
      <xdr:rowOff>61382</xdr:rowOff>
    </xdr:from>
    <xdr:to>
      <xdr:col>7</xdr:col>
      <xdr:colOff>209550</xdr:colOff>
      <xdr:row>11</xdr:row>
      <xdr:rowOff>185207</xdr:rowOff>
    </xdr:to>
    <xdr:sp macro="" textlink="">
      <xdr:nvSpPr>
        <xdr:cNvPr id="4" name="Rectangle 3"/>
        <xdr:cNvSpPr>
          <a:spLocks noChangeArrowheads="1"/>
        </xdr:cNvSpPr>
      </xdr:nvSpPr>
      <xdr:spPr bwMode="auto">
        <a:xfrm>
          <a:off x="2695575" y="1994957"/>
          <a:ext cx="133350" cy="123825"/>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4</xdr:col>
      <xdr:colOff>87254</xdr:colOff>
      <xdr:row>11</xdr:row>
      <xdr:rowOff>61382</xdr:rowOff>
    </xdr:from>
    <xdr:to>
      <xdr:col>4</xdr:col>
      <xdr:colOff>220604</xdr:colOff>
      <xdr:row>11</xdr:row>
      <xdr:rowOff>194732</xdr:rowOff>
    </xdr:to>
    <xdr:sp macro="" textlink="">
      <xdr:nvSpPr>
        <xdr:cNvPr id="5" name="Drawing 11"/>
        <xdr:cNvSpPr>
          <a:spLocks/>
        </xdr:cNvSpPr>
      </xdr:nvSpPr>
      <xdr:spPr bwMode="auto">
        <a:xfrm>
          <a:off x="1763654" y="1994957"/>
          <a:ext cx="133350" cy="133350"/>
        </a:xfrm>
        <a:custGeom>
          <a:avLst/>
          <a:gdLst>
            <a:gd name="T0" fmla="*/ 8192 w 16384"/>
            <a:gd name="T1" fmla="*/ 0 h 16384"/>
            <a:gd name="T2" fmla="*/ 0 w 16384"/>
            <a:gd name="T3" fmla="*/ 8031 h 16384"/>
            <a:gd name="T4" fmla="*/ 8192 w 16384"/>
            <a:gd name="T5" fmla="*/ 16384 h 16384"/>
            <a:gd name="T6" fmla="*/ 16384 w 16384"/>
            <a:gd name="T7" fmla="*/ 8192 h 16384"/>
            <a:gd name="T8" fmla="*/ 8192 w 16384"/>
            <a:gd name="T9" fmla="*/ 0 h 16384"/>
          </a:gdLst>
          <a:ahLst/>
          <a:cxnLst>
            <a:cxn ang="0">
              <a:pos x="T0" y="T1"/>
            </a:cxn>
            <a:cxn ang="0">
              <a:pos x="T2" y="T3"/>
            </a:cxn>
            <a:cxn ang="0">
              <a:pos x="T4" y="T5"/>
            </a:cxn>
            <a:cxn ang="0">
              <a:pos x="T6" y="T7"/>
            </a:cxn>
            <a:cxn ang="0">
              <a:pos x="T8" y="T9"/>
            </a:cxn>
          </a:cxnLst>
          <a:rect l="0" t="0" r="r" b="b"/>
          <a:pathLst>
            <a:path w="16384" h="16384">
              <a:moveTo>
                <a:pt x="8192" y="0"/>
              </a:moveTo>
              <a:lnTo>
                <a:pt x="0" y="8031"/>
              </a:lnTo>
              <a:lnTo>
                <a:pt x="8192" y="16384"/>
              </a:lnTo>
              <a:lnTo>
                <a:pt x="16384" y="8192"/>
              </a:lnTo>
              <a:lnTo>
                <a:pt x="8192" y="0"/>
              </a:lnTo>
              <a:close/>
            </a:path>
          </a:pathLst>
        </a:custGeom>
        <a:solidFill>
          <a:srgbClr xmlns:mc="http://schemas.openxmlformats.org/markup-compatibility/2006" xmlns:a14="http://schemas.microsoft.com/office/drawing/2010/main" val="FFFF00" mc:Ignorable="a14" a14:legacySpreadsheetColorIndex="13"/>
        </a:solid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clientData/>
  </xdr:twoCellAnchor>
  <xdr:twoCellAnchor>
    <xdr:from>
      <xdr:col>6</xdr:col>
      <xdr:colOff>95250</xdr:colOff>
      <xdr:row>11</xdr:row>
      <xdr:rowOff>61382</xdr:rowOff>
    </xdr:from>
    <xdr:to>
      <xdr:col>6</xdr:col>
      <xdr:colOff>228600</xdr:colOff>
      <xdr:row>11</xdr:row>
      <xdr:rowOff>194732</xdr:rowOff>
    </xdr:to>
    <xdr:sp macro="" textlink="">
      <xdr:nvSpPr>
        <xdr:cNvPr id="6" name="Drawing 12"/>
        <xdr:cNvSpPr>
          <a:spLocks/>
        </xdr:cNvSpPr>
      </xdr:nvSpPr>
      <xdr:spPr bwMode="auto">
        <a:xfrm>
          <a:off x="2400300" y="1994957"/>
          <a:ext cx="133350" cy="133350"/>
        </a:xfrm>
        <a:custGeom>
          <a:avLst/>
          <a:gdLst>
            <a:gd name="T0" fmla="*/ 0 w 16384"/>
            <a:gd name="T1" fmla="*/ 16384 h 16384"/>
            <a:gd name="T2" fmla="*/ 1038 w 16384"/>
            <a:gd name="T3" fmla="*/ 16235 h 16384"/>
            <a:gd name="T4" fmla="*/ 2538 w 16384"/>
            <a:gd name="T5" fmla="*/ 16161 h 16384"/>
            <a:gd name="T6" fmla="*/ 3461 w 16384"/>
            <a:gd name="T7" fmla="*/ 16310 h 16384"/>
            <a:gd name="T8" fmla="*/ 4154 w 16384"/>
            <a:gd name="T9" fmla="*/ 16384 h 16384"/>
            <a:gd name="T10" fmla="*/ 6807 w 16384"/>
            <a:gd name="T11" fmla="*/ 16310 h 16384"/>
            <a:gd name="T12" fmla="*/ 7730 w 16384"/>
            <a:gd name="T13" fmla="*/ 16235 h 16384"/>
            <a:gd name="T14" fmla="*/ 8769 w 16384"/>
            <a:gd name="T15" fmla="*/ 16086 h 16384"/>
            <a:gd name="T16" fmla="*/ 9577 w 16384"/>
            <a:gd name="T17" fmla="*/ 15863 h 16384"/>
            <a:gd name="T18" fmla="*/ 10961 w 16384"/>
            <a:gd name="T19" fmla="*/ 15267 h 16384"/>
            <a:gd name="T20" fmla="*/ 11884 w 16384"/>
            <a:gd name="T21" fmla="*/ 14820 h 16384"/>
            <a:gd name="T22" fmla="*/ 12923 w 16384"/>
            <a:gd name="T23" fmla="*/ 14150 h 16384"/>
            <a:gd name="T24" fmla="*/ 13846 w 16384"/>
            <a:gd name="T25" fmla="*/ 13703 h 16384"/>
            <a:gd name="T26" fmla="*/ 14307 w 16384"/>
            <a:gd name="T27" fmla="*/ 13256 h 16384"/>
            <a:gd name="T28" fmla="*/ 14884 w 16384"/>
            <a:gd name="T29" fmla="*/ 12735 h 16384"/>
            <a:gd name="T30" fmla="*/ 15461 w 16384"/>
            <a:gd name="T31" fmla="*/ 11990 h 16384"/>
            <a:gd name="T32" fmla="*/ 15807 w 16384"/>
            <a:gd name="T33" fmla="*/ 11171 h 16384"/>
            <a:gd name="T34" fmla="*/ 16153 w 16384"/>
            <a:gd name="T35" fmla="*/ 10426 h 16384"/>
            <a:gd name="T36" fmla="*/ 16269 w 16384"/>
            <a:gd name="T37" fmla="*/ 9756 h 16384"/>
            <a:gd name="T38" fmla="*/ 16384 w 16384"/>
            <a:gd name="T39" fmla="*/ 9160 h 16384"/>
            <a:gd name="T40" fmla="*/ 16269 w 16384"/>
            <a:gd name="T41" fmla="*/ 7447 h 16384"/>
            <a:gd name="T42" fmla="*/ 16153 w 16384"/>
            <a:gd name="T43" fmla="*/ 6479 h 16384"/>
            <a:gd name="T44" fmla="*/ 16038 w 16384"/>
            <a:gd name="T45" fmla="*/ 5958 h 16384"/>
            <a:gd name="T46" fmla="*/ 15922 w 16384"/>
            <a:gd name="T47" fmla="*/ 5362 h 16384"/>
            <a:gd name="T48" fmla="*/ 15576 w 16384"/>
            <a:gd name="T49" fmla="*/ 4692 h 16384"/>
            <a:gd name="T50" fmla="*/ 14769 w 16384"/>
            <a:gd name="T51" fmla="*/ 3947 h 16384"/>
            <a:gd name="T52" fmla="*/ 13961 w 16384"/>
            <a:gd name="T53" fmla="*/ 3426 h 16384"/>
            <a:gd name="T54" fmla="*/ 13384 w 16384"/>
            <a:gd name="T55" fmla="*/ 3128 h 16384"/>
            <a:gd name="T56" fmla="*/ 12923 w 16384"/>
            <a:gd name="T57" fmla="*/ 2607 h 16384"/>
            <a:gd name="T58" fmla="*/ 12230 w 16384"/>
            <a:gd name="T59" fmla="*/ 2085 h 16384"/>
            <a:gd name="T60" fmla="*/ 11192 w 16384"/>
            <a:gd name="T61" fmla="*/ 1341 h 16384"/>
            <a:gd name="T62" fmla="*/ 10384 w 16384"/>
            <a:gd name="T63" fmla="*/ 968 h 16384"/>
            <a:gd name="T64" fmla="*/ 9692 w 16384"/>
            <a:gd name="T65" fmla="*/ 819 h 16384"/>
            <a:gd name="T66" fmla="*/ 8654 w 16384"/>
            <a:gd name="T67" fmla="*/ 596 h 16384"/>
            <a:gd name="T68" fmla="*/ 6807 w 16384"/>
            <a:gd name="T69" fmla="*/ 149 h 16384"/>
            <a:gd name="T70" fmla="*/ 5654 w 16384"/>
            <a:gd name="T71" fmla="*/ 0 h 16384"/>
            <a:gd name="T72" fmla="*/ 2769 w 16384"/>
            <a:gd name="T73" fmla="*/ 74 h 16384"/>
            <a:gd name="T74" fmla="*/ 1385 w 16384"/>
            <a:gd name="T75" fmla="*/ 149 h 16384"/>
            <a:gd name="T76" fmla="*/ 0 w 16384"/>
            <a:gd name="T77" fmla="*/ 74 h 16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16384" h="16384">
              <a:moveTo>
                <a:pt x="0" y="74"/>
              </a:moveTo>
              <a:lnTo>
                <a:pt x="0" y="16384"/>
              </a:lnTo>
              <a:lnTo>
                <a:pt x="692" y="16235"/>
              </a:lnTo>
              <a:lnTo>
                <a:pt x="1038" y="16235"/>
              </a:lnTo>
              <a:lnTo>
                <a:pt x="1500" y="16161"/>
              </a:lnTo>
              <a:lnTo>
                <a:pt x="2538" y="16161"/>
              </a:lnTo>
              <a:lnTo>
                <a:pt x="2885" y="16235"/>
              </a:lnTo>
              <a:lnTo>
                <a:pt x="3461" y="16310"/>
              </a:lnTo>
              <a:lnTo>
                <a:pt x="3808" y="16310"/>
              </a:lnTo>
              <a:lnTo>
                <a:pt x="4154" y="16384"/>
              </a:lnTo>
              <a:lnTo>
                <a:pt x="6461" y="16384"/>
              </a:lnTo>
              <a:lnTo>
                <a:pt x="6807" y="16310"/>
              </a:lnTo>
              <a:lnTo>
                <a:pt x="7384" y="16310"/>
              </a:lnTo>
              <a:lnTo>
                <a:pt x="7730" y="16235"/>
              </a:lnTo>
              <a:lnTo>
                <a:pt x="8192" y="16235"/>
              </a:lnTo>
              <a:lnTo>
                <a:pt x="8769" y="16086"/>
              </a:lnTo>
              <a:lnTo>
                <a:pt x="9115" y="15937"/>
              </a:lnTo>
              <a:lnTo>
                <a:pt x="9577" y="15863"/>
              </a:lnTo>
              <a:lnTo>
                <a:pt x="10038" y="15714"/>
              </a:lnTo>
              <a:lnTo>
                <a:pt x="10961" y="15267"/>
              </a:lnTo>
              <a:lnTo>
                <a:pt x="11423" y="15118"/>
              </a:lnTo>
              <a:lnTo>
                <a:pt x="11884" y="14820"/>
              </a:lnTo>
              <a:lnTo>
                <a:pt x="12576" y="14448"/>
              </a:lnTo>
              <a:lnTo>
                <a:pt x="12923" y="14150"/>
              </a:lnTo>
              <a:lnTo>
                <a:pt x="13499" y="13852"/>
              </a:lnTo>
              <a:lnTo>
                <a:pt x="13846" y="13703"/>
              </a:lnTo>
              <a:lnTo>
                <a:pt x="13961" y="13405"/>
              </a:lnTo>
              <a:lnTo>
                <a:pt x="14307" y="13256"/>
              </a:lnTo>
              <a:lnTo>
                <a:pt x="14653" y="12958"/>
              </a:lnTo>
              <a:lnTo>
                <a:pt x="14884" y="12735"/>
              </a:lnTo>
              <a:lnTo>
                <a:pt x="15115" y="12362"/>
              </a:lnTo>
              <a:lnTo>
                <a:pt x="15461" y="11990"/>
              </a:lnTo>
              <a:lnTo>
                <a:pt x="15692" y="11618"/>
              </a:lnTo>
              <a:lnTo>
                <a:pt x="15807" y="11171"/>
              </a:lnTo>
              <a:lnTo>
                <a:pt x="16038" y="10799"/>
              </a:lnTo>
              <a:lnTo>
                <a:pt x="16153" y="10426"/>
              </a:lnTo>
              <a:lnTo>
                <a:pt x="16153" y="10128"/>
              </a:lnTo>
              <a:lnTo>
                <a:pt x="16269" y="9756"/>
              </a:lnTo>
              <a:lnTo>
                <a:pt x="16269" y="9458"/>
              </a:lnTo>
              <a:lnTo>
                <a:pt x="16384" y="9160"/>
              </a:lnTo>
              <a:lnTo>
                <a:pt x="16384" y="7671"/>
              </a:lnTo>
              <a:lnTo>
                <a:pt x="16269" y="7447"/>
              </a:lnTo>
              <a:lnTo>
                <a:pt x="16269" y="6926"/>
              </a:lnTo>
              <a:lnTo>
                <a:pt x="16153" y="6479"/>
              </a:lnTo>
              <a:lnTo>
                <a:pt x="16038" y="6256"/>
              </a:lnTo>
              <a:lnTo>
                <a:pt x="16038" y="5958"/>
              </a:lnTo>
              <a:lnTo>
                <a:pt x="15922" y="5585"/>
              </a:lnTo>
              <a:lnTo>
                <a:pt x="15922" y="5362"/>
              </a:lnTo>
              <a:lnTo>
                <a:pt x="15807" y="4990"/>
              </a:lnTo>
              <a:lnTo>
                <a:pt x="15576" y="4692"/>
              </a:lnTo>
              <a:lnTo>
                <a:pt x="15115" y="4245"/>
              </a:lnTo>
              <a:lnTo>
                <a:pt x="14769" y="3947"/>
              </a:lnTo>
              <a:lnTo>
                <a:pt x="14307" y="3724"/>
              </a:lnTo>
              <a:lnTo>
                <a:pt x="13961" y="3426"/>
              </a:lnTo>
              <a:lnTo>
                <a:pt x="13730" y="3202"/>
              </a:lnTo>
              <a:lnTo>
                <a:pt x="13384" y="3128"/>
              </a:lnTo>
              <a:lnTo>
                <a:pt x="13269" y="2830"/>
              </a:lnTo>
              <a:lnTo>
                <a:pt x="12923" y="2607"/>
              </a:lnTo>
              <a:lnTo>
                <a:pt x="12692" y="2383"/>
              </a:lnTo>
              <a:lnTo>
                <a:pt x="12230" y="2085"/>
              </a:lnTo>
              <a:lnTo>
                <a:pt x="11884" y="1787"/>
              </a:lnTo>
              <a:lnTo>
                <a:pt x="11192" y="1341"/>
              </a:lnTo>
              <a:lnTo>
                <a:pt x="10730" y="1192"/>
              </a:lnTo>
              <a:lnTo>
                <a:pt x="10384" y="968"/>
              </a:lnTo>
              <a:lnTo>
                <a:pt x="10038" y="819"/>
              </a:lnTo>
              <a:lnTo>
                <a:pt x="9692" y="819"/>
              </a:lnTo>
              <a:lnTo>
                <a:pt x="9115" y="596"/>
              </a:lnTo>
              <a:lnTo>
                <a:pt x="8654" y="596"/>
              </a:lnTo>
              <a:lnTo>
                <a:pt x="8192" y="447"/>
              </a:lnTo>
              <a:lnTo>
                <a:pt x="6807" y="149"/>
              </a:lnTo>
              <a:lnTo>
                <a:pt x="6346" y="149"/>
              </a:lnTo>
              <a:lnTo>
                <a:pt x="5654" y="0"/>
              </a:lnTo>
              <a:lnTo>
                <a:pt x="3115" y="0"/>
              </a:lnTo>
              <a:lnTo>
                <a:pt x="2769" y="74"/>
              </a:lnTo>
              <a:lnTo>
                <a:pt x="1731" y="74"/>
              </a:lnTo>
              <a:lnTo>
                <a:pt x="1385" y="149"/>
              </a:lnTo>
              <a:lnTo>
                <a:pt x="692" y="149"/>
              </a:lnTo>
              <a:lnTo>
                <a:pt x="0" y="74"/>
              </a:lnTo>
              <a:close/>
            </a:path>
          </a:pathLst>
        </a:custGeom>
        <a:solidFill>
          <a:srgbClr xmlns:mc="http://schemas.openxmlformats.org/markup-compatibility/2006" xmlns:a14="http://schemas.microsoft.com/office/drawing/2010/main" val="FF0000" mc:Ignorable="a14" a14:legacySpreadsheetColorIndex="10"/>
        </a:solid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1</xdr:row>
      <xdr:rowOff>0</xdr:rowOff>
    </xdr:from>
    <xdr:to>
      <xdr:col>12</xdr:col>
      <xdr:colOff>847725</xdr:colOff>
      <xdr:row>5</xdr:row>
      <xdr:rowOff>171450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1</xdr:row>
      <xdr:rowOff>57150</xdr:rowOff>
    </xdr:from>
    <xdr:to>
      <xdr:col>27</xdr:col>
      <xdr:colOff>390525</xdr:colOff>
      <xdr:row>5</xdr:row>
      <xdr:rowOff>285750</xdr:rowOff>
    </xdr:to>
    <xdr:graphicFrame macro="">
      <xdr:nvGraphicFramePr>
        <xdr:cNvPr id="2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0</xdr:colOff>
      <xdr:row>1</xdr:row>
      <xdr:rowOff>0</xdr:rowOff>
    </xdr:from>
    <xdr:to>
      <xdr:col>41</xdr:col>
      <xdr:colOff>371475</xdr:colOff>
      <xdr:row>5</xdr:row>
      <xdr:rowOff>228600</xdr:rowOff>
    </xdr:to>
    <xdr:graphicFrame macro="">
      <xdr:nvGraphicFramePr>
        <xdr:cNvPr id="2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47</xdr:col>
      <xdr:colOff>0</xdr:colOff>
      <xdr:row>1</xdr:row>
      <xdr:rowOff>0</xdr:rowOff>
    </xdr:from>
    <xdr:to>
      <xdr:col>54</xdr:col>
      <xdr:colOff>847725</xdr:colOff>
      <xdr:row>5</xdr:row>
      <xdr:rowOff>228600</xdr:rowOff>
    </xdr:to>
    <xdr:graphicFrame macro="">
      <xdr:nvGraphicFramePr>
        <xdr:cNvPr id="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61</xdr:col>
      <xdr:colOff>0</xdr:colOff>
      <xdr:row>1</xdr:row>
      <xdr:rowOff>0</xdr:rowOff>
    </xdr:from>
    <xdr:to>
      <xdr:col>68</xdr:col>
      <xdr:colOff>847725</xdr:colOff>
      <xdr:row>5</xdr:row>
      <xdr:rowOff>228600</xdr:rowOff>
    </xdr:to>
    <xdr:graphicFrame macro="">
      <xdr:nvGraphicFramePr>
        <xdr:cNvPr id="2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75</xdr:col>
      <xdr:colOff>0</xdr:colOff>
      <xdr:row>1</xdr:row>
      <xdr:rowOff>0</xdr:rowOff>
    </xdr:from>
    <xdr:to>
      <xdr:col>82</xdr:col>
      <xdr:colOff>847725</xdr:colOff>
      <xdr:row>5</xdr:row>
      <xdr:rowOff>228600</xdr:rowOff>
    </xdr:to>
    <xdr:graphicFrame macro="">
      <xdr:nvGraphicFramePr>
        <xdr:cNvPr id="2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89</xdr:col>
      <xdr:colOff>0</xdr:colOff>
      <xdr:row>1</xdr:row>
      <xdr:rowOff>0</xdr:rowOff>
    </xdr:from>
    <xdr:to>
      <xdr:col>96</xdr:col>
      <xdr:colOff>847725</xdr:colOff>
      <xdr:row>5</xdr:row>
      <xdr:rowOff>228600</xdr:rowOff>
    </xdr:to>
    <xdr:graphicFrame macro="">
      <xdr:nvGraphicFramePr>
        <xdr:cNvPr id="2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103</xdr:col>
      <xdr:colOff>0</xdr:colOff>
      <xdr:row>1</xdr:row>
      <xdr:rowOff>0</xdr:rowOff>
    </xdr:from>
    <xdr:to>
      <xdr:col>111</xdr:col>
      <xdr:colOff>22225</xdr:colOff>
      <xdr:row>5</xdr:row>
      <xdr:rowOff>228600</xdr:rowOff>
    </xdr:to>
    <xdr:graphicFrame macro="">
      <xdr:nvGraphicFramePr>
        <xdr:cNvPr id="2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117</xdr:col>
      <xdr:colOff>0</xdr:colOff>
      <xdr:row>1</xdr:row>
      <xdr:rowOff>0</xdr:rowOff>
    </xdr:from>
    <xdr:to>
      <xdr:col>124</xdr:col>
      <xdr:colOff>847725</xdr:colOff>
      <xdr:row>5</xdr:row>
      <xdr:rowOff>228600</xdr:rowOff>
    </xdr:to>
    <xdr:graphicFrame macro="">
      <xdr:nvGraphicFramePr>
        <xdr:cNvPr id="2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131</xdr:col>
      <xdr:colOff>0</xdr:colOff>
      <xdr:row>1</xdr:row>
      <xdr:rowOff>0</xdr:rowOff>
    </xdr:from>
    <xdr:to>
      <xdr:col>138</xdr:col>
      <xdr:colOff>847725</xdr:colOff>
      <xdr:row>5</xdr:row>
      <xdr:rowOff>228600</xdr:rowOff>
    </xdr:to>
    <xdr:graphicFrame macro="">
      <xdr:nvGraphicFramePr>
        <xdr:cNvPr id="2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145</xdr:col>
      <xdr:colOff>0</xdr:colOff>
      <xdr:row>1</xdr:row>
      <xdr:rowOff>0</xdr:rowOff>
    </xdr:from>
    <xdr:to>
      <xdr:col>152</xdr:col>
      <xdr:colOff>847725</xdr:colOff>
      <xdr:row>5</xdr:row>
      <xdr:rowOff>228600</xdr:rowOff>
    </xdr:to>
    <xdr:graphicFrame macro="">
      <xdr:nvGraphicFramePr>
        <xdr:cNvPr id="3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159</xdr:col>
      <xdr:colOff>0</xdr:colOff>
      <xdr:row>1</xdr:row>
      <xdr:rowOff>0</xdr:rowOff>
    </xdr:from>
    <xdr:to>
      <xdr:col>166</xdr:col>
      <xdr:colOff>847725</xdr:colOff>
      <xdr:row>5</xdr:row>
      <xdr:rowOff>228600</xdr:rowOff>
    </xdr:to>
    <xdr:graphicFrame macro="">
      <xdr:nvGraphicFramePr>
        <xdr:cNvPr id="3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173</xdr:col>
      <xdr:colOff>0</xdr:colOff>
      <xdr:row>1</xdr:row>
      <xdr:rowOff>0</xdr:rowOff>
    </xdr:from>
    <xdr:to>
      <xdr:col>180</xdr:col>
      <xdr:colOff>847725</xdr:colOff>
      <xdr:row>5</xdr:row>
      <xdr:rowOff>228600</xdr:rowOff>
    </xdr:to>
    <xdr:graphicFrame macro="">
      <xdr:nvGraphicFramePr>
        <xdr:cNvPr id="3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187</xdr:col>
      <xdr:colOff>0</xdr:colOff>
      <xdr:row>1</xdr:row>
      <xdr:rowOff>0</xdr:rowOff>
    </xdr:from>
    <xdr:to>
      <xdr:col>194</xdr:col>
      <xdr:colOff>847725</xdr:colOff>
      <xdr:row>5</xdr:row>
      <xdr:rowOff>228600</xdr:rowOff>
    </xdr:to>
    <xdr:graphicFrame macro="">
      <xdr:nvGraphicFramePr>
        <xdr:cNvPr id="3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201</xdr:col>
      <xdr:colOff>0</xdr:colOff>
      <xdr:row>1</xdr:row>
      <xdr:rowOff>0</xdr:rowOff>
    </xdr:from>
    <xdr:to>
      <xdr:col>208</xdr:col>
      <xdr:colOff>847725</xdr:colOff>
      <xdr:row>5</xdr:row>
      <xdr:rowOff>228600</xdr:rowOff>
    </xdr:to>
    <xdr:graphicFrame macro="">
      <xdr:nvGraphicFramePr>
        <xdr:cNvPr id="3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215</xdr:col>
      <xdr:colOff>0</xdr:colOff>
      <xdr:row>1</xdr:row>
      <xdr:rowOff>0</xdr:rowOff>
    </xdr:from>
    <xdr:to>
      <xdr:col>222</xdr:col>
      <xdr:colOff>847725</xdr:colOff>
      <xdr:row>5</xdr:row>
      <xdr:rowOff>228600</xdr:rowOff>
    </xdr:to>
    <xdr:graphicFrame macro="">
      <xdr:nvGraphicFramePr>
        <xdr:cNvPr id="3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229</xdr:col>
      <xdr:colOff>0</xdr:colOff>
      <xdr:row>1</xdr:row>
      <xdr:rowOff>0</xdr:rowOff>
    </xdr:from>
    <xdr:to>
      <xdr:col>236</xdr:col>
      <xdr:colOff>847725</xdr:colOff>
      <xdr:row>5</xdr:row>
      <xdr:rowOff>228600</xdr:rowOff>
    </xdr:to>
    <xdr:graphicFrame macro="">
      <xdr:nvGraphicFramePr>
        <xdr:cNvPr id="3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243</xdr:col>
      <xdr:colOff>0</xdr:colOff>
      <xdr:row>1</xdr:row>
      <xdr:rowOff>0</xdr:rowOff>
    </xdr:from>
    <xdr:to>
      <xdr:col>250</xdr:col>
      <xdr:colOff>847725</xdr:colOff>
      <xdr:row>5</xdr:row>
      <xdr:rowOff>228600</xdr:rowOff>
    </xdr:to>
    <xdr:graphicFrame macro="">
      <xdr:nvGraphicFramePr>
        <xdr:cNvPr id="3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6</xdr:row>
          <xdr:rowOff>133350</xdr:rowOff>
        </xdr:from>
        <xdr:to>
          <xdr:col>4</xdr:col>
          <xdr:colOff>107950</xdr:colOff>
          <xdr:row>8</xdr:row>
          <xdr:rowOff>19050</xdr:rowOff>
        </xdr:to>
        <xdr:sp macro="" textlink="">
          <xdr:nvSpPr>
            <xdr:cNvPr id="21505" name="Check Box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xdr:row>
          <xdr:rowOff>133350</xdr:rowOff>
        </xdr:from>
        <xdr:to>
          <xdr:col>4</xdr:col>
          <xdr:colOff>107950</xdr:colOff>
          <xdr:row>9</xdr:row>
          <xdr:rowOff>19050</xdr:rowOff>
        </xdr:to>
        <xdr:sp macro="" textlink="">
          <xdr:nvSpPr>
            <xdr:cNvPr id="21506" name="Check Box 2" hidden="1">
              <a:extLst>
                <a:ext uri="{63B3BB69-23CF-44E3-9099-C40C66FF867C}">
                  <a14:compatExt spid="_x0000_s215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7</xdr:row>
          <xdr:rowOff>133350</xdr:rowOff>
        </xdr:from>
        <xdr:to>
          <xdr:col>9</xdr:col>
          <xdr:colOff>76200</xdr:colOff>
          <xdr:row>9</xdr:row>
          <xdr:rowOff>19050</xdr:rowOff>
        </xdr:to>
        <xdr:sp macro="" textlink="">
          <xdr:nvSpPr>
            <xdr:cNvPr id="21507" name="Check Box 3" hidden="1">
              <a:extLst>
                <a:ext uri="{63B3BB69-23CF-44E3-9099-C40C66FF867C}">
                  <a14:compatExt spid="_x0000_s215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6</xdr:row>
          <xdr:rowOff>146050</xdr:rowOff>
        </xdr:from>
        <xdr:to>
          <xdr:col>9</xdr:col>
          <xdr:colOff>76200</xdr:colOff>
          <xdr:row>8</xdr:row>
          <xdr:rowOff>31750</xdr:rowOff>
        </xdr:to>
        <xdr:sp macro="" textlink="">
          <xdr:nvSpPr>
            <xdr:cNvPr id="21508" name="Check Box 4" hidden="1">
              <a:extLst>
                <a:ext uri="{63B3BB69-23CF-44E3-9099-C40C66FF867C}">
                  <a14:compatExt spid="_x0000_s215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6</xdr:row>
          <xdr:rowOff>133350</xdr:rowOff>
        </xdr:from>
        <xdr:to>
          <xdr:col>15</xdr:col>
          <xdr:colOff>88900</xdr:colOff>
          <xdr:row>8</xdr:row>
          <xdr:rowOff>19050</xdr:rowOff>
        </xdr:to>
        <xdr:sp macro="" textlink="">
          <xdr:nvSpPr>
            <xdr:cNvPr id="21509" name="Check Box 5" hidden="1">
              <a:extLst>
                <a:ext uri="{63B3BB69-23CF-44E3-9099-C40C66FF867C}">
                  <a14:compatExt spid="_x0000_s215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7</xdr:row>
          <xdr:rowOff>133350</xdr:rowOff>
        </xdr:from>
        <xdr:to>
          <xdr:col>15</xdr:col>
          <xdr:colOff>88900</xdr:colOff>
          <xdr:row>9</xdr:row>
          <xdr:rowOff>19050</xdr:rowOff>
        </xdr:to>
        <xdr:sp macro="" textlink="">
          <xdr:nvSpPr>
            <xdr:cNvPr id="21510" name="Check Box 6" hidden="1">
              <a:extLst>
                <a:ext uri="{63B3BB69-23CF-44E3-9099-C40C66FF867C}">
                  <a14:compatExt spid="_x0000_s215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50800</xdr:colOff>
          <xdr:row>0</xdr:row>
          <xdr:rowOff>228600</xdr:rowOff>
        </xdr:from>
        <xdr:to>
          <xdr:col>8</xdr:col>
          <xdr:colOff>609600</xdr:colOff>
          <xdr:row>2</xdr:row>
          <xdr:rowOff>38100</xdr:rowOff>
        </xdr:to>
        <xdr:sp macro="" textlink="">
          <xdr:nvSpPr>
            <xdr:cNvPr id="192513" name="Check Box 1" hidden="1">
              <a:extLst>
                <a:ext uri="{63B3BB69-23CF-44E3-9099-C40C66FF867C}">
                  <a14:compatExt spid="_x0000_s192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Parts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0</xdr:row>
          <xdr:rowOff>222250</xdr:rowOff>
        </xdr:from>
        <xdr:to>
          <xdr:col>9</xdr:col>
          <xdr:colOff>1104900</xdr:colOff>
          <xdr:row>2</xdr:row>
          <xdr:rowOff>38100</xdr:rowOff>
        </xdr:to>
        <xdr:sp macro="" textlink="">
          <xdr:nvSpPr>
            <xdr:cNvPr id="192514" name="Check Box 2" hidden="1">
              <a:extLst>
                <a:ext uri="{63B3BB69-23CF-44E3-9099-C40C66FF867C}">
                  <a14:compatExt spid="_x0000_s192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Products</a:t>
              </a:r>
            </a:p>
          </xdr:txBody>
        </xdr:sp>
        <xdr:clientData/>
      </xdr:twoCellAnchor>
    </mc:Choice>
    <mc:Fallback/>
  </mc:AlternateContent>
  <xdr:twoCellAnchor editAs="oneCell">
    <xdr:from>
      <xdr:col>0</xdr:col>
      <xdr:colOff>114300</xdr:colOff>
      <xdr:row>0</xdr:row>
      <xdr:rowOff>0</xdr:rowOff>
    </xdr:from>
    <xdr:to>
      <xdr:col>2</xdr:col>
      <xdr:colOff>197556</xdr:colOff>
      <xdr:row>2</xdr:row>
      <xdr:rowOff>144015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0"/>
          <a:ext cx="1684867" cy="58851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171450</xdr:rowOff>
        </xdr:from>
        <xdr:to>
          <xdr:col>4</xdr:col>
          <xdr:colOff>298450</xdr:colOff>
          <xdr:row>24</xdr:row>
          <xdr:rowOff>12700</xdr:rowOff>
        </xdr:to>
        <xdr:sp macro="" textlink="">
          <xdr:nvSpPr>
            <xdr:cNvPr id="159745" name="Check Box 1" hidden="1">
              <a:extLst>
                <a:ext uri="{63B3BB69-23CF-44E3-9099-C40C66FF867C}">
                  <a14:compatExt spid="_x0000_s15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Initial Submission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165100</xdr:rowOff>
        </xdr:from>
        <xdr:to>
          <xdr:col>10</xdr:col>
          <xdr:colOff>107950</xdr:colOff>
          <xdr:row>26</xdr:row>
          <xdr:rowOff>50800</xdr:rowOff>
        </xdr:to>
        <xdr:sp macro="" textlink="">
          <xdr:nvSpPr>
            <xdr:cNvPr id="159746" name="Check Box 2" hidden="1">
              <a:extLst>
                <a:ext uri="{63B3BB69-23CF-44E3-9099-C40C66FF867C}">
                  <a14:compatExt spid="_x0000_s15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Tooling: Transfer, Replacement, Refurbishment, or additional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12700</xdr:rowOff>
        </xdr:from>
        <xdr:to>
          <xdr:col>6</xdr:col>
          <xdr:colOff>152400</xdr:colOff>
          <xdr:row>29</xdr:row>
          <xdr:rowOff>0</xdr:rowOff>
        </xdr:to>
        <xdr:sp macro="" textlink="">
          <xdr:nvSpPr>
            <xdr:cNvPr id="159747" name="Check Box 3" hidden="1">
              <a:extLst>
                <a:ext uri="{63B3BB69-23CF-44E3-9099-C40C66FF867C}">
                  <a14:compatExt spid="_x0000_s15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Tooling Inactive &gt; than 1 year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171450</xdr:rowOff>
        </xdr:from>
        <xdr:to>
          <xdr:col>19</xdr:col>
          <xdr:colOff>50800</xdr:colOff>
          <xdr:row>23</xdr:row>
          <xdr:rowOff>165100</xdr:rowOff>
        </xdr:to>
        <xdr:sp macro="" textlink="">
          <xdr:nvSpPr>
            <xdr:cNvPr id="159748" name="Check Box 4" hidden="1">
              <a:extLst>
                <a:ext uri="{63B3BB69-23CF-44E3-9099-C40C66FF867C}">
                  <a14:compatExt spid="_x0000_s15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Change to Optional Construction or Material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146050</xdr:rowOff>
        </xdr:from>
        <xdr:to>
          <xdr:col>5</xdr:col>
          <xdr:colOff>146050</xdr:colOff>
          <xdr:row>25</xdr:row>
          <xdr:rowOff>19050</xdr:rowOff>
        </xdr:to>
        <xdr:sp macro="" textlink="">
          <xdr:nvSpPr>
            <xdr:cNvPr id="159749" name="Check Box 5" hidden="1">
              <a:extLst>
                <a:ext uri="{63B3BB69-23CF-44E3-9099-C40C66FF867C}">
                  <a14:compatExt spid="_x0000_s15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Engineering Change(s)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12700</xdr:rowOff>
        </xdr:from>
        <xdr:to>
          <xdr:col>5</xdr:col>
          <xdr:colOff>228600</xdr:colOff>
          <xdr:row>27</xdr:row>
          <xdr:rowOff>50800</xdr:rowOff>
        </xdr:to>
        <xdr:sp macro="" textlink="">
          <xdr:nvSpPr>
            <xdr:cNvPr id="159750" name="Check Box 6" hidden="1">
              <a:extLst>
                <a:ext uri="{63B3BB69-23CF-44E3-9099-C40C66FF867C}">
                  <a14:compatExt spid="_x0000_s15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Correction of Discrepancy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23</xdr:row>
          <xdr:rowOff>146050</xdr:rowOff>
        </xdr:from>
        <xdr:to>
          <xdr:col>18</xdr:col>
          <xdr:colOff>95250</xdr:colOff>
          <xdr:row>25</xdr:row>
          <xdr:rowOff>19050</xdr:rowOff>
        </xdr:to>
        <xdr:sp macro="" textlink="">
          <xdr:nvSpPr>
            <xdr:cNvPr id="159751" name="Check Box 7" hidden="1">
              <a:extLst>
                <a:ext uri="{63B3BB69-23CF-44E3-9099-C40C66FF867C}">
                  <a14:compatExt spid="_x0000_s15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Supplier or Material Source Change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xdr:row>
          <xdr:rowOff>165100</xdr:rowOff>
        </xdr:from>
        <xdr:to>
          <xdr:col>18</xdr:col>
          <xdr:colOff>133350</xdr:colOff>
          <xdr:row>26</xdr:row>
          <xdr:rowOff>50800</xdr:rowOff>
        </xdr:to>
        <xdr:sp macro="" textlink="">
          <xdr:nvSpPr>
            <xdr:cNvPr id="159752" name="Check Box 8" hidden="1">
              <a:extLst>
                <a:ext uri="{63B3BB69-23CF-44E3-9099-C40C66FF867C}">
                  <a14:compatExt spid="_x0000_s15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Change in Part Processing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14</xdr:col>
          <xdr:colOff>57150</xdr:colOff>
          <xdr:row>29</xdr:row>
          <xdr:rowOff>0</xdr:rowOff>
        </xdr:to>
        <xdr:sp macro="" textlink="">
          <xdr:nvSpPr>
            <xdr:cNvPr id="159753" name="Check Box 9" hidden="1">
              <a:extLst>
                <a:ext uri="{63B3BB69-23CF-44E3-9099-C40C66FF867C}">
                  <a14:compatExt spid="_x0000_s15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 - please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xdr:row>
          <xdr:rowOff>171450</xdr:rowOff>
        </xdr:from>
        <xdr:to>
          <xdr:col>17</xdr:col>
          <xdr:colOff>184150</xdr:colOff>
          <xdr:row>27</xdr:row>
          <xdr:rowOff>57150</xdr:rowOff>
        </xdr:to>
        <xdr:sp macro="" textlink="">
          <xdr:nvSpPr>
            <xdr:cNvPr id="159754" name="Check Box 10" hidden="1">
              <a:extLst>
                <a:ext uri="{63B3BB69-23CF-44E3-9099-C40C66FF867C}">
                  <a14:compatExt spid="_x0000_s15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Parts Produced at Additional Location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31750</xdr:rowOff>
        </xdr:from>
        <xdr:to>
          <xdr:col>18</xdr:col>
          <xdr:colOff>298450</xdr:colOff>
          <xdr:row>31</xdr:row>
          <xdr:rowOff>38100</xdr:rowOff>
        </xdr:to>
        <xdr:sp macro="" textlink="">
          <xdr:nvSpPr>
            <xdr:cNvPr id="159755" name="Check Box 11" hidden="1">
              <a:extLst>
                <a:ext uri="{63B3BB69-23CF-44E3-9099-C40C66FF867C}">
                  <a14:compatExt spid="_x0000_s15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Level 1 - Warrant only (and for designated appearance items, an Appearance Approval Report) submitted to customer.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19050</xdr:rowOff>
        </xdr:from>
        <xdr:to>
          <xdr:col>26</xdr:col>
          <xdr:colOff>38100</xdr:colOff>
          <xdr:row>34</xdr:row>
          <xdr:rowOff>76200</xdr:rowOff>
        </xdr:to>
        <xdr:sp macro="" textlink="">
          <xdr:nvSpPr>
            <xdr:cNvPr id="159756" name="Check Box 12" hidden="1">
              <a:extLst>
                <a:ext uri="{63B3BB69-23CF-44E3-9099-C40C66FF867C}">
                  <a14:compatExt spid="_x0000_s15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Level 4 - Warrant and other requirements as defined by customer (see page 2 of Part Submission Warrant)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31750</xdr:rowOff>
        </xdr:from>
        <xdr:to>
          <xdr:col>14</xdr:col>
          <xdr:colOff>222250</xdr:colOff>
          <xdr:row>32</xdr:row>
          <xdr:rowOff>69850</xdr:rowOff>
        </xdr:to>
        <xdr:sp macro="" textlink="">
          <xdr:nvSpPr>
            <xdr:cNvPr id="159757" name="Check Box 13" hidden="1">
              <a:extLst>
                <a:ext uri="{63B3BB69-23CF-44E3-9099-C40C66FF867C}">
                  <a14:compatExt spid="_x0000_s15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Level 2 - Warrant with product samples and limited supporting data submitted to customer.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19050</xdr:rowOff>
        </xdr:from>
        <xdr:to>
          <xdr:col>14</xdr:col>
          <xdr:colOff>228600</xdr:colOff>
          <xdr:row>33</xdr:row>
          <xdr:rowOff>76200</xdr:rowOff>
        </xdr:to>
        <xdr:sp macro="" textlink="">
          <xdr:nvSpPr>
            <xdr:cNvPr id="159758" name="Check Box 14" hidden="1">
              <a:extLst>
                <a:ext uri="{63B3BB69-23CF-44E3-9099-C40C66FF867C}">
                  <a14:compatExt spid="_x0000_s15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Level 3 - Warrant with product samples and complete supporting data submitted to customer.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19050</xdr:rowOff>
        </xdr:from>
        <xdr:to>
          <xdr:col>18</xdr:col>
          <xdr:colOff>241300</xdr:colOff>
          <xdr:row>36</xdr:row>
          <xdr:rowOff>0</xdr:rowOff>
        </xdr:to>
        <xdr:sp macro="" textlink="">
          <xdr:nvSpPr>
            <xdr:cNvPr id="159759" name="Check Box 15" hidden="1">
              <a:extLst>
                <a:ext uri="{63B3BB69-23CF-44E3-9099-C40C66FF867C}">
                  <a14:compatExt spid="_x0000_s15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Level 5 - Warrant with product samples and complete supporting data reviewed at organization's manufacturing location.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xdr:row>
          <xdr:rowOff>171450</xdr:rowOff>
        </xdr:from>
        <xdr:to>
          <xdr:col>12</xdr:col>
          <xdr:colOff>50800</xdr:colOff>
          <xdr:row>40</xdr:row>
          <xdr:rowOff>165100</xdr:rowOff>
        </xdr:to>
        <xdr:sp macro="" textlink="">
          <xdr:nvSpPr>
            <xdr:cNvPr id="159760" name="Check Box 16" hidden="1">
              <a:extLst>
                <a:ext uri="{63B3BB69-23CF-44E3-9099-C40C66FF867C}">
                  <a14:compatExt spid="_x0000_s15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material and functional tests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39</xdr:row>
          <xdr:rowOff>171450</xdr:rowOff>
        </xdr:from>
        <xdr:to>
          <xdr:col>16</xdr:col>
          <xdr:colOff>0</xdr:colOff>
          <xdr:row>40</xdr:row>
          <xdr:rowOff>165100</xdr:rowOff>
        </xdr:to>
        <xdr:sp macro="" textlink="">
          <xdr:nvSpPr>
            <xdr:cNvPr id="159761" name="Check Box 17" hidden="1">
              <a:extLst>
                <a:ext uri="{63B3BB69-23CF-44E3-9099-C40C66FF867C}">
                  <a14:compatExt spid="_x0000_s15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appearance criteria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40</xdr:row>
          <xdr:rowOff>0</xdr:rowOff>
        </xdr:from>
        <xdr:to>
          <xdr:col>20</xdr:col>
          <xdr:colOff>241300</xdr:colOff>
          <xdr:row>41</xdr:row>
          <xdr:rowOff>0</xdr:rowOff>
        </xdr:to>
        <xdr:sp macro="" textlink="">
          <xdr:nvSpPr>
            <xdr:cNvPr id="159762" name="Check Box 18" hidden="1">
              <a:extLst>
                <a:ext uri="{63B3BB69-23CF-44E3-9099-C40C66FF867C}">
                  <a14:compatExt spid="_x0000_s15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statistical process package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40</xdr:row>
          <xdr:rowOff>171450</xdr:rowOff>
        </xdr:from>
        <xdr:to>
          <xdr:col>11</xdr:col>
          <xdr:colOff>0</xdr:colOff>
          <xdr:row>42</xdr:row>
          <xdr:rowOff>50800</xdr:rowOff>
        </xdr:to>
        <xdr:sp macro="" textlink="">
          <xdr:nvSpPr>
            <xdr:cNvPr id="159763" name="Check Box 19" hidden="1">
              <a:extLst>
                <a:ext uri="{63B3BB69-23CF-44E3-9099-C40C66FF867C}">
                  <a14:compatExt spid="_x0000_s15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241300</xdr:colOff>
          <xdr:row>40</xdr:row>
          <xdr:rowOff>171450</xdr:rowOff>
        </xdr:from>
        <xdr:to>
          <xdr:col>12</xdr:col>
          <xdr:colOff>222250</xdr:colOff>
          <xdr:row>42</xdr:row>
          <xdr:rowOff>50800</xdr:rowOff>
        </xdr:to>
        <xdr:sp macro="" textlink="">
          <xdr:nvSpPr>
            <xdr:cNvPr id="159764" name="Check Box 20" hidden="1">
              <a:extLst>
                <a:ext uri="{63B3BB69-23CF-44E3-9099-C40C66FF867C}">
                  <a14:compatExt spid="_x0000_s15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361950</xdr:colOff>
          <xdr:row>55</xdr:row>
          <xdr:rowOff>12700</xdr:rowOff>
        </xdr:from>
        <xdr:to>
          <xdr:col>14</xdr:col>
          <xdr:colOff>0</xdr:colOff>
          <xdr:row>56</xdr:row>
          <xdr:rowOff>12700</xdr:rowOff>
        </xdr:to>
        <xdr:sp macro="" textlink="">
          <xdr:nvSpPr>
            <xdr:cNvPr id="159765" name="Check Box 21" hidden="1">
              <a:extLst>
                <a:ext uri="{63B3BB69-23CF-44E3-9099-C40C66FF867C}">
                  <a14:compatExt spid="_x0000_s15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Approved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55</xdr:row>
          <xdr:rowOff>12700</xdr:rowOff>
        </xdr:from>
        <xdr:to>
          <xdr:col>16</xdr:col>
          <xdr:colOff>146050</xdr:colOff>
          <xdr:row>56</xdr:row>
          <xdr:rowOff>12700</xdr:rowOff>
        </xdr:to>
        <xdr:sp macro="" textlink="">
          <xdr:nvSpPr>
            <xdr:cNvPr id="159766" name="Check Box 22" hidden="1">
              <a:extLst>
                <a:ext uri="{63B3BB69-23CF-44E3-9099-C40C66FF867C}">
                  <a14:compatExt spid="_x0000_s15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Rejected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69850</xdr:colOff>
          <xdr:row>55</xdr:row>
          <xdr:rowOff>12700</xdr:rowOff>
        </xdr:from>
        <xdr:to>
          <xdr:col>20</xdr:col>
          <xdr:colOff>323850</xdr:colOff>
          <xdr:row>56</xdr:row>
          <xdr:rowOff>19050</xdr:rowOff>
        </xdr:to>
        <xdr:sp macro="" textlink="">
          <xdr:nvSpPr>
            <xdr:cNvPr id="159767" name="Check Box 23" hidden="1">
              <a:extLst>
                <a:ext uri="{63B3BB69-23CF-44E3-9099-C40C66FF867C}">
                  <a14:compatExt spid="_x0000_s15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Interim Approval till _______</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39</xdr:row>
          <xdr:rowOff>171450</xdr:rowOff>
        </xdr:from>
        <xdr:to>
          <xdr:col>7</xdr:col>
          <xdr:colOff>57150</xdr:colOff>
          <xdr:row>40</xdr:row>
          <xdr:rowOff>165100</xdr:rowOff>
        </xdr:to>
        <xdr:sp macro="" textlink="">
          <xdr:nvSpPr>
            <xdr:cNvPr id="159768" name="Check Box 24" hidden="1">
              <a:extLst>
                <a:ext uri="{63B3BB69-23CF-44E3-9099-C40C66FF867C}">
                  <a14:compatExt spid="_x0000_s15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dimensional measurements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xdr:row>
          <xdr:rowOff>165100</xdr:rowOff>
        </xdr:from>
        <xdr:to>
          <xdr:col>10</xdr:col>
          <xdr:colOff>76200</xdr:colOff>
          <xdr:row>9</xdr:row>
          <xdr:rowOff>19050</xdr:rowOff>
        </xdr:to>
        <xdr:sp macro="" textlink="">
          <xdr:nvSpPr>
            <xdr:cNvPr id="159769" name="Check Box 25" hidden="1">
              <a:extLst>
                <a:ext uri="{63B3BB69-23CF-44E3-9099-C40C66FF867C}">
                  <a14:compatExt spid="_x0000_s15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203200</xdr:colOff>
          <xdr:row>7</xdr:row>
          <xdr:rowOff>152400</xdr:rowOff>
        </xdr:from>
        <xdr:to>
          <xdr:col>11</xdr:col>
          <xdr:colOff>0</xdr:colOff>
          <xdr:row>9</xdr:row>
          <xdr:rowOff>19050</xdr:rowOff>
        </xdr:to>
        <xdr:sp macro="" textlink="">
          <xdr:nvSpPr>
            <xdr:cNvPr id="159770" name="Check Box 26" hidden="1">
              <a:extLst>
                <a:ext uri="{63B3BB69-23CF-44E3-9099-C40C66FF867C}">
                  <a14:compatExt spid="_x0000_s15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xdr:twoCellAnchor>
    <xdr:from>
      <xdr:col>11</xdr:col>
      <xdr:colOff>49824</xdr:colOff>
      <xdr:row>54</xdr:row>
      <xdr:rowOff>31066</xdr:rowOff>
    </xdr:from>
    <xdr:to>
      <xdr:col>11</xdr:col>
      <xdr:colOff>49824</xdr:colOff>
      <xdr:row>58</xdr:row>
      <xdr:rowOff>52742</xdr:rowOff>
    </xdr:to>
    <xdr:cxnSp macro="">
      <xdr:nvCxnSpPr>
        <xdr:cNvPr id="31" name="Straight Connector 30"/>
        <xdr:cNvCxnSpPr/>
      </xdr:nvCxnSpPr>
      <xdr:spPr>
        <a:xfrm>
          <a:off x="3848101" y="8846820"/>
          <a:ext cx="0" cy="72506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184150</xdr:colOff>
          <xdr:row>54</xdr:row>
          <xdr:rowOff>171450</xdr:rowOff>
        </xdr:from>
        <xdr:to>
          <xdr:col>3</xdr:col>
          <xdr:colOff>133350</xdr:colOff>
          <xdr:row>55</xdr:row>
          <xdr:rowOff>171450</xdr:rowOff>
        </xdr:to>
        <xdr:sp macro="" textlink="">
          <xdr:nvSpPr>
            <xdr:cNvPr id="159771" name="Check Box 27" hidden="1">
              <a:extLst>
                <a:ext uri="{63B3BB69-23CF-44E3-9099-C40C66FF867C}">
                  <a14:compatExt spid="_x0000_s15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Approved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54</xdr:row>
          <xdr:rowOff>171450</xdr:rowOff>
        </xdr:from>
        <xdr:to>
          <xdr:col>5</xdr:col>
          <xdr:colOff>0</xdr:colOff>
          <xdr:row>55</xdr:row>
          <xdr:rowOff>171450</xdr:rowOff>
        </xdr:to>
        <xdr:sp macro="" textlink="">
          <xdr:nvSpPr>
            <xdr:cNvPr id="159772" name="Check Box 28" hidden="1">
              <a:extLst>
                <a:ext uri="{63B3BB69-23CF-44E3-9099-C40C66FF867C}">
                  <a14:compatExt spid="_x0000_s15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Rejected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55</xdr:row>
          <xdr:rowOff>12700</xdr:rowOff>
        </xdr:from>
        <xdr:to>
          <xdr:col>10</xdr:col>
          <xdr:colOff>190500</xdr:colOff>
          <xdr:row>56</xdr:row>
          <xdr:rowOff>19050</xdr:rowOff>
        </xdr:to>
        <xdr:sp macro="" textlink="">
          <xdr:nvSpPr>
            <xdr:cNvPr id="159773" name="Check Box 29" hidden="1">
              <a:extLst>
                <a:ext uri="{63B3BB69-23CF-44E3-9099-C40C66FF867C}">
                  <a14:compatExt spid="_x0000_s15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Interim Approval till _______</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8</xdr:row>
          <xdr:rowOff>165100</xdr:rowOff>
        </xdr:from>
        <xdr:to>
          <xdr:col>7</xdr:col>
          <xdr:colOff>241300</xdr:colOff>
          <xdr:row>10</xdr:row>
          <xdr:rowOff>19050</xdr:rowOff>
        </xdr:to>
        <xdr:sp macro="" textlink="">
          <xdr:nvSpPr>
            <xdr:cNvPr id="159774" name="Check Box 30" hidden="1">
              <a:extLst>
                <a:ext uri="{63B3BB69-23CF-44E3-9099-C40C66FF867C}">
                  <a14:compatExt spid="_x0000_s159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8</xdr:row>
          <xdr:rowOff>152400</xdr:rowOff>
        </xdr:from>
        <xdr:to>
          <xdr:col>8</xdr:col>
          <xdr:colOff>152400</xdr:colOff>
          <xdr:row>10</xdr:row>
          <xdr:rowOff>19050</xdr:rowOff>
        </xdr:to>
        <xdr:sp macro="" textlink="">
          <xdr:nvSpPr>
            <xdr:cNvPr id="159775" name="Check Box 31" hidden="1">
              <a:extLst>
                <a:ext uri="{63B3BB69-23CF-44E3-9099-C40C66FF867C}">
                  <a14:compatExt spid="_x0000_s15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8</xdr:row>
          <xdr:rowOff>165100</xdr:rowOff>
        </xdr:from>
        <xdr:to>
          <xdr:col>17</xdr:col>
          <xdr:colOff>279400</xdr:colOff>
          <xdr:row>10</xdr:row>
          <xdr:rowOff>0</xdr:rowOff>
        </xdr:to>
        <xdr:sp macro="" textlink="">
          <xdr:nvSpPr>
            <xdr:cNvPr id="159776" name="Check Box 32" hidden="1">
              <a:extLst>
                <a:ext uri="{63B3BB69-23CF-44E3-9099-C40C66FF867C}">
                  <a14:compatExt spid="_x0000_s15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165100</xdr:rowOff>
        </xdr:from>
        <xdr:to>
          <xdr:col>18</xdr:col>
          <xdr:colOff>171450</xdr:colOff>
          <xdr:row>10</xdr:row>
          <xdr:rowOff>31750</xdr:rowOff>
        </xdr:to>
        <xdr:sp macro="" textlink="">
          <xdr:nvSpPr>
            <xdr:cNvPr id="159777" name="Check Box 33" hidden="1">
              <a:extLst>
                <a:ext uri="{63B3BB69-23CF-44E3-9099-C40C66FF867C}">
                  <a14:compatExt spid="_x0000_s15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xdr:twoCellAnchor editAs="oneCell">
    <xdr:from>
      <xdr:col>0</xdr:col>
      <xdr:colOff>7937</xdr:colOff>
      <xdr:row>0</xdr:row>
      <xdr:rowOff>11907</xdr:rowOff>
    </xdr:from>
    <xdr:to>
      <xdr:col>3</xdr:col>
      <xdr:colOff>337344</xdr:colOff>
      <xdr:row>2</xdr:row>
      <xdr:rowOff>162788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37" y="11907"/>
          <a:ext cx="1238251" cy="444569"/>
        </a:xfrm>
        <a:prstGeom prst="rect">
          <a:avLst/>
        </a:prstGeom>
      </xdr:spPr>
    </xdr:pic>
    <xdr:clientData/>
  </xdr:twoCellAnchor>
  <xdr:twoCellAnchor editAs="oneCell">
    <xdr:from>
      <xdr:col>0</xdr:col>
      <xdr:colOff>119062</xdr:colOff>
      <xdr:row>59</xdr:row>
      <xdr:rowOff>27781</xdr:rowOff>
    </xdr:from>
    <xdr:to>
      <xdr:col>4</xdr:col>
      <xdr:colOff>47625</xdr:colOff>
      <xdr:row>61</xdr:row>
      <xdr:rowOff>115162</xdr:rowOff>
    </xdr:to>
    <xdr:pic>
      <xdr:nvPicPr>
        <xdr:cNvPr id="39" name="Picture 3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062" y="9854406"/>
          <a:ext cx="1238251" cy="444569"/>
        </a:xfrm>
        <a:prstGeom prst="rect">
          <a:avLst/>
        </a:prstGeom>
      </xdr:spPr>
    </xdr:pic>
    <xdr:clientData/>
  </xdr:twoCellAnchor>
  <xdr:twoCellAnchor editAs="oneCell">
    <xdr:from>
      <xdr:col>1</xdr:col>
      <xdr:colOff>27782</xdr:colOff>
      <xdr:row>88</xdr:row>
      <xdr:rowOff>130969</xdr:rowOff>
    </xdr:from>
    <xdr:to>
      <xdr:col>4</xdr:col>
      <xdr:colOff>146845</xdr:colOff>
      <xdr:row>91</xdr:row>
      <xdr:rowOff>39757</xdr:rowOff>
    </xdr:to>
    <xdr:pic>
      <xdr:nvPicPr>
        <xdr:cNvPr id="42" name="Picture 4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8282" y="19696907"/>
          <a:ext cx="1238251" cy="4445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35</xdr:col>
      <xdr:colOff>328082</xdr:colOff>
      <xdr:row>1</xdr:row>
      <xdr:rowOff>116417</xdr:rowOff>
    </xdr:from>
    <xdr:to>
      <xdr:col>38</xdr:col>
      <xdr:colOff>447805</xdr:colOff>
      <xdr:row>6</xdr:row>
      <xdr:rowOff>126999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257249" y="222250"/>
          <a:ext cx="2575056" cy="92074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161925</xdr:colOff>
      <xdr:row>3</xdr:row>
      <xdr:rowOff>66675</xdr:rowOff>
    </xdr:from>
    <xdr:to>
      <xdr:col>2</xdr:col>
      <xdr:colOff>590550</xdr:colOff>
      <xdr:row>3</xdr:row>
      <xdr:rowOff>304800</xdr:rowOff>
    </xdr:to>
    <xdr:sp macro="" textlink="">
      <xdr:nvSpPr>
        <xdr:cNvPr id="2" name="Oval 1"/>
        <xdr:cNvSpPr>
          <a:spLocks noChangeArrowheads="1"/>
        </xdr:cNvSpPr>
      </xdr:nvSpPr>
      <xdr:spPr bwMode="auto">
        <a:xfrm>
          <a:off x="1635125" y="727075"/>
          <a:ext cx="428625" cy="231775"/>
        </a:xfrm>
        <a:prstGeom prst="ellipse">
          <a:avLst/>
        </a:prstGeom>
        <a:noFill/>
        <a:ln w="9525">
          <a:solidFill>
            <a:srgbClr val="000000"/>
          </a:solidFill>
          <a:round/>
          <a:headEnd/>
          <a:tailEnd/>
        </a:ln>
      </xdr:spPr>
    </xdr:sp>
    <xdr:clientData/>
  </xdr:twoCellAnchor>
  <xdr:twoCellAnchor>
    <xdr:from>
      <xdr:col>5</xdr:col>
      <xdr:colOff>1250951</xdr:colOff>
      <xdr:row>6</xdr:row>
      <xdr:rowOff>3114675</xdr:rowOff>
    </xdr:from>
    <xdr:to>
      <xdr:col>6</xdr:col>
      <xdr:colOff>268818</xdr:colOff>
      <xdr:row>7</xdr:row>
      <xdr:rowOff>200025</xdr:rowOff>
    </xdr:to>
    <xdr:sp macro="" textlink="">
      <xdr:nvSpPr>
        <xdr:cNvPr id="3" name="Oval 14"/>
        <xdr:cNvSpPr>
          <a:spLocks noChangeArrowheads="1"/>
        </xdr:cNvSpPr>
      </xdr:nvSpPr>
      <xdr:spPr bwMode="auto">
        <a:xfrm>
          <a:off x="5670551" y="4403725"/>
          <a:ext cx="452967" cy="209550"/>
        </a:xfrm>
        <a:prstGeom prst="ellipse">
          <a:avLst/>
        </a:prstGeom>
        <a:noFill/>
        <a:ln w="9525">
          <a:solidFill>
            <a:srgbClr val="000000"/>
          </a:solidFill>
          <a:round/>
          <a:headEnd/>
          <a:tailEnd/>
        </a:ln>
      </xdr:spPr>
    </xdr:sp>
    <xdr:clientData/>
  </xdr:twoCellAnchor>
  <xdr:twoCellAnchor>
    <xdr:from>
      <xdr:col>3</xdr:col>
      <xdr:colOff>142875</xdr:colOff>
      <xdr:row>6</xdr:row>
      <xdr:rowOff>1314450</xdr:rowOff>
    </xdr:from>
    <xdr:to>
      <xdr:col>5</xdr:col>
      <xdr:colOff>647700</xdr:colOff>
      <xdr:row>6</xdr:row>
      <xdr:rowOff>3067050</xdr:rowOff>
    </xdr:to>
    <xdr:grpSp>
      <xdr:nvGrpSpPr>
        <xdr:cNvPr id="4" name="Group 27"/>
        <xdr:cNvGrpSpPr>
          <a:grpSpLocks/>
        </xdr:cNvGrpSpPr>
      </xdr:nvGrpSpPr>
      <xdr:grpSpPr bwMode="auto">
        <a:xfrm>
          <a:off x="2225675" y="2618317"/>
          <a:ext cx="2841625" cy="1752600"/>
          <a:chOff x="188" y="257"/>
          <a:chExt cx="287" cy="183"/>
        </a:xfrm>
      </xdr:grpSpPr>
      <xdr:grpSp>
        <xdr:nvGrpSpPr>
          <xdr:cNvPr id="5" name="Group 7"/>
          <xdr:cNvGrpSpPr>
            <a:grpSpLocks/>
          </xdr:cNvGrpSpPr>
        </xdr:nvGrpSpPr>
        <xdr:grpSpPr bwMode="auto">
          <a:xfrm>
            <a:off x="219" y="257"/>
            <a:ext cx="100" cy="120"/>
            <a:chOff x="219" y="257"/>
            <a:chExt cx="100" cy="120"/>
          </a:xfrm>
        </xdr:grpSpPr>
        <xdr:sp macro="" textlink="">
          <xdr:nvSpPr>
            <xdr:cNvPr id="24" name="Rectangle 2"/>
            <xdr:cNvSpPr>
              <a:spLocks noChangeArrowheads="1"/>
            </xdr:cNvSpPr>
          </xdr:nvSpPr>
          <xdr:spPr bwMode="auto">
            <a:xfrm>
              <a:off x="219" y="257"/>
              <a:ext cx="100" cy="120"/>
            </a:xfrm>
            <a:prstGeom prst="rect">
              <a:avLst/>
            </a:prstGeom>
            <a:solidFill>
              <a:srgbClr val="FFFFFF"/>
            </a:solidFill>
            <a:ln w="9525">
              <a:solidFill>
                <a:srgbClr val="000000"/>
              </a:solidFill>
              <a:miter lim="800000"/>
              <a:headEnd/>
              <a:tailEnd/>
            </a:ln>
          </xdr:spPr>
        </xdr:sp>
        <xdr:sp macro="" textlink="">
          <xdr:nvSpPr>
            <xdr:cNvPr id="25" name="Line 3"/>
            <xdr:cNvSpPr>
              <a:spLocks noChangeShapeType="1"/>
            </xdr:cNvSpPr>
          </xdr:nvSpPr>
          <xdr:spPr bwMode="auto">
            <a:xfrm>
              <a:off x="243" y="257"/>
              <a:ext cx="0" cy="120"/>
            </a:xfrm>
            <a:prstGeom prst="line">
              <a:avLst/>
            </a:prstGeom>
            <a:noFill/>
            <a:ln w="9525">
              <a:solidFill>
                <a:srgbClr val="000000"/>
              </a:solidFill>
              <a:round/>
              <a:headEnd/>
              <a:tailEnd/>
            </a:ln>
          </xdr:spPr>
        </xdr:sp>
        <xdr:sp macro="" textlink="">
          <xdr:nvSpPr>
            <xdr:cNvPr id="26" name="Line 4"/>
            <xdr:cNvSpPr>
              <a:spLocks noChangeShapeType="1"/>
            </xdr:cNvSpPr>
          </xdr:nvSpPr>
          <xdr:spPr bwMode="auto">
            <a:xfrm>
              <a:off x="293" y="257"/>
              <a:ext cx="0" cy="120"/>
            </a:xfrm>
            <a:prstGeom prst="line">
              <a:avLst/>
            </a:prstGeom>
            <a:noFill/>
            <a:ln w="9525">
              <a:solidFill>
                <a:srgbClr val="000000"/>
              </a:solidFill>
              <a:round/>
              <a:headEnd/>
              <a:tailEnd/>
            </a:ln>
          </xdr:spPr>
        </xdr:sp>
        <xdr:sp macro="" textlink="">
          <xdr:nvSpPr>
            <xdr:cNvPr id="27" name="Rectangle 5"/>
            <xdr:cNvSpPr>
              <a:spLocks noChangeArrowheads="1"/>
            </xdr:cNvSpPr>
          </xdr:nvSpPr>
          <xdr:spPr bwMode="auto">
            <a:xfrm>
              <a:off x="262" y="273"/>
              <a:ext cx="8" cy="35"/>
            </a:xfrm>
            <a:prstGeom prst="rect">
              <a:avLst/>
            </a:prstGeom>
            <a:solidFill>
              <a:srgbClr val="FFFFFF"/>
            </a:solidFill>
            <a:ln w="9525">
              <a:solidFill>
                <a:srgbClr val="000000"/>
              </a:solidFill>
              <a:miter lim="800000"/>
              <a:headEnd/>
              <a:tailEnd/>
            </a:ln>
          </xdr:spPr>
        </xdr:sp>
        <xdr:sp macro="" textlink="">
          <xdr:nvSpPr>
            <xdr:cNvPr id="28" name="Rectangle 6"/>
            <xdr:cNvSpPr>
              <a:spLocks noChangeArrowheads="1"/>
            </xdr:cNvSpPr>
          </xdr:nvSpPr>
          <xdr:spPr bwMode="auto">
            <a:xfrm>
              <a:off x="262" y="322"/>
              <a:ext cx="8" cy="35"/>
            </a:xfrm>
            <a:prstGeom prst="rect">
              <a:avLst/>
            </a:prstGeom>
            <a:solidFill>
              <a:srgbClr val="FFFFFF"/>
            </a:solidFill>
            <a:ln w="9525">
              <a:solidFill>
                <a:srgbClr val="000000"/>
              </a:solidFill>
              <a:miter lim="800000"/>
              <a:headEnd/>
              <a:tailEnd/>
            </a:ln>
          </xdr:spPr>
        </xdr:sp>
      </xdr:grpSp>
      <xdr:grpSp>
        <xdr:nvGrpSpPr>
          <xdr:cNvPr id="6" name="Group 8"/>
          <xdr:cNvGrpSpPr>
            <a:grpSpLocks/>
          </xdr:cNvGrpSpPr>
        </xdr:nvGrpSpPr>
        <xdr:grpSpPr bwMode="auto">
          <a:xfrm>
            <a:off x="374" y="258"/>
            <a:ext cx="100" cy="120"/>
            <a:chOff x="219" y="257"/>
            <a:chExt cx="100" cy="120"/>
          </a:xfrm>
        </xdr:grpSpPr>
        <xdr:sp macro="" textlink="">
          <xdr:nvSpPr>
            <xdr:cNvPr id="19" name="Rectangle 9"/>
            <xdr:cNvSpPr>
              <a:spLocks noChangeArrowheads="1"/>
            </xdr:cNvSpPr>
          </xdr:nvSpPr>
          <xdr:spPr bwMode="auto">
            <a:xfrm>
              <a:off x="219" y="257"/>
              <a:ext cx="100" cy="120"/>
            </a:xfrm>
            <a:prstGeom prst="rect">
              <a:avLst/>
            </a:prstGeom>
            <a:solidFill>
              <a:srgbClr val="FFFFFF"/>
            </a:solidFill>
            <a:ln w="9525">
              <a:solidFill>
                <a:srgbClr val="000000"/>
              </a:solidFill>
              <a:miter lim="800000"/>
              <a:headEnd/>
              <a:tailEnd/>
            </a:ln>
          </xdr:spPr>
        </xdr:sp>
        <xdr:sp macro="" textlink="">
          <xdr:nvSpPr>
            <xdr:cNvPr id="20" name="Line 10"/>
            <xdr:cNvSpPr>
              <a:spLocks noChangeShapeType="1"/>
            </xdr:cNvSpPr>
          </xdr:nvSpPr>
          <xdr:spPr bwMode="auto">
            <a:xfrm>
              <a:off x="243" y="257"/>
              <a:ext cx="0" cy="120"/>
            </a:xfrm>
            <a:prstGeom prst="line">
              <a:avLst/>
            </a:prstGeom>
            <a:noFill/>
            <a:ln w="9525">
              <a:solidFill>
                <a:srgbClr val="000000"/>
              </a:solidFill>
              <a:round/>
              <a:headEnd/>
              <a:tailEnd/>
            </a:ln>
          </xdr:spPr>
        </xdr:sp>
        <xdr:sp macro="" textlink="">
          <xdr:nvSpPr>
            <xdr:cNvPr id="21" name="Line 11"/>
            <xdr:cNvSpPr>
              <a:spLocks noChangeShapeType="1"/>
            </xdr:cNvSpPr>
          </xdr:nvSpPr>
          <xdr:spPr bwMode="auto">
            <a:xfrm>
              <a:off x="293" y="257"/>
              <a:ext cx="0" cy="120"/>
            </a:xfrm>
            <a:prstGeom prst="line">
              <a:avLst/>
            </a:prstGeom>
            <a:noFill/>
            <a:ln w="9525">
              <a:solidFill>
                <a:srgbClr val="000000"/>
              </a:solidFill>
              <a:round/>
              <a:headEnd/>
              <a:tailEnd/>
            </a:ln>
          </xdr:spPr>
        </xdr:sp>
        <xdr:sp macro="" textlink="">
          <xdr:nvSpPr>
            <xdr:cNvPr id="22" name="Rectangle 12"/>
            <xdr:cNvSpPr>
              <a:spLocks noChangeArrowheads="1"/>
            </xdr:cNvSpPr>
          </xdr:nvSpPr>
          <xdr:spPr bwMode="auto">
            <a:xfrm>
              <a:off x="262" y="273"/>
              <a:ext cx="8" cy="35"/>
            </a:xfrm>
            <a:prstGeom prst="rect">
              <a:avLst/>
            </a:prstGeom>
            <a:solidFill>
              <a:srgbClr val="FFFFFF"/>
            </a:solidFill>
            <a:ln w="9525">
              <a:solidFill>
                <a:srgbClr val="000000"/>
              </a:solidFill>
              <a:miter lim="800000"/>
              <a:headEnd/>
              <a:tailEnd/>
            </a:ln>
          </xdr:spPr>
        </xdr:sp>
        <xdr:sp macro="" textlink="">
          <xdr:nvSpPr>
            <xdr:cNvPr id="23" name="Rectangle 13"/>
            <xdr:cNvSpPr>
              <a:spLocks noChangeArrowheads="1"/>
            </xdr:cNvSpPr>
          </xdr:nvSpPr>
          <xdr:spPr bwMode="auto">
            <a:xfrm>
              <a:off x="262" y="322"/>
              <a:ext cx="8" cy="35"/>
            </a:xfrm>
            <a:prstGeom prst="rect">
              <a:avLst/>
            </a:prstGeom>
            <a:solidFill>
              <a:srgbClr val="FFFFFF"/>
            </a:solidFill>
            <a:ln w="9525">
              <a:solidFill>
                <a:srgbClr val="000000"/>
              </a:solidFill>
              <a:miter lim="800000"/>
              <a:headEnd/>
              <a:tailEnd/>
            </a:ln>
          </xdr:spPr>
        </xdr:sp>
      </xdr:grpSp>
      <xdr:sp macro="" textlink="">
        <xdr:nvSpPr>
          <xdr:cNvPr id="7" name="Rectangle 15"/>
          <xdr:cNvSpPr>
            <a:spLocks noChangeArrowheads="1"/>
          </xdr:cNvSpPr>
        </xdr:nvSpPr>
        <xdr:spPr bwMode="auto">
          <a:xfrm>
            <a:off x="218" y="377"/>
            <a:ext cx="7" cy="22"/>
          </a:xfrm>
          <a:prstGeom prst="rect">
            <a:avLst/>
          </a:prstGeom>
          <a:solidFill>
            <a:srgbClr val="FFFFFF"/>
          </a:solidFill>
          <a:ln w="9525">
            <a:solidFill>
              <a:srgbClr val="000000"/>
            </a:solidFill>
            <a:miter lim="800000"/>
            <a:headEnd/>
            <a:tailEnd/>
          </a:ln>
        </xdr:spPr>
      </xdr:sp>
      <xdr:sp macro="" textlink="">
        <xdr:nvSpPr>
          <xdr:cNvPr id="8" name="Rectangle 16"/>
          <xdr:cNvSpPr>
            <a:spLocks noChangeArrowheads="1"/>
          </xdr:cNvSpPr>
        </xdr:nvSpPr>
        <xdr:spPr bwMode="auto">
          <a:xfrm>
            <a:off x="374" y="377"/>
            <a:ext cx="15" cy="22"/>
          </a:xfrm>
          <a:prstGeom prst="rect">
            <a:avLst/>
          </a:prstGeom>
          <a:solidFill>
            <a:srgbClr val="FFFFFF"/>
          </a:solidFill>
          <a:ln w="9525">
            <a:solidFill>
              <a:srgbClr val="000000"/>
            </a:solidFill>
            <a:miter lim="800000"/>
            <a:headEnd/>
            <a:tailEnd/>
          </a:ln>
        </xdr:spPr>
      </xdr:sp>
      <xdr:sp macro="" textlink="">
        <xdr:nvSpPr>
          <xdr:cNvPr id="9" name="Rectangle 17"/>
          <xdr:cNvSpPr>
            <a:spLocks noChangeArrowheads="1"/>
          </xdr:cNvSpPr>
        </xdr:nvSpPr>
        <xdr:spPr bwMode="auto">
          <a:xfrm>
            <a:off x="292" y="377"/>
            <a:ext cx="28" cy="22"/>
          </a:xfrm>
          <a:prstGeom prst="rect">
            <a:avLst/>
          </a:prstGeom>
          <a:solidFill>
            <a:srgbClr val="FFFFFF"/>
          </a:solidFill>
          <a:ln w="9525">
            <a:solidFill>
              <a:srgbClr val="000000"/>
            </a:solidFill>
            <a:miter lim="800000"/>
            <a:headEnd/>
            <a:tailEnd/>
          </a:ln>
        </xdr:spPr>
      </xdr:sp>
      <xdr:sp macro="" textlink="">
        <xdr:nvSpPr>
          <xdr:cNvPr id="10" name="Rectangle 18"/>
          <xdr:cNvSpPr>
            <a:spLocks noChangeArrowheads="1"/>
          </xdr:cNvSpPr>
        </xdr:nvSpPr>
        <xdr:spPr bwMode="auto">
          <a:xfrm>
            <a:off x="447" y="378"/>
            <a:ext cx="28" cy="22"/>
          </a:xfrm>
          <a:prstGeom prst="rect">
            <a:avLst/>
          </a:prstGeom>
          <a:solidFill>
            <a:srgbClr val="FFFFFF"/>
          </a:solidFill>
          <a:ln w="9525">
            <a:solidFill>
              <a:srgbClr val="000000"/>
            </a:solidFill>
            <a:miter lim="800000"/>
            <a:headEnd/>
            <a:tailEnd/>
          </a:ln>
        </xdr:spPr>
      </xdr:sp>
      <xdr:sp macro="" textlink="">
        <xdr:nvSpPr>
          <xdr:cNvPr id="11" name="Line 19"/>
          <xdr:cNvSpPr>
            <a:spLocks noChangeShapeType="1"/>
          </xdr:cNvSpPr>
        </xdr:nvSpPr>
        <xdr:spPr bwMode="auto">
          <a:xfrm>
            <a:off x="398" y="383"/>
            <a:ext cx="0" cy="57"/>
          </a:xfrm>
          <a:prstGeom prst="line">
            <a:avLst/>
          </a:prstGeom>
          <a:noFill/>
          <a:ln w="9525">
            <a:solidFill>
              <a:srgbClr val="000000"/>
            </a:solidFill>
            <a:round/>
            <a:headEnd/>
            <a:tailEnd/>
          </a:ln>
        </xdr:spPr>
      </xdr:sp>
      <xdr:sp macro="" textlink="">
        <xdr:nvSpPr>
          <xdr:cNvPr id="12" name="Line 20"/>
          <xdr:cNvSpPr>
            <a:spLocks noChangeShapeType="1"/>
          </xdr:cNvSpPr>
        </xdr:nvSpPr>
        <xdr:spPr bwMode="auto">
          <a:xfrm>
            <a:off x="389" y="404"/>
            <a:ext cx="0" cy="35"/>
          </a:xfrm>
          <a:prstGeom prst="line">
            <a:avLst/>
          </a:prstGeom>
          <a:noFill/>
          <a:ln w="9525">
            <a:solidFill>
              <a:srgbClr val="000000"/>
            </a:solidFill>
            <a:round/>
            <a:headEnd/>
            <a:tailEnd/>
          </a:ln>
        </xdr:spPr>
      </xdr:sp>
      <xdr:sp macro="" textlink="">
        <xdr:nvSpPr>
          <xdr:cNvPr id="13" name="Line 21"/>
          <xdr:cNvSpPr>
            <a:spLocks noChangeShapeType="1"/>
          </xdr:cNvSpPr>
        </xdr:nvSpPr>
        <xdr:spPr bwMode="auto">
          <a:xfrm>
            <a:off x="353" y="433"/>
            <a:ext cx="36" cy="0"/>
          </a:xfrm>
          <a:prstGeom prst="line">
            <a:avLst/>
          </a:prstGeom>
          <a:noFill/>
          <a:ln w="9525">
            <a:solidFill>
              <a:srgbClr val="000000"/>
            </a:solidFill>
            <a:round/>
            <a:headEnd/>
            <a:tailEnd type="triangle" w="med" len="med"/>
          </a:ln>
        </xdr:spPr>
      </xdr:sp>
      <xdr:sp macro="" textlink="">
        <xdr:nvSpPr>
          <xdr:cNvPr id="14" name="Line 22"/>
          <xdr:cNvSpPr>
            <a:spLocks noChangeShapeType="1"/>
          </xdr:cNvSpPr>
        </xdr:nvSpPr>
        <xdr:spPr bwMode="auto">
          <a:xfrm flipH="1">
            <a:off x="399" y="433"/>
            <a:ext cx="48" cy="0"/>
          </a:xfrm>
          <a:prstGeom prst="line">
            <a:avLst/>
          </a:prstGeom>
          <a:noFill/>
          <a:ln w="9525">
            <a:solidFill>
              <a:srgbClr val="000000"/>
            </a:solidFill>
            <a:round/>
            <a:headEnd/>
            <a:tailEnd type="triangle" w="med" len="med"/>
          </a:ln>
        </xdr:spPr>
      </xdr:sp>
      <xdr:sp macro="" textlink="">
        <xdr:nvSpPr>
          <xdr:cNvPr id="15" name="Line 23"/>
          <xdr:cNvSpPr>
            <a:spLocks noChangeShapeType="1"/>
          </xdr:cNvSpPr>
        </xdr:nvSpPr>
        <xdr:spPr bwMode="auto">
          <a:xfrm>
            <a:off x="242" y="381"/>
            <a:ext cx="0" cy="57"/>
          </a:xfrm>
          <a:prstGeom prst="line">
            <a:avLst/>
          </a:prstGeom>
          <a:noFill/>
          <a:ln w="9525">
            <a:solidFill>
              <a:srgbClr val="000000"/>
            </a:solidFill>
            <a:round/>
            <a:headEnd/>
            <a:tailEnd/>
          </a:ln>
        </xdr:spPr>
      </xdr:sp>
      <xdr:sp macro="" textlink="">
        <xdr:nvSpPr>
          <xdr:cNvPr id="16" name="Line 24"/>
          <xdr:cNvSpPr>
            <a:spLocks noChangeShapeType="1"/>
          </xdr:cNvSpPr>
        </xdr:nvSpPr>
        <xdr:spPr bwMode="auto">
          <a:xfrm>
            <a:off x="224" y="402"/>
            <a:ext cx="0" cy="35"/>
          </a:xfrm>
          <a:prstGeom prst="line">
            <a:avLst/>
          </a:prstGeom>
          <a:noFill/>
          <a:ln w="9525">
            <a:solidFill>
              <a:srgbClr val="000000"/>
            </a:solidFill>
            <a:round/>
            <a:headEnd/>
            <a:tailEnd/>
          </a:ln>
        </xdr:spPr>
      </xdr:sp>
      <xdr:sp macro="" textlink="">
        <xdr:nvSpPr>
          <xdr:cNvPr id="17" name="Line 25"/>
          <xdr:cNvSpPr>
            <a:spLocks noChangeShapeType="1"/>
          </xdr:cNvSpPr>
        </xdr:nvSpPr>
        <xdr:spPr bwMode="auto">
          <a:xfrm>
            <a:off x="188" y="431"/>
            <a:ext cx="36" cy="0"/>
          </a:xfrm>
          <a:prstGeom prst="line">
            <a:avLst/>
          </a:prstGeom>
          <a:noFill/>
          <a:ln w="9525">
            <a:solidFill>
              <a:srgbClr val="000000"/>
            </a:solidFill>
            <a:round/>
            <a:headEnd/>
            <a:tailEnd type="triangle" w="med" len="med"/>
          </a:ln>
        </xdr:spPr>
      </xdr:sp>
      <xdr:sp macro="" textlink="">
        <xdr:nvSpPr>
          <xdr:cNvPr id="18" name="Line 26"/>
          <xdr:cNvSpPr>
            <a:spLocks noChangeShapeType="1"/>
          </xdr:cNvSpPr>
        </xdr:nvSpPr>
        <xdr:spPr bwMode="auto">
          <a:xfrm flipH="1">
            <a:off x="243" y="431"/>
            <a:ext cx="48" cy="0"/>
          </a:xfrm>
          <a:prstGeom prst="line">
            <a:avLst/>
          </a:prstGeom>
          <a:noFill/>
          <a:ln w="9525">
            <a:solidFill>
              <a:srgbClr val="000000"/>
            </a:solidFill>
            <a:round/>
            <a:headEnd/>
            <a:tailEnd type="triangle" w="med" len="med"/>
          </a:ln>
        </xdr:spPr>
      </xdr:sp>
    </xdr:grpSp>
    <xdr:clientData/>
  </xdr:twoCellAnchor>
  <xdr:twoCellAnchor>
    <xdr:from>
      <xdr:col>3</xdr:col>
      <xdr:colOff>929640</xdr:colOff>
      <xdr:row>6</xdr:row>
      <xdr:rowOff>533400</xdr:rowOff>
    </xdr:from>
    <xdr:to>
      <xdr:col>6</xdr:col>
      <xdr:colOff>701079</xdr:colOff>
      <xdr:row>6</xdr:row>
      <xdr:rowOff>1638300</xdr:rowOff>
    </xdr:to>
    <xdr:sp macro="" textlink="">
      <xdr:nvSpPr>
        <xdr:cNvPr id="29" name="Rectangle 28"/>
        <xdr:cNvSpPr>
          <a:spLocks noChangeArrowheads="1"/>
        </xdr:cNvSpPr>
      </xdr:nvSpPr>
      <xdr:spPr bwMode="auto">
        <a:xfrm>
          <a:off x="3012440" y="1822450"/>
          <a:ext cx="3543339" cy="110490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472440</xdr:colOff>
      <xdr:row>30</xdr:row>
      <xdr:rowOff>22860</xdr:rowOff>
    </xdr:from>
    <xdr:to>
      <xdr:col>4</xdr:col>
      <xdr:colOff>45720</xdr:colOff>
      <xdr:row>30</xdr:row>
      <xdr:rowOff>541020</xdr:rowOff>
    </xdr:to>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358640" y="7467600"/>
          <a:ext cx="118110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45720</xdr:colOff>
      <xdr:row>31</xdr:row>
      <xdr:rowOff>15240</xdr:rowOff>
    </xdr:from>
    <xdr:to>
      <xdr:col>3</xdr:col>
      <xdr:colOff>1546860</xdr:colOff>
      <xdr:row>31</xdr:row>
      <xdr:rowOff>495300</xdr:rowOff>
    </xdr:to>
    <xdr:pic>
      <xdr:nvPicPr>
        <xdr:cNvPr id="3"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931920" y="8183880"/>
          <a:ext cx="150114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1424940</xdr:colOff>
      <xdr:row>21</xdr:row>
      <xdr:rowOff>30480</xdr:rowOff>
    </xdr:from>
    <xdr:to>
      <xdr:col>2</xdr:col>
      <xdr:colOff>777240</xdr:colOff>
      <xdr:row>21</xdr:row>
      <xdr:rowOff>533400</xdr:rowOff>
    </xdr:to>
    <xdr:pic>
      <xdr:nvPicPr>
        <xdr:cNvPr id="4" name="Picture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796540" y="5273040"/>
          <a:ext cx="9067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14</xdr:row>
      <xdr:rowOff>123825</xdr:rowOff>
    </xdr:from>
    <xdr:to>
      <xdr:col>3</xdr:col>
      <xdr:colOff>1230630</xdr:colOff>
      <xdr:row>18</xdr:row>
      <xdr:rowOff>276225</xdr:rowOff>
    </xdr:to>
    <xdr:sp macro="" textlink="">
      <xdr:nvSpPr>
        <xdr:cNvPr id="5" name="TextBox 4"/>
        <xdr:cNvSpPr txBox="1"/>
      </xdr:nvSpPr>
      <xdr:spPr>
        <a:xfrm>
          <a:off x="1504950" y="3667125"/>
          <a:ext cx="361188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400">
              <a:solidFill>
                <a:srgbClr val="FF0000"/>
              </a:solidFill>
            </a:rPr>
            <a:t>EXAMPLE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104775</xdr:colOff>
      <xdr:row>11</xdr:row>
      <xdr:rowOff>61382</xdr:rowOff>
    </xdr:from>
    <xdr:to>
      <xdr:col>3</xdr:col>
      <xdr:colOff>228600</xdr:colOff>
      <xdr:row>11</xdr:row>
      <xdr:rowOff>175682</xdr:rowOff>
    </xdr:to>
    <xdr:sp macro="" textlink="">
      <xdr:nvSpPr>
        <xdr:cNvPr id="2" name="Oval 1"/>
        <xdr:cNvSpPr>
          <a:spLocks noChangeArrowheads="1"/>
        </xdr:cNvSpPr>
      </xdr:nvSpPr>
      <xdr:spPr bwMode="auto">
        <a:xfrm>
          <a:off x="3276600" y="1994957"/>
          <a:ext cx="123825" cy="114300"/>
        </a:xfrm>
        <a:prstGeom prst="ellipse">
          <a:avLst/>
        </a:prstGeom>
        <a:solidFill>
          <a:srgbClr xmlns:mc="http://schemas.openxmlformats.org/markup-compatibility/2006" xmlns:a14="http://schemas.microsoft.com/office/drawing/2010/main" val="00FF00" mc:Ignorable="a14" a14:legacySpreadsheetColorIndex="11"/>
        </a:solidFill>
        <a:ln w="9525">
          <a:solidFill>
            <a:srgbClr xmlns:mc="http://schemas.openxmlformats.org/markup-compatibility/2006" xmlns:a14="http://schemas.microsoft.com/office/drawing/2010/main" val="000000" mc:Ignorable="a14" a14:legacySpreadsheetColorIndex="8"/>
          </a:solidFill>
          <a:round/>
          <a:headEnd/>
          <a:tailEnd/>
        </a:ln>
      </xdr:spPr>
    </xdr:sp>
    <xdr:clientData/>
  </xdr:twoCellAnchor>
  <xdr:twoCellAnchor>
    <xdr:from>
      <xdr:col>5</xdr:col>
      <xdr:colOff>115252</xdr:colOff>
      <xdr:row>11</xdr:row>
      <xdr:rowOff>51857</xdr:rowOff>
    </xdr:from>
    <xdr:to>
      <xdr:col>5</xdr:col>
      <xdr:colOff>248602</xdr:colOff>
      <xdr:row>11</xdr:row>
      <xdr:rowOff>204257</xdr:rowOff>
    </xdr:to>
    <xdr:sp macro="" textlink="">
      <xdr:nvSpPr>
        <xdr:cNvPr id="3" name="Drawing 8"/>
        <xdr:cNvSpPr>
          <a:spLocks/>
        </xdr:cNvSpPr>
      </xdr:nvSpPr>
      <xdr:spPr bwMode="auto">
        <a:xfrm>
          <a:off x="3915727" y="1985432"/>
          <a:ext cx="133350" cy="152400"/>
        </a:xfrm>
        <a:custGeom>
          <a:avLst/>
          <a:gdLst>
            <a:gd name="T0" fmla="*/ 0 w 16384"/>
            <a:gd name="T1" fmla="*/ 3511 h 16384"/>
            <a:gd name="T2" fmla="*/ 0 w 16384"/>
            <a:gd name="T3" fmla="*/ 12873 h 16384"/>
            <a:gd name="T4" fmla="*/ 10034 w 16384"/>
            <a:gd name="T5" fmla="*/ 12873 h 16384"/>
            <a:gd name="T6" fmla="*/ 10034 w 16384"/>
            <a:gd name="T7" fmla="*/ 16384 h 16384"/>
            <a:gd name="T8" fmla="*/ 16384 w 16384"/>
            <a:gd name="T9" fmla="*/ 8192 h 16384"/>
            <a:gd name="T10" fmla="*/ 10034 w 16384"/>
            <a:gd name="T11" fmla="*/ 0 h 16384"/>
            <a:gd name="T12" fmla="*/ 10034 w 16384"/>
            <a:gd name="T13" fmla="*/ 3511 h 16384"/>
            <a:gd name="T14" fmla="*/ 0 w 16384"/>
            <a:gd name="T15" fmla="*/ 3511 h 16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6384" h="16384">
              <a:moveTo>
                <a:pt x="0" y="3511"/>
              </a:moveTo>
              <a:lnTo>
                <a:pt x="0" y="12873"/>
              </a:lnTo>
              <a:lnTo>
                <a:pt x="10034" y="12873"/>
              </a:lnTo>
              <a:lnTo>
                <a:pt x="10034" y="16384"/>
              </a:lnTo>
              <a:lnTo>
                <a:pt x="16384" y="8192"/>
              </a:lnTo>
              <a:lnTo>
                <a:pt x="10034" y="0"/>
              </a:lnTo>
              <a:lnTo>
                <a:pt x="10034" y="3511"/>
              </a:lnTo>
              <a:lnTo>
                <a:pt x="0" y="3511"/>
              </a:lnTo>
              <a:close/>
            </a:path>
          </a:pathLst>
        </a:custGeom>
        <a:solidFill>
          <a:srgbClr xmlns:mc="http://schemas.openxmlformats.org/markup-compatibility/2006" xmlns:a14="http://schemas.microsoft.com/office/drawing/2010/main" val="0000FF" mc:Ignorable="a14" a14:legacySpreadsheetColorIndex="12"/>
        </a:solid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clientData/>
  </xdr:twoCellAnchor>
  <xdr:twoCellAnchor>
    <xdr:from>
      <xdr:col>7</xdr:col>
      <xdr:colOff>76200</xdr:colOff>
      <xdr:row>11</xdr:row>
      <xdr:rowOff>61382</xdr:rowOff>
    </xdr:from>
    <xdr:to>
      <xdr:col>7</xdr:col>
      <xdr:colOff>209550</xdr:colOff>
      <xdr:row>11</xdr:row>
      <xdr:rowOff>185207</xdr:rowOff>
    </xdr:to>
    <xdr:sp macro="" textlink="">
      <xdr:nvSpPr>
        <xdr:cNvPr id="4" name="Rectangle 3"/>
        <xdr:cNvSpPr>
          <a:spLocks noChangeArrowheads="1"/>
        </xdr:cNvSpPr>
      </xdr:nvSpPr>
      <xdr:spPr bwMode="auto">
        <a:xfrm>
          <a:off x="4505325" y="1994957"/>
          <a:ext cx="133350" cy="123825"/>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4</xdr:col>
      <xdr:colOff>87254</xdr:colOff>
      <xdr:row>11</xdr:row>
      <xdr:rowOff>61382</xdr:rowOff>
    </xdr:from>
    <xdr:to>
      <xdr:col>4</xdr:col>
      <xdr:colOff>220604</xdr:colOff>
      <xdr:row>11</xdr:row>
      <xdr:rowOff>194732</xdr:rowOff>
    </xdr:to>
    <xdr:sp macro="" textlink="">
      <xdr:nvSpPr>
        <xdr:cNvPr id="5" name="Drawing 11"/>
        <xdr:cNvSpPr>
          <a:spLocks/>
        </xdr:cNvSpPr>
      </xdr:nvSpPr>
      <xdr:spPr bwMode="auto">
        <a:xfrm>
          <a:off x="3573404" y="1994957"/>
          <a:ext cx="133350" cy="133350"/>
        </a:xfrm>
        <a:custGeom>
          <a:avLst/>
          <a:gdLst>
            <a:gd name="T0" fmla="*/ 8192 w 16384"/>
            <a:gd name="T1" fmla="*/ 0 h 16384"/>
            <a:gd name="T2" fmla="*/ 0 w 16384"/>
            <a:gd name="T3" fmla="*/ 8031 h 16384"/>
            <a:gd name="T4" fmla="*/ 8192 w 16384"/>
            <a:gd name="T5" fmla="*/ 16384 h 16384"/>
            <a:gd name="T6" fmla="*/ 16384 w 16384"/>
            <a:gd name="T7" fmla="*/ 8192 h 16384"/>
            <a:gd name="T8" fmla="*/ 8192 w 16384"/>
            <a:gd name="T9" fmla="*/ 0 h 16384"/>
          </a:gdLst>
          <a:ahLst/>
          <a:cxnLst>
            <a:cxn ang="0">
              <a:pos x="T0" y="T1"/>
            </a:cxn>
            <a:cxn ang="0">
              <a:pos x="T2" y="T3"/>
            </a:cxn>
            <a:cxn ang="0">
              <a:pos x="T4" y="T5"/>
            </a:cxn>
            <a:cxn ang="0">
              <a:pos x="T6" y="T7"/>
            </a:cxn>
            <a:cxn ang="0">
              <a:pos x="T8" y="T9"/>
            </a:cxn>
          </a:cxnLst>
          <a:rect l="0" t="0" r="r" b="b"/>
          <a:pathLst>
            <a:path w="16384" h="16384">
              <a:moveTo>
                <a:pt x="8192" y="0"/>
              </a:moveTo>
              <a:lnTo>
                <a:pt x="0" y="8031"/>
              </a:lnTo>
              <a:lnTo>
                <a:pt x="8192" y="16384"/>
              </a:lnTo>
              <a:lnTo>
                <a:pt x="16384" y="8192"/>
              </a:lnTo>
              <a:lnTo>
                <a:pt x="8192" y="0"/>
              </a:lnTo>
              <a:close/>
            </a:path>
          </a:pathLst>
        </a:custGeom>
        <a:solidFill>
          <a:srgbClr xmlns:mc="http://schemas.openxmlformats.org/markup-compatibility/2006" xmlns:a14="http://schemas.microsoft.com/office/drawing/2010/main" val="FFFF00" mc:Ignorable="a14" a14:legacySpreadsheetColorIndex="13"/>
        </a:solid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clientData/>
  </xdr:twoCellAnchor>
  <xdr:twoCellAnchor>
    <xdr:from>
      <xdr:col>6</xdr:col>
      <xdr:colOff>95250</xdr:colOff>
      <xdr:row>11</xdr:row>
      <xdr:rowOff>61382</xdr:rowOff>
    </xdr:from>
    <xdr:to>
      <xdr:col>6</xdr:col>
      <xdr:colOff>228600</xdr:colOff>
      <xdr:row>11</xdr:row>
      <xdr:rowOff>194732</xdr:rowOff>
    </xdr:to>
    <xdr:sp macro="" textlink="">
      <xdr:nvSpPr>
        <xdr:cNvPr id="6" name="Drawing 12"/>
        <xdr:cNvSpPr>
          <a:spLocks/>
        </xdr:cNvSpPr>
      </xdr:nvSpPr>
      <xdr:spPr bwMode="auto">
        <a:xfrm>
          <a:off x="4210050" y="1994957"/>
          <a:ext cx="133350" cy="133350"/>
        </a:xfrm>
        <a:custGeom>
          <a:avLst/>
          <a:gdLst>
            <a:gd name="T0" fmla="*/ 0 w 16384"/>
            <a:gd name="T1" fmla="*/ 16384 h 16384"/>
            <a:gd name="T2" fmla="*/ 1038 w 16384"/>
            <a:gd name="T3" fmla="*/ 16235 h 16384"/>
            <a:gd name="T4" fmla="*/ 2538 w 16384"/>
            <a:gd name="T5" fmla="*/ 16161 h 16384"/>
            <a:gd name="T6" fmla="*/ 3461 w 16384"/>
            <a:gd name="T7" fmla="*/ 16310 h 16384"/>
            <a:gd name="T8" fmla="*/ 4154 w 16384"/>
            <a:gd name="T9" fmla="*/ 16384 h 16384"/>
            <a:gd name="T10" fmla="*/ 6807 w 16384"/>
            <a:gd name="T11" fmla="*/ 16310 h 16384"/>
            <a:gd name="T12" fmla="*/ 7730 w 16384"/>
            <a:gd name="T13" fmla="*/ 16235 h 16384"/>
            <a:gd name="T14" fmla="*/ 8769 w 16384"/>
            <a:gd name="T15" fmla="*/ 16086 h 16384"/>
            <a:gd name="T16" fmla="*/ 9577 w 16384"/>
            <a:gd name="T17" fmla="*/ 15863 h 16384"/>
            <a:gd name="T18" fmla="*/ 10961 w 16384"/>
            <a:gd name="T19" fmla="*/ 15267 h 16384"/>
            <a:gd name="T20" fmla="*/ 11884 w 16384"/>
            <a:gd name="T21" fmla="*/ 14820 h 16384"/>
            <a:gd name="T22" fmla="*/ 12923 w 16384"/>
            <a:gd name="T23" fmla="*/ 14150 h 16384"/>
            <a:gd name="T24" fmla="*/ 13846 w 16384"/>
            <a:gd name="T25" fmla="*/ 13703 h 16384"/>
            <a:gd name="T26" fmla="*/ 14307 w 16384"/>
            <a:gd name="T27" fmla="*/ 13256 h 16384"/>
            <a:gd name="T28" fmla="*/ 14884 w 16384"/>
            <a:gd name="T29" fmla="*/ 12735 h 16384"/>
            <a:gd name="T30" fmla="*/ 15461 w 16384"/>
            <a:gd name="T31" fmla="*/ 11990 h 16384"/>
            <a:gd name="T32" fmla="*/ 15807 w 16384"/>
            <a:gd name="T33" fmla="*/ 11171 h 16384"/>
            <a:gd name="T34" fmla="*/ 16153 w 16384"/>
            <a:gd name="T35" fmla="*/ 10426 h 16384"/>
            <a:gd name="T36" fmla="*/ 16269 w 16384"/>
            <a:gd name="T37" fmla="*/ 9756 h 16384"/>
            <a:gd name="T38" fmla="*/ 16384 w 16384"/>
            <a:gd name="T39" fmla="*/ 9160 h 16384"/>
            <a:gd name="T40" fmla="*/ 16269 w 16384"/>
            <a:gd name="T41" fmla="*/ 7447 h 16384"/>
            <a:gd name="T42" fmla="*/ 16153 w 16384"/>
            <a:gd name="T43" fmla="*/ 6479 h 16384"/>
            <a:gd name="T44" fmla="*/ 16038 w 16384"/>
            <a:gd name="T45" fmla="*/ 5958 h 16384"/>
            <a:gd name="T46" fmla="*/ 15922 w 16384"/>
            <a:gd name="T47" fmla="*/ 5362 h 16384"/>
            <a:gd name="T48" fmla="*/ 15576 w 16384"/>
            <a:gd name="T49" fmla="*/ 4692 h 16384"/>
            <a:gd name="T50" fmla="*/ 14769 w 16384"/>
            <a:gd name="T51" fmla="*/ 3947 h 16384"/>
            <a:gd name="T52" fmla="*/ 13961 w 16384"/>
            <a:gd name="T53" fmla="*/ 3426 h 16384"/>
            <a:gd name="T54" fmla="*/ 13384 w 16384"/>
            <a:gd name="T55" fmla="*/ 3128 h 16384"/>
            <a:gd name="T56" fmla="*/ 12923 w 16384"/>
            <a:gd name="T57" fmla="*/ 2607 h 16384"/>
            <a:gd name="T58" fmla="*/ 12230 w 16384"/>
            <a:gd name="T59" fmla="*/ 2085 h 16384"/>
            <a:gd name="T60" fmla="*/ 11192 w 16384"/>
            <a:gd name="T61" fmla="*/ 1341 h 16384"/>
            <a:gd name="T62" fmla="*/ 10384 w 16384"/>
            <a:gd name="T63" fmla="*/ 968 h 16384"/>
            <a:gd name="T64" fmla="*/ 9692 w 16384"/>
            <a:gd name="T65" fmla="*/ 819 h 16384"/>
            <a:gd name="T66" fmla="*/ 8654 w 16384"/>
            <a:gd name="T67" fmla="*/ 596 h 16384"/>
            <a:gd name="T68" fmla="*/ 6807 w 16384"/>
            <a:gd name="T69" fmla="*/ 149 h 16384"/>
            <a:gd name="T70" fmla="*/ 5654 w 16384"/>
            <a:gd name="T71" fmla="*/ 0 h 16384"/>
            <a:gd name="T72" fmla="*/ 2769 w 16384"/>
            <a:gd name="T73" fmla="*/ 74 h 16384"/>
            <a:gd name="T74" fmla="*/ 1385 w 16384"/>
            <a:gd name="T75" fmla="*/ 149 h 16384"/>
            <a:gd name="T76" fmla="*/ 0 w 16384"/>
            <a:gd name="T77" fmla="*/ 74 h 163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16384" h="16384">
              <a:moveTo>
                <a:pt x="0" y="74"/>
              </a:moveTo>
              <a:lnTo>
                <a:pt x="0" y="16384"/>
              </a:lnTo>
              <a:lnTo>
                <a:pt x="692" y="16235"/>
              </a:lnTo>
              <a:lnTo>
                <a:pt x="1038" y="16235"/>
              </a:lnTo>
              <a:lnTo>
                <a:pt x="1500" y="16161"/>
              </a:lnTo>
              <a:lnTo>
                <a:pt x="2538" y="16161"/>
              </a:lnTo>
              <a:lnTo>
                <a:pt x="2885" y="16235"/>
              </a:lnTo>
              <a:lnTo>
                <a:pt x="3461" y="16310"/>
              </a:lnTo>
              <a:lnTo>
                <a:pt x="3808" y="16310"/>
              </a:lnTo>
              <a:lnTo>
                <a:pt x="4154" y="16384"/>
              </a:lnTo>
              <a:lnTo>
                <a:pt x="6461" y="16384"/>
              </a:lnTo>
              <a:lnTo>
                <a:pt x="6807" y="16310"/>
              </a:lnTo>
              <a:lnTo>
                <a:pt x="7384" y="16310"/>
              </a:lnTo>
              <a:lnTo>
                <a:pt x="7730" y="16235"/>
              </a:lnTo>
              <a:lnTo>
                <a:pt x="8192" y="16235"/>
              </a:lnTo>
              <a:lnTo>
                <a:pt x="8769" y="16086"/>
              </a:lnTo>
              <a:lnTo>
                <a:pt x="9115" y="15937"/>
              </a:lnTo>
              <a:lnTo>
                <a:pt x="9577" y="15863"/>
              </a:lnTo>
              <a:lnTo>
                <a:pt x="10038" y="15714"/>
              </a:lnTo>
              <a:lnTo>
                <a:pt x="10961" y="15267"/>
              </a:lnTo>
              <a:lnTo>
                <a:pt x="11423" y="15118"/>
              </a:lnTo>
              <a:lnTo>
                <a:pt x="11884" y="14820"/>
              </a:lnTo>
              <a:lnTo>
                <a:pt x="12576" y="14448"/>
              </a:lnTo>
              <a:lnTo>
                <a:pt x="12923" y="14150"/>
              </a:lnTo>
              <a:lnTo>
                <a:pt x="13499" y="13852"/>
              </a:lnTo>
              <a:lnTo>
                <a:pt x="13846" y="13703"/>
              </a:lnTo>
              <a:lnTo>
                <a:pt x="13961" y="13405"/>
              </a:lnTo>
              <a:lnTo>
                <a:pt x="14307" y="13256"/>
              </a:lnTo>
              <a:lnTo>
                <a:pt x="14653" y="12958"/>
              </a:lnTo>
              <a:lnTo>
                <a:pt x="14884" y="12735"/>
              </a:lnTo>
              <a:lnTo>
                <a:pt x="15115" y="12362"/>
              </a:lnTo>
              <a:lnTo>
                <a:pt x="15461" y="11990"/>
              </a:lnTo>
              <a:lnTo>
                <a:pt x="15692" y="11618"/>
              </a:lnTo>
              <a:lnTo>
                <a:pt x="15807" y="11171"/>
              </a:lnTo>
              <a:lnTo>
                <a:pt x="16038" y="10799"/>
              </a:lnTo>
              <a:lnTo>
                <a:pt x="16153" y="10426"/>
              </a:lnTo>
              <a:lnTo>
                <a:pt x="16153" y="10128"/>
              </a:lnTo>
              <a:lnTo>
                <a:pt x="16269" y="9756"/>
              </a:lnTo>
              <a:lnTo>
                <a:pt x="16269" y="9458"/>
              </a:lnTo>
              <a:lnTo>
                <a:pt x="16384" y="9160"/>
              </a:lnTo>
              <a:lnTo>
                <a:pt x="16384" y="7671"/>
              </a:lnTo>
              <a:lnTo>
                <a:pt x="16269" y="7447"/>
              </a:lnTo>
              <a:lnTo>
                <a:pt x="16269" y="6926"/>
              </a:lnTo>
              <a:lnTo>
                <a:pt x="16153" y="6479"/>
              </a:lnTo>
              <a:lnTo>
                <a:pt x="16038" y="6256"/>
              </a:lnTo>
              <a:lnTo>
                <a:pt x="16038" y="5958"/>
              </a:lnTo>
              <a:lnTo>
                <a:pt x="15922" y="5585"/>
              </a:lnTo>
              <a:lnTo>
                <a:pt x="15922" y="5362"/>
              </a:lnTo>
              <a:lnTo>
                <a:pt x="15807" y="4990"/>
              </a:lnTo>
              <a:lnTo>
                <a:pt x="15576" y="4692"/>
              </a:lnTo>
              <a:lnTo>
                <a:pt x="15115" y="4245"/>
              </a:lnTo>
              <a:lnTo>
                <a:pt x="14769" y="3947"/>
              </a:lnTo>
              <a:lnTo>
                <a:pt x="14307" y="3724"/>
              </a:lnTo>
              <a:lnTo>
                <a:pt x="13961" y="3426"/>
              </a:lnTo>
              <a:lnTo>
                <a:pt x="13730" y="3202"/>
              </a:lnTo>
              <a:lnTo>
                <a:pt x="13384" y="3128"/>
              </a:lnTo>
              <a:lnTo>
                <a:pt x="13269" y="2830"/>
              </a:lnTo>
              <a:lnTo>
                <a:pt x="12923" y="2607"/>
              </a:lnTo>
              <a:lnTo>
                <a:pt x="12692" y="2383"/>
              </a:lnTo>
              <a:lnTo>
                <a:pt x="12230" y="2085"/>
              </a:lnTo>
              <a:lnTo>
                <a:pt x="11884" y="1787"/>
              </a:lnTo>
              <a:lnTo>
                <a:pt x="11192" y="1341"/>
              </a:lnTo>
              <a:lnTo>
                <a:pt x="10730" y="1192"/>
              </a:lnTo>
              <a:lnTo>
                <a:pt x="10384" y="968"/>
              </a:lnTo>
              <a:lnTo>
                <a:pt x="10038" y="819"/>
              </a:lnTo>
              <a:lnTo>
                <a:pt x="9692" y="819"/>
              </a:lnTo>
              <a:lnTo>
                <a:pt x="9115" y="596"/>
              </a:lnTo>
              <a:lnTo>
                <a:pt x="8654" y="596"/>
              </a:lnTo>
              <a:lnTo>
                <a:pt x="8192" y="447"/>
              </a:lnTo>
              <a:lnTo>
                <a:pt x="6807" y="149"/>
              </a:lnTo>
              <a:lnTo>
                <a:pt x="6346" y="149"/>
              </a:lnTo>
              <a:lnTo>
                <a:pt x="5654" y="0"/>
              </a:lnTo>
              <a:lnTo>
                <a:pt x="3115" y="0"/>
              </a:lnTo>
              <a:lnTo>
                <a:pt x="2769" y="74"/>
              </a:lnTo>
              <a:lnTo>
                <a:pt x="1731" y="74"/>
              </a:lnTo>
              <a:lnTo>
                <a:pt x="1385" y="149"/>
              </a:lnTo>
              <a:lnTo>
                <a:pt x="692" y="149"/>
              </a:lnTo>
              <a:lnTo>
                <a:pt x="0" y="74"/>
              </a:lnTo>
              <a:close/>
            </a:path>
          </a:pathLst>
        </a:custGeom>
        <a:solidFill>
          <a:srgbClr xmlns:mc="http://schemas.openxmlformats.org/markup-compatibility/2006" xmlns:a14="http://schemas.microsoft.com/office/drawing/2010/main" val="FF0000" mc:Ignorable="a14" a14:legacySpreadsheetColorIndex="10"/>
        </a:solid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clientData/>
  </xdr:twoCellAnchor>
  <xdr:twoCellAnchor>
    <xdr:from>
      <xdr:col>4</xdr:col>
      <xdr:colOff>81871</xdr:colOff>
      <xdr:row>12</xdr:row>
      <xdr:rowOff>65109</xdr:rowOff>
    </xdr:from>
    <xdr:to>
      <xdr:col>4</xdr:col>
      <xdr:colOff>215221</xdr:colOff>
      <xdr:row>12</xdr:row>
      <xdr:rowOff>198459</xdr:rowOff>
    </xdr:to>
    <xdr:sp macro="" textlink="">
      <xdr:nvSpPr>
        <xdr:cNvPr id="7" name="Drawing 11"/>
        <xdr:cNvSpPr>
          <a:spLocks/>
        </xdr:cNvSpPr>
      </xdr:nvSpPr>
      <xdr:spPr bwMode="auto">
        <a:xfrm>
          <a:off x="3568021" y="2255859"/>
          <a:ext cx="133350" cy="133350"/>
        </a:xfrm>
        <a:custGeom>
          <a:avLst/>
          <a:gdLst>
            <a:gd name="T0" fmla="*/ 8192 w 16384"/>
            <a:gd name="T1" fmla="*/ 0 h 16384"/>
            <a:gd name="T2" fmla="*/ 0 w 16384"/>
            <a:gd name="T3" fmla="*/ 8031 h 16384"/>
            <a:gd name="T4" fmla="*/ 8192 w 16384"/>
            <a:gd name="T5" fmla="*/ 16384 h 16384"/>
            <a:gd name="T6" fmla="*/ 16384 w 16384"/>
            <a:gd name="T7" fmla="*/ 8192 h 16384"/>
            <a:gd name="T8" fmla="*/ 8192 w 16384"/>
            <a:gd name="T9" fmla="*/ 0 h 16384"/>
          </a:gdLst>
          <a:ahLst/>
          <a:cxnLst>
            <a:cxn ang="0">
              <a:pos x="T0" y="T1"/>
            </a:cxn>
            <a:cxn ang="0">
              <a:pos x="T2" y="T3"/>
            </a:cxn>
            <a:cxn ang="0">
              <a:pos x="T4" y="T5"/>
            </a:cxn>
            <a:cxn ang="0">
              <a:pos x="T6" y="T7"/>
            </a:cxn>
            <a:cxn ang="0">
              <a:pos x="T8" y="T9"/>
            </a:cxn>
          </a:cxnLst>
          <a:rect l="0" t="0" r="r" b="b"/>
          <a:pathLst>
            <a:path w="16384" h="16384">
              <a:moveTo>
                <a:pt x="8192" y="0"/>
              </a:moveTo>
              <a:lnTo>
                <a:pt x="0" y="8031"/>
              </a:lnTo>
              <a:lnTo>
                <a:pt x="8192" y="16384"/>
              </a:lnTo>
              <a:lnTo>
                <a:pt x="16384" y="8192"/>
              </a:lnTo>
              <a:lnTo>
                <a:pt x="8192" y="0"/>
              </a:lnTo>
              <a:close/>
            </a:path>
          </a:pathLst>
        </a:custGeom>
        <a:solidFill>
          <a:srgbClr xmlns:mc="http://schemas.openxmlformats.org/markup-compatibility/2006" xmlns:a14="http://schemas.microsoft.com/office/drawing/2010/main" val="FFFF00" mc:Ignorable="a14" a14:legacySpreadsheetColorIndex="13"/>
        </a:solid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clientData/>
  </xdr:twoCellAnchor>
  <xdr:twoCellAnchor>
    <xdr:from>
      <xdr:col>3</xdr:col>
      <xdr:colOff>74958</xdr:colOff>
      <xdr:row>13</xdr:row>
      <xdr:rowOff>81675</xdr:rowOff>
    </xdr:from>
    <xdr:to>
      <xdr:col>3</xdr:col>
      <xdr:colOff>198783</xdr:colOff>
      <xdr:row>13</xdr:row>
      <xdr:rowOff>195975</xdr:rowOff>
    </xdr:to>
    <xdr:sp macro="" textlink="">
      <xdr:nvSpPr>
        <xdr:cNvPr id="8" name="Oval 7"/>
        <xdr:cNvSpPr>
          <a:spLocks noChangeArrowheads="1"/>
        </xdr:cNvSpPr>
      </xdr:nvSpPr>
      <xdr:spPr bwMode="auto">
        <a:xfrm>
          <a:off x="3246783" y="2577225"/>
          <a:ext cx="123825" cy="114300"/>
        </a:xfrm>
        <a:prstGeom prst="ellipse">
          <a:avLst/>
        </a:prstGeom>
        <a:solidFill>
          <a:srgbClr xmlns:mc="http://schemas.openxmlformats.org/markup-compatibility/2006" xmlns:a14="http://schemas.microsoft.com/office/drawing/2010/main" val="00FF00" mc:Ignorable="a14" a14:legacySpreadsheetColorIndex="11"/>
        </a:solidFill>
        <a:ln w="9525">
          <a:solidFill>
            <a:srgbClr xmlns:mc="http://schemas.openxmlformats.org/markup-compatibility/2006" xmlns:a14="http://schemas.microsoft.com/office/drawing/2010/main" val="000000" mc:Ignorable="a14" a14:legacySpreadsheetColorIndex="8"/>
          </a:solidFill>
          <a:round/>
          <a:headEnd/>
          <a:tailEnd/>
        </a:ln>
      </xdr:spPr>
    </xdr:sp>
    <xdr:clientData/>
  </xdr:twoCellAnchor>
  <xdr:twoCellAnchor>
    <xdr:from>
      <xdr:col>3</xdr:col>
      <xdr:colOff>69989</xdr:colOff>
      <xdr:row>14</xdr:row>
      <xdr:rowOff>84988</xdr:rowOff>
    </xdr:from>
    <xdr:to>
      <xdr:col>3</xdr:col>
      <xdr:colOff>193814</xdr:colOff>
      <xdr:row>14</xdr:row>
      <xdr:rowOff>199288</xdr:rowOff>
    </xdr:to>
    <xdr:sp macro="" textlink="">
      <xdr:nvSpPr>
        <xdr:cNvPr id="9" name="Oval 8"/>
        <xdr:cNvSpPr>
          <a:spLocks noChangeArrowheads="1"/>
        </xdr:cNvSpPr>
      </xdr:nvSpPr>
      <xdr:spPr bwMode="auto">
        <a:xfrm>
          <a:off x="3241814" y="2885338"/>
          <a:ext cx="123825" cy="114300"/>
        </a:xfrm>
        <a:prstGeom prst="ellipse">
          <a:avLst/>
        </a:prstGeom>
        <a:solidFill>
          <a:srgbClr xmlns:mc="http://schemas.openxmlformats.org/markup-compatibility/2006" xmlns:a14="http://schemas.microsoft.com/office/drawing/2010/main" val="00FF00" mc:Ignorable="a14" a14:legacySpreadsheetColorIndex="11"/>
        </a:solidFill>
        <a:ln w="9525">
          <a:solidFill>
            <a:srgbClr xmlns:mc="http://schemas.openxmlformats.org/markup-compatibility/2006" xmlns:a14="http://schemas.microsoft.com/office/drawing/2010/main" val="000000" mc:Ignorable="a14" a14:legacySpreadsheetColorIndex="8"/>
          </a:solidFill>
          <a:round/>
          <a:headEnd/>
          <a:tailEnd/>
        </a:ln>
      </xdr:spPr>
    </xdr:sp>
    <xdr:clientData/>
  </xdr:twoCellAnchor>
  <xdr:twoCellAnchor>
    <xdr:from>
      <xdr:col>3</xdr:col>
      <xdr:colOff>91109</xdr:colOff>
      <xdr:row>15</xdr:row>
      <xdr:rowOff>99392</xdr:rowOff>
    </xdr:from>
    <xdr:to>
      <xdr:col>3</xdr:col>
      <xdr:colOff>214934</xdr:colOff>
      <xdr:row>15</xdr:row>
      <xdr:rowOff>213692</xdr:rowOff>
    </xdr:to>
    <xdr:sp macro="" textlink="">
      <xdr:nvSpPr>
        <xdr:cNvPr id="10" name="Oval 9"/>
        <xdr:cNvSpPr>
          <a:spLocks noChangeArrowheads="1"/>
        </xdr:cNvSpPr>
      </xdr:nvSpPr>
      <xdr:spPr bwMode="auto">
        <a:xfrm>
          <a:off x="3262934" y="3261692"/>
          <a:ext cx="123825" cy="114300"/>
        </a:xfrm>
        <a:prstGeom prst="ellipse">
          <a:avLst/>
        </a:prstGeom>
        <a:solidFill>
          <a:srgbClr xmlns:mc="http://schemas.openxmlformats.org/markup-compatibility/2006" xmlns:a14="http://schemas.microsoft.com/office/drawing/2010/main" val="00FF00" mc:Ignorable="a14" a14:legacySpreadsheetColorIndex="11"/>
        </a:solidFill>
        <a:ln w="9525">
          <a:solidFill>
            <a:srgbClr xmlns:mc="http://schemas.openxmlformats.org/markup-compatibility/2006" xmlns:a14="http://schemas.microsoft.com/office/drawing/2010/main" val="000000" mc:Ignorable="a14" a14:legacySpreadsheetColorIndex="8"/>
          </a:solidFill>
          <a:round/>
          <a:headEnd/>
          <a:tailEnd/>
        </a:ln>
      </xdr:spPr>
    </xdr:sp>
    <xdr:clientData/>
  </xdr:twoCellAnchor>
  <xdr:twoCellAnchor>
    <xdr:from>
      <xdr:col>3</xdr:col>
      <xdr:colOff>82827</xdr:colOff>
      <xdr:row>16</xdr:row>
      <xdr:rowOff>99391</xdr:rowOff>
    </xdr:from>
    <xdr:to>
      <xdr:col>3</xdr:col>
      <xdr:colOff>206652</xdr:colOff>
      <xdr:row>16</xdr:row>
      <xdr:rowOff>213691</xdr:rowOff>
    </xdr:to>
    <xdr:sp macro="" textlink="">
      <xdr:nvSpPr>
        <xdr:cNvPr id="11" name="Oval 10"/>
        <xdr:cNvSpPr>
          <a:spLocks noChangeArrowheads="1"/>
        </xdr:cNvSpPr>
      </xdr:nvSpPr>
      <xdr:spPr bwMode="auto">
        <a:xfrm>
          <a:off x="3254652" y="3661741"/>
          <a:ext cx="123825" cy="114300"/>
        </a:xfrm>
        <a:prstGeom prst="ellipse">
          <a:avLst/>
        </a:prstGeom>
        <a:solidFill>
          <a:srgbClr xmlns:mc="http://schemas.openxmlformats.org/markup-compatibility/2006" xmlns:a14="http://schemas.microsoft.com/office/drawing/2010/main" val="00FF00" mc:Ignorable="a14" a14:legacySpreadsheetColorIndex="11"/>
        </a:solidFill>
        <a:ln w="9525">
          <a:solidFill>
            <a:srgbClr xmlns:mc="http://schemas.openxmlformats.org/markup-compatibility/2006" xmlns:a14="http://schemas.microsoft.com/office/drawing/2010/main" val="000000" mc:Ignorable="a14" a14:legacySpreadsheetColorIndex="8"/>
          </a:solidFill>
          <a:round/>
          <a:headEnd/>
          <a:tailEnd/>
        </a:ln>
      </xdr:spPr>
    </xdr:sp>
    <xdr:clientData/>
  </xdr:twoCellAnchor>
  <xdr:twoCellAnchor>
    <xdr:from>
      <xdr:col>3</xdr:col>
      <xdr:colOff>66261</xdr:colOff>
      <xdr:row>17</xdr:row>
      <xdr:rowOff>66261</xdr:rowOff>
    </xdr:from>
    <xdr:to>
      <xdr:col>3</xdr:col>
      <xdr:colOff>190086</xdr:colOff>
      <xdr:row>17</xdr:row>
      <xdr:rowOff>180561</xdr:rowOff>
    </xdr:to>
    <xdr:sp macro="" textlink="">
      <xdr:nvSpPr>
        <xdr:cNvPr id="12" name="Oval 11"/>
        <xdr:cNvSpPr>
          <a:spLocks noChangeArrowheads="1"/>
        </xdr:cNvSpPr>
      </xdr:nvSpPr>
      <xdr:spPr bwMode="auto">
        <a:xfrm>
          <a:off x="3238086" y="3990561"/>
          <a:ext cx="123825" cy="114300"/>
        </a:xfrm>
        <a:prstGeom prst="ellipse">
          <a:avLst/>
        </a:prstGeom>
        <a:solidFill>
          <a:srgbClr xmlns:mc="http://schemas.openxmlformats.org/markup-compatibility/2006" xmlns:a14="http://schemas.microsoft.com/office/drawing/2010/main" val="00FF00" mc:Ignorable="a14" a14:legacySpreadsheetColorIndex="11"/>
        </a:solidFill>
        <a:ln w="9525">
          <a:solidFill>
            <a:srgbClr xmlns:mc="http://schemas.openxmlformats.org/markup-compatibility/2006" xmlns:a14="http://schemas.microsoft.com/office/drawing/2010/main" val="000000" mc:Ignorable="a14" a14:legacySpreadsheetColorIndex="8"/>
          </a:solidFill>
          <a:round/>
          <a:headEnd/>
          <a:tailEnd/>
        </a:ln>
      </xdr:spPr>
    </xdr:sp>
    <xdr:clientData/>
  </xdr:twoCellAnchor>
  <xdr:twoCellAnchor>
    <xdr:from>
      <xdr:col>3</xdr:col>
      <xdr:colOff>82826</xdr:colOff>
      <xdr:row>18</xdr:row>
      <xdr:rowOff>82826</xdr:rowOff>
    </xdr:from>
    <xdr:to>
      <xdr:col>3</xdr:col>
      <xdr:colOff>206651</xdr:colOff>
      <xdr:row>18</xdr:row>
      <xdr:rowOff>197126</xdr:rowOff>
    </xdr:to>
    <xdr:sp macro="" textlink="">
      <xdr:nvSpPr>
        <xdr:cNvPr id="13" name="Oval 12"/>
        <xdr:cNvSpPr>
          <a:spLocks noChangeArrowheads="1"/>
        </xdr:cNvSpPr>
      </xdr:nvSpPr>
      <xdr:spPr bwMode="auto">
        <a:xfrm>
          <a:off x="3254651" y="4311926"/>
          <a:ext cx="123825" cy="114300"/>
        </a:xfrm>
        <a:prstGeom prst="ellipse">
          <a:avLst/>
        </a:prstGeom>
        <a:solidFill>
          <a:srgbClr xmlns:mc="http://schemas.openxmlformats.org/markup-compatibility/2006" xmlns:a14="http://schemas.microsoft.com/office/drawing/2010/main" val="00FF00" mc:Ignorable="a14" a14:legacySpreadsheetColorIndex="11"/>
        </a:solidFill>
        <a:ln w="9525">
          <a:solidFill>
            <a:srgbClr xmlns:mc="http://schemas.openxmlformats.org/markup-compatibility/2006" xmlns:a14="http://schemas.microsoft.com/office/drawing/2010/main" val="000000" mc:Ignorable="a14" a14:legacySpreadsheetColorIndex="8"/>
          </a:solidFill>
          <a:round/>
          <a:headEnd/>
          <a:tailEnd/>
        </a:ln>
      </xdr:spPr>
    </xdr:sp>
    <xdr:clientData/>
  </xdr:twoCellAnchor>
  <xdr:twoCellAnchor>
    <xdr:from>
      <xdr:col>3</xdr:col>
      <xdr:colOff>91108</xdr:colOff>
      <xdr:row>19</xdr:row>
      <xdr:rowOff>91108</xdr:rowOff>
    </xdr:from>
    <xdr:to>
      <xdr:col>3</xdr:col>
      <xdr:colOff>214933</xdr:colOff>
      <xdr:row>19</xdr:row>
      <xdr:rowOff>205408</xdr:rowOff>
    </xdr:to>
    <xdr:sp macro="" textlink="">
      <xdr:nvSpPr>
        <xdr:cNvPr id="14" name="Oval 13"/>
        <xdr:cNvSpPr>
          <a:spLocks noChangeArrowheads="1"/>
        </xdr:cNvSpPr>
      </xdr:nvSpPr>
      <xdr:spPr bwMode="auto">
        <a:xfrm>
          <a:off x="3262933" y="4625008"/>
          <a:ext cx="123825" cy="114300"/>
        </a:xfrm>
        <a:prstGeom prst="ellipse">
          <a:avLst/>
        </a:prstGeom>
        <a:solidFill>
          <a:srgbClr xmlns:mc="http://schemas.openxmlformats.org/markup-compatibility/2006" xmlns:a14="http://schemas.microsoft.com/office/drawing/2010/main" val="00FF00" mc:Ignorable="a14" a14:legacySpreadsheetColorIndex="11"/>
        </a:solidFill>
        <a:ln w="9525">
          <a:solidFill>
            <a:srgbClr xmlns:mc="http://schemas.openxmlformats.org/markup-compatibility/2006" xmlns:a14="http://schemas.microsoft.com/office/drawing/2010/main" val="000000" mc:Ignorable="a14" a14:legacySpreadsheetColorIndex="8"/>
          </a:solidFill>
          <a:round/>
          <a:headEnd/>
          <a:tailEnd/>
        </a:ln>
      </xdr:spPr>
    </xdr:sp>
    <xdr:clientData/>
  </xdr:twoCellAnchor>
  <xdr:twoCellAnchor>
    <xdr:from>
      <xdr:col>4</xdr:col>
      <xdr:colOff>66261</xdr:colOff>
      <xdr:row>20</xdr:row>
      <xdr:rowOff>74543</xdr:rowOff>
    </xdr:from>
    <xdr:to>
      <xdr:col>4</xdr:col>
      <xdr:colOff>199611</xdr:colOff>
      <xdr:row>20</xdr:row>
      <xdr:rowOff>207893</xdr:rowOff>
    </xdr:to>
    <xdr:sp macro="" textlink="">
      <xdr:nvSpPr>
        <xdr:cNvPr id="15" name="Drawing 11"/>
        <xdr:cNvSpPr>
          <a:spLocks/>
        </xdr:cNvSpPr>
      </xdr:nvSpPr>
      <xdr:spPr bwMode="auto">
        <a:xfrm>
          <a:off x="3552411" y="4913243"/>
          <a:ext cx="133350" cy="133350"/>
        </a:xfrm>
        <a:custGeom>
          <a:avLst/>
          <a:gdLst>
            <a:gd name="T0" fmla="*/ 8192 w 16384"/>
            <a:gd name="T1" fmla="*/ 0 h 16384"/>
            <a:gd name="T2" fmla="*/ 0 w 16384"/>
            <a:gd name="T3" fmla="*/ 8031 h 16384"/>
            <a:gd name="T4" fmla="*/ 8192 w 16384"/>
            <a:gd name="T5" fmla="*/ 16384 h 16384"/>
            <a:gd name="T6" fmla="*/ 16384 w 16384"/>
            <a:gd name="T7" fmla="*/ 8192 h 16384"/>
            <a:gd name="T8" fmla="*/ 8192 w 16384"/>
            <a:gd name="T9" fmla="*/ 0 h 16384"/>
          </a:gdLst>
          <a:ahLst/>
          <a:cxnLst>
            <a:cxn ang="0">
              <a:pos x="T0" y="T1"/>
            </a:cxn>
            <a:cxn ang="0">
              <a:pos x="T2" y="T3"/>
            </a:cxn>
            <a:cxn ang="0">
              <a:pos x="T4" y="T5"/>
            </a:cxn>
            <a:cxn ang="0">
              <a:pos x="T6" y="T7"/>
            </a:cxn>
            <a:cxn ang="0">
              <a:pos x="T8" y="T9"/>
            </a:cxn>
          </a:cxnLst>
          <a:rect l="0" t="0" r="r" b="b"/>
          <a:pathLst>
            <a:path w="16384" h="16384">
              <a:moveTo>
                <a:pt x="8192" y="0"/>
              </a:moveTo>
              <a:lnTo>
                <a:pt x="0" y="8031"/>
              </a:lnTo>
              <a:lnTo>
                <a:pt x="8192" y="16384"/>
              </a:lnTo>
              <a:lnTo>
                <a:pt x="16384" y="8192"/>
              </a:lnTo>
              <a:lnTo>
                <a:pt x="8192" y="0"/>
              </a:lnTo>
              <a:close/>
            </a:path>
          </a:pathLst>
        </a:custGeom>
        <a:solidFill>
          <a:srgbClr xmlns:mc="http://schemas.openxmlformats.org/markup-compatibility/2006" xmlns:a14="http://schemas.microsoft.com/office/drawing/2010/main" val="FFFF00" mc:Ignorable="a14" a14:legacySpreadsheetColorIndex="13"/>
        </a:solid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clientData/>
  </xdr:twoCellAnchor>
  <xdr:twoCellAnchor>
    <xdr:from>
      <xdr:col>3</xdr:col>
      <xdr:colOff>91109</xdr:colOff>
      <xdr:row>21</xdr:row>
      <xdr:rowOff>74544</xdr:rowOff>
    </xdr:from>
    <xdr:to>
      <xdr:col>3</xdr:col>
      <xdr:colOff>214934</xdr:colOff>
      <xdr:row>21</xdr:row>
      <xdr:rowOff>188844</xdr:rowOff>
    </xdr:to>
    <xdr:sp macro="" textlink="">
      <xdr:nvSpPr>
        <xdr:cNvPr id="16" name="Oval 15"/>
        <xdr:cNvSpPr>
          <a:spLocks noChangeArrowheads="1"/>
        </xdr:cNvSpPr>
      </xdr:nvSpPr>
      <xdr:spPr bwMode="auto">
        <a:xfrm>
          <a:off x="3262934" y="5218044"/>
          <a:ext cx="123825" cy="114300"/>
        </a:xfrm>
        <a:prstGeom prst="ellipse">
          <a:avLst/>
        </a:prstGeom>
        <a:solidFill>
          <a:srgbClr xmlns:mc="http://schemas.openxmlformats.org/markup-compatibility/2006" xmlns:a14="http://schemas.microsoft.com/office/drawing/2010/main" val="00FF00" mc:Ignorable="a14" a14:legacySpreadsheetColorIndex="11"/>
        </a:solidFill>
        <a:ln w="9525">
          <a:solidFill>
            <a:srgbClr xmlns:mc="http://schemas.openxmlformats.org/markup-compatibility/2006" xmlns:a14="http://schemas.microsoft.com/office/drawing/2010/main" val="000000" mc:Ignorable="a14" a14:legacySpreadsheetColorIndex="8"/>
          </a:solidFill>
          <a:round/>
          <a:headEnd/>
          <a:tailEnd/>
        </a:ln>
      </xdr:spPr>
    </xdr:sp>
    <xdr:clientData/>
  </xdr:twoCellAnchor>
  <xdr:twoCellAnchor>
    <xdr:from>
      <xdr:col>4</xdr:col>
      <xdr:colOff>57978</xdr:colOff>
      <xdr:row>22</xdr:row>
      <xdr:rowOff>66261</xdr:rowOff>
    </xdr:from>
    <xdr:to>
      <xdr:col>4</xdr:col>
      <xdr:colOff>191328</xdr:colOff>
      <xdr:row>22</xdr:row>
      <xdr:rowOff>199611</xdr:rowOff>
    </xdr:to>
    <xdr:sp macro="" textlink="">
      <xdr:nvSpPr>
        <xdr:cNvPr id="17" name="Drawing 11"/>
        <xdr:cNvSpPr>
          <a:spLocks/>
        </xdr:cNvSpPr>
      </xdr:nvSpPr>
      <xdr:spPr bwMode="auto">
        <a:xfrm>
          <a:off x="3544128" y="5514561"/>
          <a:ext cx="133350" cy="133350"/>
        </a:xfrm>
        <a:custGeom>
          <a:avLst/>
          <a:gdLst>
            <a:gd name="T0" fmla="*/ 8192 w 16384"/>
            <a:gd name="T1" fmla="*/ 0 h 16384"/>
            <a:gd name="T2" fmla="*/ 0 w 16384"/>
            <a:gd name="T3" fmla="*/ 8031 h 16384"/>
            <a:gd name="T4" fmla="*/ 8192 w 16384"/>
            <a:gd name="T5" fmla="*/ 16384 h 16384"/>
            <a:gd name="T6" fmla="*/ 16384 w 16384"/>
            <a:gd name="T7" fmla="*/ 8192 h 16384"/>
            <a:gd name="T8" fmla="*/ 8192 w 16384"/>
            <a:gd name="T9" fmla="*/ 0 h 16384"/>
          </a:gdLst>
          <a:ahLst/>
          <a:cxnLst>
            <a:cxn ang="0">
              <a:pos x="T0" y="T1"/>
            </a:cxn>
            <a:cxn ang="0">
              <a:pos x="T2" y="T3"/>
            </a:cxn>
            <a:cxn ang="0">
              <a:pos x="T4" y="T5"/>
            </a:cxn>
            <a:cxn ang="0">
              <a:pos x="T6" y="T7"/>
            </a:cxn>
            <a:cxn ang="0">
              <a:pos x="T8" y="T9"/>
            </a:cxn>
          </a:cxnLst>
          <a:rect l="0" t="0" r="r" b="b"/>
          <a:pathLst>
            <a:path w="16384" h="16384">
              <a:moveTo>
                <a:pt x="8192" y="0"/>
              </a:moveTo>
              <a:lnTo>
                <a:pt x="0" y="8031"/>
              </a:lnTo>
              <a:lnTo>
                <a:pt x="8192" y="16384"/>
              </a:lnTo>
              <a:lnTo>
                <a:pt x="16384" y="8192"/>
              </a:lnTo>
              <a:lnTo>
                <a:pt x="8192" y="0"/>
              </a:lnTo>
              <a:close/>
            </a:path>
          </a:pathLst>
        </a:custGeom>
        <a:solidFill>
          <a:srgbClr xmlns:mc="http://schemas.openxmlformats.org/markup-compatibility/2006" xmlns:a14="http://schemas.microsoft.com/office/drawing/2010/main" val="FFFF00" mc:Ignorable="a14" a14:legacySpreadsheetColorIndex="13"/>
        </a:solid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clientData/>
  </xdr:twoCellAnchor>
  <xdr:twoCellAnchor>
    <xdr:from>
      <xdr:col>3</xdr:col>
      <xdr:colOff>86139</xdr:colOff>
      <xdr:row>23</xdr:row>
      <xdr:rowOff>86140</xdr:rowOff>
    </xdr:from>
    <xdr:to>
      <xdr:col>3</xdr:col>
      <xdr:colOff>209964</xdr:colOff>
      <xdr:row>23</xdr:row>
      <xdr:rowOff>200440</xdr:rowOff>
    </xdr:to>
    <xdr:sp macro="" textlink="">
      <xdr:nvSpPr>
        <xdr:cNvPr id="18" name="Oval 17"/>
        <xdr:cNvSpPr>
          <a:spLocks noChangeArrowheads="1"/>
        </xdr:cNvSpPr>
      </xdr:nvSpPr>
      <xdr:spPr bwMode="auto">
        <a:xfrm>
          <a:off x="3257964" y="5839240"/>
          <a:ext cx="123825" cy="114300"/>
        </a:xfrm>
        <a:prstGeom prst="ellipse">
          <a:avLst/>
        </a:prstGeom>
        <a:solidFill>
          <a:srgbClr xmlns:mc="http://schemas.openxmlformats.org/markup-compatibility/2006" xmlns:a14="http://schemas.microsoft.com/office/drawing/2010/main" val="00FF00" mc:Ignorable="a14" a14:legacySpreadsheetColorIndex="11"/>
        </a:solidFill>
        <a:ln w="9525">
          <a:solidFill>
            <a:srgbClr xmlns:mc="http://schemas.openxmlformats.org/markup-compatibility/2006" xmlns:a14="http://schemas.microsoft.com/office/drawing/2010/main" val="000000" mc:Ignorable="a14" a14:legacySpreadsheetColorIndex="8"/>
          </a:solidFill>
          <a:round/>
          <a:headEnd/>
          <a:tailEnd/>
        </a:ln>
      </xdr:spPr>
    </xdr:sp>
    <xdr:clientData/>
  </xdr:twoCellAnchor>
  <xdr:twoCellAnchor>
    <xdr:from>
      <xdr:col>5</xdr:col>
      <xdr:colOff>92890</xdr:colOff>
      <xdr:row>13</xdr:row>
      <xdr:rowOff>80432</xdr:rowOff>
    </xdr:from>
    <xdr:to>
      <xdr:col>5</xdr:col>
      <xdr:colOff>226240</xdr:colOff>
      <xdr:row>13</xdr:row>
      <xdr:rowOff>232832</xdr:rowOff>
    </xdr:to>
    <xdr:sp macro="" textlink="">
      <xdr:nvSpPr>
        <xdr:cNvPr id="19" name="Drawing 8"/>
        <xdr:cNvSpPr>
          <a:spLocks/>
        </xdr:cNvSpPr>
      </xdr:nvSpPr>
      <xdr:spPr bwMode="auto">
        <a:xfrm>
          <a:off x="3893365" y="2575982"/>
          <a:ext cx="133350" cy="152400"/>
        </a:xfrm>
        <a:custGeom>
          <a:avLst/>
          <a:gdLst>
            <a:gd name="T0" fmla="*/ 0 w 16384"/>
            <a:gd name="T1" fmla="*/ 3511 h 16384"/>
            <a:gd name="T2" fmla="*/ 0 w 16384"/>
            <a:gd name="T3" fmla="*/ 12873 h 16384"/>
            <a:gd name="T4" fmla="*/ 10034 w 16384"/>
            <a:gd name="T5" fmla="*/ 12873 h 16384"/>
            <a:gd name="T6" fmla="*/ 10034 w 16384"/>
            <a:gd name="T7" fmla="*/ 16384 h 16384"/>
            <a:gd name="T8" fmla="*/ 16384 w 16384"/>
            <a:gd name="T9" fmla="*/ 8192 h 16384"/>
            <a:gd name="T10" fmla="*/ 10034 w 16384"/>
            <a:gd name="T11" fmla="*/ 0 h 16384"/>
            <a:gd name="T12" fmla="*/ 10034 w 16384"/>
            <a:gd name="T13" fmla="*/ 3511 h 16384"/>
            <a:gd name="T14" fmla="*/ 0 w 16384"/>
            <a:gd name="T15" fmla="*/ 3511 h 16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6384" h="16384">
              <a:moveTo>
                <a:pt x="0" y="3511"/>
              </a:moveTo>
              <a:lnTo>
                <a:pt x="0" y="12873"/>
              </a:lnTo>
              <a:lnTo>
                <a:pt x="10034" y="12873"/>
              </a:lnTo>
              <a:lnTo>
                <a:pt x="10034" y="16384"/>
              </a:lnTo>
              <a:lnTo>
                <a:pt x="16384" y="8192"/>
              </a:lnTo>
              <a:lnTo>
                <a:pt x="10034" y="0"/>
              </a:lnTo>
              <a:lnTo>
                <a:pt x="10034" y="3511"/>
              </a:lnTo>
              <a:lnTo>
                <a:pt x="0" y="3511"/>
              </a:lnTo>
              <a:close/>
            </a:path>
          </a:pathLst>
        </a:custGeom>
        <a:solidFill>
          <a:srgbClr xmlns:mc="http://schemas.openxmlformats.org/markup-compatibility/2006" xmlns:a14="http://schemas.microsoft.com/office/drawing/2010/main" val="0000FF" mc:Ignorable="a14" a14:legacySpreadsheetColorIndex="12"/>
        </a:solid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clientData/>
  </xdr:twoCellAnchor>
  <xdr:twoCellAnchor>
    <xdr:from>
      <xdr:col>4</xdr:col>
      <xdr:colOff>66260</xdr:colOff>
      <xdr:row>23</xdr:row>
      <xdr:rowOff>57978</xdr:rowOff>
    </xdr:from>
    <xdr:to>
      <xdr:col>4</xdr:col>
      <xdr:colOff>199610</xdr:colOff>
      <xdr:row>23</xdr:row>
      <xdr:rowOff>191328</xdr:rowOff>
    </xdr:to>
    <xdr:sp macro="" textlink="">
      <xdr:nvSpPr>
        <xdr:cNvPr id="20" name="Drawing 11"/>
        <xdr:cNvSpPr>
          <a:spLocks/>
        </xdr:cNvSpPr>
      </xdr:nvSpPr>
      <xdr:spPr bwMode="auto">
        <a:xfrm>
          <a:off x="3552410" y="5811078"/>
          <a:ext cx="133350" cy="133350"/>
        </a:xfrm>
        <a:custGeom>
          <a:avLst/>
          <a:gdLst>
            <a:gd name="T0" fmla="*/ 8192 w 16384"/>
            <a:gd name="T1" fmla="*/ 0 h 16384"/>
            <a:gd name="T2" fmla="*/ 0 w 16384"/>
            <a:gd name="T3" fmla="*/ 8031 h 16384"/>
            <a:gd name="T4" fmla="*/ 8192 w 16384"/>
            <a:gd name="T5" fmla="*/ 16384 h 16384"/>
            <a:gd name="T6" fmla="*/ 16384 w 16384"/>
            <a:gd name="T7" fmla="*/ 8192 h 16384"/>
            <a:gd name="T8" fmla="*/ 8192 w 16384"/>
            <a:gd name="T9" fmla="*/ 0 h 16384"/>
          </a:gdLst>
          <a:ahLst/>
          <a:cxnLst>
            <a:cxn ang="0">
              <a:pos x="T0" y="T1"/>
            </a:cxn>
            <a:cxn ang="0">
              <a:pos x="T2" y="T3"/>
            </a:cxn>
            <a:cxn ang="0">
              <a:pos x="T4" y="T5"/>
            </a:cxn>
            <a:cxn ang="0">
              <a:pos x="T6" y="T7"/>
            </a:cxn>
            <a:cxn ang="0">
              <a:pos x="T8" y="T9"/>
            </a:cxn>
          </a:cxnLst>
          <a:rect l="0" t="0" r="r" b="b"/>
          <a:pathLst>
            <a:path w="16384" h="16384">
              <a:moveTo>
                <a:pt x="8192" y="0"/>
              </a:moveTo>
              <a:lnTo>
                <a:pt x="0" y="8031"/>
              </a:lnTo>
              <a:lnTo>
                <a:pt x="8192" y="16384"/>
              </a:lnTo>
              <a:lnTo>
                <a:pt x="16384" y="8192"/>
              </a:lnTo>
              <a:lnTo>
                <a:pt x="8192" y="0"/>
              </a:lnTo>
              <a:close/>
            </a:path>
          </a:pathLst>
        </a:custGeom>
        <a:solidFill>
          <a:srgbClr xmlns:mc="http://schemas.openxmlformats.org/markup-compatibility/2006" xmlns:a14="http://schemas.microsoft.com/office/drawing/2010/main" val="FFFF00" mc:Ignorable="a14" a14:legacySpreadsheetColorIndex="13"/>
        </a:solid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clientData/>
  </xdr:twoCellAnchor>
  <xdr:twoCellAnchor>
    <xdr:from>
      <xdr:col>7</xdr:col>
      <xdr:colOff>82826</xdr:colOff>
      <xdr:row>24</xdr:row>
      <xdr:rowOff>82826</xdr:rowOff>
    </xdr:from>
    <xdr:to>
      <xdr:col>7</xdr:col>
      <xdr:colOff>216176</xdr:colOff>
      <xdr:row>24</xdr:row>
      <xdr:rowOff>206651</xdr:rowOff>
    </xdr:to>
    <xdr:sp macro="" textlink="">
      <xdr:nvSpPr>
        <xdr:cNvPr id="21" name="Rectangle 20"/>
        <xdr:cNvSpPr>
          <a:spLocks noChangeArrowheads="1"/>
        </xdr:cNvSpPr>
      </xdr:nvSpPr>
      <xdr:spPr bwMode="auto">
        <a:xfrm>
          <a:off x="4511951" y="6140726"/>
          <a:ext cx="133350" cy="123825"/>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4</xdr:col>
      <xdr:colOff>57979</xdr:colOff>
      <xdr:row>14</xdr:row>
      <xdr:rowOff>99391</xdr:rowOff>
    </xdr:from>
    <xdr:to>
      <xdr:col>4</xdr:col>
      <xdr:colOff>191329</xdr:colOff>
      <xdr:row>14</xdr:row>
      <xdr:rowOff>232741</xdr:rowOff>
    </xdr:to>
    <xdr:sp macro="" textlink="">
      <xdr:nvSpPr>
        <xdr:cNvPr id="22" name="Drawing 11"/>
        <xdr:cNvSpPr>
          <a:spLocks/>
        </xdr:cNvSpPr>
      </xdr:nvSpPr>
      <xdr:spPr bwMode="auto">
        <a:xfrm>
          <a:off x="3544129" y="2899741"/>
          <a:ext cx="133350" cy="133350"/>
        </a:xfrm>
        <a:custGeom>
          <a:avLst/>
          <a:gdLst>
            <a:gd name="T0" fmla="*/ 8192 w 16384"/>
            <a:gd name="T1" fmla="*/ 0 h 16384"/>
            <a:gd name="T2" fmla="*/ 0 w 16384"/>
            <a:gd name="T3" fmla="*/ 8031 h 16384"/>
            <a:gd name="T4" fmla="*/ 8192 w 16384"/>
            <a:gd name="T5" fmla="*/ 16384 h 16384"/>
            <a:gd name="T6" fmla="*/ 16384 w 16384"/>
            <a:gd name="T7" fmla="*/ 8192 h 16384"/>
            <a:gd name="T8" fmla="*/ 8192 w 16384"/>
            <a:gd name="T9" fmla="*/ 0 h 16384"/>
          </a:gdLst>
          <a:ahLst/>
          <a:cxnLst>
            <a:cxn ang="0">
              <a:pos x="T0" y="T1"/>
            </a:cxn>
            <a:cxn ang="0">
              <a:pos x="T2" y="T3"/>
            </a:cxn>
            <a:cxn ang="0">
              <a:pos x="T4" y="T5"/>
            </a:cxn>
            <a:cxn ang="0">
              <a:pos x="T6" y="T7"/>
            </a:cxn>
            <a:cxn ang="0">
              <a:pos x="T8" y="T9"/>
            </a:cxn>
          </a:cxnLst>
          <a:rect l="0" t="0" r="r" b="b"/>
          <a:pathLst>
            <a:path w="16384" h="16384">
              <a:moveTo>
                <a:pt x="8192" y="0"/>
              </a:moveTo>
              <a:lnTo>
                <a:pt x="0" y="8031"/>
              </a:lnTo>
              <a:lnTo>
                <a:pt x="8192" y="16384"/>
              </a:lnTo>
              <a:lnTo>
                <a:pt x="16384" y="8192"/>
              </a:lnTo>
              <a:lnTo>
                <a:pt x="8192" y="0"/>
              </a:lnTo>
              <a:close/>
            </a:path>
          </a:pathLst>
        </a:custGeom>
        <a:solidFill>
          <a:srgbClr xmlns:mc="http://schemas.openxmlformats.org/markup-compatibility/2006" xmlns:a14="http://schemas.microsoft.com/office/drawing/2010/main" val="FFFF00" mc:Ignorable="a14" a14:legacySpreadsheetColorIndex="13"/>
        </a:solid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clientData/>
  </xdr:twoCellAnchor>
  <xdr:twoCellAnchor>
    <xdr:from>
      <xdr:col>4</xdr:col>
      <xdr:colOff>74543</xdr:colOff>
      <xdr:row>15</xdr:row>
      <xdr:rowOff>115957</xdr:rowOff>
    </xdr:from>
    <xdr:to>
      <xdr:col>4</xdr:col>
      <xdr:colOff>207893</xdr:colOff>
      <xdr:row>15</xdr:row>
      <xdr:rowOff>249307</xdr:rowOff>
    </xdr:to>
    <xdr:sp macro="" textlink="">
      <xdr:nvSpPr>
        <xdr:cNvPr id="23" name="Drawing 11"/>
        <xdr:cNvSpPr>
          <a:spLocks/>
        </xdr:cNvSpPr>
      </xdr:nvSpPr>
      <xdr:spPr bwMode="auto">
        <a:xfrm>
          <a:off x="3560693" y="3278257"/>
          <a:ext cx="133350" cy="133350"/>
        </a:xfrm>
        <a:custGeom>
          <a:avLst/>
          <a:gdLst>
            <a:gd name="T0" fmla="*/ 8192 w 16384"/>
            <a:gd name="T1" fmla="*/ 0 h 16384"/>
            <a:gd name="T2" fmla="*/ 0 w 16384"/>
            <a:gd name="T3" fmla="*/ 8031 h 16384"/>
            <a:gd name="T4" fmla="*/ 8192 w 16384"/>
            <a:gd name="T5" fmla="*/ 16384 h 16384"/>
            <a:gd name="T6" fmla="*/ 16384 w 16384"/>
            <a:gd name="T7" fmla="*/ 8192 h 16384"/>
            <a:gd name="T8" fmla="*/ 8192 w 16384"/>
            <a:gd name="T9" fmla="*/ 0 h 16384"/>
          </a:gdLst>
          <a:ahLst/>
          <a:cxnLst>
            <a:cxn ang="0">
              <a:pos x="T0" y="T1"/>
            </a:cxn>
            <a:cxn ang="0">
              <a:pos x="T2" y="T3"/>
            </a:cxn>
            <a:cxn ang="0">
              <a:pos x="T4" y="T5"/>
            </a:cxn>
            <a:cxn ang="0">
              <a:pos x="T6" y="T7"/>
            </a:cxn>
            <a:cxn ang="0">
              <a:pos x="T8" y="T9"/>
            </a:cxn>
          </a:cxnLst>
          <a:rect l="0" t="0" r="r" b="b"/>
          <a:pathLst>
            <a:path w="16384" h="16384">
              <a:moveTo>
                <a:pt x="8192" y="0"/>
              </a:moveTo>
              <a:lnTo>
                <a:pt x="0" y="8031"/>
              </a:lnTo>
              <a:lnTo>
                <a:pt x="8192" y="16384"/>
              </a:lnTo>
              <a:lnTo>
                <a:pt x="16384" y="8192"/>
              </a:lnTo>
              <a:lnTo>
                <a:pt x="8192" y="0"/>
              </a:lnTo>
              <a:close/>
            </a:path>
          </a:pathLst>
        </a:custGeom>
        <a:solidFill>
          <a:srgbClr xmlns:mc="http://schemas.openxmlformats.org/markup-compatibility/2006" xmlns:a14="http://schemas.microsoft.com/office/drawing/2010/main" val="FFFF00" mc:Ignorable="a14" a14:legacySpreadsheetColorIndex="13"/>
        </a:solid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clientData/>
  </xdr:twoCellAnchor>
  <xdr:twoCellAnchor>
    <xdr:from>
      <xdr:col>4</xdr:col>
      <xdr:colOff>66260</xdr:colOff>
      <xdr:row>16</xdr:row>
      <xdr:rowOff>115956</xdr:rowOff>
    </xdr:from>
    <xdr:to>
      <xdr:col>4</xdr:col>
      <xdr:colOff>199610</xdr:colOff>
      <xdr:row>16</xdr:row>
      <xdr:rowOff>249306</xdr:rowOff>
    </xdr:to>
    <xdr:sp macro="" textlink="">
      <xdr:nvSpPr>
        <xdr:cNvPr id="24" name="Drawing 11"/>
        <xdr:cNvSpPr>
          <a:spLocks/>
        </xdr:cNvSpPr>
      </xdr:nvSpPr>
      <xdr:spPr bwMode="auto">
        <a:xfrm>
          <a:off x="3552410" y="3678306"/>
          <a:ext cx="133350" cy="133350"/>
        </a:xfrm>
        <a:custGeom>
          <a:avLst/>
          <a:gdLst>
            <a:gd name="T0" fmla="*/ 8192 w 16384"/>
            <a:gd name="T1" fmla="*/ 0 h 16384"/>
            <a:gd name="T2" fmla="*/ 0 w 16384"/>
            <a:gd name="T3" fmla="*/ 8031 h 16384"/>
            <a:gd name="T4" fmla="*/ 8192 w 16384"/>
            <a:gd name="T5" fmla="*/ 16384 h 16384"/>
            <a:gd name="T6" fmla="*/ 16384 w 16384"/>
            <a:gd name="T7" fmla="*/ 8192 h 16384"/>
            <a:gd name="T8" fmla="*/ 8192 w 16384"/>
            <a:gd name="T9" fmla="*/ 0 h 16384"/>
          </a:gdLst>
          <a:ahLst/>
          <a:cxnLst>
            <a:cxn ang="0">
              <a:pos x="T0" y="T1"/>
            </a:cxn>
            <a:cxn ang="0">
              <a:pos x="T2" y="T3"/>
            </a:cxn>
            <a:cxn ang="0">
              <a:pos x="T4" y="T5"/>
            </a:cxn>
            <a:cxn ang="0">
              <a:pos x="T6" y="T7"/>
            </a:cxn>
            <a:cxn ang="0">
              <a:pos x="T8" y="T9"/>
            </a:cxn>
          </a:cxnLst>
          <a:rect l="0" t="0" r="r" b="b"/>
          <a:pathLst>
            <a:path w="16384" h="16384">
              <a:moveTo>
                <a:pt x="8192" y="0"/>
              </a:moveTo>
              <a:lnTo>
                <a:pt x="0" y="8031"/>
              </a:lnTo>
              <a:lnTo>
                <a:pt x="8192" y="16384"/>
              </a:lnTo>
              <a:lnTo>
                <a:pt x="16384" y="8192"/>
              </a:lnTo>
              <a:lnTo>
                <a:pt x="8192" y="0"/>
              </a:lnTo>
              <a:close/>
            </a:path>
          </a:pathLst>
        </a:custGeom>
        <a:solidFill>
          <a:srgbClr xmlns:mc="http://schemas.openxmlformats.org/markup-compatibility/2006" xmlns:a14="http://schemas.microsoft.com/office/drawing/2010/main" val="FFFF00" mc:Ignorable="a14" a14:legacySpreadsheetColorIndex="13"/>
        </a:solid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clientData/>
  </xdr:twoCellAnchor>
  <xdr:twoCellAnchor>
    <xdr:from>
      <xdr:col>4</xdr:col>
      <xdr:colOff>66261</xdr:colOff>
      <xdr:row>17</xdr:row>
      <xdr:rowOff>74543</xdr:rowOff>
    </xdr:from>
    <xdr:to>
      <xdr:col>4</xdr:col>
      <xdr:colOff>199611</xdr:colOff>
      <xdr:row>17</xdr:row>
      <xdr:rowOff>207893</xdr:rowOff>
    </xdr:to>
    <xdr:sp macro="" textlink="">
      <xdr:nvSpPr>
        <xdr:cNvPr id="25" name="Drawing 11"/>
        <xdr:cNvSpPr>
          <a:spLocks/>
        </xdr:cNvSpPr>
      </xdr:nvSpPr>
      <xdr:spPr bwMode="auto">
        <a:xfrm>
          <a:off x="3552411" y="3998843"/>
          <a:ext cx="133350" cy="133350"/>
        </a:xfrm>
        <a:custGeom>
          <a:avLst/>
          <a:gdLst>
            <a:gd name="T0" fmla="*/ 8192 w 16384"/>
            <a:gd name="T1" fmla="*/ 0 h 16384"/>
            <a:gd name="T2" fmla="*/ 0 w 16384"/>
            <a:gd name="T3" fmla="*/ 8031 h 16384"/>
            <a:gd name="T4" fmla="*/ 8192 w 16384"/>
            <a:gd name="T5" fmla="*/ 16384 h 16384"/>
            <a:gd name="T6" fmla="*/ 16384 w 16384"/>
            <a:gd name="T7" fmla="*/ 8192 h 16384"/>
            <a:gd name="T8" fmla="*/ 8192 w 16384"/>
            <a:gd name="T9" fmla="*/ 0 h 16384"/>
          </a:gdLst>
          <a:ahLst/>
          <a:cxnLst>
            <a:cxn ang="0">
              <a:pos x="T0" y="T1"/>
            </a:cxn>
            <a:cxn ang="0">
              <a:pos x="T2" y="T3"/>
            </a:cxn>
            <a:cxn ang="0">
              <a:pos x="T4" y="T5"/>
            </a:cxn>
            <a:cxn ang="0">
              <a:pos x="T6" y="T7"/>
            </a:cxn>
            <a:cxn ang="0">
              <a:pos x="T8" y="T9"/>
            </a:cxn>
          </a:cxnLst>
          <a:rect l="0" t="0" r="r" b="b"/>
          <a:pathLst>
            <a:path w="16384" h="16384">
              <a:moveTo>
                <a:pt x="8192" y="0"/>
              </a:moveTo>
              <a:lnTo>
                <a:pt x="0" y="8031"/>
              </a:lnTo>
              <a:lnTo>
                <a:pt x="8192" y="16384"/>
              </a:lnTo>
              <a:lnTo>
                <a:pt x="16384" y="8192"/>
              </a:lnTo>
              <a:lnTo>
                <a:pt x="8192" y="0"/>
              </a:lnTo>
              <a:close/>
            </a:path>
          </a:pathLst>
        </a:custGeom>
        <a:solidFill>
          <a:srgbClr xmlns:mc="http://schemas.openxmlformats.org/markup-compatibility/2006" xmlns:a14="http://schemas.microsoft.com/office/drawing/2010/main" val="FFFF00" mc:Ignorable="a14" a14:legacySpreadsheetColorIndex="13"/>
        </a:solid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clientData/>
  </xdr:twoCellAnchor>
  <xdr:twoCellAnchor>
    <xdr:from>
      <xdr:col>4</xdr:col>
      <xdr:colOff>74543</xdr:colOff>
      <xdr:row>18</xdr:row>
      <xdr:rowOff>66261</xdr:rowOff>
    </xdr:from>
    <xdr:to>
      <xdr:col>4</xdr:col>
      <xdr:colOff>207893</xdr:colOff>
      <xdr:row>18</xdr:row>
      <xdr:rowOff>199611</xdr:rowOff>
    </xdr:to>
    <xdr:sp macro="" textlink="">
      <xdr:nvSpPr>
        <xdr:cNvPr id="26" name="Drawing 11"/>
        <xdr:cNvSpPr>
          <a:spLocks/>
        </xdr:cNvSpPr>
      </xdr:nvSpPr>
      <xdr:spPr bwMode="auto">
        <a:xfrm>
          <a:off x="3560693" y="4295361"/>
          <a:ext cx="133350" cy="133350"/>
        </a:xfrm>
        <a:custGeom>
          <a:avLst/>
          <a:gdLst>
            <a:gd name="T0" fmla="*/ 8192 w 16384"/>
            <a:gd name="T1" fmla="*/ 0 h 16384"/>
            <a:gd name="T2" fmla="*/ 0 w 16384"/>
            <a:gd name="T3" fmla="*/ 8031 h 16384"/>
            <a:gd name="T4" fmla="*/ 8192 w 16384"/>
            <a:gd name="T5" fmla="*/ 16384 h 16384"/>
            <a:gd name="T6" fmla="*/ 16384 w 16384"/>
            <a:gd name="T7" fmla="*/ 8192 h 16384"/>
            <a:gd name="T8" fmla="*/ 8192 w 16384"/>
            <a:gd name="T9" fmla="*/ 0 h 16384"/>
          </a:gdLst>
          <a:ahLst/>
          <a:cxnLst>
            <a:cxn ang="0">
              <a:pos x="T0" y="T1"/>
            </a:cxn>
            <a:cxn ang="0">
              <a:pos x="T2" y="T3"/>
            </a:cxn>
            <a:cxn ang="0">
              <a:pos x="T4" y="T5"/>
            </a:cxn>
            <a:cxn ang="0">
              <a:pos x="T6" y="T7"/>
            </a:cxn>
            <a:cxn ang="0">
              <a:pos x="T8" y="T9"/>
            </a:cxn>
          </a:cxnLst>
          <a:rect l="0" t="0" r="r" b="b"/>
          <a:pathLst>
            <a:path w="16384" h="16384">
              <a:moveTo>
                <a:pt x="8192" y="0"/>
              </a:moveTo>
              <a:lnTo>
                <a:pt x="0" y="8031"/>
              </a:lnTo>
              <a:lnTo>
                <a:pt x="8192" y="16384"/>
              </a:lnTo>
              <a:lnTo>
                <a:pt x="16384" y="8192"/>
              </a:lnTo>
              <a:lnTo>
                <a:pt x="8192" y="0"/>
              </a:lnTo>
              <a:close/>
            </a:path>
          </a:pathLst>
        </a:custGeom>
        <a:solidFill>
          <a:srgbClr xmlns:mc="http://schemas.openxmlformats.org/markup-compatibility/2006" xmlns:a14="http://schemas.microsoft.com/office/drawing/2010/main" val="FFFF00" mc:Ignorable="a14" a14:legacySpreadsheetColorIndex="13"/>
        </a:solidFill>
        <a:ln w="9525" cap="flat">
          <a:solidFill>
            <a:srgbClr xmlns:mc="http://schemas.openxmlformats.org/markup-compatibility/2006" xmlns:a14="http://schemas.microsoft.com/office/drawing/2010/main" val="000000" mc:Ignorable="a14" a14:legacySpreadsheetColorIndex="8"/>
          </a:solidFill>
          <a:prstDash val="solid"/>
          <a:round/>
          <a:headEnd/>
          <a:tailEnd/>
        </a:ln>
      </xdr:spPr>
    </xdr:sp>
    <xdr:clientData/>
  </xdr:twoCellAnchor>
  <xdr:twoCellAnchor>
    <xdr:from>
      <xdr:col>8</xdr:col>
      <xdr:colOff>602973</xdr:colOff>
      <xdr:row>15</xdr:row>
      <xdr:rowOff>298173</xdr:rowOff>
    </xdr:from>
    <xdr:to>
      <xdr:col>10</xdr:col>
      <xdr:colOff>1712588</xdr:colOff>
      <xdr:row>19</xdr:row>
      <xdr:rowOff>9699</xdr:rowOff>
    </xdr:to>
    <xdr:sp macro="" textlink="">
      <xdr:nvSpPr>
        <xdr:cNvPr id="27" name="Rectangle 29"/>
        <xdr:cNvSpPr>
          <a:spLocks noChangeArrowheads="1"/>
        </xdr:cNvSpPr>
      </xdr:nvSpPr>
      <xdr:spPr bwMode="auto">
        <a:xfrm>
          <a:off x="5453269" y="3385930"/>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76200</xdr:colOff>
      <xdr:row>20</xdr:row>
      <xdr:rowOff>350520</xdr:rowOff>
    </xdr:from>
    <xdr:to>
      <xdr:col>30</xdr:col>
      <xdr:colOff>70524</xdr:colOff>
      <xdr:row>23</xdr:row>
      <xdr:rowOff>0</xdr:rowOff>
    </xdr:to>
    <xdr:sp macro="" textlink="">
      <xdr:nvSpPr>
        <xdr:cNvPr id="3" name="Rectangle 29"/>
        <xdr:cNvSpPr>
          <a:spLocks noChangeArrowheads="1"/>
        </xdr:cNvSpPr>
      </xdr:nvSpPr>
      <xdr:spPr bwMode="auto">
        <a:xfrm>
          <a:off x="485775" y="4170045"/>
          <a:ext cx="3337599" cy="109728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200025</xdr:colOff>
      <xdr:row>19</xdr:row>
      <xdr:rowOff>76200</xdr:rowOff>
    </xdr:from>
    <xdr:to>
      <xdr:col>28</xdr:col>
      <xdr:colOff>19050</xdr:colOff>
      <xdr:row>19</xdr:row>
      <xdr:rowOff>76200</xdr:rowOff>
    </xdr:to>
    <xdr:cxnSp macro="">
      <xdr:nvCxnSpPr>
        <xdr:cNvPr id="2" name="Straight Arrow Connector 1"/>
        <xdr:cNvCxnSpPr/>
      </xdr:nvCxnSpPr>
      <xdr:spPr>
        <a:xfrm>
          <a:off x="4057650" y="2962275"/>
          <a:ext cx="222885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8</xdr:row>
      <xdr:rowOff>76200</xdr:rowOff>
    </xdr:from>
    <xdr:to>
      <xdr:col>0</xdr:col>
      <xdr:colOff>47625</xdr:colOff>
      <xdr:row>14</xdr:row>
      <xdr:rowOff>66675</xdr:rowOff>
    </xdr:to>
    <xdr:cxnSp macro="">
      <xdr:nvCxnSpPr>
        <xdr:cNvPr id="3" name="Straight Arrow Connector 2"/>
        <xdr:cNvCxnSpPr/>
      </xdr:nvCxnSpPr>
      <xdr:spPr>
        <a:xfrm flipV="1">
          <a:off x="47625" y="1181100"/>
          <a:ext cx="0" cy="9620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236220</xdr:colOff>
      <xdr:row>17</xdr:row>
      <xdr:rowOff>137160</xdr:rowOff>
    </xdr:from>
    <xdr:to>
      <xdr:col>27</xdr:col>
      <xdr:colOff>80915</xdr:colOff>
      <xdr:row>23</xdr:row>
      <xdr:rowOff>154479</xdr:rowOff>
    </xdr:to>
    <xdr:sp macro="" textlink="">
      <xdr:nvSpPr>
        <xdr:cNvPr id="4" name="Rectangle 29"/>
        <xdr:cNvSpPr>
          <a:spLocks noChangeArrowheads="1"/>
        </xdr:cNvSpPr>
      </xdr:nvSpPr>
      <xdr:spPr bwMode="auto">
        <a:xfrm>
          <a:off x="3489960" y="3253740"/>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200025</xdr:colOff>
      <xdr:row>22</xdr:row>
      <xdr:rowOff>76200</xdr:rowOff>
    </xdr:from>
    <xdr:to>
      <xdr:col>28</xdr:col>
      <xdr:colOff>19050</xdr:colOff>
      <xdr:row>22</xdr:row>
      <xdr:rowOff>76200</xdr:rowOff>
    </xdr:to>
    <xdr:cxnSp macro="">
      <xdr:nvCxnSpPr>
        <xdr:cNvPr id="3" name="Straight Arrow Connector 2"/>
        <xdr:cNvCxnSpPr/>
      </xdr:nvCxnSpPr>
      <xdr:spPr>
        <a:xfrm>
          <a:off x="4057650" y="2571750"/>
          <a:ext cx="222885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11</xdr:row>
      <xdr:rowOff>76200</xdr:rowOff>
    </xdr:from>
    <xdr:to>
      <xdr:col>0</xdr:col>
      <xdr:colOff>47625</xdr:colOff>
      <xdr:row>17</xdr:row>
      <xdr:rowOff>66675</xdr:rowOff>
    </xdr:to>
    <xdr:cxnSp macro="">
      <xdr:nvCxnSpPr>
        <xdr:cNvPr id="4" name="Straight Arrow Connector 3"/>
        <xdr:cNvCxnSpPr/>
      </xdr:nvCxnSpPr>
      <xdr:spPr>
        <a:xfrm flipV="1">
          <a:off x="47625" y="790575"/>
          <a:ext cx="0" cy="9620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xdr:colOff>
      <xdr:row>0</xdr:row>
      <xdr:rowOff>0</xdr:rowOff>
    </xdr:from>
    <xdr:to>
      <xdr:col>5</xdr:col>
      <xdr:colOff>39688</xdr:colOff>
      <xdr:row>2</xdr:row>
      <xdr:rowOff>158075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1333500" cy="475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411480</xdr:colOff>
      <xdr:row>11</xdr:row>
      <xdr:rowOff>30480</xdr:rowOff>
    </xdr:from>
    <xdr:to>
      <xdr:col>7</xdr:col>
      <xdr:colOff>865775</xdr:colOff>
      <xdr:row>15</xdr:row>
      <xdr:rowOff>70659</xdr:rowOff>
    </xdr:to>
    <xdr:sp macro="" textlink="">
      <xdr:nvSpPr>
        <xdr:cNvPr id="2" name="Rectangle 29"/>
        <xdr:cNvSpPr>
          <a:spLocks noChangeArrowheads="1"/>
        </xdr:cNvSpPr>
      </xdr:nvSpPr>
      <xdr:spPr bwMode="auto">
        <a:xfrm>
          <a:off x="1767840" y="1767840"/>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29</xdr:row>
      <xdr:rowOff>0</xdr:rowOff>
    </xdr:from>
    <xdr:to>
      <xdr:col>17</xdr:col>
      <xdr:colOff>581025</xdr:colOff>
      <xdr:row>55</xdr:row>
      <xdr:rowOff>47625</xdr:rowOff>
    </xdr:to>
    <xdr:graphicFrame macro="">
      <xdr:nvGraphicFramePr>
        <xdr:cNvPr id="389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20</xdr:row>
      <xdr:rowOff>57150</xdr:rowOff>
    </xdr:from>
    <xdr:to>
      <xdr:col>12</xdr:col>
      <xdr:colOff>466973</xdr:colOff>
      <xdr:row>24</xdr:row>
      <xdr:rowOff>88146</xdr:rowOff>
    </xdr:to>
    <xdr:sp macro="" textlink="">
      <xdr:nvSpPr>
        <xdr:cNvPr id="3" name="Rectangle 2"/>
        <xdr:cNvSpPr>
          <a:spLocks noChangeArrowheads="1"/>
        </xdr:cNvSpPr>
      </xdr:nvSpPr>
      <xdr:spPr bwMode="auto">
        <a:xfrm>
          <a:off x="4705350" y="3762375"/>
          <a:ext cx="3286373" cy="1088271"/>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314325</xdr:colOff>
      <xdr:row>0</xdr:row>
      <xdr:rowOff>0</xdr:rowOff>
    </xdr:from>
    <xdr:to>
      <xdr:col>6</xdr:col>
      <xdr:colOff>361950</xdr:colOff>
      <xdr:row>0</xdr:row>
      <xdr:rowOff>0</xdr:rowOff>
    </xdr:to>
    <xdr:sp macro="" textlink="">
      <xdr:nvSpPr>
        <xdr:cNvPr id="12099" name="Line 1"/>
        <xdr:cNvSpPr>
          <a:spLocks noChangeShapeType="1"/>
        </xdr:cNvSpPr>
      </xdr:nvSpPr>
      <xdr:spPr bwMode="auto">
        <a:xfrm>
          <a:off x="3581400" y="0"/>
          <a:ext cx="47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314325</xdr:colOff>
      <xdr:row>0</xdr:row>
      <xdr:rowOff>0</xdr:rowOff>
    </xdr:from>
    <xdr:to>
      <xdr:col>12</xdr:col>
      <xdr:colOff>352425</xdr:colOff>
      <xdr:row>0</xdr:row>
      <xdr:rowOff>0</xdr:rowOff>
    </xdr:to>
    <xdr:sp macro="" textlink="">
      <xdr:nvSpPr>
        <xdr:cNvPr id="12100" name="Line 2"/>
        <xdr:cNvSpPr>
          <a:spLocks noChangeShapeType="1"/>
        </xdr:cNvSpPr>
      </xdr:nvSpPr>
      <xdr:spPr bwMode="auto">
        <a:xfrm>
          <a:off x="6610350" y="0"/>
          <a:ext cx="38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466725</xdr:colOff>
      <xdr:row>0</xdr:row>
      <xdr:rowOff>0</xdr:rowOff>
    </xdr:from>
    <xdr:to>
      <xdr:col>20</xdr:col>
      <xdr:colOff>447675</xdr:colOff>
      <xdr:row>0</xdr:row>
      <xdr:rowOff>0</xdr:rowOff>
    </xdr:to>
    <xdr:sp macro="" textlink="">
      <xdr:nvSpPr>
        <xdr:cNvPr id="12101" name="Line 3"/>
        <xdr:cNvSpPr>
          <a:spLocks noChangeShapeType="1"/>
        </xdr:cNvSpPr>
      </xdr:nvSpPr>
      <xdr:spPr bwMode="auto">
        <a:xfrm>
          <a:off x="113633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314325</xdr:colOff>
      <xdr:row>0</xdr:row>
      <xdr:rowOff>0</xdr:rowOff>
    </xdr:from>
    <xdr:to>
      <xdr:col>2</xdr:col>
      <xdr:colOff>361950</xdr:colOff>
      <xdr:row>0</xdr:row>
      <xdr:rowOff>0</xdr:rowOff>
    </xdr:to>
    <xdr:sp macro="" textlink="">
      <xdr:nvSpPr>
        <xdr:cNvPr id="12102" name="Line 4"/>
        <xdr:cNvSpPr>
          <a:spLocks noChangeShapeType="1"/>
        </xdr:cNvSpPr>
      </xdr:nvSpPr>
      <xdr:spPr bwMode="auto">
        <a:xfrm>
          <a:off x="1562100" y="0"/>
          <a:ext cx="47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304800</xdr:colOff>
      <xdr:row>0</xdr:row>
      <xdr:rowOff>0</xdr:rowOff>
    </xdr:from>
    <xdr:to>
      <xdr:col>8</xdr:col>
      <xdr:colOff>352425</xdr:colOff>
      <xdr:row>0</xdr:row>
      <xdr:rowOff>0</xdr:rowOff>
    </xdr:to>
    <xdr:sp macro="" textlink="">
      <xdr:nvSpPr>
        <xdr:cNvPr id="12103" name="Line 5"/>
        <xdr:cNvSpPr>
          <a:spLocks noChangeShapeType="1"/>
        </xdr:cNvSpPr>
      </xdr:nvSpPr>
      <xdr:spPr bwMode="auto">
        <a:xfrm>
          <a:off x="4581525" y="0"/>
          <a:ext cx="47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400050</xdr:colOff>
      <xdr:row>0</xdr:row>
      <xdr:rowOff>0</xdr:rowOff>
    </xdr:from>
    <xdr:to>
      <xdr:col>16</xdr:col>
      <xdr:colOff>447675</xdr:colOff>
      <xdr:row>0</xdr:row>
      <xdr:rowOff>0</xdr:rowOff>
    </xdr:to>
    <xdr:sp macro="" textlink="">
      <xdr:nvSpPr>
        <xdr:cNvPr id="12104" name="Line 6"/>
        <xdr:cNvSpPr>
          <a:spLocks noChangeShapeType="1"/>
        </xdr:cNvSpPr>
      </xdr:nvSpPr>
      <xdr:spPr bwMode="auto">
        <a:xfrm>
          <a:off x="7905750" y="0"/>
          <a:ext cx="47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419100</xdr:colOff>
      <xdr:row>0</xdr:row>
      <xdr:rowOff>0</xdr:rowOff>
    </xdr:from>
    <xdr:to>
      <xdr:col>7</xdr:col>
      <xdr:colOff>19050</xdr:colOff>
      <xdr:row>0</xdr:row>
      <xdr:rowOff>0</xdr:rowOff>
    </xdr:to>
    <xdr:sp macro="" textlink="">
      <xdr:nvSpPr>
        <xdr:cNvPr id="12105" name="Line 7"/>
        <xdr:cNvSpPr>
          <a:spLocks noChangeShapeType="1"/>
        </xdr:cNvSpPr>
      </xdr:nvSpPr>
      <xdr:spPr bwMode="auto">
        <a:xfrm>
          <a:off x="2676525" y="0"/>
          <a:ext cx="1114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18</xdr:col>
      <xdr:colOff>695325</xdr:colOff>
      <xdr:row>0</xdr:row>
      <xdr:rowOff>0</xdr:rowOff>
    </xdr:to>
    <xdr:sp macro="" textlink="">
      <xdr:nvSpPr>
        <xdr:cNvPr id="12106" name="AutoShape 8"/>
        <xdr:cNvSpPr>
          <a:spLocks/>
        </xdr:cNvSpPr>
      </xdr:nvSpPr>
      <xdr:spPr bwMode="auto">
        <a:xfrm rot="-5400000">
          <a:off x="8701088" y="-1195388"/>
          <a:ext cx="0" cy="2390775"/>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0</xdr:row>
      <xdr:rowOff>0</xdr:rowOff>
    </xdr:from>
    <xdr:to>
      <xdr:col>11</xdr:col>
      <xdr:colOff>0</xdr:colOff>
      <xdr:row>0</xdr:row>
      <xdr:rowOff>0</xdr:rowOff>
    </xdr:to>
    <xdr:sp macro="" textlink="">
      <xdr:nvSpPr>
        <xdr:cNvPr id="12107" name="AutoShape 9"/>
        <xdr:cNvSpPr>
          <a:spLocks/>
        </xdr:cNvSpPr>
      </xdr:nvSpPr>
      <xdr:spPr bwMode="auto">
        <a:xfrm rot="-5400000">
          <a:off x="5033963" y="-757238"/>
          <a:ext cx="0" cy="1514475"/>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0</xdr:row>
      <xdr:rowOff>0</xdr:rowOff>
    </xdr:from>
    <xdr:to>
      <xdr:col>4</xdr:col>
      <xdr:colOff>619125</xdr:colOff>
      <xdr:row>0</xdr:row>
      <xdr:rowOff>0</xdr:rowOff>
    </xdr:to>
    <xdr:sp macro="" textlink="">
      <xdr:nvSpPr>
        <xdr:cNvPr id="12108" name="AutoShape 10"/>
        <xdr:cNvSpPr>
          <a:spLocks/>
        </xdr:cNvSpPr>
      </xdr:nvSpPr>
      <xdr:spPr bwMode="auto">
        <a:xfrm rot="-5400000">
          <a:off x="2005013" y="-757238"/>
          <a:ext cx="0" cy="1514475"/>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367665</xdr:colOff>
      <xdr:row>0</xdr:row>
      <xdr:rowOff>0</xdr:rowOff>
    </xdr:from>
    <xdr:to>
      <xdr:col>17</xdr:col>
      <xdr:colOff>77527</xdr:colOff>
      <xdr:row>0</xdr:row>
      <xdr:rowOff>0</xdr:rowOff>
    </xdr:to>
    <xdr:sp macro="" textlink="">
      <xdr:nvSpPr>
        <xdr:cNvPr id="12" name="Text Box 11"/>
        <xdr:cNvSpPr txBox="1">
          <a:spLocks noChangeArrowheads="1"/>
        </xdr:cNvSpPr>
      </xdr:nvSpPr>
      <xdr:spPr bwMode="auto">
        <a:xfrm>
          <a:off x="5149215" y="0"/>
          <a:ext cx="3281737" cy="0"/>
        </a:xfrm>
        <a:prstGeom prst="rect">
          <a:avLst/>
        </a:prstGeom>
        <a:solidFill>
          <a:srgbClr val="FFFF00"/>
        </a:solidFill>
        <a:ln w="9525">
          <a:solidFill>
            <a:srgbClr val="000000"/>
          </a:solidFill>
          <a:miter lim="800000"/>
          <a:headEnd/>
          <a:tailEnd/>
        </a:ln>
      </xdr:spPr>
      <xdr:txBody>
        <a:bodyPr vertOverflow="clip" wrap="square" lIns="36576" tIns="32004" rIns="0" bIns="0" anchor="t" upright="1"/>
        <a:lstStyle/>
        <a:p>
          <a:pPr algn="l" rtl="0">
            <a:defRPr sz="1000"/>
          </a:pPr>
          <a:r>
            <a:rPr lang="en-US" sz="1200" b="1" i="0" u="none" strike="noStrike" baseline="0">
              <a:solidFill>
                <a:srgbClr val="000000"/>
              </a:solidFill>
              <a:latin typeface="Arial"/>
              <a:cs typeface="Arial"/>
            </a:rPr>
            <a:t>Supplier's format and documentation is OK to use</a:t>
          </a:r>
        </a:p>
        <a:p>
          <a:pPr algn="l" rtl="0">
            <a:defRPr sz="1000"/>
          </a:pPr>
          <a:r>
            <a:rPr lang="en-US" sz="1200" b="1" i="0" u="none" strike="noStrike" baseline="0">
              <a:solidFill>
                <a:srgbClr val="000000"/>
              </a:solidFill>
              <a:latin typeface="Arial"/>
              <a:cs typeface="Arial"/>
            </a:rPr>
            <a:t>This form needs mathematical verification</a:t>
          </a:r>
        </a:p>
      </xdr:txBody>
    </xdr:sp>
    <xdr:clientData/>
  </xdr:twoCellAnchor>
  <xdr:twoCellAnchor>
    <xdr:from>
      <xdr:col>8</xdr:col>
      <xdr:colOff>182880</xdr:colOff>
      <xdr:row>0</xdr:row>
      <xdr:rowOff>0</xdr:rowOff>
    </xdr:from>
    <xdr:to>
      <xdr:col>11</xdr:col>
      <xdr:colOff>278245</xdr:colOff>
      <xdr:row>0</xdr:row>
      <xdr:rowOff>0</xdr:rowOff>
    </xdr:to>
    <xdr:sp macro="" textlink="">
      <xdr:nvSpPr>
        <xdr:cNvPr id="13" name="Text Box 12"/>
        <xdr:cNvSpPr txBox="1">
          <a:spLocks noChangeArrowheads="1"/>
        </xdr:cNvSpPr>
      </xdr:nvSpPr>
      <xdr:spPr bwMode="auto">
        <a:xfrm>
          <a:off x="4459605" y="0"/>
          <a:ext cx="1609840" cy="0"/>
        </a:xfrm>
        <a:prstGeom prst="rect">
          <a:avLst/>
        </a:prstGeom>
        <a:solidFill>
          <a:srgbClr val="FFFF00"/>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Arial"/>
              <a:cs typeface="Arial"/>
            </a:rPr>
            <a:t>Supplier's documentation may be substituted if it has the same functionality</a:t>
          </a:r>
        </a:p>
      </xdr:txBody>
    </xdr:sp>
    <xdr:clientData/>
  </xdr:twoCellAnchor>
  <xdr:twoCellAnchor>
    <xdr:from>
      <xdr:col>1</xdr:col>
      <xdr:colOff>85725</xdr:colOff>
      <xdr:row>30</xdr:row>
      <xdr:rowOff>66675</xdr:rowOff>
    </xdr:from>
    <xdr:to>
      <xdr:col>1</xdr:col>
      <xdr:colOff>161925</xdr:colOff>
      <xdr:row>30</xdr:row>
      <xdr:rowOff>66675</xdr:rowOff>
    </xdr:to>
    <xdr:sp macro="" textlink="">
      <xdr:nvSpPr>
        <xdr:cNvPr id="12111" name="Line 21"/>
        <xdr:cNvSpPr>
          <a:spLocks noChangeShapeType="1"/>
        </xdr:cNvSpPr>
      </xdr:nvSpPr>
      <xdr:spPr bwMode="auto">
        <a:xfrm>
          <a:off x="590550" y="6191250"/>
          <a:ext cx="76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85725</xdr:colOff>
      <xdr:row>30</xdr:row>
      <xdr:rowOff>66675</xdr:rowOff>
    </xdr:from>
    <xdr:to>
      <xdr:col>1</xdr:col>
      <xdr:colOff>161925</xdr:colOff>
      <xdr:row>30</xdr:row>
      <xdr:rowOff>66675</xdr:rowOff>
    </xdr:to>
    <xdr:sp macro="" textlink="">
      <xdr:nvSpPr>
        <xdr:cNvPr id="12112" name="Line 21"/>
        <xdr:cNvSpPr>
          <a:spLocks noChangeShapeType="1"/>
        </xdr:cNvSpPr>
      </xdr:nvSpPr>
      <xdr:spPr bwMode="auto">
        <a:xfrm>
          <a:off x="590550" y="6191250"/>
          <a:ext cx="76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42</xdr:row>
      <xdr:rowOff>57150</xdr:rowOff>
    </xdr:from>
    <xdr:to>
      <xdr:col>14</xdr:col>
      <xdr:colOff>95250</xdr:colOff>
      <xdr:row>63</xdr:row>
      <xdr:rowOff>47625</xdr:rowOff>
    </xdr:to>
    <xdr:graphicFrame macro="">
      <xdr:nvGraphicFramePr>
        <xdr:cNvPr id="12113"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819150</xdr:colOff>
      <xdr:row>17</xdr:row>
      <xdr:rowOff>190500</xdr:rowOff>
    </xdr:from>
    <xdr:to>
      <xdr:col>20</xdr:col>
      <xdr:colOff>76200</xdr:colOff>
      <xdr:row>19</xdr:row>
      <xdr:rowOff>47625</xdr:rowOff>
    </xdr:to>
    <xdr:pic>
      <xdr:nvPicPr>
        <xdr:cNvPr id="12114" name="Pictur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72575" y="3343275"/>
          <a:ext cx="18002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xdr:row>
      <xdr:rowOff>0</xdr:rowOff>
    </xdr:from>
    <xdr:to>
      <xdr:col>7</xdr:col>
      <xdr:colOff>19298</xdr:colOff>
      <xdr:row>28</xdr:row>
      <xdr:rowOff>173871</xdr:rowOff>
    </xdr:to>
    <xdr:sp macro="" textlink="">
      <xdr:nvSpPr>
        <xdr:cNvPr id="18" name="Rectangle 2"/>
        <xdr:cNvSpPr>
          <a:spLocks noChangeArrowheads="1"/>
        </xdr:cNvSpPr>
      </xdr:nvSpPr>
      <xdr:spPr bwMode="auto">
        <a:xfrm>
          <a:off x="504825" y="4752975"/>
          <a:ext cx="3286373" cy="1088271"/>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twoCellAnchor>
    <xdr:from>
      <xdr:col>19</xdr:col>
      <xdr:colOff>438150</xdr:colOff>
      <xdr:row>22</xdr:row>
      <xdr:rowOff>180975</xdr:rowOff>
    </xdr:from>
    <xdr:to>
      <xdr:col>23</xdr:col>
      <xdr:colOff>333623</xdr:colOff>
      <xdr:row>27</xdr:row>
      <xdr:rowOff>126246</xdr:rowOff>
    </xdr:to>
    <xdr:sp macro="" textlink="">
      <xdr:nvSpPr>
        <xdr:cNvPr id="19" name="Rectangle 2"/>
        <xdr:cNvSpPr>
          <a:spLocks noChangeArrowheads="1"/>
        </xdr:cNvSpPr>
      </xdr:nvSpPr>
      <xdr:spPr bwMode="auto">
        <a:xfrm>
          <a:off x="10487025" y="4476750"/>
          <a:ext cx="3286373" cy="1088271"/>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twoCellAnchor>
    <xdr:from>
      <xdr:col>3</xdr:col>
      <xdr:colOff>133350</xdr:colOff>
      <xdr:row>44</xdr:row>
      <xdr:rowOff>66675</xdr:rowOff>
    </xdr:from>
    <xdr:to>
      <xdr:col>9</xdr:col>
      <xdr:colOff>390773</xdr:colOff>
      <xdr:row>51</xdr:row>
      <xdr:rowOff>21471</xdr:rowOff>
    </xdr:to>
    <xdr:sp macro="" textlink="">
      <xdr:nvSpPr>
        <xdr:cNvPr id="20" name="Rectangle 2"/>
        <xdr:cNvSpPr>
          <a:spLocks noChangeArrowheads="1"/>
        </xdr:cNvSpPr>
      </xdr:nvSpPr>
      <xdr:spPr bwMode="auto">
        <a:xfrm>
          <a:off x="1885950" y="8877300"/>
          <a:ext cx="3286373" cy="1088271"/>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mc:AlternateContent xmlns:mc="http://schemas.openxmlformats.org/markup-compatibility/2006">
    <mc:Choice xmlns:a14="http://schemas.microsoft.com/office/drawing/2010/main" Requires="a14">
      <xdr:twoCellAnchor editAs="oneCell">
        <xdr:from>
          <xdr:col>17</xdr:col>
          <xdr:colOff>831850</xdr:colOff>
          <xdr:row>14</xdr:row>
          <xdr:rowOff>19050</xdr:rowOff>
        </xdr:from>
        <xdr:to>
          <xdr:col>18</xdr:col>
          <xdr:colOff>457200</xdr:colOff>
          <xdr:row>15</xdr:row>
          <xdr:rowOff>114300</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812800</xdr:colOff>
          <xdr:row>23</xdr:row>
          <xdr:rowOff>209550</xdr:rowOff>
        </xdr:from>
        <xdr:to>
          <xdr:col>19</xdr:col>
          <xdr:colOff>57150</xdr:colOff>
          <xdr:row>25</xdr:row>
          <xdr:rowOff>38100</xdr:rowOff>
        </xdr:to>
        <xdr:sp macro="" textlink="">
          <xdr:nvSpPr>
            <xdr:cNvPr id="11266" name="Object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27</xdr:row>
          <xdr:rowOff>222250</xdr:rowOff>
        </xdr:from>
        <xdr:to>
          <xdr:col>18</xdr:col>
          <xdr:colOff>603250</xdr:colOff>
          <xdr:row>29</xdr:row>
          <xdr:rowOff>31750</xdr:rowOff>
        </xdr:to>
        <xdr:sp macro="" textlink="">
          <xdr:nvSpPr>
            <xdr:cNvPr id="11267" name="Object 3" hidden="1">
              <a:extLst>
                <a:ext uri="{63B3BB69-23CF-44E3-9099-C40C66FF867C}">
                  <a14:compatExt spid="_x0000_s11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17</xdr:row>
          <xdr:rowOff>19050</xdr:rowOff>
        </xdr:from>
        <xdr:to>
          <xdr:col>12</xdr:col>
          <xdr:colOff>298450</xdr:colOff>
          <xdr:row>17</xdr:row>
          <xdr:rowOff>190500</xdr:rowOff>
        </xdr:to>
        <xdr:sp macro="" textlink="">
          <xdr:nvSpPr>
            <xdr:cNvPr id="11268" name="Object 4" hidden="1">
              <a:extLst>
                <a:ext uri="{63B3BB69-23CF-44E3-9099-C40C66FF867C}">
                  <a14:compatExt spid="_x0000_s1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19050</xdr:rowOff>
        </xdr:from>
        <xdr:to>
          <xdr:col>12</xdr:col>
          <xdr:colOff>266700</xdr:colOff>
          <xdr:row>18</xdr:row>
          <xdr:rowOff>190500</xdr:rowOff>
        </xdr:to>
        <xdr:sp macro="" textlink="">
          <xdr:nvSpPr>
            <xdr:cNvPr id="11269" name="Object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21</xdr:row>
          <xdr:rowOff>222250</xdr:rowOff>
        </xdr:from>
        <xdr:to>
          <xdr:col>12</xdr:col>
          <xdr:colOff>285750</xdr:colOff>
          <xdr:row>22</xdr:row>
          <xdr:rowOff>165100</xdr:rowOff>
        </xdr:to>
        <xdr:sp macro="" textlink="">
          <xdr:nvSpPr>
            <xdr:cNvPr id="11270" name="Object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22</xdr:row>
          <xdr:rowOff>222250</xdr:rowOff>
        </xdr:from>
        <xdr:to>
          <xdr:col>12</xdr:col>
          <xdr:colOff>266700</xdr:colOff>
          <xdr:row>23</xdr:row>
          <xdr:rowOff>165100</xdr:rowOff>
        </xdr:to>
        <xdr:sp macro="" textlink="">
          <xdr:nvSpPr>
            <xdr:cNvPr id="11271" name="Object 7" hidden="1">
              <a:extLst>
                <a:ext uri="{63B3BB69-23CF-44E3-9099-C40C66FF867C}">
                  <a14:compatExt spid="_x0000_s11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222250</xdr:rowOff>
        </xdr:from>
        <xdr:to>
          <xdr:col>12</xdr:col>
          <xdr:colOff>285750</xdr:colOff>
          <xdr:row>27</xdr:row>
          <xdr:rowOff>165100</xdr:rowOff>
        </xdr:to>
        <xdr:sp macro="" textlink="">
          <xdr:nvSpPr>
            <xdr:cNvPr id="11272" name="Object 8" hidden="1">
              <a:extLst>
                <a:ext uri="{63B3BB69-23CF-44E3-9099-C40C66FF867C}">
                  <a14:compatExt spid="_x0000_s1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222250</xdr:rowOff>
        </xdr:from>
        <xdr:to>
          <xdr:col>12</xdr:col>
          <xdr:colOff>260350</xdr:colOff>
          <xdr:row>28</xdr:row>
          <xdr:rowOff>165100</xdr:rowOff>
        </xdr:to>
        <xdr:sp macro="" textlink="">
          <xdr:nvSpPr>
            <xdr:cNvPr id="11273" name="Object 9" hidden="1">
              <a:extLst>
                <a:ext uri="{63B3BB69-23CF-44E3-9099-C40C66FF867C}">
                  <a14:compatExt spid="_x0000_s1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28</xdr:row>
          <xdr:rowOff>222250</xdr:rowOff>
        </xdr:from>
        <xdr:to>
          <xdr:col>12</xdr:col>
          <xdr:colOff>247650</xdr:colOff>
          <xdr:row>29</xdr:row>
          <xdr:rowOff>190500</xdr:rowOff>
        </xdr:to>
        <xdr:sp macro="" textlink="">
          <xdr:nvSpPr>
            <xdr:cNvPr id="11274" name="Object 10" hidden="1">
              <a:extLst>
                <a:ext uri="{63B3BB69-23CF-44E3-9099-C40C66FF867C}">
                  <a14:compatExt spid="_x0000_s1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29</xdr:row>
          <xdr:rowOff>222250</xdr:rowOff>
        </xdr:from>
        <xdr:to>
          <xdr:col>12</xdr:col>
          <xdr:colOff>279400</xdr:colOff>
          <xdr:row>30</xdr:row>
          <xdr:rowOff>184150</xdr:rowOff>
        </xdr:to>
        <xdr:sp macro="" textlink="">
          <xdr:nvSpPr>
            <xdr:cNvPr id="11275" name="Object 11" hidden="1">
              <a:extLst>
                <a:ext uri="{63B3BB69-23CF-44E3-9099-C40C66FF867C}">
                  <a14:compatExt spid="_x0000_s11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30</xdr:row>
          <xdr:rowOff>222250</xdr:rowOff>
        </xdr:from>
        <xdr:to>
          <xdr:col>12</xdr:col>
          <xdr:colOff>241300</xdr:colOff>
          <xdr:row>31</xdr:row>
          <xdr:rowOff>190500</xdr:rowOff>
        </xdr:to>
        <xdr:sp macro="" textlink="">
          <xdr:nvSpPr>
            <xdr:cNvPr id="11276" name="Object 12" hidden="1">
              <a:extLst>
                <a:ext uri="{63B3BB69-23CF-44E3-9099-C40C66FF867C}">
                  <a14:compatExt spid="_x0000_s11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495300</xdr:colOff>
          <xdr:row>32</xdr:row>
          <xdr:rowOff>12700</xdr:rowOff>
        </xdr:from>
        <xdr:to>
          <xdr:col>13</xdr:col>
          <xdr:colOff>31750</xdr:colOff>
          <xdr:row>32</xdr:row>
          <xdr:rowOff>171450</xdr:rowOff>
        </xdr:to>
        <xdr:sp macro="" textlink="">
          <xdr:nvSpPr>
            <xdr:cNvPr id="11277" name="Object 13" hidden="1">
              <a:extLst>
                <a:ext uri="{63B3BB69-23CF-44E3-9099-C40C66FF867C}">
                  <a14:compatExt spid="_x0000_s11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32</xdr:row>
          <xdr:rowOff>190500</xdr:rowOff>
        </xdr:from>
        <xdr:to>
          <xdr:col>1</xdr:col>
          <xdr:colOff>323850</xdr:colOff>
          <xdr:row>33</xdr:row>
          <xdr:rowOff>190500</xdr:rowOff>
        </xdr:to>
        <xdr:sp macro="" textlink="">
          <xdr:nvSpPr>
            <xdr:cNvPr id="11278" name="Object 14" hidden="1">
              <a:extLst>
                <a:ext uri="{63B3BB69-23CF-44E3-9099-C40C66FF867C}">
                  <a14:compatExt spid="_x0000_s11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33</xdr:row>
          <xdr:rowOff>190500</xdr:rowOff>
        </xdr:from>
        <xdr:to>
          <xdr:col>1</xdr:col>
          <xdr:colOff>323850</xdr:colOff>
          <xdr:row>34</xdr:row>
          <xdr:rowOff>203200</xdr:rowOff>
        </xdr:to>
        <xdr:sp macro="" textlink="">
          <xdr:nvSpPr>
            <xdr:cNvPr id="11279" name="Object 15" hidden="1">
              <a:extLst>
                <a:ext uri="{63B3BB69-23CF-44E3-9099-C40C66FF867C}">
                  <a14:compatExt spid="_x0000_s11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457200</xdr:colOff>
          <xdr:row>30</xdr:row>
          <xdr:rowOff>222250</xdr:rowOff>
        </xdr:from>
        <xdr:to>
          <xdr:col>6</xdr:col>
          <xdr:colOff>457200</xdr:colOff>
          <xdr:row>32</xdr:row>
          <xdr:rowOff>38100</xdr:rowOff>
        </xdr:to>
        <xdr:sp macro="" textlink="">
          <xdr:nvSpPr>
            <xdr:cNvPr id="11280" name="Object 16" hidden="1">
              <a:extLst>
                <a:ext uri="{63B3BB69-23CF-44E3-9099-C40C66FF867C}">
                  <a14:compatExt spid="_x0000_s1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831850</xdr:colOff>
          <xdr:row>31</xdr:row>
          <xdr:rowOff>209550</xdr:rowOff>
        </xdr:from>
        <xdr:to>
          <xdr:col>19</xdr:col>
          <xdr:colOff>171450</xdr:colOff>
          <xdr:row>33</xdr:row>
          <xdr:rowOff>38100</xdr:rowOff>
        </xdr:to>
        <xdr:sp macro="" textlink="">
          <xdr:nvSpPr>
            <xdr:cNvPr id="11281" name="Object 17" hidden="1">
              <a:extLst>
                <a:ext uri="{63B3BB69-23CF-44E3-9099-C40C66FF867C}">
                  <a14:compatExt spid="_x0000_s11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9</xdr:col>
      <xdr:colOff>568960</xdr:colOff>
      <xdr:row>17</xdr:row>
      <xdr:rowOff>121920</xdr:rowOff>
    </xdr:from>
    <xdr:to>
      <xdr:col>13</xdr:col>
      <xdr:colOff>428895</xdr:colOff>
      <xdr:row>22</xdr:row>
      <xdr:rowOff>182419</xdr:rowOff>
    </xdr:to>
    <xdr:sp macro="" textlink="">
      <xdr:nvSpPr>
        <xdr:cNvPr id="2" name="Rectangle 29"/>
        <xdr:cNvSpPr>
          <a:spLocks noChangeArrowheads="1"/>
        </xdr:cNvSpPr>
      </xdr:nvSpPr>
      <xdr:spPr bwMode="auto">
        <a:xfrm>
          <a:off x="7233920" y="3799840"/>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508000</xdr:colOff>
      <xdr:row>26</xdr:row>
      <xdr:rowOff>0</xdr:rowOff>
    </xdr:from>
    <xdr:to>
      <xdr:col>26</xdr:col>
      <xdr:colOff>1143000</xdr:colOff>
      <xdr:row>27</xdr:row>
      <xdr:rowOff>101600</xdr:rowOff>
    </xdr:to>
    <xdr:sp macro="" textlink="">
      <xdr:nvSpPr>
        <xdr:cNvPr id="8" name="TextBox 7"/>
        <xdr:cNvSpPr txBox="1"/>
      </xdr:nvSpPr>
      <xdr:spPr>
        <a:xfrm>
          <a:off x="15485533" y="7679267"/>
          <a:ext cx="7924800" cy="423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In this example, the dimensions have been made </a:t>
          </a:r>
          <a:r>
            <a:rPr lang="en-US" sz="1100" baseline="0"/>
            <a:t>blurry by purpose - due to confidential information.</a:t>
          </a:r>
          <a:endParaRPr lang="en-US" sz="1100"/>
        </a:p>
      </xdr:txBody>
    </xdr:sp>
    <xdr:clientData/>
  </xdr:twoCellAnchor>
  <xdr:twoCellAnchor editAs="oneCell">
    <xdr:from>
      <xdr:col>18</xdr:col>
      <xdr:colOff>595745</xdr:colOff>
      <xdr:row>6</xdr:row>
      <xdr:rowOff>69273</xdr:rowOff>
    </xdr:from>
    <xdr:to>
      <xdr:col>26</xdr:col>
      <xdr:colOff>1244184</xdr:colOff>
      <xdr:row>23</xdr:row>
      <xdr:rowOff>118812</xdr:rowOff>
    </xdr:to>
    <xdr:pic>
      <xdr:nvPicPr>
        <xdr:cNvPr id="3" name="Picture 2"/>
        <xdr:cNvPicPr>
          <a:picLocks noChangeAspect="1"/>
        </xdr:cNvPicPr>
      </xdr:nvPicPr>
      <xdr:blipFill>
        <a:blip xmlns:r="http://schemas.openxmlformats.org/officeDocument/2006/relationships" r:embed="rId1"/>
        <a:stretch>
          <a:fillRect/>
        </a:stretch>
      </xdr:blipFill>
      <xdr:spPr>
        <a:xfrm>
          <a:off x="15572509" y="1323109"/>
          <a:ext cx="7942857" cy="5466667"/>
        </a:xfrm>
        <a:prstGeom prst="rect">
          <a:avLst/>
        </a:prstGeom>
      </xdr:spPr>
    </xdr:pic>
    <xdr:clientData/>
  </xdr:twoCellAnchor>
  <xdr:twoCellAnchor>
    <xdr:from>
      <xdr:col>10</xdr:col>
      <xdr:colOff>0</xdr:colOff>
      <xdr:row>13</xdr:row>
      <xdr:rowOff>0</xdr:rowOff>
    </xdr:from>
    <xdr:to>
      <xdr:col>13</xdr:col>
      <xdr:colOff>347615</xdr:colOff>
      <xdr:row>16</xdr:row>
      <xdr:rowOff>104949</xdr:rowOff>
    </xdr:to>
    <xdr:sp macro="" textlink="">
      <xdr:nvSpPr>
        <xdr:cNvPr id="9" name="Rectangle 29"/>
        <xdr:cNvSpPr>
          <a:spLocks noChangeArrowheads="1"/>
        </xdr:cNvSpPr>
      </xdr:nvSpPr>
      <xdr:spPr bwMode="auto">
        <a:xfrm>
          <a:off x="8715375" y="3495675"/>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twoCellAnchor>
    <xdr:from>
      <xdr:col>19</xdr:col>
      <xdr:colOff>1876425</xdr:colOff>
      <xdr:row>13</xdr:row>
      <xdr:rowOff>314325</xdr:rowOff>
    </xdr:from>
    <xdr:to>
      <xdr:col>25</xdr:col>
      <xdr:colOff>414290</xdr:colOff>
      <xdr:row>17</xdr:row>
      <xdr:rowOff>95424</xdr:rowOff>
    </xdr:to>
    <xdr:sp macro="" textlink="">
      <xdr:nvSpPr>
        <xdr:cNvPr id="10" name="Rectangle 29"/>
        <xdr:cNvSpPr>
          <a:spLocks noChangeArrowheads="1"/>
        </xdr:cNvSpPr>
      </xdr:nvSpPr>
      <xdr:spPr bwMode="auto">
        <a:xfrm>
          <a:off x="18507075" y="3810000"/>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106680</xdr:colOff>
      <xdr:row>11</xdr:row>
      <xdr:rowOff>441960</xdr:rowOff>
    </xdr:from>
    <xdr:to>
      <xdr:col>9</xdr:col>
      <xdr:colOff>1170575</xdr:colOff>
      <xdr:row>14</xdr:row>
      <xdr:rowOff>101139</xdr:rowOff>
    </xdr:to>
    <xdr:sp macro="" textlink="">
      <xdr:nvSpPr>
        <xdr:cNvPr id="3" name="Rectangle 29"/>
        <xdr:cNvSpPr>
          <a:spLocks noChangeArrowheads="1"/>
        </xdr:cNvSpPr>
      </xdr:nvSpPr>
      <xdr:spPr bwMode="auto">
        <a:xfrm>
          <a:off x="3154680" y="3421380"/>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3</xdr:col>
      <xdr:colOff>784860</xdr:colOff>
      <xdr:row>0</xdr:row>
      <xdr:rowOff>0</xdr:rowOff>
    </xdr:from>
    <xdr:ext cx="44884" cy="206467"/>
    <xdr:sp macro="" textlink="">
      <xdr:nvSpPr>
        <xdr:cNvPr id="2" name="Rectangle 147"/>
        <xdr:cNvSpPr>
          <a:spLocks noChangeArrowheads="1"/>
        </xdr:cNvSpPr>
      </xdr:nvSpPr>
      <xdr:spPr bwMode="auto">
        <a:xfrm>
          <a:off x="2766060" y="0"/>
          <a:ext cx="44884" cy="206467"/>
        </a:xfrm>
        <a:prstGeom prst="rect">
          <a:avLst/>
        </a:prstGeom>
        <a:noFill/>
        <a:ln w="9525">
          <a:noFill/>
          <a:miter lim="800000"/>
          <a:headEnd/>
          <a:tailEnd/>
        </a:ln>
      </xdr:spPr>
      <xdr:txBody>
        <a:bodyPr wrap="none" lIns="0" tIns="0" rIns="0" bIns="0" anchor="t" upright="1">
          <a:spAutoFit/>
        </a:bodyPr>
        <a:lstStyle/>
        <a:p>
          <a:pPr algn="l" rtl="0">
            <a:defRPr sz="1000"/>
          </a:pPr>
          <a:r>
            <a:rPr lang="en-US" sz="1400" b="0" i="0" strike="noStrike">
              <a:solidFill>
                <a:srgbClr val="000000"/>
              </a:solidFill>
              <a:latin typeface="Times New Roman"/>
              <a:cs typeface="Times New Roman"/>
            </a:rPr>
            <a:t> </a:t>
          </a:r>
        </a:p>
      </xdr:txBody>
    </xdr:sp>
    <xdr:clientData/>
  </xdr:oneCellAnchor>
  <xdr:oneCellAnchor>
    <xdr:from>
      <xdr:col>3</xdr:col>
      <xdr:colOff>784860</xdr:colOff>
      <xdr:row>3</xdr:row>
      <xdr:rowOff>116205</xdr:rowOff>
    </xdr:from>
    <xdr:ext cx="44884" cy="206467"/>
    <xdr:sp macro="" textlink="">
      <xdr:nvSpPr>
        <xdr:cNvPr id="3" name="Rectangle 147"/>
        <xdr:cNvSpPr>
          <a:spLocks noChangeArrowheads="1"/>
        </xdr:cNvSpPr>
      </xdr:nvSpPr>
      <xdr:spPr bwMode="auto">
        <a:xfrm>
          <a:off x="2480310" y="782955"/>
          <a:ext cx="44884" cy="206467"/>
        </a:xfrm>
        <a:prstGeom prst="rect">
          <a:avLst/>
        </a:prstGeom>
        <a:noFill/>
        <a:ln w="9525">
          <a:noFill/>
          <a:miter lim="800000"/>
          <a:headEnd/>
          <a:tailEnd/>
        </a:ln>
      </xdr:spPr>
      <xdr:txBody>
        <a:bodyPr wrap="none" lIns="0" tIns="0" rIns="0" bIns="0" anchor="t" upright="1">
          <a:spAutoFit/>
        </a:bodyPr>
        <a:lstStyle/>
        <a:p>
          <a:pPr algn="l" rtl="0">
            <a:defRPr sz="1000"/>
          </a:pPr>
          <a:r>
            <a:rPr lang="en-US" sz="1400" b="0" i="0" strike="noStrike">
              <a:solidFill>
                <a:srgbClr val="000000"/>
              </a:solidFill>
              <a:latin typeface="Times New Roman"/>
              <a:cs typeface="Times New Roman"/>
            </a:rPr>
            <a:t> </a:t>
          </a:r>
        </a:p>
      </xdr:txBody>
    </xdr:sp>
    <xdr:clientData/>
  </xdr:oneCellAnchor>
  <xdr:twoCellAnchor>
    <xdr:from>
      <xdr:col>8</xdr:col>
      <xdr:colOff>419100</xdr:colOff>
      <xdr:row>15</xdr:row>
      <xdr:rowOff>152400</xdr:rowOff>
    </xdr:from>
    <xdr:to>
      <xdr:col>37</xdr:col>
      <xdr:colOff>277522</xdr:colOff>
      <xdr:row>22</xdr:row>
      <xdr:rowOff>129540</xdr:rowOff>
    </xdr:to>
    <xdr:sp macro="" textlink="">
      <xdr:nvSpPr>
        <xdr:cNvPr id="4" name="Rectangle 3"/>
        <xdr:cNvSpPr>
          <a:spLocks noChangeArrowheads="1"/>
        </xdr:cNvSpPr>
      </xdr:nvSpPr>
      <xdr:spPr bwMode="auto">
        <a:xfrm>
          <a:off x="6263640" y="4099560"/>
          <a:ext cx="11593222" cy="115062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0</xdr:colOff>
      <xdr:row>1</xdr:row>
      <xdr:rowOff>0</xdr:rowOff>
    </xdr:from>
    <xdr:to>
      <xdr:col>12</xdr:col>
      <xdr:colOff>847725</xdr:colOff>
      <xdr:row>5</xdr:row>
      <xdr:rowOff>171450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1</xdr:row>
      <xdr:rowOff>57150</xdr:rowOff>
    </xdr:from>
    <xdr:to>
      <xdr:col>27</xdr:col>
      <xdr:colOff>390525</xdr:colOff>
      <xdr:row>5</xdr:row>
      <xdr:rowOff>285750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0</xdr:colOff>
      <xdr:row>1</xdr:row>
      <xdr:rowOff>0</xdr:rowOff>
    </xdr:from>
    <xdr:to>
      <xdr:col>41</xdr:col>
      <xdr:colOff>371475</xdr:colOff>
      <xdr:row>5</xdr:row>
      <xdr:rowOff>228600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47</xdr:col>
      <xdr:colOff>0</xdr:colOff>
      <xdr:row>1</xdr:row>
      <xdr:rowOff>0</xdr:rowOff>
    </xdr:from>
    <xdr:to>
      <xdr:col>54</xdr:col>
      <xdr:colOff>847725</xdr:colOff>
      <xdr:row>5</xdr:row>
      <xdr:rowOff>228600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61</xdr:col>
      <xdr:colOff>0</xdr:colOff>
      <xdr:row>1</xdr:row>
      <xdr:rowOff>0</xdr:rowOff>
    </xdr:from>
    <xdr:to>
      <xdr:col>68</xdr:col>
      <xdr:colOff>847725</xdr:colOff>
      <xdr:row>5</xdr:row>
      <xdr:rowOff>228600</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75</xdr:col>
      <xdr:colOff>0</xdr:colOff>
      <xdr:row>1</xdr:row>
      <xdr:rowOff>0</xdr:rowOff>
    </xdr:from>
    <xdr:to>
      <xdr:col>82</xdr:col>
      <xdr:colOff>847725</xdr:colOff>
      <xdr:row>5</xdr:row>
      <xdr:rowOff>228600</xdr:rowOff>
    </xdr:to>
    <xdr:graphicFrame macro="">
      <xdr:nvGraphicFramePr>
        <xdr:cNvPr id="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89</xdr:col>
      <xdr:colOff>0</xdr:colOff>
      <xdr:row>1</xdr:row>
      <xdr:rowOff>0</xdr:rowOff>
    </xdr:from>
    <xdr:to>
      <xdr:col>96</xdr:col>
      <xdr:colOff>847725</xdr:colOff>
      <xdr:row>5</xdr:row>
      <xdr:rowOff>228600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103</xdr:col>
      <xdr:colOff>0</xdr:colOff>
      <xdr:row>1</xdr:row>
      <xdr:rowOff>0</xdr:rowOff>
    </xdr:from>
    <xdr:to>
      <xdr:col>111</xdr:col>
      <xdr:colOff>22225</xdr:colOff>
      <xdr:row>5</xdr:row>
      <xdr:rowOff>228600</xdr:rowOff>
    </xdr:to>
    <xdr:graphicFrame macro="">
      <xdr:nvGraphicFramePr>
        <xdr:cNvPr id="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117</xdr:col>
      <xdr:colOff>0</xdr:colOff>
      <xdr:row>1</xdr:row>
      <xdr:rowOff>0</xdr:rowOff>
    </xdr:from>
    <xdr:to>
      <xdr:col>124</xdr:col>
      <xdr:colOff>847725</xdr:colOff>
      <xdr:row>5</xdr:row>
      <xdr:rowOff>228600</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131</xdr:col>
      <xdr:colOff>0</xdr:colOff>
      <xdr:row>1</xdr:row>
      <xdr:rowOff>0</xdr:rowOff>
    </xdr:from>
    <xdr:to>
      <xdr:col>138</xdr:col>
      <xdr:colOff>847725</xdr:colOff>
      <xdr:row>5</xdr:row>
      <xdr:rowOff>228600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145</xdr:col>
      <xdr:colOff>0</xdr:colOff>
      <xdr:row>1</xdr:row>
      <xdr:rowOff>0</xdr:rowOff>
    </xdr:from>
    <xdr:to>
      <xdr:col>152</xdr:col>
      <xdr:colOff>847725</xdr:colOff>
      <xdr:row>5</xdr:row>
      <xdr:rowOff>228600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159</xdr:col>
      <xdr:colOff>0</xdr:colOff>
      <xdr:row>1</xdr:row>
      <xdr:rowOff>0</xdr:rowOff>
    </xdr:from>
    <xdr:to>
      <xdr:col>166</xdr:col>
      <xdr:colOff>847725</xdr:colOff>
      <xdr:row>5</xdr:row>
      <xdr:rowOff>228600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173</xdr:col>
      <xdr:colOff>0</xdr:colOff>
      <xdr:row>1</xdr:row>
      <xdr:rowOff>0</xdr:rowOff>
    </xdr:from>
    <xdr:to>
      <xdr:col>180</xdr:col>
      <xdr:colOff>847725</xdr:colOff>
      <xdr:row>5</xdr:row>
      <xdr:rowOff>228600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187</xdr:col>
      <xdr:colOff>0</xdr:colOff>
      <xdr:row>1</xdr:row>
      <xdr:rowOff>0</xdr:rowOff>
    </xdr:from>
    <xdr:to>
      <xdr:col>194</xdr:col>
      <xdr:colOff>847725</xdr:colOff>
      <xdr:row>5</xdr:row>
      <xdr:rowOff>228600</xdr:rowOff>
    </xdr:to>
    <xdr:graphicFrame macro="">
      <xdr:nvGraphicFramePr>
        <xdr:cNvPr id="1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201</xdr:col>
      <xdr:colOff>0</xdr:colOff>
      <xdr:row>1</xdr:row>
      <xdr:rowOff>0</xdr:rowOff>
    </xdr:from>
    <xdr:to>
      <xdr:col>208</xdr:col>
      <xdr:colOff>847725</xdr:colOff>
      <xdr:row>5</xdr:row>
      <xdr:rowOff>228600</xdr:rowOff>
    </xdr:to>
    <xdr:graphicFrame macro="">
      <xdr:nvGraphicFramePr>
        <xdr:cNvPr id="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215</xdr:col>
      <xdr:colOff>0</xdr:colOff>
      <xdr:row>1</xdr:row>
      <xdr:rowOff>0</xdr:rowOff>
    </xdr:from>
    <xdr:to>
      <xdr:col>222</xdr:col>
      <xdr:colOff>847725</xdr:colOff>
      <xdr:row>5</xdr:row>
      <xdr:rowOff>228600</xdr:rowOff>
    </xdr:to>
    <xdr:graphicFrame macro="">
      <xdr:nvGraphicFramePr>
        <xdr:cNvPr id="1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229</xdr:col>
      <xdr:colOff>0</xdr:colOff>
      <xdr:row>1</xdr:row>
      <xdr:rowOff>0</xdr:rowOff>
    </xdr:from>
    <xdr:to>
      <xdr:col>236</xdr:col>
      <xdr:colOff>847725</xdr:colOff>
      <xdr:row>5</xdr:row>
      <xdr:rowOff>228600</xdr:rowOff>
    </xdr:to>
    <xdr:graphicFrame macro="">
      <xdr:nvGraphicFramePr>
        <xdr:cNvPr id="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243</xdr:col>
      <xdr:colOff>0</xdr:colOff>
      <xdr:row>1</xdr:row>
      <xdr:rowOff>0</xdr:rowOff>
    </xdr:from>
    <xdr:to>
      <xdr:col>250</xdr:col>
      <xdr:colOff>847725</xdr:colOff>
      <xdr:row>5</xdr:row>
      <xdr:rowOff>228600</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365125</xdr:colOff>
      <xdr:row>19</xdr:row>
      <xdr:rowOff>79375</xdr:rowOff>
    </xdr:from>
    <xdr:to>
      <xdr:col>34</xdr:col>
      <xdr:colOff>636297</xdr:colOff>
      <xdr:row>24</xdr:row>
      <xdr:rowOff>163830</xdr:rowOff>
    </xdr:to>
    <xdr:sp macro="" textlink="">
      <xdr:nvSpPr>
        <xdr:cNvPr id="20" name="Rectangle 19"/>
        <xdr:cNvSpPr>
          <a:spLocks noChangeArrowheads="1"/>
        </xdr:cNvSpPr>
      </xdr:nvSpPr>
      <xdr:spPr bwMode="auto">
        <a:xfrm>
          <a:off x="14287500" y="4937125"/>
          <a:ext cx="11288422" cy="111633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twoCellAnchor>
    <xdr:from>
      <xdr:col>2</xdr:col>
      <xdr:colOff>0</xdr:colOff>
      <xdr:row>9</xdr:row>
      <xdr:rowOff>0</xdr:rowOff>
    </xdr:from>
    <xdr:to>
      <xdr:col>6</xdr:col>
      <xdr:colOff>512715</xdr:colOff>
      <xdr:row>14</xdr:row>
      <xdr:rowOff>60499</xdr:rowOff>
    </xdr:to>
    <xdr:sp macro="" textlink="">
      <xdr:nvSpPr>
        <xdr:cNvPr id="21" name="Rectangle 29"/>
        <xdr:cNvSpPr>
          <a:spLocks noChangeArrowheads="1"/>
        </xdr:cNvSpPr>
      </xdr:nvSpPr>
      <xdr:spPr bwMode="auto">
        <a:xfrm>
          <a:off x="1625600" y="2755900"/>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106680</xdr:colOff>
      <xdr:row>11</xdr:row>
      <xdr:rowOff>53340</xdr:rowOff>
    </xdr:from>
    <xdr:to>
      <xdr:col>3</xdr:col>
      <xdr:colOff>1452515</xdr:colOff>
      <xdr:row>14</xdr:row>
      <xdr:rowOff>482139</xdr:rowOff>
    </xdr:to>
    <xdr:sp macro="" textlink="">
      <xdr:nvSpPr>
        <xdr:cNvPr id="4" name="Rectangle 29"/>
        <xdr:cNvSpPr>
          <a:spLocks noChangeArrowheads="1"/>
        </xdr:cNvSpPr>
      </xdr:nvSpPr>
      <xdr:spPr bwMode="auto">
        <a:xfrm>
          <a:off x="2682240" y="1996440"/>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twoCellAnchor>
    <xdr:from>
      <xdr:col>4</xdr:col>
      <xdr:colOff>1249680</xdr:colOff>
      <xdr:row>20</xdr:row>
      <xdr:rowOff>160020</xdr:rowOff>
    </xdr:from>
    <xdr:to>
      <xdr:col>5</xdr:col>
      <xdr:colOff>373380</xdr:colOff>
      <xdr:row>22</xdr:row>
      <xdr:rowOff>38100</xdr:rowOff>
    </xdr:to>
    <xdr:sp macro="" textlink="">
      <xdr:nvSpPr>
        <xdr:cNvPr id="9" name="Rectangle 8"/>
        <xdr:cNvSpPr/>
      </xdr:nvSpPr>
      <xdr:spPr>
        <a:xfrm>
          <a:off x="7505700" y="4655820"/>
          <a:ext cx="1493520" cy="2133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975360</xdr:colOff>
      <xdr:row>27</xdr:row>
      <xdr:rowOff>106680</xdr:rowOff>
    </xdr:from>
    <xdr:to>
      <xdr:col>5</xdr:col>
      <xdr:colOff>99060</xdr:colOff>
      <xdr:row>30</xdr:row>
      <xdr:rowOff>152400</xdr:rowOff>
    </xdr:to>
    <xdr:sp macro="" textlink="">
      <xdr:nvSpPr>
        <xdr:cNvPr id="10" name="Rectangle 9"/>
        <xdr:cNvSpPr/>
      </xdr:nvSpPr>
      <xdr:spPr>
        <a:xfrm>
          <a:off x="7231380" y="5775960"/>
          <a:ext cx="1493520" cy="5486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118533</xdr:colOff>
      <xdr:row>29</xdr:row>
      <xdr:rowOff>126999</xdr:rowOff>
    </xdr:from>
    <xdr:to>
      <xdr:col>6</xdr:col>
      <xdr:colOff>1405466</xdr:colOff>
      <xdr:row>30</xdr:row>
      <xdr:rowOff>160867</xdr:rowOff>
    </xdr:to>
    <xdr:sp macro="" textlink="">
      <xdr:nvSpPr>
        <xdr:cNvPr id="11" name="Rectangle 10"/>
        <xdr:cNvSpPr/>
      </xdr:nvSpPr>
      <xdr:spPr>
        <a:xfrm>
          <a:off x="10058400" y="6180666"/>
          <a:ext cx="1286933" cy="2032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467731</xdr:colOff>
      <xdr:row>2</xdr:row>
      <xdr:rowOff>85724</xdr:rowOff>
    </xdr:from>
    <xdr:to>
      <xdr:col>2</xdr:col>
      <xdr:colOff>17585</xdr:colOff>
      <xdr:row>7</xdr:row>
      <xdr:rowOff>549090</xdr:rowOff>
    </xdr:to>
    <xdr:pic>
      <xdr:nvPicPr>
        <xdr:cNvPr id="5" name="Picture 4"/>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67731" y="525339"/>
          <a:ext cx="2128931" cy="2684889"/>
        </a:xfrm>
        <a:prstGeom prst="rect">
          <a:avLst/>
        </a:prstGeom>
      </xdr:spPr>
    </xdr:pic>
    <xdr:clientData/>
  </xdr:twoCellAnchor>
  <xdr:twoCellAnchor editAs="oneCell">
    <xdr:from>
      <xdr:col>2</xdr:col>
      <xdr:colOff>266700</xdr:colOff>
      <xdr:row>3</xdr:row>
      <xdr:rowOff>142875</xdr:rowOff>
    </xdr:from>
    <xdr:to>
      <xdr:col>4</xdr:col>
      <xdr:colOff>387999</xdr:colOff>
      <xdr:row>6</xdr:row>
      <xdr:rowOff>158261</xdr:rowOff>
    </xdr:to>
    <xdr:pic>
      <xdr:nvPicPr>
        <xdr:cNvPr id="7" name="Picture 6"/>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845777" y="752475"/>
          <a:ext cx="3802345" cy="1439740"/>
        </a:xfrm>
        <a:prstGeom prst="rect">
          <a:avLst/>
        </a:prstGeom>
      </xdr:spPr>
    </xdr:pic>
    <xdr:clientData/>
  </xdr:twoCellAnchor>
  <xdr:twoCellAnchor editAs="oneCell">
    <xdr:from>
      <xdr:col>2</xdr:col>
      <xdr:colOff>597008</xdr:colOff>
      <xdr:row>14</xdr:row>
      <xdr:rowOff>152400</xdr:rowOff>
    </xdr:from>
    <xdr:to>
      <xdr:col>2</xdr:col>
      <xdr:colOff>1421256</xdr:colOff>
      <xdr:row>14</xdr:row>
      <xdr:rowOff>788248</xdr:rowOff>
    </xdr:to>
    <xdr:pic>
      <xdr:nvPicPr>
        <xdr:cNvPr id="2" name="Picture 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76085" y="4601308"/>
          <a:ext cx="824248" cy="63584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69274</xdr:colOff>
      <xdr:row>0</xdr:row>
      <xdr:rowOff>267347</xdr:rowOff>
    </xdr:from>
    <xdr:to>
      <xdr:col>11</xdr:col>
      <xdr:colOff>51956</xdr:colOff>
      <xdr:row>2</xdr:row>
      <xdr:rowOff>744680</xdr:rowOff>
    </xdr:to>
    <xdr:pic>
      <xdr:nvPicPr>
        <xdr:cNvPr id="2" name="图片 1" descr="4350857399143823.jpg"/>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632874" y="267347"/>
          <a:ext cx="3640282" cy="2039433"/>
        </a:xfrm>
        <a:prstGeom prst="rect">
          <a:avLst/>
        </a:prstGeom>
      </xdr:spPr>
    </xdr:pic>
    <xdr:clientData/>
  </xdr:twoCellAnchor>
  <xdr:twoCellAnchor editAs="oneCell">
    <xdr:from>
      <xdr:col>5</xdr:col>
      <xdr:colOff>115364</xdr:colOff>
      <xdr:row>2</xdr:row>
      <xdr:rowOff>1006166</xdr:rowOff>
    </xdr:from>
    <xdr:to>
      <xdr:col>11</xdr:col>
      <xdr:colOff>98046</xdr:colOff>
      <xdr:row>8</xdr:row>
      <xdr:rowOff>80726</xdr:rowOff>
    </xdr:to>
    <xdr:pic>
      <xdr:nvPicPr>
        <xdr:cNvPr id="3" name="图片 2" descr="35275976985674430.jpg"/>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3678964" y="2568266"/>
          <a:ext cx="3640282" cy="2055885"/>
        </a:xfrm>
        <a:prstGeom prst="rect">
          <a:avLst/>
        </a:prstGeom>
      </xdr:spPr>
    </xdr:pic>
    <xdr:clientData/>
  </xdr:twoCellAnchor>
  <xdr:twoCellAnchor editAs="oneCell">
    <xdr:from>
      <xdr:col>1</xdr:col>
      <xdr:colOff>275734</xdr:colOff>
      <xdr:row>0</xdr:row>
      <xdr:rowOff>223130</xdr:rowOff>
    </xdr:from>
    <xdr:to>
      <xdr:col>4</xdr:col>
      <xdr:colOff>581121</xdr:colOff>
      <xdr:row>8</xdr:row>
      <xdr:rowOff>50223</xdr:rowOff>
    </xdr:to>
    <xdr:pic>
      <xdr:nvPicPr>
        <xdr:cNvPr id="5" name="图片 4" descr="656907351556632747.jp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724784" y="223130"/>
          <a:ext cx="2191337" cy="4399093"/>
        </a:xfrm>
        <a:prstGeom prst="rect">
          <a:avLst/>
        </a:prstGeom>
      </xdr:spPr>
    </xdr:pic>
    <xdr:clientData/>
  </xdr:twoCellAnchor>
  <xdr:twoCellAnchor editAs="oneCell">
    <xdr:from>
      <xdr:col>5</xdr:col>
      <xdr:colOff>107805</xdr:colOff>
      <xdr:row>8</xdr:row>
      <xdr:rowOff>213507</xdr:rowOff>
    </xdr:from>
    <xdr:to>
      <xdr:col>11</xdr:col>
      <xdr:colOff>145906</xdr:colOff>
      <xdr:row>10</xdr:row>
      <xdr:rowOff>831</xdr:rowOff>
    </xdr:to>
    <xdr:pic>
      <xdr:nvPicPr>
        <xdr:cNvPr id="6" name="图片 5" descr="8281.jp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671405" y="4756932"/>
          <a:ext cx="3695701" cy="1911399"/>
        </a:xfrm>
        <a:prstGeom prst="rect">
          <a:avLst/>
        </a:prstGeom>
      </xdr:spPr>
    </xdr:pic>
    <xdr:clientData/>
  </xdr:twoCellAnchor>
  <xdr:twoCellAnchor>
    <xdr:from>
      <xdr:col>0</xdr:col>
      <xdr:colOff>8096250</xdr:colOff>
      <xdr:row>5</xdr:row>
      <xdr:rowOff>114300</xdr:rowOff>
    </xdr:from>
    <xdr:to>
      <xdr:col>7</xdr:col>
      <xdr:colOff>404765</xdr:colOff>
      <xdr:row>9</xdr:row>
      <xdr:rowOff>1076499</xdr:rowOff>
    </xdr:to>
    <xdr:sp macro="" textlink="">
      <xdr:nvSpPr>
        <xdr:cNvPr id="7" name="Rectangle 29"/>
        <xdr:cNvSpPr>
          <a:spLocks noChangeArrowheads="1"/>
        </xdr:cNvSpPr>
      </xdr:nvSpPr>
      <xdr:spPr bwMode="auto">
        <a:xfrm>
          <a:off x="8096250" y="3409950"/>
          <a:ext cx="7529465" cy="2790999"/>
        </a:xfrm>
        <a:prstGeom prst="rect">
          <a:avLst/>
        </a:prstGeom>
        <a:noFill/>
        <a:ln w="9525">
          <a:noFill/>
          <a:miter lim="800000"/>
          <a:headEnd/>
          <a:tailEnd/>
        </a:ln>
      </xdr:spPr>
      <xdr:txBody>
        <a:bodyPr vertOverflow="clip" wrap="square" lIns="91440" tIns="45720" rIns="91440" bIns="45720" anchor="ctr" upright="1"/>
        <a:lstStyle/>
        <a:p>
          <a:pPr algn="ctr" rtl="0">
            <a:defRPr sz="1000"/>
          </a:pPr>
          <a:r>
            <a:rPr lang="en-US" sz="4800" b="0" i="0" u="none" strike="noStrike" baseline="0">
              <a:solidFill>
                <a:srgbClr val="FF0000"/>
              </a:solidFill>
              <a:latin typeface="Arial"/>
              <a:cs typeface="Arial"/>
            </a:rPr>
            <a:t>EXAMPLE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29</xdr:row>
      <xdr:rowOff>0</xdr:rowOff>
    </xdr:from>
    <xdr:to>
      <xdr:col>17</xdr:col>
      <xdr:colOff>581025</xdr:colOff>
      <xdr:row>55</xdr:row>
      <xdr:rowOff>47625</xdr:rowOff>
    </xdr:to>
    <xdr:graphicFrame macro="">
      <xdr:nvGraphicFramePr>
        <xdr:cNvPr id="61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351463</xdr:colOff>
      <xdr:row>2</xdr:row>
      <xdr:rowOff>325546</xdr:rowOff>
    </xdr:from>
    <xdr:to>
      <xdr:col>2</xdr:col>
      <xdr:colOff>1246813</xdr:colOff>
      <xdr:row>2</xdr:row>
      <xdr:rowOff>829180</xdr:rowOff>
    </xdr:to>
    <xdr:pic>
      <xdr:nvPicPr>
        <xdr:cNvPr id="3" name="图片 1" descr="18979447306179317.jpg"/>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5400000" flipH="1">
          <a:off x="2827459" y="962026"/>
          <a:ext cx="503634" cy="895350"/>
        </a:xfrm>
        <a:prstGeom prst="rect">
          <a:avLst/>
        </a:prstGeom>
      </xdr:spPr>
    </xdr:pic>
    <xdr:clientData/>
  </xdr:twoCellAnchor>
  <xdr:twoCellAnchor editAs="oneCell">
    <xdr:from>
      <xdr:col>5</xdr:col>
      <xdr:colOff>371475</xdr:colOff>
      <xdr:row>2</xdr:row>
      <xdr:rowOff>314326</xdr:rowOff>
    </xdr:from>
    <xdr:to>
      <xdr:col>5</xdr:col>
      <xdr:colOff>3781425</xdr:colOff>
      <xdr:row>2</xdr:row>
      <xdr:rowOff>962026</xdr:rowOff>
    </xdr:to>
    <xdr:pic>
      <xdr:nvPicPr>
        <xdr:cNvPr id="5" name="Picture 4"/>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6943725" y="1190626"/>
          <a:ext cx="3409950" cy="647700"/>
        </a:xfrm>
        <a:prstGeom prst="rect">
          <a:avLst/>
        </a:prstGeom>
        <a:ln>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editAs="oneCell">
        <xdr:from>
          <xdr:col>7</xdr:col>
          <xdr:colOff>457200</xdr:colOff>
          <xdr:row>2</xdr:row>
          <xdr:rowOff>247650</xdr:rowOff>
        </xdr:from>
        <xdr:to>
          <xdr:col>7</xdr:col>
          <xdr:colOff>1371600</xdr:colOff>
          <xdr:row>2</xdr:row>
          <xdr:rowOff>933450</xdr:rowOff>
        </xdr:to>
        <xdr:sp macro="" textlink="">
          <xdr:nvSpPr>
            <xdr:cNvPr id="133123" name="Object 3" hidden="1">
              <a:extLst>
                <a:ext uri="{63B3BB69-23CF-44E3-9099-C40C66FF867C}">
                  <a14:compatExt spid="_x0000_s1331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3</xdr:col>
      <xdr:colOff>381000</xdr:colOff>
      <xdr:row>2</xdr:row>
      <xdr:rowOff>451339</xdr:rowOff>
    </xdr:from>
    <xdr:to>
      <xdr:col>5</xdr:col>
      <xdr:colOff>974800</xdr:colOff>
      <xdr:row>4</xdr:row>
      <xdr:rowOff>132791</xdr:rowOff>
    </xdr:to>
    <xdr:sp macro="" textlink="">
      <xdr:nvSpPr>
        <xdr:cNvPr id="6" name="Rectangle 29"/>
        <xdr:cNvSpPr>
          <a:spLocks noChangeArrowheads="1"/>
        </xdr:cNvSpPr>
      </xdr:nvSpPr>
      <xdr:spPr bwMode="auto">
        <a:xfrm>
          <a:off x="4179277" y="1283677"/>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523875</xdr:colOff>
      <xdr:row>12</xdr:row>
      <xdr:rowOff>136645</xdr:rowOff>
    </xdr:from>
    <xdr:to>
      <xdr:col>6</xdr:col>
      <xdr:colOff>352425</xdr:colOff>
      <xdr:row>21</xdr:row>
      <xdr:rowOff>53505</xdr:rowOff>
    </xdr:to>
    <xdr:pic>
      <xdr:nvPicPr>
        <xdr:cNvPr id="3" name="图片 6" descr="2016-12-05_134834.png"/>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676650" y="2375020"/>
          <a:ext cx="1790700" cy="1383710"/>
        </a:xfrm>
        <a:prstGeom prst="rect">
          <a:avLst/>
        </a:prstGeom>
      </xdr:spPr>
    </xdr:pic>
    <xdr:clientData/>
  </xdr:twoCellAnchor>
  <xdr:twoCellAnchor editAs="oneCell">
    <xdr:from>
      <xdr:col>1</xdr:col>
      <xdr:colOff>600076</xdr:colOff>
      <xdr:row>12</xdr:row>
      <xdr:rowOff>74465</xdr:rowOff>
    </xdr:from>
    <xdr:to>
      <xdr:col>2</xdr:col>
      <xdr:colOff>923926</xdr:colOff>
      <xdr:row>21</xdr:row>
      <xdr:rowOff>59350</xdr:rowOff>
    </xdr:to>
    <xdr:pic>
      <xdr:nvPicPr>
        <xdr:cNvPr id="4" name="图片 8" descr="2016-12-06_112557.png"/>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42951" y="2312840"/>
          <a:ext cx="1704975" cy="1451735"/>
        </a:xfrm>
        <a:prstGeom prst="rect">
          <a:avLst/>
        </a:prstGeom>
      </xdr:spPr>
    </xdr:pic>
    <xdr:clientData/>
  </xdr:twoCellAnchor>
  <xdr:twoCellAnchor editAs="oneCell">
    <xdr:from>
      <xdr:col>8</xdr:col>
      <xdr:colOff>352425</xdr:colOff>
      <xdr:row>12</xdr:row>
      <xdr:rowOff>133350</xdr:rowOff>
    </xdr:from>
    <xdr:to>
      <xdr:col>9</xdr:col>
      <xdr:colOff>1047750</xdr:colOff>
      <xdr:row>21</xdr:row>
      <xdr:rowOff>59346</xdr:rowOff>
    </xdr:to>
    <xdr:pic>
      <xdr:nvPicPr>
        <xdr:cNvPr id="5" name="图片 9" descr="IMG_20161206_111445.jp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600825" y="2371725"/>
          <a:ext cx="1962150" cy="139284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57150</xdr:colOff>
          <xdr:row>1</xdr:row>
          <xdr:rowOff>228600</xdr:rowOff>
        </xdr:from>
        <xdr:to>
          <xdr:col>8</xdr:col>
          <xdr:colOff>628650</xdr:colOff>
          <xdr:row>2</xdr:row>
          <xdr:rowOff>107950</xdr:rowOff>
        </xdr:to>
        <xdr:sp macro="" textlink="">
          <xdr:nvSpPr>
            <xdr:cNvPr id="201729" name="Check Box 1" hidden="1">
              <a:extLst>
                <a:ext uri="{63B3BB69-23CF-44E3-9099-C40C66FF867C}">
                  <a14:compatExt spid="_x0000_s2017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Parts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xdr:row>
          <xdr:rowOff>222250</xdr:rowOff>
        </xdr:from>
        <xdr:to>
          <xdr:col>9</xdr:col>
          <xdr:colOff>641350</xdr:colOff>
          <xdr:row>2</xdr:row>
          <xdr:rowOff>114300</xdr:rowOff>
        </xdr:to>
        <xdr:sp macro="" textlink="">
          <xdr:nvSpPr>
            <xdr:cNvPr id="201730" name="Check Box 2" hidden="1">
              <a:extLst>
                <a:ext uri="{63B3BB69-23CF-44E3-9099-C40C66FF867C}">
                  <a14:compatExt spid="_x0000_s2017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Products</a:t>
              </a:r>
            </a:p>
          </xdr:txBody>
        </xdr:sp>
        <xdr:clientData/>
      </xdr:twoCellAnchor>
    </mc:Choice>
    <mc:Fallback/>
  </mc:AlternateContent>
  <xdr:twoCellAnchor>
    <xdr:from>
      <xdr:col>3</xdr:col>
      <xdr:colOff>106680</xdr:colOff>
      <xdr:row>14</xdr:row>
      <xdr:rowOff>60960</xdr:rowOff>
    </xdr:from>
    <xdr:to>
      <xdr:col>8</xdr:col>
      <xdr:colOff>271415</xdr:colOff>
      <xdr:row>20</xdr:row>
      <xdr:rowOff>131619</xdr:rowOff>
    </xdr:to>
    <xdr:sp macro="" textlink="">
      <xdr:nvSpPr>
        <xdr:cNvPr id="8" name="Rectangle 29"/>
        <xdr:cNvSpPr>
          <a:spLocks noChangeArrowheads="1"/>
        </xdr:cNvSpPr>
      </xdr:nvSpPr>
      <xdr:spPr bwMode="auto">
        <a:xfrm>
          <a:off x="3147060" y="2598420"/>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twoCellAnchor editAs="oneCell">
    <xdr:from>
      <xdr:col>1</xdr:col>
      <xdr:colOff>6350</xdr:colOff>
      <xdr:row>0</xdr:row>
      <xdr:rowOff>0</xdr:rowOff>
    </xdr:from>
    <xdr:to>
      <xdr:col>2</xdr:col>
      <xdr:colOff>243417</xdr:colOff>
      <xdr:row>2</xdr:row>
      <xdr:rowOff>144015</xdr:rowOff>
    </xdr:to>
    <xdr:pic>
      <xdr:nvPicPr>
        <xdr:cNvPr id="9" name="Picture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8750" y="0"/>
          <a:ext cx="1684867" cy="58851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171450</xdr:rowOff>
        </xdr:from>
        <xdr:to>
          <xdr:col>4</xdr:col>
          <xdr:colOff>298450</xdr:colOff>
          <xdr:row>24</xdr:row>
          <xdr:rowOff>12700</xdr:rowOff>
        </xdr:to>
        <xdr:sp macro="" textlink="">
          <xdr:nvSpPr>
            <xdr:cNvPr id="158721" name="Check Box 1" hidden="1">
              <a:extLst>
                <a:ext uri="{63B3BB69-23CF-44E3-9099-C40C66FF867C}">
                  <a14:compatExt spid="_x0000_s158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Initial Submission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165100</xdr:rowOff>
        </xdr:from>
        <xdr:to>
          <xdr:col>10</xdr:col>
          <xdr:colOff>107950</xdr:colOff>
          <xdr:row>26</xdr:row>
          <xdr:rowOff>50800</xdr:rowOff>
        </xdr:to>
        <xdr:sp macro="" textlink="">
          <xdr:nvSpPr>
            <xdr:cNvPr id="158722" name="Check Box 2" hidden="1">
              <a:extLst>
                <a:ext uri="{63B3BB69-23CF-44E3-9099-C40C66FF867C}">
                  <a14:compatExt spid="_x0000_s158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Tooling: Transfer, Replacement, Refurbishment, or additional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12700</xdr:rowOff>
        </xdr:from>
        <xdr:to>
          <xdr:col>6</xdr:col>
          <xdr:colOff>152400</xdr:colOff>
          <xdr:row>29</xdr:row>
          <xdr:rowOff>0</xdr:rowOff>
        </xdr:to>
        <xdr:sp macro="" textlink="">
          <xdr:nvSpPr>
            <xdr:cNvPr id="158723" name="Check Box 3" hidden="1">
              <a:extLst>
                <a:ext uri="{63B3BB69-23CF-44E3-9099-C40C66FF867C}">
                  <a14:compatExt spid="_x0000_s158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Tooling Inactive &gt; than 1 year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171450</xdr:rowOff>
        </xdr:from>
        <xdr:to>
          <xdr:col>19</xdr:col>
          <xdr:colOff>50800</xdr:colOff>
          <xdr:row>23</xdr:row>
          <xdr:rowOff>165100</xdr:rowOff>
        </xdr:to>
        <xdr:sp macro="" textlink="">
          <xdr:nvSpPr>
            <xdr:cNvPr id="158724" name="Check Box 4" hidden="1">
              <a:extLst>
                <a:ext uri="{63B3BB69-23CF-44E3-9099-C40C66FF867C}">
                  <a14:compatExt spid="_x0000_s158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Change to Optional Construction or Material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146050</xdr:rowOff>
        </xdr:from>
        <xdr:to>
          <xdr:col>5</xdr:col>
          <xdr:colOff>146050</xdr:colOff>
          <xdr:row>25</xdr:row>
          <xdr:rowOff>19050</xdr:rowOff>
        </xdr:to>
        <xdr:sp macro="" textlink="">
          <xdr:nvSpPr>
            <xdr:cNvPr id="158725" name="Check Box 5" hidden="1">
              <a:extLst>
                <a:ext uri="{63B3BB69-23CF-44E3-9099-C40C66FF867C}">
                  <a14:compatExt spid="_x0000_s158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Engineering Change(s)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12700</xdr:rowOff>
        </xdr:from>
        <xdr:to>
          <xdr:col>5</xdr:col>
          <xdr:colOff>228600</xdr:colOff>
          <xdr:row>27</xdr:row>
          <xdr:rowOff>50800</xdr:rowOff>
        </xdr:to>
        <xdr:sp macro="" textlink="">
          <xdr:nvSpPr>
            <xdr:cNvPr id="158726" name="Check Box 6" hidden="1">
              <a:extLst>
                <a:ext uri="{63B3BB69-23CF-44E3-9099-C40C66FF867C}">
                  <a14:compatExt spid="_x0000_s158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Correction of Discrepancy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23</xdr:row>
          <xdr:rowOff>146050</xdr:rowOff>
        </xdr:from>
        <xdr:to>
          <xdr:col>18</xdr:col>
          <xdr:colOff>95250</xdr:colOff>
          <xdr:row>25</xdr:row>
          <xdr:rowOff>19050</xdr:rowOff>
        </xdr:to>
        <xdr:sp macro="" textlink="">
          <xdr:nvSpPr>
            <xdr:cNvPr id="158727" name="Check Box 7" hidden="1">
              <a:extLst>
                <a:ext uri="{63B3BB69-23CF-44E3-9099-C40C66FF867C}">
                  <a14:compatExt spid="_x0000_s158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Supplier or Material Source Change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xdr:row>
          <xdr:rowOff>165100</xdr:rowOff>
        </xdr:from>
        <xdr:to>
          <xdr:col>18</xdr:col>
          <xdr:colOff>133350</xdr:colOff>
          <xdr:row>26</xdr:row>
          <xdr:rowOff>50800</xdr:rowOff>
        </xdr:to>
        <xdr:sp macro="" textlink="">
          <xdr:nvSpPr>
            <xdr:cNvPr id="158728" name="Check Box 8" hidden="1">
              <a:extLst>
                <a:ext uri="{63B3BB69-23CF-44E3-9099-C40C66FF867C}">
                  <a14:compatExt spid="_x0000_s158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Change in Part Processing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14</xdr:col>
          <xdr:colOff>57150</xdr:colOff>
          <xdr:row>29</xdr:row>
          <xdr:rowOff>0</xdr:rowOff>
        </xdr:to>
        <xdr:sp macro="" textlink="">
          <xdr:nvSpPr>
            <xdr:cNvPr id="158729" name="Check Box 9" hidden="1">
              <a:extLst>
                <a:ext uri="{63B3BB69-23CF-44E3-9099-C40C66FF867C}">
                  <a14:compatExt spid="_x0000_s158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 - please specify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xdr:row>
          <xdr:rowOff>171450</xdr:rowOff>
        </xdr:from>
        <xdr:to>
          <xdr:col>17</xdr:col>
          <xdr:colOff>184150</xdr:colOff>
          <xdr:row>27</xdr:row>
          <xdr:rowOff>57150</xdr:rowOff>
        </xdr:to>
        <xdr:sp macro="" textlink="">
          <xdr:nvSpPr>
            <xdr:cNvPr id="158730" name="Check Box 10" hidden="1">
              <a:extLst>
                <a:ext uri="{63B3BB69-23CF-44E3-9099-C40C66FF867C}">
                  <a14:compatExt spid="_x0000_s158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Parts Produced at Additional Location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31750</xdr:rowOff>
        </xdr:from>
        <xdr:to>
          <xdr:col>18</xdr:col>
          <xdr:colOff>298450</xdr:colOff>
          <xdr:row>31</xdr:row>
          <xdr:rowOff>38100</xdr:rowOff>
        </xdr:to>
        <xdr:sp macro="" textlink="">
          <xdr:nvSpPr>
            <xdr:cNvPr id="158731" name="Check Box 11" hidden="1">
              <a:extLst>
                <a:ext uri="{63B3BB69-23CF-44E3-9099-C40C66FF867C}">
                  <a14:compatExt spid="_x0000_s158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Level 1 - Warrant only (and for designated appearance items, an Appearance Approval Report) submitted to customer.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19050</xdr:rowOff>
        </xdr:from>
        <xdr:to>
          <xdr:col>26</xdr:col>
          <xdr:colOff>38100</xdr:colOff>
          <xdr:row>34</xdr:row>
          <xdr:rowOff>76200</xdr:rowOff>
        </xdr:to>
        <xdr:sp macro="" textlink="">
          <xdr:nvSpPr>
            <xdr:cNvPr id="158732" name="Check Box 12" hidden="1">
              <a:extLst>
                <a:ext uri="{63B3BB69-23CF-44E3-9099-C40C66FF867C}">
                  <a14:compatExt spid="_x0000_s158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Level 4 - Warrant and other requirements as defined by customer (see page 2 of Part Submission Warrant)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31750</xdr:rowOff>
        </xdr:from>
        <xdr:to>
          <xdr:col>14</xdr:col>
          <xdr:colOff>222250</xdr:colOff>
          <xdr:row>32</xdr:row>
          <xdr:rowOff>69850</xdr:rowOff>
        </xdr:to>
        <xdr:sp macro="" textlink="">
          <xdr:nvSpPr>
            <xdr:cNvPr id="158733" name="Check Box 13" hidden="1">
              <a:extLst>
                <a:ext uri="{63B3BB69-23CF-44E3-9099-C40C66FF867C}">
                  <a14:compatExt spid="_x0000_s158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Level 2 - Warrant with product samples and limited supporting data submitted to customer.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19050</xdr:rowOff>
        </xdr:from>
        <xdr:to>
          <xdr:col>14</xdr:col>
          <xdr:colOff>228600</xdr:colOff>
          <xdr:row>33</xdr:row>
          <xdr:rowOff>76200</xdr:rowOff>
        </xdr:to>
        <xdr:sp macro="" textlink="">
          <xdr:nvSpPr>
            <xdr:cNvPr id="158734" name="Check Box 14" hidden="1">
              <a:extLst>
                <a:ext uri="{63B3BB69-23CF-44E3-9099-C40C66FF867C}">
                  <a14:compatExt spid="_x0000_s158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Level 3 - Warrant with product samples and complete supporting data submitted to customer.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19050</xdr:rowOff>
        </xdr:from>
        <xdr:to>
          <xdr:col>18</xdr:col>
          <xdr:colOff>241300</xdr:colOff>
          <xdr:row>36</xdr:row>
          <xdr:rowOff>0</xdr:rowOff>
        </xdr:to>
        <xdr:sp macro="" textlink="">
          <xdr:nvSpPr>
            <xdr:cNvPr id="158735" name="Check Box 15" hidden="1">
              <a:extLst>
                <a:ext uri="{63B3BB69-23CF-44E3-9099-C40C66FF867C}">
                  <a14:compatExt spid="_x0000_s158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Level 5 - Warrant with product samples and complete supporting data reviewed at organization's manufacturing location.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xdr:row>
          <xdr:rowOff>171450</xdr:rowOff>
        </xdr:from>
        <xdr:to>
          <xdr:col>12</xdr:col>
          <xdr:colOff>50800</xdr:colOff>
          <xdr:row>40</xdr:row>
          <xdr:rowOff>165100</xdr:rowOff>
        </xdr:to>
        <xdr:sp macro="" textlink="">
          <xdr:nvSpPr>
            <xdr:cNvPr id="158736" name="Check Box 16" hidden="1">
              <a:extLst>
                <a:ext uri="{63B3BB69-23CF-44E3-9099-C40C66FF867C}">
                  <a14:compatExt spid="_x0000_s158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material and functional tests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39</xdr:row>
          <xdr:rowOff>171450</xdr:rowOff>
        </xdr:from>
        <xdr:to>
          <xdr:col>16</xdr:col>
          <xdr:colOff>0</xdr:colOff>
          <xdr:row>40</xdr:row>
          <xdr:rowOff>165100</xdr:rowOff>
        </xdr:to>
        <xdr:sp macro="" textlink="">
          <xdr:nvSpPr>
            <xdr:cNvPr id="158737" name="Check Box 17" hidden="1">
              <a:extLst>
                <a:ext uri="{63B3BB69-23CF-44E3-9099-C40C66FF867C}">
                  <a14:compatExt spid="_x0000_s158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appearance criteria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88900</xdr:colOff>
          <xdr:row>40</xdr:row>
          <xdr:rowOff>0</xdr:rowOff>
        </xdr:from>
        <xdr:to>
          <xdr:col>20</xdr:col>
          <xdr:colOff>241300</xdr:colOff>
          <xdr:row>41</xdr:row>
          <xdr:rowOff>0</xdr:rowOff>
        </xdr:to>
        <xdr:sp macro="" textlink="">
          <xdr:nvSpPr>
            <xdr:cNvPr id="158738" name="Check Box 18" hidden="1">
              <a:extLst>
                <a:ext uri="{63B3BB69-23CF-44E3-9099-C40C66FF867C}">
                  <a14:compatExt spid="_x0000_s158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statistical process package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40</xdr:row>
          <xdr:rowOff>171450</xdr:rowOff>
        </xdr:from>
        <xdr:to>
          <xdr:col>10</xdr:col>
          <xdr:colOff>336550</xdr:colOff>
          <xdr:row>42</xdr:row>
          <xdr:rowOff>50800</xdr:rowOff>
        </xdr:to>
        <xdr:sp macro="" textlink="">
          <xdr:nvSpPr>
            <xdr:cNvPr id="158739" name="Check Box 19" hidden="1">
              <a:extLst>
                <a:ext uri="{63B3BB69-23CF-44E3-9099-C40C66FF867C}">
                  <a14:compatExt spid="_x0000_s158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241300</xdr:colOff>
          <xdr:row>40</xdr:row>
          <xdr:rowOff>171450</xdr:rowOff>
        </xdr:from>
        <xdr:to>
          <xdr:col>12</xdr:col>
          <xdr:colOff>222250</xdr:colOff>
          <xdr:row>42</xdr:row>
          <xdr:rowOff>50800</xdr:rowOff>
        </xdr:to>
        <xdr:sp macro="" textlink="">
          <xdr:nvSpPr>
            <xdr:cNvPr id="158740" name="Check Box 20" hidden="1">
              <a:extLst>
                <a:ext uri="{63B3BB69-23CF-44E3-9099-C40C66FF867C}">
                  <a14:compatExt spid="_x0000_s15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361950</xdr:colOff>
          <xdr:row>55</xdr:row>
          <xdr:rowOff>12700</xdr:rowOff>
        </xdr:from>
        <xdr:to>
          <xdr:col>13</xdr:col>
          <xdr:colOff>431800</xdr:colOff>
          <xdr:row>56</xdr:row>
          <xdr:rowOff>12700</xdr:rowOff>
        </xdr:to>
        <xdr:sp macro="" textlink="">
          <xdr:nvSpPr>
            <xdr:cNvPr id="158741" name="Check Box 21" hidden="1">
              <a:extLst>
                <a:ext uri="{63B3BB69-23CF-44E3-9099-C40C66FF867C}">
                  <a14:compatExt spid="_x0000_s15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Approved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55</xdr:row>
          <xdr:rowOff>12700</xdr:rowOff>
        </xdr:from>
        <xdr:to>
          <xdr:col>16</xdr:col>
          <xdr:colOff>146050</xdr:colOff>
          <xdr:row>56</xdr:row>
          <xdr:rowOff>12700</xdr:rowOff>
        </xdr:to>
        <xdr:sp macro="" textlink="">
          <xdr:nvSpPr>
            <xdr:cNvPr id="158742" name="Check Box 22" hidden="1">
              <a:extLst>
                <a:ext uri="{63B3BB69-23CF-44E3-9099-C40C66FF867C}">
                  <a14:compatExt spid="_x0000_s158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Rejected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69850</xdr:colOff>
          <xdr:row>55</xdr:row>
          <xdr:rowOff>12700</xdr:rowOff>
        </xdr:from>
        <xdr:to>
          <xdr:col>20</xdr:col>
          <xdr:colOff>323850</xdr:colOff>
          <xdr:row>56</xdr:row>
          <xdr:rowOff>19050</xdr:rowOff>
        </xdr:to>
        <xdr:sp macro="" textlink="">
          <xdr:nvSpPr>
            <xdr:cNvPr id="158743" name="Check Box 23" hidden="1">
              <a:extLst>
                <a:ext uri="{63B3BB69-23CF-44E3-9099-C40C66FF867C}">
                  <a14:compatExt spid="_x0000_s158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Interim Approval till _______</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39</xdr:row>
          <xdr:rowOff>171450</xdr:rowOff>
        </xdr:from>
        <xdr:to>
          <xdr:col>7</xdr:col>
          <xdr:colOff>57150</xdr:colOff>
          <xdr:row>40</xdr:row>
          <xdr:rowOff>165100</xdr:rowOff>
        </xdr:to>
        <xdr:sp macro="" textlink="">
          <xdr:nvSpPr>
            <xdr:cNvPr id="158744" name="Check Box 24" hidden="1">
              <a:extLst>
                <a:ext uri="{63B3BB69-23CF-44E3-9099-C40C66FF867C}">
                  <a14:compatExt spid="_x0000_s158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dimensional measurements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xdr:row>
          <xdr:rowOff>165100</xdr:rowOff>
        </xdr:from>
        <xdr:to>
          <xdr:col>10</xdr:col>
          <xdr:colOff>76200</xdr:colOff>
          <xdr:row>9</xdr:row>
          <xdr:rowOff>19050</xdr:rowOff>
        </xdr:to>
        <xdr:sp macro="" textlink="">
          <xdr:nvSpPr>
            <xdr:cNvPr id="158745" name="Check Box 25" hidden="1">
              <a:extLst>
                <a:ext uri="{63B3BB69-23CF-44E3-9099-C40C66FF867C}">
                  <a14:compatExt spid="_x0000_s15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203200</xdr:colOff>
          <xdr:row>7</xdr:row>
          <xdr:rowOff>152400</xdr:rowOff>
        </xdr:from>
        <xdr:to>
          <xdr:col>10</xdr:col>
          <xdr:colOff>304800</xdr:colOff>
          <xdr:row>9</xdr:row>
          <xdr:rowOff>19050</xdr:rowOff>
        </xdr:to>
        <xdr:sp macro="" textlink="">
          <xdr:nvSpPr>
            <xdr:cNvPr id="158746" name="Check Box 26" hidden="1">
              <a:extLst>
                <a:ext uri="{63B3BB69-23CF-44E3-9099-C40C66FF867C}">
                  <a14:compatExt spid="_x0000_s15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xdr:twoCellAnchor>
    <xdr:from>
      <xdr:col>11</xdr:col>
      <xdr:colOff>219808</xdr:colOff>
      <xdr:row>54</xdr:row>
      <xdr:rowOff>36928</xdr:rowOff>
    </xdr:from>
    <xdr:to>
      <xdr:col>11</xdr:col>
      <xdr:colOff>219808</xdr:colOff>
      <xdr:row>58</xdr:row>
      <xdr:rowOff>58604</xdr:rowOff>
    </xdr:to>
    <xdr:cxnSp macro="">
      <xdr:nvCxnSpPr>
        <xdr:cNvPr id="31" name="Straight Connector 30"/>
        <xdr:cNvCxnSpPr/>
      </xdr:nvCxnSpPr>
      <xdr:spPr>
        <a:xfrm>
          <a:off x="3915508" y="9104728"/>
          <a:ext cx="0" cy="74557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184150</xdr:colOff>
          <xdr:row>54</xdr:row>
          <xdr:rowOff>171450</xdr:rowOff>
        </xdr:from>
        <xdr:to>
          <xdr:col>3</xdr:col>
          <xdr:colOff>133350</xdr:colOff>
          <xdr:row>55</xdr:row>
          <xdr:rowOff>171450</xdr:rowOff>
        </xdr:to>
        <xdr:sp macro="" textlink="">
          <xdr:nvSpPr>
            <xdr:cNvPr id="158747" name="Check Box 27" hidden="1">
              <a:extLst>
                <a:ext uri="{63B3BB69-23CF-44E3-9099-C40C66FF867C}">
                  <a14:compatExt spid="_x0000_s15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Approved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54</xdr:row>
          <xdr:rowOff>171450</xdr:rowOff>
        </xdr:from>
        <xdr:to>
          <xdr:col>4</xdr:col>
          <xdr:colOff>546100</xdr:colOff>
          <xdr:row>55</xdr:row>
          <xdr:rowOff>171450</xdr:rowOff>
        </xdr:to>
        <xdr:sp macro="" textlink="">
          <xdr:nvSpPr>
            <xdr:cNvPr id="158748" name="Check Box 28" hidden="1">
              <a:extLst>
                <a:ext uri="{63B3BB69-23CF-44E3-9099-C40C66FF867C}">
                  <a14:compatExt spid="_x0000_s15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Rejected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55</xdr:row>
          <xdr:rowOff>12700</xdr:rowOff>
        </xdr:from>
        <xdr:to>
          <xdr:col>10</xdr:col>
          <xdr:colOff>190500</xdr:colOff>
          <xdr:row>56</xdr:row>
          <xdr:rowOff>19050</xdr:rowOff>
        </xdr:to>
        <xdr:sp macro="" textlink="">
          <xdr:nvSpPr>
            <xdr:cNvPr id="158749" name="Check Box 29" hidden="1">
              <a:extLst>
                <a:ext uri="{63B3BB69-23CF-44E3-9099-C40C66FF867C}">
                  <a14:compatExt spid="_x0000_s158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Interim Approval till _______</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8</xdr:row>
          <xdr:rowOff>165100</xdr:rowOff>
        </xdr:from>
        <xdr:to>
          <xdr:col>7</xdr:col>
          <xdr:colOff>241300</xdr:colOff>
          <xdr:row>10</xdr:row>
          <xdr:rowOff>19050</xdr:rowOff>
        </xdr:to>
        <xdr:sp macro="" textlink="">
          <xdr:nvSpPr>
            <xdr:cNvPr id="158750" name="Check Box 30" hidden="1">
              <a:extLst>
                <a:ext uri="{63B3BB69-23CF-44E3-9099-C40C66FF867C}">
                  <a14:compatExt spid="_x0000_s158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8</xdr:row>
          <xdr:rowOff>152400</xdr:rowOff>
        </xdr:from>
        <xdr:to>
          <xdr:col>8</xdr:col>
          <xdr:colOff>152400</xdr:colOff>
          <xdr:row>10</xdr:row>
          <xdr:rowOff>19050</xdr:rowOff>
        </xdr:to>
        <xdr:sp macro="" textlink="">
          <xdr:nvSpPr>
            <xdr:cNvPr id="158751" name="Check Box 31" hidden="1">
              <a:extLst>
                <a:ext uri="{63B3BB69-23CF-44E3-9099-C40C66FF867C}">
                  <a14:compatExt spid="_x0000_s158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8</xdr:row>
          <xdr:rowOff>165100</xdr:rowOff>
        </xdr:from>
        <xdr:to>
          <xdr:col>17</xdr:col>
          <xdr:colOff>279400</xdr:colOff>
          <xdr:row>10</xdr:row>
          <xdr:rowOff>0</xdr:rowOff>
        </xdr:to>
        <xdr:sp macro="" textlink="">
          <xdr:nvSpPr>
            <xdr:cNvPr id="158752" name="Check Box 32" hidden="1">
              <a:extLst>
                <a:ext uri="{63B3BB69-23CF-44E3-9099-C40C66FF867C}">
                  <a14:compatExt spid="_x0000_s15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165100</xdr:rowOff>
        </xdr:from>
        <xdr:to>
          <xdr:col>18</xdr:col>
          <xdr:colOff>171450</xdr:colOff>
          <xdr:row>10</xdr:row>
          <xdr:rowOff>31750</xdr:rowOff>
        </xdr:to>
        <xdr:sp macro="" textlink="">
          <xdr:nvSpPr>
            <xdr:cNvPr id="158753" name="Check Box 33" hidden="1">
              <a:extLst>
                <a:ext uri="{63B3BB69-23CF-44E3-9099-C40C66FF867C}">
                  <a14:compatExt spid="_x0000_s15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xdr:twoCellAnchor>
    <xdr:from>
      <xdr:col>4</xdr:col>
      <xdr:colOff>261257</xdr:colOff>
      <xdr:row>94</xdr:row>
      <xdr:rowOff>108858</xdr:rowOff>
    </xdr:from>
    <xdr:to>
      <xdr:col>14</xdr:col>
      <xdr:colOff>37372</xdr:colOff>
      <xdr:row>101</xdr:row>
      <xdr:rowOff>4257</xdr:rowOff>
    </xdr:to>
    <xdr:sp macro="" textlink="">
      <xdr:nvSpPr>
        <xdr:cNvPr id="39" name="Rectangle 29"/>
        <xdr:cNvSpPr>
          <a:spLocks noChangeArrowheads="1"/>
        </xdr:cNvSpPr>
      </xdr:nvSpPr>
      <xdr:spPr bwMode="auto">
        <a:xfrm>
          <a:off x="1529443" y="20704629"/>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twoCellAnchor>
    <xdr:from>
      <xdr:col>4</xdr:col>
      <xdr:colOff>391885</xdr:colOff>
      <xdr:row>69</xdr:row>
      <xdr:rowOff>315686</xdr:rowOff>
    </xdr:from>
    <xdr:to>
      <xdr:col>14</xdr:col>
      <xdr:colOff>168000</xdr:colOff>
      <xdr:row>72</xdr:row>
      <xdr:rowOff>319942</xdr:rowOff>
    </xdr:to>
    <xdr:sp macro="" textlink="">
      <xdr:nvSpPr>
        <xdr:cNvPr id="41" name="Rectangle 29"/>
        <xdr:cNvSpPr>
          <a:spLocks noChangeArrowheads="1"/>
        </xdr:cNvSpPr>
      </xdr:nvSpPr>
      <xdr:spPr bwMode="auto">
        <a:xfrm>
          <a:off x="1660071" y="12975772"/>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twoCellAnchor>
    <xdr:from>
      <xdr:col>5</xdr:col>
      <xdr:colOff>277585</xdr:colOff>
      <xdr:row>30</xdr:row>
      <xdr:rowOff>136072</xdr:rowOff>
    </xdr:from>
    <xdr:to>
      <xdr:col>16</xdr:col>
      <xdr:colOff>200658</xdr:colOff>
      <xdr:row>37</xdr:row>
      <xdr:rowOff>107671</xdr:rowOff>
    </xdr:to>
    <xdr:sp macro="" textlink="">
      <xdr:nvSpPr>
        <xdr:cNvPr id="42" name="Rectangle 29"/>
        <xdr:cNvSpPr>
          <a:spLocks noChangeArrowheads="1"/>
        </xdr:cNvSpPr>
      </xdr:nvSpPr>
      <xdr:spPr bwMode="auto">
        <a:xfrm>
          <a:off x="2122714" y="5127172"/>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twoCellAnchor editAs="oneCell">
    <xdr:from>
      <xdr:col>0</xdr:col>
      <xdr:colOff>77108</xdr:colOff>
      <xdr:row>0</xdr:row>
      <xdr:rowOff>1</xdr:rowOff>
    </xdr:from>
    <xdr:to>
      <xdr:col>4</xdr:col>
      <xdr:colOff>68036</xdr:colOff>
      <xdr:row>2</xdr:row>
      <xdr:rowOff>162825</xdr:rowOff>
    </xdr:to>
    <xdr:pic>
      <xdr:nvPicPr>
        <xdr:cNvPr id="44" name="Picture 4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108" y="1"/>
          <a:ext cx="1297214" cy="453110"/>
        </a:xfrm>
        <a:prstGeom prst="rect">
          <a:avLst/>
        </a:prstGeom>
      </xdr:spPr>
    </xdr:pic>
    <xdr:clientData/>
  </xdr:twoCellAnchor>
  <xdr:twoCellAnchor editAs="oneCell">
    <xdr:from>
      <xdr:col>0</xdr:col>
      <xdr:colOff>104322</xdr:colOff>
      <xdr:row>59</xdr:row>
      <xdr:rowOff>31750</xdr:rowOff>
    </xdr:from>
    <xdr:to>
      <xdr:col>4</xdr:col>
      <xdr:colOff>163286</xdr:colOff>
      <xdr:row>61</xdr:row>
      <xdr:rowOff>154839</xdr:rowOff>
    </xdr:to>
    <xdr:pic>
      <xdr:nvPicPr>
        <xdr:cNvPr id="47" name="Picture 4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322" y="9769929"/>
          <a:ext cx="1365250" cy="476874"/>
        </a:xfrm>
        <a:prstGeom prst="rect">
          <a:avLst/>
        </a:prstGeom>
      </xdr:spPr>
    </xdr:pic>
    <xdr:clientData/>
  </xdr:twoCellAnchor>
  <xdr:twoCellAnchor editAs="oneCell">
    <xdr:from>
      <xdr:col>0</xdr:col>
      <xdr:colOff>49893</xdr:colOff>
      <xdr:row>88</xdr:row>
      <xdr:rowOff>40822</xdr:rowOff>
    </xdr:from>
    <xdr:to>
      <xdr:col>4</xdr:col>
      <xdr:colOff>428474</xdr:colOff>
      <xdr:row>92</xdr:row>
      <xdr:rowOff>3408</xdr:rowOff>
    </xdr:to>
    <xdr:pic>
      <xdr:nvPicPr>
        <xdr:cNvPr id="48" name="Picture 4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893" y="19916322"/>
          <a:ext cx="1684867" cy="58851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57149</xdr:colOff>
      <xdr:row>2</xdr:row>
      <xdr:rowOff>28574</xdr:rowOff>
    </xdr:from>
    <xdr:to>
      <xdr:col>17</xdr:col>
      <xdr:colOff>314325</xdr:colOff>
      <xdr:row>26</xdr:row>
      <xdr:rowOff>57149</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57149" y="542924"/>
          <a:ext cx="10506076" cy="39147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2</xdr:col>
      <xdr:colOff>929640</xdr:colOff>
      <xdr:row>17</xdr:row>
      <xdr:rowOff>137160</xdr:rowOff>
    </xdr:from>
    <xdr:to>
      <xdr:col>8</xdr:col>
      <xdr:colOff>378095</xdr:colOff>
      <xdr:row>21</xdr:row>
      <xdr:rowOff>177339</xdr:rowOff>
    </xdr:to>
    <xdr:sp macro="" textlink="">
      <xdr:nvSpPr>
        <xdr:cNvPr id="2" name="Rectangle 29"/>
        <xdr:cNvSpPr>
          <a:spLocks noChangeArrowheads="1"/>
        </xdr:cNvSpPr>
      </xdr:nvSpPr>
      <xdr:spPr bwMode="auto">
        <a:xfrm>
          <a:off x="2506980" y="2903220"/>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133350</xdr:colOff>
      <xdr:row>0</xdr:row>
      <xdr:rowOff>0</xdr:rowOff>
    </xdr:from>
    <xdr:to>
      <xdr:col>1</xdr:col>
      <xdr:colOff>0</xdr:colOff>
      <xdr:row>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95250</xdr:colOff>
      <xdr:row>0</xdr:row>
      <xdr:rowOff>76200</xdr:rowOff>
    </xdr:from>
    <xdr:to>
      <xdr:col>32</xdr:col>
      <xdr:colOff>476250</xdr:colOff>
      <xdr:row>26</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0</xdr:colOff>
      <xdr:row>0</xdr:row>
      <xdr:rowOff>76200</xdr:rowOff>
    </xdr:from>
    <xdr:to>
      <xdr:col>14</xdr:col>
      <xdr:colOff>228600</xdr:colOff>
      <xdr:row>25</xdr:row>
      <xdr:rowOff>152400</xdr:rowOff>
    </xdr:to>
    <xdr:graphicFrame macro="">
      <xdr:nvGraphicFramePr>
        <xdr:cNvPr id="5"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213360</xdr:colOff>
      <xdr:row>9</xdr:row>
      <xdr:rowOff>71120</xdr:rowOff>
    </xdr:from>
    <xdr:to>
      <xdr:col>19</xdr:col>
      <xdr:colOff>286655</xdr:colOff>
      <xdr:row>15</xdr:row>
      <xdr:rowOff>111299</xdr:rowOff>
    </xdr:to>
    <xdr:sp macro="" textlink="">
      <xdr:nvSpPr>
        <xdr:cNvPr id="6" name="Rectangle 29"/>
        <xdr:cNvSpPr>
          <a:spLocks noChangeArrowheads="1"/>
        </xdr:cNvSpPr>
      </xdr:nvSpPr>
      <xdr:spPr bwMode="auto">
        <a:xfrm>
          <a:off x="5547360" y="1625600"/>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133350</xdr:colOff>
      <xdr:row>0</xdr:row>
      <xdr:rowOff>0</xdr:rowOff>
    </xdr:from>
    <xdr:to>
      <xdr:col>1</xdr:col>
      <xdr:colOff>0</xdr:colOff>
      <xdr:row>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0</xdr:colOff>
      <xdr:row>0</xdr:row>
      <xdr:rowOff>66675</xdr:rowOff>
    </xdr:from>
    <xdr:to>
      <xdr:col>13</xdr:col>
      <xdr:colOff>352425</xdr:colOff>
      <xdr:row>26</xdr:row>
      <xdr:rowOff>66675</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76200</xdr:colOff>
      <xdr:row>0</xdr:row>
      <xdr:rowOff>66675</xdr:rowOff>
    </xdr:from>
    <xdr:to>
      <xdr:col>33</xdr:col>
      <xdr:colOff>438150</xdr:colOff>
      <xdr:row>26</xdr:row>
      <xdr:rowOff>66675</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111760</xdr:colOff>
      <xdr:row>9</xdr:row>
      <xdr:rowOff>152400</xdr:rowOff>
    </xdr:from>
    <xdr:to>
      <xdr:col>19</xdr:col>
      <xdr:colOff>296815</xdr:colOff>
      <xdr:row>16</xdr:row>
      <xdr:rowOff>19859</xdr:rowOff>
    </xdr:to>
    <xdr:sp macro="" textlink="">
      <xdr:nvSpPr>
        <xdr:cNvPr id="6" name="Rectangle 29"/>
        <xdr:cNvSpPr>
          <a:spLocks noChangeArrowheads="1"/>
        </xdr:cNvSpPr>
      </xdr:nvSpPr>
      <xdr:spPr bwMode="auto">
        <a:xfrm>
          <a:off x="5730240" y="1696720"/>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295275</xdr:colOff>
      <xdr:row>10</xdr:row>
      <xdr:rowOff>190500</xdr:rowOff>
    </xdr:from>
    <xdr:to>
      <xdr:col>15</xdr:col>
      <xdr:colOff>299990</xdr:colOff>
      <xdr:row>11</xdr:row>
      <xdr:rowOff>85899</xdr:rowOff>
    </xdr:to>
    <xdr:sp macro="" textlink="">
      <xdr:nvSpPr>
        <xdr:cNvPr id="4" name="Rectangle 29"/>
        <xdr:cNvSpPr>
          <a:spLocks noChangeArrowheads="1"/>
        </xdr:cNvSpPr>
      </xdr:nvSpPr>
      <xdr:spPr bwMode="auto">
        <a:xfrm>
          <a:off x="8839200" y="1905000"/>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twoCellAnchor editAs="oneCell">
    <xdr:from>
      <xdr:col>35</xdr:col>
      <xdr:colOff>388937</xdr:colOff>
      <xdr:row>1</xdr:row>
      <xdr:rowOff>87312</xdr:rowOff>
    </xdr:from>
    <xdr:to>
      <xdr:col>38</xdr:col>
      <xdr:colOff>539750</xdr:colOff>
      <xdr:row>6</xdr:row>
      <xdr:rowOff>138691</xdr:rowOff>
    </xdr:to>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92187" y="254000"/>
          <a:ext cx="2555876" cy="89275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2</xdr:row>
      <xdr:rowOff>53341</xdr:rowOff>
    </xdr:from>
    <xdr:to>
      <xdr:col>9</xdr:col>
      <xdr:colOff>381000</xdr:colOff>
      <xdr:row>20</xdr:row>
      <xdr:rowOff>109420</xdr:rowOff>
    </xdr:to>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386716"/>
          <a:ext cx="6438900" cy="2970729"/>
        </a:xfrm>
        <a:prstGeom prst="rect">
          <a:avLst/>
        </a:prstGeom>
      </xdr:spPr>
    </xdr:pic>
    <xdr:clientData/>
  </xdr:twoCellAnchor>
  <xdr:twoCellAnchor editAs="oneCell">
    <xdr:from>
      <xdr:col>0</xdr:col>
      <xdr:colOff>0</xdr:colOff>
      <xdr:row>23</xdr:row>
      <xdr:rowOff>0</xdr:rowOff>
    </xdr:from>
    <xdr:to>
      <xdr:col>13</xdr:col>
      <xdr:colOff>444648</xdr:colOff>
      <xdr:row>46</xdr:row>
      <xdr:rowOff>96661</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3752850"/>
          <a:ext cx="8940948" cy="3820936"/>
        </a:xfrm>
        <a:prstGeom prst="rect">
          <a:avLst/>
        </a:prstGeom>
      </xdr:spPr>
    </xdr:pic>
    <xdr:clientData/>
  </xdr:twoCellAnchor>
  <xdr:twoCellAnchor>
    <xdr:from>
      <xdr:col>2</xdr:col>
      <xdr:colOff>0</xdr:colOff>
      <xdr:row>9</xdr:row>
      <xdr:rowOff>0</xdr:rowOff>
    </xdr:from>
    <xdr:to>
      <xdr:col>7</xdr:col>
      <xdr:colOff>500015</xdr:colOff>
      <xdr:row>15</xdr:row>
      <xdr:rowOff>70659</xdr:rowOff>
    </xdr:to>
    <xdr:sp macro="" textlink="">
      <xdr:nvSpPr>
        <xdr:cNvPr id="4" name="Rectangle 29"/>
        <xdr:cNvSpPr>
          <a:spLocks noChangeArrowheads="1"/>
        </xdr:cNvSpPr>
      </xdr:nvSpPr>
      <xdr:spPr bwMode="auto">
        <a:xfrm>
          <a:off x="1821180" y="1516380"/>
          <a:ext cx="3548015" cy="1076499"/>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314325</xdr:colOff>
      <xdr:row>0</xdr:row>
      <xdr:rowOff>0</xdr:rowOff>
    </xdr:from>
    <xdr:to>
      <xdr:col>6</xdr:col>
      <xdr:colOff>361950</xdr:colOff>
      <xdr:row>0</xdr:row>
      <xdr:rowOff>0</xdr:rowOff>
    </xdr:to>
    <xdr:sp macro="" textlink="">
      <xdr:nvSpPr>
        <xdr:cNvPr id="9837" name="Line 1"/>
        <xdr:cNvSpPr>
          <a:spLocks noChangeShapeType="1"/>
        </xdr:cNvSpPr>
      </xdr:nvSpPr>
      <xdr:spPr bwMode="auto">
        <a:xfrm>
          <a:off x="3581400" y="0"/>
          <a:ext cx="47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314325</xdr:colOff>
      <xdr:row>0</xdr:row>
      <xdr:rowOff>0</xdr:rowOff>
    </xdr:from>
    <xdr:to>
      <xdr:col>12</xdr:col>
      <xdr:colOff>352425</xdr:colOff>
      <xdr:row>0</xdr:row>
      <xdr:rowOff>0</xdr:rowOff>
    </xdr:to>
    <xdr:sp macro="" textlink="">
      <xdr:nvSpPr>
        <xdr:cNvPr id="9838" name="Line 2"/>
        <xdr:cNvSpPr>
          <a:spLocks noChangeShapeType="1"/>
        </xdr:cNvSpPr>
      </xdr:nvSpPr>
      <xdr:spPr bwMode="auto">
        <a:xfrm>
          <a:off x="6610350" y="0"/>
          <a:ext cx="38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466725</xdr:colOff>
      <xdr:row>0</xdr:row>
      <xdr:rowOff>0</xdr:rowOff>
    </xdr:from>
    <xdr:to>
      <xdr:col>20</xdr:col>
      <xdr:colOff>447675</xdr:colOff>
      <xdr:row>0</xdr:row>
      <xdr:rowOff>0</xdr:rowOff>
    </xdr:to>
    <xdr:sp macro="" textlink="">
      <xdr:nvSpPr>
        <xdr:cNvPr id="9839" name="Line 3"/>
        <xdr:cNvSpPr>
          <a:spLocks noChangeShapeType="1"/>
        </xdr:cNvSpPr>
      </xdr:nvSpPr>
      <xdr:spPr bwMode="auto">
        <a:xfrm>
          <a:off x="113633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314325</xdr:colOff>
      <xdr:row>0</xdr:row>
      <xdr:rowOff>0</xdr:rowOff>
    </xdr:from>
    <xdr:to>
      <xdr:col>2</xdr:col>
      <xdr:colOff>361950</xdr:colOff>
      <xdr:row>0</xdr:row>
      <xdr:rowOff>0</xdr:rowOff>
    </xdr:to>
    <xdr:sp macro="" textlink="">
      <xdr:nvSpPr>
        <xdr:cNvPr id="9840" name="Line 4"/>
        <xdr:cNvSpPr>
          <a:spLocks noChangeShapeType="1"/>
        </xdr:cNvSpPr>
      </xdr:nvSpPr>
      <xdr:spPr bwMode="auto">
        <a:xfrm>
          <a:off x="1562100" y="0"/>
          <a:ext cx="47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304800</xdr:colOff>
      <xdr:row>0</xdr:row>
      <xdr:rowOff>0</xdr:rowOff>
    </xdr:from>
    <xdr:to>
      <xdr:col>8</xdr:col>
      <xdr:colOff>352425</xdr:colOff>
      <xdr:row>0</xdr:row>
      <xdr:rowOff>0</xdr:rowOff>
    </xdr:to>
    <xdr:sp macro="" textlink="">
      <xdr:nvSpPr>
        <xdr:cNvPr id="9841" name="Line 5"/>
        <xdr:cNvSpPr>
          <a:spLocks noChangeShapeType="1"/>
        </xdr:cNvSpPr>
      </xdr:nvSpPr>
      <xdr:spPr bwMode="auto">
        <a:xfrm>
          <a:off x="4581525" y="0"/>
          <a:ext cx="47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400050</xdr:colOff>
      <xdr:row>0</xdr:row>
      <xdr:rowOff>0</xdr:rowOff>
    </xdr:from>
    <xdr:to>
      <xdr:col>16</xdr:col>
      <xdr:colOff>447675</xdr:colOff>
      <xdr:row>0</xdr:row>
      <xdr:rowOff>0</xdr:rowOff>
    </xdr:to>
    <xdr:sp macro="" textlink="">
      <xdr:nvSpPr>
        <xdr:cNvPr id="9842" name="Line 6"/>
        <xdr:cNvSpPr>
          <a:spLocks noChangeShapeType="1"/>
        </xdr:cNvSpPr>
      </xdr:nvSpPr>
      <xdr:spPr bwMode="auto">
        <a:xfrm>
          <a:off x="7905750" y="0"/>
          <a:ext cx="47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419100</xdr:colOff>
      <xdr:row>0</xdr:row>
      <xdr:rowOff>0</xdr:rowOff>
    </xdr:from>
    <xdr:to>
      <xdr:col>7</xdr:col>
      <xdr:colOff>19050</xdr:colOff>
      <xdr:row>0</xdr:row>
      <xdr:rowOff>0</xdr:rowOff>
    </xdr:to>
    <xdr:sp macro="" textlink="">
      <xdr:nvSpPr>
        <xdr:cNvPr id="9843" name="Line 7"/>
        <xdr:cNvSpPr>
          <a:spLocks noChangeShapeType="1"/>
        </xdr:cNvSpPr>
      </xdr:nvSpPr>
      <xdr:spPr bwMode="auto">
        <a:xfrm>
          <a:off x="2676525" y="0"/>
          <a:ext cx="1114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0</xdr:row>
      <xdr:rowOff>0</xdr:rowOff>
    </xdr:from>
    <xdr:to>
      <xdr:col>18</xdr:col>
      <xdr:colOff>695325</xdr:colOff>
      <xdr:row>0</xdr:row>
      <xdr:rowOff>0</xdr:rowOff>
    </xdr:to>
    <xdr:sp macro="" textlink="">
      <xdr:nvSpPr>
        <xdr:cNvPr id="9844" name="AutoShape 8"/>
        <xdr:cNvSpPr>
          <a:spLocks/>
        </xdr:cNvSpPr>
      </xdr:nvSpPr>
      <xdr:spPr bwMode="auto">
        <a:xfrm rot="-5400000">
          <a:off x="8701088" y="-1195388"/>
          <a:ext cx="0" cy="2390775"/>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0</xdr:row>
      <xdr:rowOff>0</xdr:rowOff>
    </xdr:from>
    <xdr:to>
      <xdr:col>11</xdr:col>
      <xdr:colOff>0</xdr:colOff>
      <xdr:row>0</xdr:row>
      <xdr:rowOff>0</xdr:rowOff>
    </xdr:to>
    <xdr:sp macro="" textlink="">
      <xdr:nvSpPr>
        <xdr:cNvPr id="9845" name="AutoShape 9"/>
        <xdr:cNvSpPr>
          <a:spLocks/>
        </xdr:cNvSpPr>
      </xdr:nvSpPr>
      <xdr:spPr bwMode="auto">
        <a:xfrm rot="-5400000">
          <a:off x="5033963" y="-757238"/>
          <a:ext cx="0" cy="1514475"/>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0</xdr:row>
      <xdr:rowOff>0</xdr:rowOff>
    </xdr:from>
    <xdr:to>
      <xdr:col>4</xdr:col>
      <xdr:colOff>619125</xdr:colOff>
      <xdr:row>0</xdr:row>
      <xdr:rowOff>0</xdr:rowOff>
    </xdr:to>
    <xdr:sp macro="" textlink="">
      <xdr:nvSpPr>
        <xdr:cNvPr id="9846" name="AutoShape 10"/>
        <xdr:cNvSpPr>
          <a:spLocks/>
        </xdr:cNvSpPr>
      </xdr:nvSpPr>
      <xdr:spPr bwMode="auto">
        <a:xfrm rot="-5400000">
          <a:off x="2005013" y="-757238"/>
          <a:ext cx="0" cy="1514475"/>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182880</xdr:colOff>
      <xdr:row>0</xdr:row>
      <xdr:rowOff>0</xdr:rowOff>
    </xdr:from>
    <xdr:to>
      <xdr:col>11</xdr:col>
      <xdr:colOff>278245</xdr:colOff>
      <xdr:row>0</xdr:row>
      <xdr:rowOff>0</xdr:rowOff>
    </xdr:to>
    <xdr:sp macro="" textlink="">
      <xdr:nvSpPr>
        <xdr:cNvPr id="12" name="Text Box 12"/>
        <xdr:cNvSpPr txBox="1">
          <a:spLocks noChangeArrowheads="1"/>
        </xdr:cNvSpPr>
      </xdr:nvSpPr>
      <xdr:spPr bwMode="auto">
        <a:xfrm>
          <a:off x="4459605" y="0"/>
          <a:ext cx="1609840" cy="0"/>
        </a:xfrm>
        <a:prstGeom prst="rect">
          <a:avLst/>
        </a:prstGeom>
        <a:solidFill>
          <a:srgbClr val="FFFF00"/>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Arial"/>
              <a:cs typeface="Arial"/>
            </a:rPr>
            <a:t>Supplier's documentation may be substituted if it has the same functionality</a:t>
          </a:r>
        </a:p>
      </xdr:txBody>
    </xdr:sp>
    <xdr:clientData/>
  </xdr:twoCellAnchor>
  <xdr:twoCellAnchor>
    <xdr:from>
      <xdr:col>1</xdr:col>
      <xdr:colOff>85725</xdr:colOff>
      <xdr:row>30</xdr:row>
      <xdr:rowOff>66675</xdr:rowOff>
    </xdr:from>
    <xdr:to>
      <xdr:col>1</xdr:col>
      <xdr:colOff>161925</xdr:colOff>
      <xdr:row>30</xdr:row>
      <xdr:rowOff>66675</xdr:rowOff>
    </xdr:to>
    <xdr:sp macro="" textlink="">
      <xdr:nvSpPr>
        <xdr:cNvPr id="9848" name="Line 21"/>
        <xdr:cNvSpPr>
          <a:spLocks noChangeShapeType="1"/>
        </xdr:cNvSpPr>
      </xdr:nvSpPr>
      <xdr:spPr bwMode="auto">
        <a:xfrm>
          <a:off x="590550" y="6191250"/>
          <a:ext cx="76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85725</xdr:colOff>
      <xdr:row>30</xdr:row>
      <xdr:rowOff>66675</xdr:rowOff>
    </xdr:from>
    <xdr:to>
      <xdr:col>1</xdr:col>
      <xdr:colOff>161925</xdr:colOff>
      <xdr:row>30</xdr:row>
      <xdr:rowOff>66675</xdr:rowOff>
    </xdr:to>
    <xdr:sp macro="" textlink="">
      <xdr:nvSpPr>
        <xdr:cNvPr id="9849" name="Line 14"/>
        <xdr:cNvSpPr>
          <a:spLocks noChangeShapeType="1"/>
        </xdr:cNvSpPr>
      </xdr:nvSpPr>
      <xdr:spPr bwMode="auto">
        <a:xfrm>
          <a:off x="590550" y="6191250"/>
          <a:ext cx="76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42</xdr:row>
      <xdr:rowOff>47625</xdr:rowOff>
    </xdr:from>
    <xdr:to>
      <xdr:col>14</xdr:col>
      <xdr:colOff>95250</xdr:colOff>
      <xdr:row>63</xdr:row>
      <xdr:rowOff>38100</xdr:rowOff>
    </xdr:to>
    <xdr:graphicFrame macro="">
      <xdr:nvGraphicFramePr>
        <xdr:cNvPr id="9850"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819150</xdr:colOff>
          <xdr:row>17</xdr:row>
          <xdr:rowOff>190500</xdr:rowOff>
        </xdr:from>
        <xdr:to>
          <xdr:col>20</xdr:col>
          <xdr:colOff>171450</xdr:colOff>
          <xdr:row>19</xdr:row>
          <xdr:rowOff>114300</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831850</xdr:colOff>
          <xdr:row>14</xdr:row>
          <xdr:rowOff>19050</xdr:rowOff>
        </xdr:from>
        <xdr:to>
          <xdr:col>18</xdr:col>
          <xdr:colOff>438150</xdr:colOff>
          <xdr:row>15</xdr:row>
          <xdr:rowOff>133350</xdr:rowOff>
        </xdr:to>
        <xdr:sp macro="" textlink="">
          <xdr:nvSpPr>
            <xdr:cNvPr id="9218" name="Object 2" hidden="1">
              <a:extLst>
                <a:ext uri="{63B3BB69-23CF-44E3-9099-C40C66FF867C}">
                  <a14:compatExt spid="_x0000_s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812800</xdr:colOff>
          <xdr:row>23</xdr:row>
          <xdr:rowOff>209550</xdr:rowOff>
        </xdr:from>
        <xdr:to>
          <xdr:col>19</xdr:col>
          <xdr:colOff>31750</xdr:colOff>
          <xdr:row>25</xdr:row>
          <xdr:rowOff>57150</xdr:rowOff>
        </xdr:to>
        <xdr:sp macro="" textlink="">
          <xdr:nvSpPr>
            <xdr:cNvPr id="9219" name="Object 3" hidden="1">
              <a:extLst>
                <a:ext uri="{63B3BB69-23CF-44E3-9099-C40C66FF867C}">
                  <a14:compatExt spid="_x0000_s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27</xdr:row>
          <xdr:rowOff>222250</xdr:rowOff>
        </xdr:from>
        <xdr:to>
          <xdr:col>18</xdr:col>
          <xdr:colOff>590550</xdr:colOff>
          <xdr:row>29</xdr:row>
          <xdr:rowOff>57150</xdr:rowOff>
        </xdr:to>
        <xdr:sp macro="" textlink="">
          <xdr:nvSpPr>
            <xdr:cNvPr id="9220" name="Object 4" hidden="1">
              <a:extLst>
                <a:ext uri="{63B3BB69-23CF-44E3-9099-C40C66FF867C}">
                  <a14:compatExt spid="_x0000_s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17</xdr:row>
          <xdr:rowOff>19050</xdr:rowOff>
        </xdr:from>
        <xdr:to>
          <xdr:col>12</xdr:col>
          <xdr:colOff>285750</xdr:colOff>
          <xdr:row>17</xdr:row>
          <xdr:rowOff>209550</xdr:rowOff>
        </xdr:to>
        <xdr:sp macro="" textlink="">
          <xdr:nvSpPr>
            <xdr:cNvPr id="9221" name="Object 5" hidden="1">
              <a:extLst>
                <a:ext uri="{63B3BB69-23CF-44E3-9099-C40C66FF867C}">
                  <a14:compatExt spid="_x0000_s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19050</xdr:rowOff>
        </xdr:from>
        <xdr:to>
          <xdr:col>12</xdr:col>
          <xdr:colOff>266700</xdr:colOff>
          <xdr:row>18</xdr:row>
          <xdr:rowOff>209550</xdr:rowOff>
        </xdr:to>
        <xdr:sp macro="" textlink="">
          <xdr:nvSpPr>
            <xdr:cNvPr id="9222" name="Object 6" hidden="1">
              <a:extLst>
                <a:ext uri="{63B3BB69-23CF-44E3-9099-C40C66FF867C}">
                  <a14:compatExt spid="_x0000_s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21</xdr:row>
          <xdr:rowOff>222250</xdr:rowOff>
        </xdr:from>
        <xdr:to>
          <xdr:col>12</xdr:col>
          <xdr:colOff>285750</xdr:colOff>
          <xdr:row>22</xdr:row>
          <xdr:rowOff>171450</xdr:rowOff>
        </xdr:to>
        <xdr:sp macro="" textlink="">
          <xdr:nvSpPr>
            <xdr:cNvPr id="9223" name="Object 7" hidden="1">
              <a:extLst>
                <a:ext uri="{63B3BB69-23CF-44E3-9099-C40C66FF867C}">
                  <a14:compatExt spid="_x0000_s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22</xdr:row>
          <xdr:rowOff>222250</xdr:rowOff>
        </xdr:from>
        <xdr:to>
          <xdr:col>12</xdr:col>
          <xdr:colOff>266700</xdr:colOff>
          <xdr:row>23</xdr:row>
          <xdr:rowOff>171450</xdr:rowOff>
        </xdr:to>
        <xdr:sp macro="" textlink="">
          <xdr:nvSpPr>
            <xdr:cNvPr id="9224" name="Object 8" hidden="1">
              <a:extLst>
                <a:ext uri="{63B3BB69-23CF-44E3-9099-C40C66FF867C}">
                  <a14:compatExt spid="_x0000_s9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222250</xdr:rowOff>
        </xdr:from>
        <xdr:to>
          <xdr:col>12</xdr:col>
          <xdr:colOff>285750</xdr:colOff>
          <xdr:row>27</xdr:row>
          <xdr:rowOff>171450</xdr:rowOff>
        </xdr:to>
        <xdr:sp macro="" textlink="">
          <xdr:nvSpPr>
            <xdr:cNvPr id="9225" name="Object 9" hidden="1">
              <a:extLst>
                <a:ext uri="{63B3BB69-23CF-44E3-9099-C40C66FF867C}">
                  <a14:compatExt spid="_x0000_s9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222250</xdr:rowOff>
        </xdr:from>
        <xdr:to>
          <xdr:col>12</xdr:col>
          <xdr:colOff>247650</xdr:colOff>
          <xdr:row>28</xdr:row>
          <xdr:rowOff>171450</xdr:rowOff>
        </xdr:to>
        <xdr:sp macro="" textlink="">
          <xdr:nvSpPr>
            <xdr:cNvPr id="9226" name="Object 10" hidden="1">
              <a:extLst>
                <a:ext uri="{63B3BB69-23CF-44E3-9099-C40C66FF867C}">
                  <a14:compatExt spid="_x0000_s9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28</xdr:row>
          <xdr:rowOff>222250</xdr:rowOff>
        </xdr:from>
        <xdr:to>
          <xdr:col>12</xdr:col>
          <xdr:colOff>247650</xdr:colOff>
          <xdr:row>29</xdr:row>
          <xdr:rowOff>209550</xdr:rowOff>
        </xdr:to>
        <xdr:sp macro="" textlink="">
          <xdr:nvSpPr>
            <xdr:cNvPr id="9227" name="Object 11" hidden="1">
              <a:extLst>
                <a:ext uri="{63B3BB69-23CF-44E3-9099-C40C66FF867C}">
                  <a14:compatExt spid="_x0000_s9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29</xdr:row>
          <xdr:rowOff>222250</xdr:rowOff>
        </xdr:from>
        <xdr:to>
          <xdr:col>12</xdr:col>
          <xdr:colOff>279400</xdr:colOff>
          <xdr:row>30</xdr:row>
          <xdr:rowOff>203200</xdr:rowOff>
        </xdr:to>
        <xdr:sp macro="" textlink="">
          <xdr:nvSpPr>
            <xdr:cNvPr id="9228" name="Object 12" hidden="1">
              <a:extLst>
                <a:ext uri="{63B3BB69-23CF-44E3-9099-C40C66FF867C}">
                  <a14:compatExt spid="_x0000_s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30</xdr:row>
          <xdr:rowOff>222250</xdr:rowOff>
        </xdr:from>
        <xdr:to>
          <xdr:col>12</xdr:col>
          <xdr:colOff>228600</xdr:colOff>
          <xdr:row>31</xdr:row>
          <xdr:rowOff>209550</xdr:rowOff>
        </xdr:to>
        <xdr:sp macro="" textlink="">
          <xdr:nvSpPr>
            <xdr:cNvPr id="9229" name="Object 13" hidden="1">
              <a:extLst>
                <a:ext uri="{63B3BB69-23CF-44E3-9099-C40C66FF867C}">
                  <a14:compatExt spid="_x0000_s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495300</xdr:colOff>
          <xdr:row>32</xdr:row>
          <xdr:rowOff>12700</xdr:rowOff>
        </xdr:from>
        <xdr:to>
          <xdr:col>13</xdr:col>
          <xdr:colOff>19050</xdr:colOff>
          <xdr:row>32</xdr:row>
          <xdr:rowOff>190500</xdr:rowOff>
        </xdr:to>
        <xdr:sp macro="" textlink="">
          <xdr:nvSpPr>
            <xdr:cNvPr id="9230" name="Object 14" hidden="1">
              <a:extLst>
                <a:ext uri="{63B3BB69-23CF-44E3-9099-C40C66FF867C}">
                  <a14:compatExt spid="_x0000_s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32</xdr:row>
          <xdr:rowOff>190500</xdr:rowOff>
        </xdr:from>
        <xdr:to>
          <xdr:col>1</xdr:col>
          <xdr:colOff>323850</xdr:colOff>
          <xdr:row>33</xdr:row>
          <xdr:rowOff>209550</xdr:rowOff>
        </xdr:to>
        <xdr:sp macro="" textlink="">
          <xdr:nvSpPr>
            <xdr:cNvPr id="9231" name="Object 15" hidden="1">
              <a:extLst>
                <a:ext uri="{63B3BB69-23CF-44E3-9099-C40C66FF867C}">
                  <a14:compatExt spid="_x0000_s9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33</xdr:row>
          <xdr:rowOff>190500</xdr:rowOff>
        </xdr:from>
        <xdr:to>
          <xdr:col>1</xdr:col>
          <xdr:colOff>317500</xdr:colOff>
          <xdr:row>34</xdr:row>
          <xdr:rowOff>222250</xdr:rowOff>
        </xdr:to>
        <xdr:sp macro="" textlink="">
          <xdr:nvSpPr>
            <xdr:cNvPr id="9232" name="Object 16" hidden="1">
              <a:extLst>
                <a:ext uri="{63B3BB69-23CF-44E3-9099-C40C66FF867C}">
                  <a14:compatExt spid="_x0000_s9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457200</xdr:colOff>
          <xdr:row>30</xdr:row>
          <xdr:rowOff>222250</xdr:rowOff>
        </xdr:from>
        <xdr:to>
          <xdr:col>6</xdr:col>
          <xdr:colOff>381000</xdr:colOff>
          <xdr:row>32</xdr:row>
          <xdr:rowOff>57150</xdr:rowOff>
        </xdr:to>
        <xdr:sp macro="" textlink="">
          <xdr:nvSpPr>
            <xdr:cNvPr id="9233" name="Object 17" hidden="1">
              <a:extLst>
                <a:ext uri="{63B3BB69-23CF-44E3-9099-C40C66FF867C}">
                  <a14:compatExt spid="_x0000_s9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831850</xdr:colOff>
          <xdr:row>31</xdr:row>
          <xdr:rowOff>209550</xdr:rowOff>
        </xdr:from>
        <xdr:to>
          <xdr:col>19</xdr:col>
          <xdr:colOff>152400</xdr:colOff>
          <xdr:row>33</xdr:row>
          <xdr:rowOff>57150</xdr:rowOff>
        </xdr:to>
        <xdr:sp macro="" textlink="">
          <xdr:nvSpPr>
            <xdr:cNvPr id="9234" name="Object 18" hidden="1">
              <a:extLst>
                <a:ext uri="{63B3BB69-23CF-44E3-9099-C40C66FF867C}">
                  <a14:compatExt spid="_x0000_s9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18</xdr:col>
      <xdr:colOff>0</xdr:colOff>
      <xdr:row>28</xdr:row>
      <xdr:rowOff>0</xdr:rowOff>
    </xdr:from>
    <xdr:to>
      <xdr:col>21</xdr:col>
      <xdr:colOff>66675</xdr:colOff>
      <xdr:row>44</xdr:row>
      <xdr:rowOff>38100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152400</xdr:colOff>
      <xdr:row>28</xdr:row>
      <xdr:rowOff>0</xdr:rowOff>
    </xdr:from>
    <xdr:to>
      <xdr:col>24</xdr:col>
      <xdr:colOff>771525</xdr:colOff>
      <xdr:row>44</xdr:row>
      <xdr:rowOff>38100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571592</xdr:colOff>
      <xdr:row>2</xdr:row>
      <xdr:rowOff>196883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790792" cy="6350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571592</xdr:colOff>
      <xdr:row>2</xdr:row>
      <xdr:rowOff>196883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790792" cy="6350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2</xdr:col>
      <xdr:colOff>596992</xdr:colOff>
      <xdr:row>2</xdr:row>
      <xdr:rowOff>196883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400" y="0"/>
          <a:ext cx="1790792" cy="6350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xdr:col>
      <xdr:colOff>784860</xdr:colOff>
      <xdr:row>0</xdr:row>
      <xdr:rowOff>0</xdr:rowOff>
    </xdr:from>
    <xdr:ext cx="44884" cy="206467"/>
    <xdr:sp macro="" textlink="">
      <xdr:nvSpPr>
        <xdr:cNvPr id="2" name="Rectangle 147"/>
        <xdr:cNvSpPr>
          <a:spLocks noChangeArrowheads="1"/>
        </xdr:cNvSpPr>
      </xdr:nvSpPr>
      <xdr:spPr bwMode="auto">
        <a:xfrm>
          <a:off x="2827020" y="0"/>
          <a:ext cx="44884" cy="206467"/>
        </a:xfrm>
        <a:prstGeom prst="rect">
          <a:avLst/>
        </a:prstGeom>
        <a:noFill/>
        <a:ln w="9525">
          <a:noFill/>
          <a:miter lim="800000"/>
          <a:headEnd/>
          <a:tailEnd/>
        </a:ln>
      </xdr:spPr>
      <xdr:txBody>
        <a:bodyPr wrap="none" lIns="0" tIns="0" rIns="0" bIns="0" anchor="t" upright="1">
          <a:spAutoFit/>
        </a:bodyPr>
        <a:lstStyle/>
        <a:p>
          <a:pPr algn="l" rtl="0">
            <a:defRPr sz="1000"/>
          </a:pPr>
          <a:r>
            <a:rPr lang="en-US" sz="1400" b="0" i="0" strike="noStrike">
              <a:solidFill>
                <a:srgbClr val="000000"/>
              </a:solidFill>
              <a:latin typeface="Times New Roman"/>
              <a:cs typeface="Times New Roman"/>
            </a:rPr>
            <a:t> </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oleObject" Target="../embeddings/oleObject5.bin"/><Relationship Id="rId18" Type="http://schemas.openxmlformats.org/officeDocument/2006/relationships/image" Target="../media/image13.emf"/><Relationship Id="rId26" Type="http://schemas.openxmlformats.org/officeDocument/2006/relationships/image" Target="../media/image17.emf"/><Relationship Id="rId39" Type="http://schemas.openxmlformats.org/officeDocument/2006/relationships/oleObject" Target="../embeddings/oleObject18.bin"/><Relationship Id="rId3" Type="http://schemas.openxmlformats.org/officeDocument/2006/relationships/vmlDrawing" Target="../drawings/vmlDrawing12.vml"/><Relationship Id="rId21" Type="http://schemas.openxmlformats.org/officeDocument/2006/relationships/oleObject" Target="../embeddings/oleObject9.bin"/><Relationship Id="rId34" Type="http://schemas.openxmlformats.org/officeDocument/2006/relationships/image" Target="../media/image21.emf"/><Relationship Id="rId7" Type="http://schemas.openxmlformats.org/officeDocument/2006/relationships/oleObject" Target="../embeddings/oleObject2.bin"/><Relationship Id="rId12" Type="http://schemas.openxmlformats.org/officeDocument/2006/relationships/image" Target="../media/image10.emf"/><Relationship Id="rId17" Type="http://schemas.openxmlformats.org/officeDocument/2006/relationships/oleObject" Target="../embeddings/oleObject7.bin"/><Relationship Id="rId25" Type="http://schemas.openxmlformats.org/officeDocument/2006/relationships/oleObject" Target="../embeddings/oleObject11.bin"/><Relationship Id="rId33" Type="http://schemas.openxmlformats.org/officeDocument/2006/relationships/oleObject" Target="../embeddings/oleObject15.bin"/><Relationship Id="rId38" Type="http://schemas.openxmlformats.org/officeDocument/2006/relationships/image" Target="../media/image23.emf"/><Relationship Id="rId2" Type="http://schemas.openxmlformats.org/officeDocument/2006/relationships/drawing" Target="../drawings/drawing4.xml"/><Relationship Id="rId16" Type="http://schemas.openxmlformats.org/officeDocument/2006/relationships/image" Target="../media/image12.emf"/><Relationship Id="rId20" Type="http://schemas.openxmlformats.org/officeDocument/2006/relationships/image" Target="../media/image14.emf"/><Relationship Id="rId29" Type="http://schemas.openxmlformats.org/officeDocument/2006/relationships/oleObject" Target="../embeddings/oleObject13.bin"/><Relationship Id="rId1" Type="http://schemas.openxmlformats.org/officeDocument/2006/relationships/printerSettings" Target="../printerSettings/printerSettings10.bin"/><Relationship Id="rId6" Type="http://schemas.openxmlformats.org/officeDocument/2006/relationships/image" Target="../media/image7.emf"/><Relationship Id="rId11" Type="http://schemas.openxmlformats.org/officeDocument/2006/relationships/oleObject" Target="../embeddings/oleObject4.bin"/><Relationship Id="rId24" Type="http://schemas.openxmlformats.org/officeDocument/2006/relationships/image" Target="../media/image16.emf"/><Relationship Id="rId32" Type="http://schemas.openxmlformats.org/officeDocument/2006/relationships/image" Target="../media/image20.emf"/><Relationship Id="rId37" Type="http://schemas.openxmlformats.org/officeDocument/2006/relationships/oleObject" Target="../embeddings/oleObject17.bin"/><Relationship Id="rId40" Type="http://schemas.openxmlformats.org/officeDocument/2006/relationships/image" Target="../media/image24.emf"/><Relationship Id="rId5" Type="http://schemas.openxmlformats.org/officeDocument/2006/relationships/oleObject" Target="../embeddings/oleObject1.bin"/><Relationship Id="rId15" Type="http://schemas.openxmlformats.org/officeDocument/2006/relationships/oleObject" Target="../embeddings/oleObject6.bin"/><Relationship Id="rId23" Type="http://schemas.openxmlformats.org/officeDocument/2006/relationships/oleObject" Target="../embeddings/oleObject10.bin"/><Relationship Id="rId28" Type="http://schemas.openxmlformats.org/officeDocument/2006/relationships/image" Target="../media/image18.emf"/><Relationship Id="rId36" Type="http://schemas.openxmlformats.org/officeDocument/2006/relationships/image" Target="../media/image22.emf"/><Relationship Id="rId10" Type="http://schemas.openxmlformats.org/officeDocument/2006/relationships/image" Target="../media/image9.emf"/><Relationship Id="rId19" Type="http://schemas.openxmlformats.org/officeDocument/2006/relationships/oleObject" Target="../embeddings/oleObject8.bin"/><Relationship Id="rId31" Type="http://schemas.openxmlformats.org/officeDocument/2006/relationships/oleObject" Target="../embeddings/oleObject14.bin"/><Relationship Id="rId4" Type="http://schemas.openxmlformats.org/officeDocument/2006/relationships/vmlDrawing" Target="../drawings/vmlDrawing13.vml"/><Relationship Id="rId9" Type="http://schemas.openxmlformats.org/officeDocument/2006/relationships/oleObject" Target="../embeddings/oleObject3.bin"/><Relationship Id="rId14" Type="http://schemas.openxmlformats.org/officeDocument/2006/relationships/image" Target="../media/image11.emf"/><Relationship Id="rId22" Type="http://schemas.openxmlformats.org/officeDocument/2006/relationships/image" Target="../media/image15.emf"/><Relationship Id="rId27" Type="http://schemas.openxmlformats.org/officeDocument/2006/relationships/oleObject" Target="../embeddings/oleObject12.bin"/><Relationship Id="rId30" Type="http://schemas.openxmlformats.org/officeDocument/2006/relationships/image" Target="../media/image19.emf"/><Relationship Id="rId35" Type="http://schemas.openxmlformats.org/officeDocument/2006/relationships/oleObject" Target="../embeddings/oleObject1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vmlDrawing" Target="../drawings/vmlDrawing14.v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omments" Target="../comments4.xml"/><Relationship Id="rId4" Type="http://schemas.openxmlformats.org/officeDocument/2006/relationships/vmlDrawing" Target="../drawings/vmlDrawing17.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24.vml"/><Relationship Id="rId7" Type="http://schemas.openxmlformats.org/officeDocument/2006/relationships/ctrlProp" Target="../ctrlProps/ctrlProp3.xml"/><Relationship Id="rId2" Type="http://schemas.openxmlformats.org/officeDocument/2006/relationships/drawing" Target="../drawings/drawing11.xml"/><Relationship Id="rId1" Type="http://schemas.openxmlformats.org/officeDocument/2006/relationships/printerSettings" Target="../printerSettings/printerSettings19.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25.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2.xml"/><Relationship Id="rId1" Type="http://schemas.openxmlformats.org/officeDocument/2006/relationships/printerSettings" Target="../printerSettings/printerSettings22.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vmlDrawing" Target="../drawings/vmlDrawing28.v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 Type="http://schemas.openxmlformats.org/officeDocument/2006/relationships/vmlDrawing" Target="../drawings/vmlDrawing30.vml"/><Relationship Id="rId21" Type="http://schemas.openxmlformats.org/officeDocument/2006/relationships/ctrlProp" Target="../ctrlProps/ctrlProp26.xml"/><Relationship Id="rId34" Type="http://schemas.openxmlformats.org/officeDocument/2006/relationships/ctrlProp" Target="../ctrlProps/ctrlProp39.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2" Type="http://schemas.openxmlformats.org/officeDocument/2006/relationships/drawing" Target="../drawings/drawing13.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1" Type="http://schemas.openxmlformats.org/officeDocument/2006/relationships/printerSettings" Target="../printerSettings/printerSettings24.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omments" Target="../comments5.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18.xml"/><Relationship Id="rId1" Type="http://schemas.openxmlformats.org/officeDocument/2006/relationships/printerSettings" Target="../printerSettings/printerSettings30.bin"/><Relationship Id="rId5" Type="http://schemas.openxmlformats.org/officeDocument/2006/relationships/comments" Target="../comments6.xml"/><Relationship Id="rId4" Type="http://schemas.openxmlformats.org/officeDocument/2006/relationships/vmlDrawing" Target="../drawings/vmlDrawing36.v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oleObject" Target="../embeddings/oleObject23.bin"/><Relationship Id="rId18" Type="http://schemas.openxmlformats.org/officeDocument/2006/relationships/image" Target="../media/image14.emf"/><Relationship Id="rId26" Type="http://schemas.openxmlformats.org/officeDocument/2006/relationships/image" Target="../media/image18.emf"/><Relationship Id="rId3" Type="http://schemas.openxmlformats.org/officeDocument/2006/relationships/vmlDrawing" Target="../drawings/vmlDrawing40.vml"/><Relationship Id="rId21" Type="http://schemas.openxmlformats.org/officeDocument/2006/relationships/oleObject" Target="../embeddings/oleObject27.bin"/><Relationship Id="rId34" Type="http://schemas.openxmlformats.org/officeDocument/2006/relationships/image" Target="../media/image22.emf"/><Relationship Id="rId7" Type="http://schemas.openxmlformats.org/officeDocument/2006/relationships/oleObject" Target="../embeddings/oleObject20.bin"/><Relationship Id="rId12" Type="http://schemas.openxmlformats.org/officeDocument/2006/relationships/image" Target="../media/image11.emf"/><Relationship Id="rId17" Type="http://schemas.openxmlformats.org/officeDocument/2006/relationships/oleObject" Target="../embeddings/oleObject25.bin"/><Relationship Id="rId25" Type="http://schemas.openxmlformats.org/officeDocument/2006/relationships/oleObject" Target="../embeddings/oleObject29.bin"/><Relationship Id="rId33" Type="http://schemas.openxmlformats.org/officeDocument/2006/relationships/oleObject" Target="../embeddings/oleObject33.bin"/><Relationship Id="rId38" Type="http://schemas.openxmlformats.org/officeDocument/2006/relationships/image" Target="../media/image24.emf"/><Relationship Id="rId2" Type="http://schemas.openxmlformats.org/officeDocument/2006/relationships/drawing" Target="../drawings/drawing22.xml"/><Relationship Id="rId16" Type="http://schemas.openxmlformats.org/officeDocument/2006/relationships/image" Target="../media/image13.emf"/><Relationship Id="rId20" Type="http://schemas.openxmlformats.org/officeDocument/2006/relationships/image" Target="../media/image15.emf"/><Relationship Id="rId29" Type="http://schemas.openxmlformats.org/officeDocument/2006/relationships/oleObject" Target="../embeddings/oleObject31.bin"/><Relationship Id="rId1" Type="http://schemas.openxmlformats.org/officeDocument/2006/relationships/printerSettings" Target="../printerSettings/printerSettings34.bin"/><Relationship Id="rId6" Type="http://schemas.openxmlformats.org/officeDocument/2006/relationships/image" Target="../media/image8.emf"/><Relationship Id="rId11" Type="http://schemas.openxmlformats.org/officeDocument/2006/relationships/oleObject" Target="../embeddings/oleObject22.bin"/><Relationship Id="rId24" Type="http://schemas.openxmlformats.org/officeDocument/2006/relationships/image" Target="../media/image17.emf"/><Relationship Id="rId32" Type="http://schemas.openxmlformats.org/officeDocument/2006/relationships/image" Target="../media/image21.emf"/><Relationship Id="rId37" Type="http://schemas.openxmlformats.org/officeDocument/2006/relationships/oleObject" Target="../embeddings/oleObject35.bin"/><Relationship Id="rId5" Type="http://schemas.openxmlformats.org/officeDocument/2006/relationships/oleObject" Target="../embeddings/oleObject19.bin"/><Relationship Id="rId15" Type="http://schemas.openxmlformats.org/officeDocument/2006/relationships/oleObject" Target="../embeddings/oleObject24.bin"/><Relationship Id="rId23" Type="http://schemas.openxmlformats.org/officeDocument/2006/relationships/oleObject" Target="../embeddings/oleObject28.bin"/><Relationship Id="rId28" Type="http://schemas.openxmlformats.org/officeDocument/2006/relationships/image" Target="../media/image19.emf"/><Relationship Id="rId36"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oleObject" Target="../embeddings/oleObject26.bin"/><Relationship Id="rId31" Type="http://schemas.openxmlformats.org/officeDocument/2006/relationships/oleObject" Target="../embeddings/oleObject32.bin"/><Relationship Id="rId4" Type="http://schemas.openxmlformats.org/officeDocument/2006/relationships/vmlDrawing" Target="../drawings/vmlDrawing41.vml"/><Relationship Id="rId9" Type="http://schemas.openxmlformats.org/officeDocument/2006/relationships/oleObject" Target="../embeddings/oleObject21.bin"/><Relationship Id="rId14" Type="http://schemas.openxmlformats.org/officeDocument/2006/relationships/image" Target="../media/image12.emf"/><Relationship Id="rId22" Type="http://schemas.openxmlformats.org/officeDocument/2006/relationships/image" Target="../media/image16.emf"/><Relationship Id="rId27" Type="http://schemas.openxmlformats.org/officeDocument/2006/relationships/oleObject" Target="../embeddings/oleObject30.bin"/><Relationship Id="rId30" Type="http://schemas.openxmlformats.org/officeDocument/2006/relationships/image" Target="../media/image20.emf"/><Relationship Id="rId35" Type="http://schemas.openxmlformats.org/officeDocument/2006/relationships/oleObject" Target="../embeddings/oleObject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2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2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2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2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0.xml"/><Relationship Id="rId1" Type="http://schemas.openxmlformats.org/officeDocument/2006/relationships/printerSettings" Target="../printerSettings/printerSettings42.bin"/><Relationship Id="rId6" Type="http://schemas.openxmlformats.org/officeDocument/2006/relationships/image" Target="../media/image37.emf"/><Relationship Id="rId5" Type="http://schemas.openxmlformats.org/officeDocument/2006/relationships/oleObject" Target="../embeddings/oleObject36.bin"/><Relationship Id="rId4" Type="http://schemas.openxmlformats.org/officeDocument/2006/relationships/vmlDrawing" Target="../drawings/vmlDrawing50.v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31.xml"/><Relationship Id="rId1" Type="http://schemas.openxmlformats.org/officeDocument/2006/relationships/printerSettings" Target="../printerSettings/printerSettings43.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vmlDrawing" Target="../drawings/vmlDrawing52.v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26" Type="http://schemas.openxmlformats.org/officeDocument/2006/relationships/ctrlProp" Target="../ctrlProps/ctrlProp63.xml"/><Relationship Id="rId39" Type="http://schemas.openxmlformats.org/officeDocument/2006/relationships/ctrlProp" Target="../ctrlProps/ctrlProp76.xml"/><Relationship Id="rId3" Type="http://schemas.openxmlformats.org/officeDocument/2006/relationships/printerSettings" Target="../printerSettings/printerSettings44.bin"/><Relationship Id="rId21" Type="http://schemas.openxmlformats.org/officeDocument/2006/relationships/ctrlProp" Target="../ctrlProps/ctrlProp58.xml"/><Relationship Id="rId34" Type="http://schemas.openxmlformats.org/officeDocument/2006/relationships/ctrlProp" Target="../ctrlProps/ctrlProp71.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5" Type="http://schemas.openxmlformats.org/officeDocument/2006/relationships/ctrlProp" Target="../ctrlProps/ctrlProp62.xml"/><Relationship Id="rId33" Type="http://schemas.openxmlformats.org/officeDocument/2006/relationships/ctrlProp" Target="../ctrlProps/ctrlProp70.xml"/><Relationship Id="rId38" Type="http://schemas.openxmlformats.org/officeDocument/2006/relationships/ctrlProp" Target="../ctrlProps/ctrlProp75.xml"/><Relationship Id="rId2" Type="http://schemas.openxmlformats.org/officeDocument/2006/relationships/hyperlink" Target="mailto:t.edison@supermotor.co.uk" TargetMode="External"/><Relationship Id="rId16" Type="http://schemas.openxmlformats.org/officeDocument/2006/relationships/ctrlProp" Target="../ctrlProps/ctrlProp53.xml"/><Relationship Id="rId20" Type="http://schemas.openxmlformats.org/officeDocument/2006/relationships/ctrlProp" Target="../ctrlProps/ctrlProp57.xml"/><Relationship Id="rId29" Type="http://schemas.openxmlformats.org/officeDocument/2006/relationships/ctrlProp" Target="../ctrlProps/ctrlProp66.xml"/><Relationship Id="rId1" Type="http://schemas.openxmlformats.org/officeDocument/2006/relationships/hyperlink" Target="mailto:t.edison@supermotor.co.uk" TargetMode="External"/><Relationship Id="rId6" Type="http://schemas.openxmlformats.org/officeDocument/2006/relationships/vmlDrawing" Target="../drawings/vmlDrawing54.vml"/><Relationship Id="rId11" Type="http://schemas.openxmlformats.org/officeDocument/2006/relationships/ctrlProp" Target="../ctrlProps/ctrlProp48.xml"/><Relationship Id="rId24" Type="http://schemas.openxmlformats.org/officeDocument/2006/relationships/ctrlProp" Target="../ctrlProps/ctrlProp61.xml"/><Relationship Id="rId32" Type="http://schemas.openxmlformats.org/officeDocument/2006/relationships/ctrlProp" Target="../ctrlProps/ctrlProp69.xml"/><Relationship Id="rId37" Type="http://schemas.openxmlformats.org/officeDocument/2006/relationships/ctrlProp" Target="../ctrlProps/ctrlProp74.xml"/><Relationship Id="rId40" Type="http://schemas.openxmlformats.org/officeDocument/2006/relationships/comments" Target="../comments7.xml"/><Relationship Id="rId5" Type="http://schemas.openxmlformats.org/officeDocument/2006/relationships/vmlDrawing" Target="../drawings/vmlDrawing53.vml"/><Relationship Id="rId15" Type="http://schemas.openxmlformats.org/officeDocument/2006/relationships/ctrlProp" Target="../ctrlProps/ctrlProp52.xml"/><Relationship Id="rId23" Type="http://schemas.openxmlformats.org/officeDocument/2006/relationships/ctrlProp" Target="../ctrlProps/ctrlProp60.xml"/><Relationship Id="rId28" Type="http://schemas.openxmlformats.org/officeDocument/2006/relationships/ctrlProp" Target="../ctrlProps/ctrlProp65.xml"/><Relationship Id="rId36" Type="http://schemas.openxmlformats.org/officeDocument/2006/relationships/ctrlProp" Target="../ctrlProps/ctrlProp73.xml"/><Relationship Id="rId10" Type="http://schemas.openxmlformats.org/officeDocument/2006/relationships/ctrlProp" Target="../ctrlProps/ctrlProp47.xml"/><Relationship Id="rId19" Type="http://schemas.openxmlformats.org/officeDocument/2006/relationships/ctrlProp" Target="../ctrlProps/ctrlProp56.xml"/><Relationship Id="rId31" Type="http://schemas.openxmlformats.org/officeDocument/2006/relationships/ctrlProp" Target="../ctrlProps/ctrlProp68.xml"/><Relationship Id="rId4" Type="http://schemas.openxmlformats.org/officeDocument/2006/relationships/drawing" Target="../drawings/drawing32.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 Id="rId27" Type="http://schemas.openxmlformats.org/officeDocument/2006/relationships/ctrlProp" Target="../ctrlProps/ctrlProp64.xml"/><Relationship Id="rId30" Type="http://schemas.openxmlformats.org/officeDocument/2006/relationships/ctrlProp" Target="../ctrlProps/ctrlProp67.xml"/><Relationship Id="rId35" Type="http://schemas.openxmlformats.org/officeDocument/2006/relationships/ctrlProp" Target="../ctrlProps/ctrlProp72.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3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3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vmlDrawing" Target="../drawings/vmlDrawing59.vml"/><Relationship Id="rId1" Type="http://schemas.openxmlformats.org/officeDocument/2006/relationships/printerSettings" Target="../printerSettings/printerSettings49.bin"/><Relationship Id="rId4" Type="http://schemas.openxmlformats.org/officeDocument/2006/relationships/comments" Target="../comments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3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3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32"/>
  <sheetViews>
    <sheetView showGridLines="0" tabSelected="1" topLeftCell="A4" zoomScaleNormal="100" workbookViewId="0">
      <selection activeCell="B11" sqref="B11"/>
    </sheetView>
  </sheetViews>
  <sheetFormatPr defaultRowHeight="12.5"/>
  <cols>
    <col min="1" max="1" width="7.54296875" customWidth="1"/>
    <col min="2" max="2" width="51.81640625" customWidth="1"/>
    <col min="3" max="3" width="8.7265625" customWidth="1"/>
    <col min="4" max="4" width="8.1796875" customWidth="1"/>
    <col min="5" max="5" width="33.54296875" customWidth="1"/>
    <col min="6" max="6" width="49" customWidth="1"/>
  </cols>
  <sheetData>
    <row r="1" spans="1:6">
      <c r="B1" t="s">
        <v>1361</v>
      </c>
    </row>
    <row r="2" spans="1:6" ht="15.5">
      <c r="A2" s="1972" t="s">
        <v>1046</v>
      </c>
      <c r="B2" s="1972"/>
      <c r="C2" s="1972"/>
      <c r="D2" s="1972"/>
      <c r="E2" s="1972"/>
      <c r="F2" s="1972"/>
    </row>
    <row r="3" spans="1:6" ht="28.9" customHeight="1">
      <c r="A3" s="1847">
        <v>1</v>
      </c>
      <c r="B3" s="1973" t="s">
        <v>1377</v>
      </c>
      <c r="C3" s="1973"/>
      <c r="D3" s="1973"/>
      <c r="E3" s="1973"/>
      <c r="F3" s="1973"/>
    </row>
    <row r="4" spans="1:6" ht="15.5">
      <c r="A4" s="1847">
        <v>2</v>
      </c>
      <c r="B4" s="1848" t="s">
        <v>1378</v>
      </c>
      <c r="C4" s="1847"/>
      <c r="D4" s="1847"/>
      <c r="E4" s="1847"/>
      <c r="F4" s="1847"/>
    </row>
    <row r="5" spans="1:6" ht="13">
      <c r="A5" s="1849"/>
      <c r="B5" s="1849" t="s">
        <v>1047</v>
      </c>
      <c r="C5" s="1849"/>
      <c r="D5" s="1849"/>
      <c r="E5" s="1849"/>
      <c r="F5" s="1849"/>
    </row>
    <row r="6" spans="1:6">
      <c r="A6" s="1849"/>
      <c r="B6" s="1849" t="s">
        <v>1240</v>
      </c>
      <c r="C6" s="1849"/>
      <c r="D6" s="1849"/>
      <c r="E6" s="1849"/>
      <c r="F6" s="1849"/>
    </row>
    <row r="7" spans="1:6" ht="13" thickBot="1"/>
    <row r="8" spans="1:6" ht="13.5" customHeight="1" thickBot="1">
      <c r="C8" s="1970" t="s">
        <v>1379</v>
      </c>
      <c r="D8" s="1971"/>
    </row>
    <row r="9" spans="1:6" ht="46.5" customHeight="1" thickBot="1">
      <c r="A9" s="1038" t="s">
        <v>488</v>
      </c>
      <c r="B9" s="1039" t="s">
        <v>489</v>
      </c>
      <c r="C9" s="1037" t="s">
        <v>458</v>
      </c>
      <c r="D9" s="1037" t="s">
        <v>738</v>
      </c>
      <c r="E9" s="1364" t="s">
        <v>490</v>
      </c>
      <c r="F9" s="1388" t="s">
        <v>920</v>
      </c>
    </row>
    <row r="10" spans="1:6" ht="44.5" customHeight="1">
      <c r="A10" s="1375" t="s">
        <v>380</v>
      </c>
      <c r="B10" s="1376" t="s">
        <v>4</v>
      </c>
      <c r="C10" s="1377" t="s">
        <v>459</v>
      </c>
      <c r="D10" s="1378"/>
      <c r="E10" s="1382" t="s">
        <v>1362</v>
      </c>
      <c r="F10" s="1389" t="s">
        <v>1300</v>
      </c>
    </row>
    <row r="11" spans="1:6" ht="25.15" customHeight="1">
      <c r="A11" s="844" t="s">
        <v>467</v>
      </c>
      <c r="B11" s="846" t="s">
        <v>6</v>
      </c>
      <c r="C11" s="830" t="s">
        <v>459</v>
      </c>
      <c r="D11" s="830"/>
      <c r="E11" s="1381" t="s">
        <v>737</v>
      </c>
      <c r="F11" s="1387" t="s">
        <v>1297</v>
      </c>
    </row>
    <row r="12" spans="1:6" ht="77.5" customHeight="1">
      <c r="A12" s="844" t="s">
        <v>468</v>
      </c>
      <c r="B12" s="846" t="s">
        <v>1380</v>
      </c>
      <c r="C12" s="1333"/>
      <c r="D12" s="830" t="s">
        <v>459</v>
      </c>
      <c r="E12" s="1381" t="s">
        <v>1381</v>
      </c>
      <c r="F12" s="1387" t="s">
        <v>1301</v>
      </c>
    </row>
    <row r="13" spans="1:6" ht="25.9" customHeight="1">
      <c r="A13" s="844" t="s">
        <v>469</v>
      </c>
      <c r="B13" s="846" t="s">
        <v>7</v>
      </c>
      <c r="C13" s="830"/>
      <c r="D13" s="830" t="s">
        <v>459</v>
      </c>
      <c r="E13" s="1383" t="s">
        <v>1382</v>
      </c>
      <c r="F13" s="1387" t="s">
        <v>1298</v>
      </c>
    </row>
    <row r="14" spans="1:6" ht="35.5" customHeight="1">
      <c r="A14" s="844" t="s">
        <v>470</v>
      </c>
      <c r="B14" s="846" t="s">
        <v>8</v>
      </c>
      <c r="C14" s="830"/>
      <c r="D14" s="830" t="s">
        <v>459</v>
      </c>
      <c r="E14" s="1383" t="s">
        <v>1383</v>
      </c>
      <c r="F14" s="1387" t="s">
        <v>1302</v>
      </c>
    </row>
    <row r="15" spans="1:6" ht="76.900000000000006" customHeight="1">
      <c r="A15" s="844" t="s">
        <v>471</v>
      </c>
      <c r="B15" s="846" t="s">
        <v>9</v>
      </c>
      <c r="C15" s="830"/>
      <c r="D15" s="830" t="s">
        <v>459</v>
      </c>
      <c r="E15" s="1383" t="s">
        <v>1384</v>
      </c>
      <c r="F15" s="1387" t="s">
        <v>1303</v>
      </c>
    </row>
    <row r="16" spans="1:6" ht="69" customHeight="1">
      <c r="A16" s="844" t="s">
        <v>472</v>
      </c>
      <c r="B16" s="846" t="s">
        <v>10</v>
      </c>
      <c r="C16" s="830"/>
      <c r="D16" s="830" t="s">
        <v>459</v>
      </c>
      <c r="E16" s="1383" t="s">
        <v>1383</v>
      </c>
      <c r="F16" s="1387" t="s">
        <v>1313</v>
      </c>
    </row>
    <row r="17" spans="1:6" ht="72" customHeight="1">
      <c r="A17" s="844" t="s">
        <v>473</v>
      </c>
      <c r="B17" s="846" t="s">
        <v>11</v>
      </c>
      <c r="C17" s="830"/>
      <c r="D17" s="830" t="s">
        <v>459</v>
      </c>
      <c r="E17" s="1383"/>
      <c r="F17" s="1387" t="s">
        <v>1385</v>
      </c>
    </row>
    <row r="18" spans="1:6" ht="54" customHeight="1">
      <c r="A18" s="844" t="s">
        <v>474</v>
      </c>
      <c r="B18" s="846" t="s">
        <v>12</v>
      </c>
      <c r="C18" s="830"/>
      <c r="D18" s="830" t="s">
        <v>459</v>
      </c>
      <c r="E18" s="1383"/>
      <c r="F18" s="1387" t="s">
        <v>1304</v>
      </c>
    </row>
    <row r="19" spans="1:6" ht="64.150000000000006" customHeight="1">
      <c r="A19" s="844" t="s">
        <v>475</v>
      </c>
      <c r="B19" s="846" t="s">
        <v>13</v>
      </c>
      <c r="C19" s="830"/>
      <c r="D19" s="830" t="s">
        <v>459</v>
      </c>
      <c r="E19" s="1383"/>
      <c r="F19" s="1387" t="s">
        <v>1305</v>
      </c>
    </row>
    <row r="20" spans="1:6" ht="34.9" customHeight="1">
      <c r="A20" s="844" t="s">
        <v>476</v>
      </c>
      <c r="B20" s="846" t="s">
        <v>14</v>
      </c>
      <c r="C20" s="830"/>
      <c r="D20" s="830" t="s">
        <v>459</v>
      </c>
      <c r="E20" s="1383"/>
      <c r="F20" s="1387" t="s">
        <v>1306</v>
      </c>
    </row>
    <row r="21" spans="1:6" ht="55.9" customHeight="1">
      <c r="A21" s="844" t="s">
        <v>477</v>
      </c>
      <c r="B21" s="846" t="s">
        <v>15</v>
      </c>
      <c r="C21" s="830"/>
      <c r="D21" s="830" t="s">
        <v>459</v>
      </c>
      <c r="E21" s="1381" t="s">
        <v>1307</v>
      </c>
      <c r="F21" s="1387" t="s">
        <v>1299</v>
      </c>
    </row>
    <row r="22" spans="1:6" ht="36" customHeight="1">
      <c r="A22" s="844" t="s">
        <v>478</v>
      </c>
      <c r="B22" s="846" t="s">
        <v>16</v>
      </c>
      <c r="C22" s="1333"/>
      <c r="D22" s="830" t="s">
        <v>459</v>
      </c>
      <c r="E22" s="1381" t="s">
        <v>1386</v>
      </c>
      <c r="F22" s="1387" t="s">
        <v>1387</v>
      </c>
    </row>
    <row r="23" spans="1:6" ht="21" customHeight="1">
      <c r="A23" s="844" t="s">
        <v>479</v>
      </c>
      <c r="B23" s="846" t="s">
        <v>17</v>
      </c>
      <c r="C23" s="830" t="s">
        <v>459</v>
      </c>
      <c r="D23" s="830"/>
      <c r="E23" s="1384" t="s">
        <v>465</v>
      </c>
      <c r="F23" s="1387" t="s">
        <v>1346</v>
      </c>
    </row>
    <row r="24" spans="1:6" ht="25.15" customHeight="1">
      <c r="A24" s="844" t="s">
        <v>480</v>
      </c>
      <c r="B24" s="846" t="s">
        <v>18</v>
      </c>
      <c r="C24" s="830"/>
      <c r="D24" s="830" t="s">
        <v>459</v>
      </c>
      <c r="E24" s="1385"/>
      <c r="F24" s="1387" t="s">
        <v>1308</v>
      </c>
    </row>
    <row r="25" spans="1:6" ht="72.650000000000006" customHeight="1">
      <c r="A25" s="844" t="s">
        <v>481</v>
      </c>
      <c r="B25" s="846" t="s">
        <v>19</v>
      </c>
      <c r="C25" s="830"/>
      <c r="D25" s="830" t="s">
        <v>459</v>
      </c>
      <c r="E25" s="1381" t="s">
        <v>734</v>
      </c>
      <c r="F25" s="1387" t="s">
        <v>1309</v>
      </c>
    </row>
    <row r="26" spans="1:6" ht="33.65" customHeight="1">
      <c r="A26" s="844" t="s">
        <v>482</v>
      </c>
      <c r="B26" s="846" t="s">
        <v>1388</v>
      </c>
      <c r="C26" s="830"/>
      <c r="D26" s="830" t="s">
        <v>459</v>
      </c>
      <c r="E26" s="1381" t="s">
        <v>735</v>
      </c>
      <c r="F26" s="1387" t="s">
        <v>1389</v>
      </c>
    </row>
    <row r="27" spans="1:6" ht="60">
      <c r="A27" s="844" t="s">
        <v>483</v>
      </c>
      <c r="B27" s="846" t="s">
        <v>0</v>
      </c>
      <c r="C27" s="830" t="s">
        <v>459</v>
      </c>
      <c r="D27" s="830"/>
      <c r="E27" s="1381" t="s">
        <v>1390</v>
      </c>
      <c r="F27" s="1387" t="s">
        <v>1314</v>
      </c>
    </row>
    <row r="28" spans="1:6" ht="24" customHeight="1">
      <c r="A28" s="844" t="s">
        <v>484</v>
      </c>
      <c r="B28" s="846" t="s">
        <v>20</v>
      </c>
      <c r="C28" s="830"/>
      <c r="D28" s="830" t="s">
        <v>459</v>
      </c>
      <c r="E28" s="1381" t="s">
        <v>736</v>
      </c>
      <c r="F28" s="1387" t="s">
        <v>1310</v>
      </c>
    </row>
    <row r="29" spans="1:6" ht="20.5" customHeight="1">
      <c r="A29" s="844" t="s">
        <v>485</v>
      </c>
      <c r="B29" s="846" t="s">
        <v>21</v>
      </c>
      <c r="C29" s="830"/>
      <c r="D29" s="830" t="s">
        <v>459</v>
      </c>
      <c r="E29" s="1381" t="s">
        <v>1311</v>
      </c>
      <c r="F29" s="1387" t="s">
        <v>1391</v>
      </c>
    </row>
    <row r="30" spans="1:6" ht="22.9" customHeight="1">
      <c r="A30" s="844" t="s">
        <v>486</v>
      </c>
      <c r="B30" s="846" t="s">
        <v>22</v>
      </c>
      <c r="C30" s="830" t="s">
        <v>459</v>
      </c>
      <c r="D30" s="830"/>
      <c r="E30" s="1381" t="s">
        <v>1392</v>
      </c>
      <c r="F30" s="1387" t="s">
        <v>1312</v>
      </c>
    </row>
    <row r="31" spans="1:6" ht="66.650000000000006" customHeight="1" thickBot="1">
      <c r="A31" s="845" t="s">
        <v>487</v>
      </c>
      <c r="B31" s="847" t="s">
        <v>23</v>
      </c>
      <c r="C31" s="831" t="s">
        <v>459</v>
      </c>
      <c r="D31" s="831"/>
      <c r="E31" s="1386" t="s">
        <v>1393</v>
      </c>
      <c r="F31" s="1390" t="s">
        <v>1394</v>
      </c>
    </row>
    <row r="32" spans="1:6">
      <c r="F32" s="76"/>
    </row>
  </sheetData>
  <mergeCells count="3">
    <mergeCell ref="C8:D8"/>
    <mergeCell ref="A2:F2"/>
    <mergeCell ref="B3:F3"/>
  </mergeCells>
  <phoneticPr fontId="128" type="noConversion"/>
  <pageMargins left="0.7" right="0.7" top="1" bottom="0.75" header="0.3" footer="0.3"/>
  <pageSetup scale="58" orientation="portrait" horizontalDpi="300" verticalDpi="300" r:id="rId1"/>
  <headerFooter>
    <oddHeader>&amp;L&amp;G</oddHeader>
    <oddFooter xml:space="preserve">&amp;LQUAL TM 0027-01 PPAP PACKAGE&amp;R
Printed on: &amp;D
</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F64"/>
  <sheetViews>
    <sheetView showGridLines="0" zoomScale="75" zoomScaleNormal="75" zoomScaleSheetLayoutView="65" workbookViewId="0">
      <selection activeCell="B2" sqref="B2:M2"/>
    </sheetView>
  </sheetViews>
  <sheetFormatPr defaultColWidth="9.1796875" defaultRowHeight="12.5"/>
  <cols>
    <col min="1" max="1" width="7.54296875" style="49" customWidth="1"/>
    <col min="2" max="2" width="11.1796875" style="49" customWidth="1"/>
    <col min="3" max="12" width="7.54296875" style="49" customWidth="1"/>
    <col min="13" max="13" width="5.26953125" style="49" customWidth="1"/>
    <col min="14" max="14" width="9.1796875" style="49"/>
    <col min="15" max="16" width="1.81640625" style="49" customWidth="1"/>
    <col min="17" max="27" width="12.7265625" style="49" customWidth="1"/>
    <col min="28" max="28" width="1.81640625" style="49" customWidth="1"/>
    <col min="29" max="16384" width="9.1796875" style="49"/>
  </cols>
  <sheetData>
    <row r="1" spans="1:32" ht="18">
      <c r="A1" s="122"/>
      <c r="B1" s="2318" t="s">
        <v>168</v>
      </c>
      <c r="C1" s="2318"/>
      <c r="D1" s="2318"/>
      <c r="E1" s="2318"/>
      <c r="F1" s="2318"/>
      <c r="G1" s="2318"/>
      <c r="H1" s="2318"/>
      <c r="I1" s="2318"/>
      <c r="J1" s="2318"/>
      <c r="K1" s="2318"/>
      <c r="L1" s="2318"/>
      <c r="M1" s="2318"/>
      <c r="N1" s="123"/>
      <c r="O1" s="124"/>
      <c r="P1" s="124"/>
      <c r="Q1" s="125" t="s">
        <v>168</v>
      </c>
      <c r="R1" s="126"/>
      <c r="S1" s="126"/>
      <c r="T1" s="126"/>
      <c r="U1" s="126"/>
      <c r="V1" s="126"/>
      <c r="W1" s="126"/>
      <c r="X1" s="126"/>
      <c r="Y1" s="126"/>
      <c r="Z1" s="126"/>
      <c r="AA1" s="123"/>
    </row>
    <row r="2" spans="1:32" ht="18">
      <c r="A2" s="90"/>
      <c r="B2" s="2319" t="s">
        <v>127</v>
      </c>
      <c r="C2" s="2319"/>
      <c r="D2" s="2319"/>
      <c r="E2" s="2319"/>
      <c r="F2" s="2319"/>
      <c r="G2" s="2319"/>
      <c r="H2" s="2319"/>
      <c r="I2" s="2319"/>
      <c r="J2" s="2319"/>
      <c r="K2" s="2319"/>
      <c r="L2" s="2319"/>
      <c r="M2" s="2319"/>
      <c r="N2" s="127"/>
      <c r="O2" s="124"/>
      <c r="P2" s="124"/>
      <c r="Q2" s="128" t="s">
        <v>127</v>
      </c>
      <c r="R2" s="124"/>
      <c r="S2" s="124"/>
      <c r="T2" s="124"/>
      <c r="U2" s="124"/>
      <c r="V2" s="124"/>
      <c r="W2" s="124"/>
      <c r="X2" s="124"/>
      <c r="Y2" s="124"/>
      <c r="Z2" s="124"/>
      <c r="AA2" s="127"/>
      <c r="AC2" s="2135"/>
      <c r="AD2" s="2135"/>
      <c r="AE2" s="2135"/>
      <c r="AF2" s="2135"/>
    </row>
    <row r="3" spans="1:32" ht="13" thickBot="1">
      <c r="A3" s="2320" t="s">
        <v>128</v>
      </c>
      <c r="B3" s="2321"/>
      <c r="C3" s="2321"/>
      <c r="D3" s="2321"/>
      <c r="E3" s="2321"/>
      <c r="F3" s="2321"/>
      <c r="G3" s="2321"/>
      <c r="H3" s="2321"/>
      <c r="I3" s="2321"/>
      <c r="J3" s="2321"/>
      <c r="K3" s="2321"/>
      <c r="L3" s="2321"/>
      <c r="M3" s="2321"/>
      <c r="N3" s="2322"/>
      <c r="O3" s="129"/>
      <c r="P3" s="129"/>
      <c r="Q3" s="130"/>
      <c r="R3" s="131"/>
      <c r="S3" s="131"/>
      <c r="T3" s="131"/>
      <c r="U3" s="131"/>
      <c r="V3" s="131"/>
      <c r="W3" s="131"/>
      <c r="X3" s="131"/>
      <c r="Y3" s="131"/>
      <c r="Z3" s="131"/>
      <c r="AA3" s="132"/>
      <c r="AB3" s="2135"/>
      <c r="AC3" s="2135"/>
      <c r="AD3" s="2135"/>
      <c r="AE3" s="2135"/>
    </row>
    <row r="4" spans="1:32" s="76" customFormat="1" ht="10">
      <c r="A4" s="77" t="s">
        <v>129</v>
      </c>
      <c r="B4" s="78"/>
      <c r="C4" s="78"/>
      <c r="D4" s="78"/>
      <c r="E4" s="79"/>
      <c r="F4" s="80" t="s">
        <v>130</v>
      </c>
      <c r="G4" s="78"/>
      <c r="H4" s="78"/>
      <c r="I4" s="79"/>
      <c r="J4" s="80" t="s">
        <v>169</v>
      </c>
      <c r="K4" s="78"/>
      <c r="L4" s="78"/>
      <c r="M4" s="78"/>
      <c r="N4" s="81"/>
      <c r="O4" s="133"/>
      <c r="P4" s="134"/>
      <c r="Q4" s="135" t="s">
        <v>129</v>
      </c>
      <c r="R4" s="136"/>
      <c r="S4" s="137"/>
      <c r="T4" s="138" t="s">
        <v>130</v>
      </c>
      <c r="U4" s="136"/>
      <c r="V4" s="136"/>
      <c r="W4" s="137"/>
      <c r="X4" s="138" t="s">
        <v>169</v>
      </c>
      <c r="Y4" s="136"/>
      <c r="Z4" s="136"/>
      <c r="AA4" s="139"/>
      <c r="AB4" s="140"/>
    </row>
    <row r="5" spans="1:32">
      <c r="A5" s="141" t="s">
        <v>28</v>
      </c>
      <c r="B5" s="142"/>
      <c r="C5" s="142"/>
      <c r="D5" s="142"/>
      <c r="E5" s="143"/>
      <c r="F5" s="144" t="s">
        <v>133</v>
      </c>
      <c r="G5" s="145"/>
      <c r="H5" s="145"/>
      <c r="I5" s="146"/>
      <c r="J5" s="144" t="s">
        <v>133</v>
      </c>
      <c r="K5" s="145"/>
      <c r="L5" s="145"/>
      <c r="M5" s="145"/>
      <c r="N5" s="147"/>
      <c r="O5" s="148"/>
      <c r="P5" s="149"/>
      <c r="Q5" s="150" t="str">
        <f>IF(A5&lt;&gt;"",A5,"")</f>
        <v>NUMBER</v>
      </c>
      <c r="R5" s="151"/>
      <c r="S5" s="152"/>
      <c r="T5" s="153" t="str">
        <f>IF(F5&lt;&gt;"",F5,"")</f>
        <v>NAME</v>
      </c>
      <c r="U5" s="151"/>
      <c r="V5" s="151"/>
      <c r="W5" s="152"/>
      <c r="X5" s="153" t="str">
        <f>IF(J5&lt;&gt;"",J5,"")</f>
        <v>NAME</v>
      </c>
      <c r="Y5" s="151"/>
      <c r="Z5" s="151"/>
      <c r="AA5" s="154"/>
      <c r="AB5" s="102"/>
    </row>
    <row r="6" spans="1:32" s="76" customFormat="1" ht="10">
      <c r="A6" s="77" t="s">
        <v>1</v>
      </c>
      <c r="B6" s="78"/>
      <c r="C6" s="78"/>
      <c r="D6" s="78"/>
      <c r="E6" s="79"/>
      <c r="F6" s="80" t="s">
        <v>134</v>
      </c>
      <c r="G6" s="78"/>
      <c r="H6" s="78"/>
      <c r="I6" s="79"/>
      <c r="J6" s="80" t="s">
        <v>170</v>
      </c>
      <c r="K6" s="78"/>
      <c r="L6" s="78"/>
      <c r="M6" s="78"/>
      <c r="N6" s="81"/>
      <c r="O6" s="133"/>
      <c r="P6" s="134"/>
      <c r="Q6" s="155" t="s">
        <v>1</v>
      </c>
      <c r="R6" s="156"/>
      <c r="S6" s="157"/>
      <c r="T6" s="158" t="s">
        <v>134</v>
      </c>
      <c r="U6" s="156"/>
      <c r="V6" s="156"/>
      <c r="W6" s="157"/>
      <c r="X6" s="158" t="s">
        <v>170</v>
      </c>
      <c r="Y6" s="156"/>
      <c r="Z6" s="156"/>
      <c r="AA6" s="159"/>
      <c r="AB6" s="140"/>
    </row>
    <row r="7" spans="1:32">
      <c r="A7" s="141" t="s">
        <v>133</v>
      </c>
      <c r="B7" s="142"/>
      <c r="C7" s="142"/>
      <c r="D7" s="142"/>
      <c r="E7" s="143"/>
      <c r="F7" s="144" t="s">
        <v>28</v>
      </c>
      <c r="G7" s="145"/>
      <c r="H7" s="145"/>
      <c r="I7" s="146"/>
      <c r="J7" s="144" t="s">
        <v>133</v>
      </c>
      <c r="K7" s="145"/>
      <c r="L7" s="145"/>
      <c r="M7" s="145"/>
      <c r="N7" s="147"/>
      <c r="O7" s="148"/>
      <c r="P7" s="149"/>
      <c r="Q7" s="150" t="str">
        <f>IF(A7&lt;&gt;"",A7,"")</f>
        <v>NAME</v>
      </c>
      <c r="R7" s="151"/>
      <c r="S7" s="152"/>
      <c r="T7" s="153" t="str">
        <f>IF(F7&lt;&gt;"",F7,"")</f>
        <v>NUMBER</v>
      </c>
      <c r="U7" s="151"/>
      <c r="V7" s="151"/>
      <c r="W7" s="152"/>
      <c r="X7" s="153" t="str">
        <f>IF(J7&lt;&gt;"",J7,"")</f>
        <v>NAME</v>
      </c>
      <c r="Y7" s="151"/>
      <c r="Z7" s="151"/>
      <c r="AA7" s="154"/>
      <c r="AB7" s="102"/>
    </row>
    <row r="8" spans="1:32" s="76" customFormat="1">
      <c r="A8" s="77" t="s">
        <v>136</v>
      </c>
      <c r="B8" s="78"/>
      <c r="C8" s="78"/>
      <c r="D8" s="82" t="s">
        <v>117</v>
      </c>
      <c r="E8" s="83"/>
      <c r="F8" s="80" t="s">
        <v>137</v>
      </c>
      <c r="G8" s="78"/>
      <c r="H8" s="78"/>
      <c r="I8" s="79"/>
      <c r="J8" s="80" t="s">
        <v>171</v>
      </c>
      <c r="K8" s="78"/>
      <c r="L8" s="78"/>
      <c r="M8" s="78"/>
      <c r="N8" s="81"/>
      <c r="O8" s="133"/>
      <c r="P8" s="134"/>
      <c r="Q8" s="155" t="s">
        <v>136</v>
      </c>
      <c r="R8" s="160"/>
      <c r="S8" s="161"/>
      <c r="T8" s="158" t="s">
        <v>137</v>
      </c>
      <c r="U8" s="156"/>
      <c r="V8" s="156"/>
      <c r="W8" s="157"/>
      <c r="X8" s="158" t="s">
        <v>171</v>
      </c>
      <c r="Y8" s="156"/>
      <c r="Z8" s="156"/>
      <c r="AA8" s="159"/>
      <c r="AB8" s="140"/>
    </row>
    <row r="9" spans="1:32">
      <c r="A9" s="141" t="s">
        <v>172</v>
      </c>
      <c r="B9" s="145"/>
      <c r="C9" s="145"/>
      <c r="D9" s="162" t="s">
        <v>140</v>
      </c>
      <c r="E9" s="163" t="s">
        <v>141</v>
      </c>
      <c r="F9" s="144" t="s">
        <v>142</v>
      </c>
      <c r="G9" s="145"/>
      <c r="H9" s="145"/>
      <c r="I9" s="146"/>
      <c r="J9" s="144" t="s">
        <v>133</v>
      </c>
      <c r="K9" s="145"/>
      <c r="L9" s="145"/>
      <c r="M9" s="145"/>
      <c r="N9" s="147"/>
      <c r="O9" s="148"/>
      <c r="P9" s="149"/>
      <c r="Q9" s="150" t="str">
        <f>IF(A9&lt;&gt;"",A9,"")</f>
        <v>CARACTERISTIC</v>
      </c>
      <c r="R9" s="151"/>
      <c r="S9" s="152"/>
      <c r="T9" s="153" t="str">
        <f>IF(F9&lt;&gt;"",F9,"")</f>
        <v>TYPE</v>
      </c>
      <c r="U9" s="151"/>
      <c r="V9" s="151"/>
      <c r="W9" s="152"/>
      <c r="X9" s="153" t="str">
        <f>IF(J9&lt;&gt;"",J9,"")</f>
        <v>NAME</v>
      </c>
      <c r="Y9" s="151"/>
      <c r="Z9" s="151"/>
      <c r="AA9" s="154"/>
      <c r="AB9" s="102"/>
    </row>
    <row r="10" spans="1:32">
      <c r="A10" s="77" t="s">
        <v>144</v>
      </c>
      <c r="B10" s="78"/>
      <c r="C10" s="78"/>
      <c r="D10" s="78"/>
      <c r="E10" s="79"/>
      <c r="F10" s="158" t="s">
        <v>173</v>
      </c>
      <c r="G10" s="157"/>
      <c r="H10" s="158" t="s">
        <v>174</v>
      </c>
      <c r="I10" s="157"/>
      <c r="J10" s="158" t="s">
        <v>175</v>
      </c>
      <c r="K10" s="157"/>
      <c r="L10" s="80" t="s">
        <v>131</v>
      </c>
      <c r="M10" s="78"/>
      <c r="N10" s="81"/>
      <c r="O10" s="133"/>
      <c r="P10" s="134"/>
      <c r="Q10" s="155" t="s">
        <v>144</v>
      </c>
      <c r="R10" s="160"/>
      <c r="S10" s="161"/>
      <c r="T10" s="158" t="s">
        <v>173</v>
      </c>
      <c r="U10" s="157"/>
      <c r="V10" s="158" t="s">
        <v>174</v>
      </c>
      <c r="W10" s="157"/>
      <c r="X10" s="158" t="s">
        <v>175</v>
      </c>
      <c r="Y10" s="157"/>
      <c r="Z10" s="158" t="s">
        <v>131</v>
      </c>
      <c r="AA10" s="159"/>
      <c r="AB10" s="140"/>
    </row>
    <row r="11" spans="1:32">
      <c r="A11" s="141" t="s">
        <v>146</v>
      </c>
      <c r="B11" s="145"/>
      <c r="C11" s="145"/>
      <c r="D11" s="145"/>
      <c r="E11" s="146"/>
      <c r="F11" s="164">
        <f>COUNT(C15:C17)</f>
        <v>0</v>
      </c>
      <c r="G11" s="165"/>
      <c r="H11" s="164">
        <f>COUNT(C15:L15)</f>
        <v>0</v>
      </c>
      <c r="I11" s="165"/>
      <c r="J11" s="164">
        <f>COUNT(C15,C20,C25)</f>
        <v>0</v>
      </c>
      <c r="K11" s="166"/>
      <c r="L11" s="2285" t="s">
        <v>2</v>
      </c>
      <c r="M11" s="2284"/>
      <c r="N11" s="2287"/>
      <c r="O11" s="148"/>
      <c r="P11" s="149"/>
      <c r="Q11" s="150" t="str">
        <f>IF(A11&lt;&gt;"",A11,"")</f>
        <v>CLASSIFICATION</v>
      </c>
      <c r="R11" s="151"/>
      <c r="S11" s="152"/>
      <c r="T11" s="167">
        <f>F11</f>
        <v>0</v>
      </c>
      <c r="U11" s="166"/>
      <c r="V11" s="167">
        <f>H11</f>
        <v>0</v>
      </c>
      <c r="W11" s="166"/>
      <c r="X11" s="167">
        <f>J11</f>
        <v>0</v>
      </c>
      <c r="Y11" s="166"/>
      <c r="Z11" s="153" t="str">
        <f>IF(L11&lt;&gt;"",L11,"")</f>
        <v>DATE</v>
      </c>
      <c r="AA11" s="154"/>
      <c r="AB11" s="102"/>
    </row>
    <row r="12" spans="1:32" ht="13" thickBot="1">
      <c r="A12" s="90"/>
      <c r="B12" s="102"/>
      <c r="C12" s="102"/>
      <c r="D12" s="168" t="str">
        <f>IF(D9&gt;E9,"ENTER LOWER SPECIFICATION IN D9 AND UPPER IN E9","")</f>
        <v/>
      </c>
      <c r="E12" s="102"/>
      <c r="F12" s="102"/>
      <c r="G12" s="169"/>
      <c r="H12" s="102"/>
      <c r="I12" s="169"/>
      <c r="J12" s="102"/>
      <c r="K12" s="169"/>
      <c r="L12" s="102"/>
      <c r="M12" s="102"/>
      <c r="N12" s="170"/>
      <c r="O12" s="171"/>
      <c r="P12" s="172"/>
      <c r="Q12" s="90"/>
      <c r="R12" s="102"/>
      <c r="S12" s="102"/>
      <c r="T12" s="102"/>
      <c r="U12" s="169"/>
      <c r="V12" s="102"/>
      <c r="W12" s="169"/>
      <c r="X12" s="102"/>
      <c r="Y12" s="169"/>
      <c r="Z12" s="102"/>
      <c r="AA12" s="170"/>
      <c r="AB12" s="102"/>
    </row>
    <row r="13" spans="1:32" ht="16" thickBot="1">
      <c r="A13" s="173" t="s">
        <v>176</v>
      </c>
      <c r="B13" s="161"/>
      <c r="C13" s="174" t="s">
        <v>177</v>
      </c>
      <c r="D13" s="175"/>
      <c r="E13" s="175"/>
      <c r="F13" s="175"/>
      <c r="G13" s="175"/>
      <c r="H13" s="175"/>
      <c r="I13" s="175"/>
      <c r="J13" s="175"/>
      <c r="K13" s="175"/>
      <c r="L13" s="176"/>
      <c r="M13" s="2308" t="s">
        <v>178</v>
      </c>
      <c r="N13" s="2309"/>
      <c r="O13" s="177"/>
      <c r="P13" s="178"/>
      <c r="Q13" s="179"/>
      <c r="R13" s="180"/>
      <c r="S13" s="180"/>
      <c r="T13" s="181" t="s">
        <v>179</v>
      </c>
      <c r="U13" s="180"/>
      <c r="V13" s="180"/>
      <c r="W13" s="180"/>
      <c r="X13" s="182" t="s">
        <v>180</v>
      </c>
      <c r="Y13" s="183"/>
      <c r="Z13" s="184"/>
      <c r="AA13" s="185"/>
    </row>
    <row r="14" spans="1:32" ht="15.75" customHeight="1" thickBot="1">
      <c r="A14" s="186" t="s">
        <v>181</v>
      </c>
      <c r="B14" s="152"/>
      <c r="C14" s="187">
        <v>1</v>
      </c>
      <c r="D14" s="187">
        <v>2</v>
      </c>
      <c r="E14" s="187">
        <v>3</v>
      </c>
      <c r="F14" s="187">
        <v>4</v>
      </c>
      <c r="G14" s="187">
        <v>5</v>
      </c>
      <c r="H14" s="187">
        <v>6</v>
      </c>
      <c r="I14" s="187">
        <v>7</v>
      </c>
      <c r="J14" s="187">
        <v>8</v>
      </c>
      <c r="K14" s="187">
        <v>9</v>
      </c>
      <c r="L14" s="187">
        <v>10</v>
      </c>
      <c r="M14" s="153"/>
      <c r="N14" s="154"/>
      <c r="O14" s="171"/>
      <c r="P14" s="172"/>
      <c r="Q14" s="188" t="s">
        <v>182</v>
      </c>
      <c r="R14" s="102"/>
      <c r="S14" s="102"/>
      <c r="T14" s="102"/>
      <c r="U14" s="102"/>
      <c r="V14" s="102"/>
      <c r="W14" s="102"/>
      <c r="X14" s="188" t="s">
        <v>183</v>
      </c>
      <c r="Y14" s="102"/>
      <c r="Z14" s="102"/>
      <c r="AA14" s="170"/>
    </row>
    <row r="15" spans="1:32" ht="18" customHeight="1">
      <c r="A15" s="189" t="s">
        <v>184</v>
      </c>
      <c r="B15" s="190">
        <v>1</v>
      </c>
      <c r="C15" s="191"/>
      <c r="D15" s="191"/>
      <c r="E15" s="191"/>
      <c r="F15" s="191"/>
      <c r="G15" s="191"/>
      <c r="H15" s="191"/>
      <c r="I15" s="191"/>
      <c r="J15" s="191"/>
      <c r="K15" s="191"/>
      <c r="L15" s="191"/>
      <c r="M15" s="192"/>
      <c r="N15" s="193" t="str">
        <f t="shared" ref="N15:N29" si="0">IF(C15&lt;&gt;"",AVERAGE(C15:L15),"")</f>
        <v/>
      </c>
      <c r="O15" s="194"/>
      <c r="P15" s="195"/>
      <c r="Q15" s="196" t="s">
        <v>185</v>
      </c>
      <c r="R15" s="169" t="s">
        <v>186</v>
      </c>
      <c r="S15" s="197"/>
      <c r="T15" s="102"/>
      <c r="U15" s="102"/>
      <c r="V15" s="198" t="s">
        <v>173</v>
      </c>
      <c r="W15" s="199" t="s">
        <v>187</v>
      </c>
      <c r="X15" s="200" t="s">
        <v>188</v>
      </c>
      <c r="Y15" s="201" t="s">
        <v>186</v>
      </c>
      <c r="Z15" s="202" t="s">
        <v>189</v>
      </c>
      <c r="AA15" s="203"/>
    </row>
    <row r="16" spans="1:32" ht="18" customHeight="1">
      <c r="A16" s="204">
        <v>2</v>
      </c>
      <c r="B16" s="205">
        <v>2</v>
      </c>
      <c r="C16" s="206"/>
      <c r="D16" s="206"/>
      <c r="E16" s="206"/>
      <c r="F16" s="206"/>
      <c r="G16" s="206"/>
      <c r="H16" s="206"/>
      <c r="I16" s="206"/>
      <c r="J16" s="206"/>
      <c r="K16" s="206"/>
      <c r="L16" s="206"/>
      <c r="M16" s="151"/>
      <c r="N16" s="207" t="str">
        <f t="shared" si="0"/>
        <v/>
      </c>
      <c r="O16" s="194"/>
      <c r="P16" s="195"/>
      <c r="Q16" s="90"/>
      <c r="R16" s="169" t="s">
        <v>186</v>
      </c>
      <c r="S16" s="102" t="str">
        <f>IF(C15&lt;&gt;"",CONCATENATE(TEXT($N$32,"0.0000")," x ",CHOOSE($F$11,0,W16,W17)),"")</f>
        <v/>
      </c>
      <c r="T16" s="102"/>
      <c r="U16" s="102"/>
      <c r="V16" s="208">
        <v>2</v>
      </c>
      <c r="W16" s="209">
        <v>0.88619999999999999</v>
      </c>
      <c r="X16" s="200"/>
      <c r="Y16" s="201" t="s">
        <v>186</v>
      </c>
      <c r="Z16" s="210" t="str">
        <f>IF(C15&lt;&gt;"",CONCATENATE("100(",TEXT($S$17,"0.000"),"*6.0","/",TEXT($S$39,"0.000"),")"),"")</f>
        <v/>
      </c>
      <c r="AA16" s="203"/>
    </row>
    <row r="17" spans="1:27" ht="18" customHeight="1">
      <c r="A17" s="211">
        <f>A16+1</f>
        <v>3</v>
      </c>
      <c r="B17" s="212">
        <v>3</v>
      </c>
      <c r="C17" s="206"/>
      <c r="D17" s="206"/>
      <c r="E17" s="206"/>
      <c r="F17" s="206"/>
      <c r="G17" s="206"/>
      <c r="H17" s="206"/>
      <c r="I17" s="206"/>
      <c r="J17" s="206"/>
      <c r="K17" s="206"/>
      <c r="L17" s="206"/>
      <c r="M17" s="151"/>
      <c r="N17" s="207" t="str">
        <f t="shared" si="0"/>
        <v/>
      </c>
      <c r="O17" s="194"/>
      <c r="P17" s="195"/>
      <c r="Q17" s="213"/>
      <c r="R17" s="214" t="s">
        <v>186</v>
      </c>
      <c r="S17" s="215" t="str">
        <f>IF(C15&lt;&gt;"",$N$32*(CHOOSE($F$11,0,W16,W17)),"")</f>
        <v/>
      </c>
      <c r="T17" s="216"/>
      <c r="U17" s="216"/>
      <c r="V17" s="217">
        <v>3</v>
      </c>
      <c r="W17" s="218">
        <v>0.59079999999999999</v>
      </c>
      <c r="X17" s="219"/>
      <c r="Y17" s="220" t="s">
        <v>186</v>
      </c>
      <c r="Z17" s="221" t="str">
        <f>IF(C15&lt;&gt;"",100*($S$17*6/$S$39),"")</f>
        <v/>
      </c>
      <c r="AA17" s="222"/>
    </row>
    <row r="18" spans="1:27" ht="18" customHeight="1">
      <c r="A18" s="211">
        <f>A17+1</f>
        <v>4</v>
      </c>
      <c r="B18" s="212" t="s">
        <v>190</v>
      </c>
      <c r="C18" s="223" t="str">
        <f t="shared" ref="C18:L18" si="1">IF(C15&lt;&gt;"",SUM(C15:C17)/COUNT(C15:C17),"")</f>
        <v/>
      </c>
      <c r="D18" s="223" t="str">
        <f t="shared" si="1"/>
        <v/>
      </c>
      <c r="E18" s="223" t="str">
        <f t="shared" si="1"/>
        <v/>
      </c>
      <c r="F18" s="223" t="str">
        <f t="shared" si="1"/>
        <v/>
      </c>
      <c r="G18" s="223" t="str">
        <f t="shared" si="1"/>
        <v/>
      </c>
      <c r="H18" s="223" t="str">
        <f t="shared" si="1"/>
        <v/>
      </c>
      <c r="I18" s="223" t="str">
        <f t="shared" si="1"/>
        <v/>
      </c>
      <c r="J18" s="223" t="str">
        <f t="shared" si="1"/>
        <v/>
      </c>
      <c r="K18" s="223" t="str">
        <f t="shared" si="1"/>
        <v/>
      </c>
      <c r="L18" s="223" t="str">
        <f t="shared" si="1"/>
        <v/>
      </c>
      <c r="M18" s="224"/>
      <c r="N18" s="207" t="str">
        <f t="shared" si="0"/>
        <v/>
      </c>
      <c r="O18" s="194"/>
      <c r="P18" s="195"/>
      <c r="Q18" s="225" t="s">
        <v>191</v>
      </c>
      <c r="R18" s="226"/>
      <c r="S18" s="226"/>
      <c r="T18" s="226"/>
      <c r="U18" s="226"/>
      <c r="V18" s="226"/>
      <c r="W18" s="226"/>
      <c r="X18" s="227" t="s">
        <v>192</v>
      </c>
      <c r="Y18" s="228"/>
      <c r="Z18" s="228"/>
      <c r="AA18" s="229"/>
    </row>
    <row r="19" spans="1:27" ht="18" customHeight="1" thickBot="1">
      <c r="A19" s="230">
        <f>A18+1</f>
        <v>5</v>
      </c>
      <c r="B19" s="231" t="s">
        <v>193</v>
      </c>
      <c r="C19" s="232" t="str">
        <f t="shared" ref="C19:L19" si="2">IF(C15&lt;&gt;"",MAX(C15:C17)-MIN(C15:C17),"")</f>
        <v/>
      </c>
      <c r="D19" s="232" t="str">
        <f t="shared" si="2"/>
        <v/>
      </c>
      <c r="E19" s="232" t="str">
        <f t="shared" si="2"/>
        <v/>
      </c>
      <c r="F19" s="232" t="str">
        <f t="shared" si="2"/>
        <v/>
      </c>
      <c r="G19" s="232" t="str">
        <f t="shared" si="2"/>
        <v/>
      </c>
      <c r="H19" s="232" t="str">
        <f t="shared" si="2"/>
        <v/>
      </c>
      <c r="I19" s="232" t="str">
        <f t="shared" si="2"/>
        <v/>
      </c>
      <c r="J19" s="232" t="str">
        <f t="shared" si="2"/>
        <v/>
      </c>
      <c r="K19" s="232" t="str">
        <f t="shared" si="2"/>
        <v/>
      </c>
      <c r="L19" s="232" t="str">
        <f t="shared" si="2"/>
        <v/>
      </c>
      <c r="M19" s="233"/>
      <c r="N19" s="207" t="str">
        <f t="shared" si="0"/>
        <v/>
      </c>
      <c r="O19" s="194"/>
      <c r="P19" s="195"/>
      <c r="Q19" s="196" t="s">
        <v>194</v>
      </c>
      <c r="R19" s="169" t="s">
        <v>186</v>
      </c>
      <c r="S19" s="102"/>
      <c r="T19" s="102"/>
      <c r="U19" s="102"/>
      <c r="V19" s="102"/>
      <c r="W19" s="102"/>
      <c r="X19" s="200" t="s">
        <v>195</v>
      </c>
      <c r="Y19" s="201" t="s">
        <v>186</v>
      </c>
      <c r="Z19" s="202" t="s">
        <v>196</v>
      </c>
      <c r="AA19" s="203"/>
    </row>
    <row r="20" spans="1:27" ht="18" customHeight="1">
      <c r="A20" s="189" t="s">
        <v>197</v>
      </c>
      <c r="B20" s="190">
        <v>1</v>
      </c>
      <c r="C20" s="191"/>
      <c r="D20" s="191"/>
      <c r="E20" s="191"/>
      <c r="F20" s="191"/>
      <c r="G20" s="191"/>
      <c r="H20" s="191"/>
      <c r="I20" s="191"/>
      <c r="J20" s="191"/>
      <c r="K20" s="191"/>
      <c r="L20" s="191"/>
      <c r="M20" s="192"/>
      <c r="N20" s="193" t="str">
        <f t="shared" si="0"/>
        <v/>
      </c>
      <c r="O20" s="194"/>
      <c r="P20" s="195"/>
      <c r="Q20" s="90"/>
      <c r="R20" s="169" t="s">
        <v>186</v>
      </c>
      <c r="S20" s="234" t="str">
        <f>IF(C15&lt;&gt;"",CONCATENATE("SQRT[(",TEXT($N$33,"0.000")," x ",CHOOSE($J$11,0,V22,W22),")^2 - (",TEXT($S$17,"0.000")," ^2/(",$H$11," x ",$F$11,")]"),"")</f>
        <v/>
      </c>
      <c r="T20" s="102"/>
      <c r="U20" s="216"/>
      <c r="V20" s="102"/>
      <c r="W20" s="102"/>
      <c r="X20" s="200"/>
      <c r="Y20" s="201" t="s">
        <v>186</v>
      </c>
      <c r="Z20" s="202" t="str">
        <f>IF(C15&lt;&gt;"",CONCATENATE("100(",TEXT($S$21,"0.000"),"*6.0","/",TEXT($S$39,"0.000"),")"),"")</f>
        <v/>
      </c>
      <c r="AA20" s="203"/>
    </row>
    <row r="21" spans="1:27" ht="18" customHeight="1">
      <c r="A21" s="211">
        <v>7</v>
      </c>
      <c r="B21" s="205">
        <v>2</v>
      </c>
      <c r="C21" s="206"/>
      <c r="D21" s="206"/>
      <c r="E21" s="206"/>
      <c r="F21" s="206"/>
      <c r="G21" s="206"/>
      <c r="H21" s="206"/>
      <c r="I21" s="206"/>
      <c r="J21" s="206"/>
      <c r="K21" s="206"/>
      <c r="L21" s="206"/>
      <c r="M21" s="151"/>
      <c r="N21" s="207" t="str">
        <f t="shared" si="0"/>
        <v/>
      </c>
      <c r="O21" s="194"/>
      <c r="P21" s="195"/>
      <c r="Q21" s="90"/>
      <c r="R21" s="169" t="s">
        <v>186</v>
      </c>
      <c r="S21" s="235" t="str">
        <f>IF(C15="","",IF(($N$33*CHOOSE($J$11,0,V22,W22))^2-$S$17^2/($H$11*$F$11)&lt;0,0,(($N$33*CHOOSE($J$11,0,V22,W22))^2-$S$17^2/($H$11*$F$11))^(1/2)))</f>
        <v/>
      </c>
      <c r="T21" s="2310" t="s">
        <v>175</v>
      </c>
      <c r="U21" s="2310"/>
      <c r="V21" s="198">
        <v>2</v>
      </c>
      <c r="W21" s="236">
        <v>3</v>
      </c>
      <c r="X21" s="200"/>
      <c r="Y21" s="201" t="s">
        <v>186</v>
      </c>
      <c r="Z21" s="237" t="str">
        <f>IF(C15&lt;&gt;"",100*($S$21*6/$S$39),"")</f>
        <v/>
      </c>
      <c r="AA21" s="203"/>
    </row>
    <row r="22" spans="1:27" ht="18" customHeight="1">
      <c r="A22" s="211">
        <f>A21+1</f>
        <v>8</v>
      </c>
      <c r="B22" s="212">
        <v>3</v>
      </c>
      <c r="C22" s="206"/>
      <c r="D22" s="206"/>
      <c r="E22" s="206"/>
      <c r="F22" s="206"/>
      <c r="G22" s="206"/>
      <c r="H22" s="206"/>
      <c r="I22" s="206"/>
      <c r="J22" s="206"/>
      <c r="K22" s="206"/>
      <c r="L22" s="206"/>
      <c r="M22" s="151"/>
      <c r="N22" s="207" t="str">
        <f t="shared" si="0"/>
        <v/>
      </c>
      <c r="O22" s="194"/>
      <c r="P22" s="195"/>
      <c r="Q22" s="90" t="s">
        <v>198</v>
      </c>
      <c r="R22" s="102"/>
      <c r="S22" s="238"/>
      <c r="T22" s="2311" t="s">
        <v>199</v>
      </c>
      <c r="U22" s="2311"/>
      <c r="V22" s="223">
        <v>0.70709999999999995</v>
      </c>
      <c r="W22" s="239">
        <v>0.52310000000000001</v>
      </c>
      <c r="X22" s="227" t="s">
        <v>200</v>
      </c>
      <c r="Y22" s="228"/>
      <c r="Z22" s="228"/>
      <c r="AA22" s="229"/>
    </row>
    <row r="23" spans="1:27" ht="18" customHeight="1">
      <c r="A23" s="211">
        <f>A22+1</f>
        <v>9</v>
      </c>
      <c r="B23" s="212" t="s">
        <v>190</v>
      </c>
      <c r="C23" s="223" t="str">
        <f t="shared" ref="C23:L23" si="3">IF(C20&lt;&gt;"",SUM(C20:C22)/COUNT(C20:C22),"")</f>
        <v/>
      </c>
      <c r="D23" s="223" t="str">
        <f t="shared" si="3"/>
        <v/>
      </c>
      <c r="E23" s="223" t="str">
        <f t="shared" si="3"/>
        <v/>
      </c>
      <c r="F23" s="223" t="str">
        <f t="shared" si="3"/>
        <v/>
      </c>
      <c r="G23" s="223" t="str">
        <f t="shared" si="3"/>
        <v/>
      </c>
      <c r="H23" s="223" t="str">
        <f t="shared" si="3"/>
        <v/>
      </c>
      <c r="I23" s="223" t="str">
        <f t="shared" si="3"/>
        <v/>
      </c>
      <c r="J23" s="223" t="str">
        <f t="shared" si="3"/>
        <v/>
      </c>
      <c r="K23" s="223" t="str">
        <f t="shared" si="3"/>
        <v/>
      </c>
      <c r="L23" s="223" t="str">
        <f t="shared" si="3"/>
        <v/>
      </c>
      <c r="M23" s="224"/>
      <c r="N23" s="207" t="str">
        <f t="shared" si="0"/>
        <v/>
      </c>
      <c r="O23" s="194"/>
      <c r="P23" s="195"/>
      <c r="Q23" s="213" t="s">
        <v>201</v>
      </c>
      <c r="R23" s="102"/>
      <c r="S23" s="102"/>
      <c r="T23" s="240"/>
      <c r="U23" s="240"/>
      <c r="V23" s="240"/>
      <c r="W23" s="240"/>
      <c r="X23" s="200" t="s">
        <v>202</v>
      </c>
      <c r="Y23" s="201" t="s">
        <v>186</v>
      </c>
      <c r="Z23" s="202" t="s">
        <v>203</v>
      </c>
      <c r="AA23" s="203"/>
    </row>
    <row r="24" spans="1:27" ht="18" customHeight="1" thickBot="1">
      <c r="A24" s="230">
        <f>A23+1</f>
        <v>10</v>
      </c>
      <c r="B24" s="231" t="s">
        <v>193</v>
      </c>
      <c r="C24" s="232" t="str">
        <f t="shared" ref="C24:L24" si="4">IF(C20&lt;&gt;"",MAX(C20:C22)-MIN(C20:C22),"")</f>
        <v/>
      </c>
      <c r="D24" s="232" t="str">
        <f t="shared" si="4"/>
        <v/>
      </c>
      <c r="E24" s="232" t="str">
        <f t="shared" si="4"/>
        <v/>
      </c>
      <c r="F24" s="232" t="str">
        <f t="shared" si="4"/>
        <v/>
      </c>
      <c r="G24" s="232" t="str">
        <f t="shared" si="4"/>
        <v/>
      </c>
      <c r="H24" s="232" t="str">
        <f t="shared" si="4"/>
        <v/>
      </c>
      <c r="I24" s="232" t="str">
        <f t="shared" si="4"/>
        <v/>
      </c>
      <c r="J24" s="232" t="str">
        <f t="shared" si="4"/>
        <v/>
      </c>
      <c r="K24" s="232" t="str">
        <f t="shared" si="4"/>
        <v/>
      </c>
      <c r="L24" s="232" t="str">
        <f t="shared" si="4"/>
        <v/>
      </c>
      <c r="M24" s="233"/>
      <c r="N24" s="207" t="str">
        <f t="shared" si="0"/>
        <v/>
      </c>
      <c r="O24" s="194"/>
      <c r="P24" s="195"/>
      <c r="Q24" s="225" t="s">
        <v>204</v>
      </c>
      <c r="R24" s="226"/>
      <c r="S24" s="226"/>
      <c r="T24" s="226"/>
      <c r="U24" s="226"/>
      <c r="V24" s="226"/>
      <c r="W24" s="226"/>
      <c r="X24" s="200"/>
      <c r="Y24" s="201" t="s">
        <v>186</v>
      </c>
      <c r="Z24" s="202" t="str">
        <f>IF(C15&lt;&gt;"",CONCATENATE("100(",TEXT($S$27,"0.000"),"*6.0","/",TEXT($S$39,"0.000"),")"),"")</f>
        <v/>
      </c>
      <c r="AA24" s="203"/>
    </row>
    <row r="25" spans="1:27" ht="18" customHeight="1">
      <c r="A25" s="189" t="s">
        <v>205</v>
      </c>
      <c r="B25" s="190">
        <v>1</v>
      </c>
      <c r="C25" s="191"/>
      <c r="D25" s="191"/>
      <c r="E25" s="191"/>
      <c r="F25" s="191"/>
      <c r="G25" s="191"/>
      <c r="H25" s="191"/>
      <c r="I25" s="191"/>
      <c r="J25" s="191"/>
      <c r="K25" s="191"/>
      <c r="L25" s="191"/>
      <c r="M25" s="192"/>
      <c r="N25" s="193" t="str">
        <f t="shared" si="0"/>
        <v/>
      </c>
      <c r="O25" s="194"/>
      <c r="P25" s="195"/>
      <c r="Q25" s="196" t="s">
        <v>206</v>
      </c>
      <c r="R25" s="169" t="s">
        <v>186</v>
      </c>
      <c r="S25" s="102"/>
      <c r="T25" s="102"/>
      <c r="U25" s="102"/>
      <c r="V25" s="198" t="s">
        <v>174</v>
      </c>
      <c r="W25" s="199" t="s">
        <v>207</v>
      </c>
      <c r="X25" s="200"/>
      <c r="Y25" s="201" t="s">
        <v>186</v>
      </c>
      <c r="Z25" s="237" t="str">
        <f>IF(C15&lt;&gt;"",100*($S$27*6/$S$39),"")</f>
        <v/>
      </c>
      <c r="AA25" s="203"/>
    </row>
    <row r="26" spans="1:27" ht="18" customHeight="1">
      <c r="A26" s="211">
        <v>12</v>
      </c>
      <c r="B26" s="205">
        <v>2</v>
      </c>
      <c r="C26" s="206"/>
      <c r="D26" s="206"/>
      <c r="E26" s="206"/>
      <c r="F26" s="206"/>
      <c r="G26" s="206"/>
      <c r="H26" s="206"/>
      <c r="I26" s="206"/>
      <c r="J26" s="206"/>
      <c r="K26" s="206"/>
      <c r="L26" s="206"/>
      <c r="M26" s="151"/>
      <c r="N26" s="207" t="str">
        <f t="shared" si="0"/>
        <v/>
      </c>
      <c r="O26" s="194"/>
      <c r="P26" s="195"/>
      <c r="Q26" s="90"/>
      <c r="R26" s="169" t="s">
        <v>186</v>
      </c>
      <c r="S26" s="102" t="str">
        <f>IF(C15&lt;&gt;"",CONCATENATE("SQRT[",TEXT($S$17,"0.0000"),"^2 + ",TEXT($S$21,"0.0000"),"^2]"),"")</f>
        <v/>
      </c>
      <c r="T26" s="102"/>
      <c r="U26" s="102"/>
      <c r="V26" s="208">
        <v>2</v>
      </c>
      <c r="W26" s="209">
        <v>0.70709999999999995</v>
      </c>
      <c r="X26" s="2312" t="str">
        <f>IF(C15&lt;&gt;"",IF(Z25&lt;30,"Gage system may be acceptable","Gage system needs improvement"),"")</f>
        <v/>
      </c>
      <c r="Y26" s="2313"/>
      <c r="Z26" s="2313"/>
      <c r="AA26" s="2314"/>
    </row>
    <row r="27" spans="1:27" ht="18" customHeight="1">
      <c r="A27" s="211">
        <f>A26+1</f>
        <v>13</v>
      </c>
      <c r="B27" s="212">
        <v>3</v>
      </c>
      <c r="C27" s="206"/>
      <c r="D27" s="206"/>
      <c r="E27" s="206"/>
      <c r="F27" s="206"/>
      <c r="G27" s="206"/>
      <c r="H27" s="206"/>
      <c r="I27" s="206"/>
      <c r="J27" s="206"/>
      <c r="K27" s="206"/>
      <c r="L27" s="206"/>
      <c r="M27" s="151"/>
      <c r="N27" s="207" t="str">
        <f t="shared" si="0"/>
        <v/>
      </c>
      <c r="O27" s="194"/>
      <c r="P27" s="195"/>
      <c r="Q27" s="213"/>
      <c r="R27" s="214" t="s">
        <v>186</v>
      </c>
      <c r="S27" s="241" t="str">
        <f>IF(C15&lt;&gt;"",($S$17^2+$S$21^2)^(1/2),"")</f>
        <v/>
      </c>
      <c r="T27" s="216"/>
      <c r="U27" s="216"/>
      <c r="V27" s="208">
        <v>3</v>
      </c>
      <c r="W27" s="209">
        <v>0.52310000000000001</v>
      </c>
      <c r="X27" s="227" t="s">
        <v>208</v>
      </c>
      <c r="Y27" s="228"/>
      <c r="Z27" s="228"/>
      <c r="AA27" s="229"/>
    </row>
    <row r="28" spans="1:27" ht="18" customHeight="1">
      <c r="A28" s="211">
        <f>A27+1</f>
        <v>14</v>
      </c>
      <c r="B28" s="212" t="s">
        <v>190</v>
      </c>
      <c r="C28" s="223" t="str">
        <f t="shared" ref="C28:L28" si="5">IF(C25&lt;&gt;"",SUM(C25:C27)/COUNT(C25:C27),"")</f>
        <v/>
      </c>
      <c r="D28" s="223" t="str">
        <f t="shared" si="5"/>
        <v/>
      </c>
      <c r="E28" s="223" t="str">
        <f t="shared" si="5"/>
        <v/>
      </c>
      <c r="F28" s="223" t="str">
        <f t="shared" si="5"/>
        <v/>
      </c>
      <c r="G28" s="223" t="str">
        <f t="shared" si="5"/>
        <v/>
      </c>
      <c r="H28" s="223" t="str">
        <f t="shared" si="5"/>
        <v/>
      </c>
      <c r="I28" s="223" t="str">
        <f t="shared" si="5"/>
        <v/>
      </c>
      <c r="J28" s="223" t="str">
        <f t="shared" si="5"/>
        <v/>
      </c>
      <c r="K28" s="223" t="str">
        <f t="shared" si="5"/>
        <v/>
      </c>
      <c r="L28" s="223" t="str">
        <f t="shared" si="5"/>
        <v/>
      </c>
      <c r="M28" s="224"/>
      <c r="N28" s="207" t="str">
        <f t="shared" si="0"/>
        <v/>
      </c>
      <c r="O28" s="169"/>
      <c r="P28" s="169"/>
      <c r="Q28" s="225" t="s">
        <v>209</v>
      </c>
      <c r="R28" s="226"/>
      <c r="S28" s="226"/>
      <c r="T28" s="226"/>
      <c r="U28" s="242"/>
      <c r="V28" s="208">
        <v>4</v>
      </c>
      <c r="W28" s="209">
        <v>0.44669999999999999</v>
      </c>
      <c r="X28" s="200" t="s">
        <v>210</v>
      </c>
      <c r="Y28" s="201" t="s">
        <v>186</v>
      </c>
      <c r="Z28" s="202" t="s">
        <v>211</v>
      </c>
      <c r="AA28" s="203"/>
    </row>
    <row r="29" spans="1:27" ht="18" customHeight="1" thickBot="1">
      <c r="A29" s="230">
        <f>A28+1</f>
        <v>15</v>
      </c>
      <c r="B29" s="231" t="s">
        <v>193</v>
      </c>
      <c r="C29" s="232" t="str">
        <f t="shared" ref="C29:L29" si="6">IF(C25&lt;&gt;"",MAX(C25:C27)-MIN(C25:C27),"")</f>
        <v/>
      </c>
      <c r="D29" s="232" t="str">
        <f t="shared" si="6"/>
        <v/>
      </c>
      <c r="E29" s="232" t="str">
        <f t="shared" si="6"/>
        <v/>
      </c>
      <c r="F29" s="232" t="str">
        <f t="shared" si="6"/>
        <v/>
      </c>
      <c r="G29" s="232" t="str">
        <f t="shared" si="6"/>
        <v/>
      </c>
      <c r="H29" s="232" t="str">
        <f t="shared" si="6"/>
        <v/>
      </c>
      <c r="I29" s="232" t="str">
        <f t="shared" si="6"/>
        <v/>
      </c>
      <c r="J29" s="232" t="str">
        <f t="shared" si="6"/>
        <v/>
      </c>
      <c r="K29" s="232" t="str">
        <f t="shared" si="6"/>
        <v/>
      </c>
      <c r="L29" s="232" t="str">
        <f t="shared" si="6"/>
        <v/>
      </c>
      <c r="M29" s="233"/>
      <c r="N29" s="207" t="str">
        <f t="shared" si="0"/>
        <v/>
      </c>
      <c r="O29" s="169"/>
      <c r="P29" s="169"/>
      <c r="Q29" s="196" t="s">
        <v>212</v>
      </c>
      <c r="R29" s="169" t="s">
        <v>186</v>
      </c>
      <c r="S29" s="102"/>
      <c r="T29" s="102"/>
      <c r="U29" s="238"/>
      <c r="V29" s="208">
        <v>5</v>
      </c>
      <c r="W29" s="209">
        <v>0.40300000000000002</v>
      </c>
      <c r="X29" s="200"/>
      <c r="Y29" s="201" t="s">
        <v>186</v>
      </c>
      <c r="Z29" s="202" t="str">
        <f>IF(C15&lt;&gt;"",CONCATENATE("100(",TEXT($S$31,"0.000"),"*6.0","/",TEXT($S$39,"0.000"),")"),"")</f>
        <v/>
      </c>
      <c r="AA29" s="203"/>
    </row>
    <row r="30" spans="1:27" ht="18" customHeight="1">
      <c r="A30" s="243" t="s">
        <v>213</v>
      </c>
      <c r="B30" s="244"/>
      <c r="C30" s="244"/>
      <c r="D30" s="244"/>
      <c r="E30" s="244"/>
      <c r="F30" s="244"/>
      <c r="G30" s="244"/>
      <c r="H30" s="244"/>
      <c r="I30" s="244"/>
      <c r="J30" s="244"/>
      <c r="K30" s="244"/>
      <c r="L30" s="244"/>
      <c r="M30" s="245"/>
      <c r="N30" s="246" t="str">
        <f>IF(C15&lt;&gt;"",AVERAGE(C31:L31),"")</f>
        <v/>
      </c>
      <c r="O30" s="169"/>
      <c r="P30" s="169"/>
      <c r="Q30" s="196"/>
      <c r="R30" s="169" t="s">
        <v>186</v>
      </c>
      <c r="S30" s="102" t="str">
        <f>IF(C15&lt;&gt;"",CONCATENATE(TEXT($N$31,"0.0000")," x ",CHOOSE($H$11,0,W26,W27,W28,W29,W30,W31,W32,W33,W34)),"")</f>
        <v/>
      </c>
      <c r="T30" s="102"/>
      <c r="U30" s="238"/>
      <c r="V30" s="208">
        <v>6</v>
      </c>
      <c r="W30" s="209">
        <v>0.37419999999999998</v>
      </c>
      <c r="X30" s="200"/>
      <c r="Y30" s="201" t="s">
        <v>186</v>
      </c>
      <c r="Z30" s="237" t="str">
        <f>IF(C15&lt;&gt;"",100*($S$31*6/$S$39),"")</f>
        <v/>
      </c>
      <c r="AA30" s="203"/>
    </row>
    <row r="31" spans="1:27" ht="18" customHeight="1" thickBot="1">
      <c r="A31" s="247" t="s">
        <v>214</v>
      </c>
      <c r="B31" s="248"/>
      <c r="C31" s="231" t="str">
        <f t="shared" ref="C31:L31" si="7">IF(C18&lt;&gt;"",SUM(C18,C23,C28)/COUNT(C18,C23,C28),"")</f>
        <v/>
      </c>
      <c r="D31" s="231" t="str">
        <f t="shared" si="7"/>
        <v/>
      </c>
      <c r="E31" s="231" t="str">
        <f t="shared" si="7"/>
        <v/>
      </c>
      <c r="F31" s="231" t="str">
        <f t="shared" si="7"/>
        <v/>
      </c>
      <c r="G31" s="231" t="str">
        <f t="shared" si="7"/>
        <v/>
      </c>
      <c r="H31" s="231" t="str">
        <f t="shared" si="7"/>
        <v/>
      </c>
      <c r="I31" s="231" t="str">
        <f t="shared" si="7"/>
        <v/>
      </c>
      <c r="J31" s="231" t="str">
        <f t="shared" si="7"/>
        <v/>
      </c>
      <c r="K31" s="231" t="str">
        <f t="shared" si="7"/>
        <v/>
      </c>
      <c r="L31" s="231" t="str">
        <f t="shared" si="7"/>
        <v/>
      </c>
      <c r="M31" s="249"/>
      <c r="N31" s="250" t="str">
        <f>IF(C15&lt;&gt;"",MAX(C31:L31)-MIN(C31:L31),"")</f>
        <v/>
      </c>
      <c r="O31" s="169"/>
      <c r="P31" s="169"/>
      <c r="Q31" s="251"/>
      <c r="R31" s="214" t="s">
        <v>186</v>
      </c>
      <c r="S31" s="215" t="str">
        <f>IF(C15&lt;&gt;"",$N$31*CHOOSE($H$11,0,W26,W27,W28,W29,W30,W31,W32,W33,W34),"")</f>
        <v/>
      </c>
      <c r="T31" s="216"/>
      <c r="U31" s="252"/>
      <c r="V31" s="208">
        <v>7</v>
      </c>
      <c r="W31" s="209">
        <v>0.35339999999999999</v>
      </c>
      <c r="X31" s="2315"/>
      <c r="Y31" s="2316"/>
      <c r="Z31" s="2316"/>
      <c r="AA31" s="2317"/>
    </row>
    <row r="32" spans="1:27" ht="18" customHeight="1" thickBot="1">
      <c r="A32" s="253">
        <f>A29+2</f>
        <v>17</v>
      </c>
      <c r="B32" s="192"/>
      <c r="C32" s="192"/>
      <c r="D32" s="192"/>
      <c r="E32" s="192"/>
      <c r="F32" s="192"/>
      <c r="G32" s="192"/>
      <c r="H32" s="192"/>
      <c r="I32" s="192"/>
      <c r="J32" s="192"/>
      <c r="K32" s="192"/>
      <c r="L32" s="192"/>
      <c r="M32" s="254"/>
      <c r="N32" s="193" t="str">
        <f>IF(C15&lt;&gt;"",SUM(N19,N24,N29)/COUNT(C15,C20,C25),"")</f>
        <v/>
      </c>
      <c r="O32" s="169"/>
      <c r="P32" s="169"/>
      <c r="Q32" s="225" t="s">
        <v>215</v>
      </c>
      <c r="R32" s="226"/>
      <c r="S32" s="226"/>
      <c r="T32" s="226"/>
      <c r="U32" s="242"/>
      <c r="V32" s="208">
        <v>8</v>
      </c>
      <c r="W32" s="209">
        <v>0.33750000000000002</v>
      </c>
      <c r="X32" s="255" t="s">
        <v>216</v>
      </c>
      <c r="Y32" s="256"/>
      <c r="Z32" s="257"/>
      <c r="AA32" s="258"/>
    </row>
    <row r="33" spans="1:27" ht="18" customHeight="1">
      <c r="A33" s="259">
        <f>A32+1</f>
        <v>18</v>
      </c>
      <c r="B33" s="260" t="s">
        <v>217</v>
      </c>
      <c r="C33" s="260"/>
      <c r="D33" s="260"/>
      <c r="E33" s="260"/>
      <c r="F33" s="260"/>
      <c r="G33" s="260"/>
      <c r="H33" s="260"/>
      <c r="I33" s="260"/>
      <c r="J33" s="260"/>
      <c r="K33" s="260"/>
      <c r="L33" s="260"/>
      <c r="M33" s="261"/>
      <c r="N33" s="262" t="str">
        <f>IF(C15&lt;&gt;"",MAX(N18,N23,N28)-MIN(N18,N23,N28),"")</f>
        <v/>
      </c>
      <c r="O33" s="169"/>
      <c r="P33" s="169"/>
      <c r="Q33" s="196" t="s">
        <v>218</v>
      </c>
      <c r="R33" s="169" t="s">
        <v>186</v>
      </c>
      <c r="S33" s="102"/>
      <c r="T33" s="102"/>
      <c r="U33" s="238"/>
      <c r="V33" s="208">
        <v>9</v>
      </c>
      <c r="W33" s="209">
        <v>0.32490000000000002</v>
      </c>
      <c r="X33" s="263" t="s">
        <v>219</v>
      </c>
      <c r="Y33" s="264"/>
      <c r="Z33" s="264"/>
      <c r="AA33" s="265"/>
    </row>
    <row r="34" spans="1:27" ht="18" customHeight="1">
      <c r="A34" s="259">
        <f>A33+1</f>
        <v>19</v>
      </c>
      <c r="B34" s="266"/>
      <c r="C34" s="260"/>
      <c r="D34" s="260"/>
      <c r="E34" s="267" t="str">
        <f>IF(AND(C15&lt;&gt;"",OR(G34&lt;&gt;"",H34&lt;&gt;"",I34&lt;&gt;"")),"APPRAISER","")</f>
        <v/>
      </c>
      <c r="F34" s="267"/>
      <c r="G34" s="267" t="str">
        <f>IF(AND(C15&lt;&gt;"",OR(MAX($C$19:$L$19)&gt;$N$34,MIN($C$19:$L$19)&lt;$N$35)),"A","")</f>
        <v/>
      </c>
      <c r="H34" s="267" t="str">
        <f>IF(AND(C20&lt;&gt;"",OR(MAX($C$24:$L$24)&gt;$N$34,MIN($C$24:$L$24)&lt;$N$35)),"B","")</f>
        <v/>
      </c>
      <c r="I34" s="267" t="str">
        <f>IF(AND(C25&lt;&gt;"",OR(MAX($C$29:$L$29)&gt;$N$34,MIN($C$29:$L$29)&lt;$N$35)),"C","")</f>
        <v/>
      </c>
      <c r="J34" s="267" t="str">
        <f>IF(AND(C15&lt;&gt;"",OR(G34&lt;&gt;"",H34&lt;&gt;"",I34&lt;&gt;"")),"OUT OF CONTROL","")</f>
        <v/>
      </c>
      <c r="K34" s="267"/>
      <c r="L34" s="267"/>
      <c r="M34" s="268" t="s">
        <v>220</v>
      </c>
      <c r="N34" s="262" t="str">
        <f>IF(C15&lt;&gt;"",IF(F11=3,2.58*N32,3.27*N32),"")</f>
        <v/>
      </c>
      <c r="O34" s="169"/>
      <c r="P34" s="169"/>
      <c r="Q34" s="196"/>
      <c r="R34" s="169" t="s">
        <v>186</v>
      </c>
      <c r="S34" s="102" t="str">
        <f>IF(C19&lt;&gt;"",CONCATENATE("SQRT[",TEXT($S$27,"0.0000"),"^2+",TEXT($S$31,"0.0000"),"^2]"),"")</f>
        <v/>
      </c>
      <c r="T34" s="102"/>
      <c r="U34" s="238"/>
      <c r="V34" s="217">
        <v>10</v>
      </c>
      <c r="W34" s="218">
        <v>0.31459999999999999</v>
      </c>
      <c r="X34" s="200" t="s">
        <v>221</v>
      </c>
      <c r="Y34" s="201" t="s">
        <v>186</v>
      </c>
      <c r="Z34" s="202" t="s">
        <v>222</v>
      </c>
      <c r="AA34" s="203"/>
    </row>
    <row r="35" spans="1:27" ht="18" customHeight="1" thickBot="1">
      <c r="A35" s="230">
        <f>A34+1</f>
        <v>20</v>
      </c>
      <c r="B35" s="269"/>
      <c r="C35" s="270"/>
      <c r="D35" s="270"/>
      <c r="E35" s="271"/>
      <c r="F35" s="270"/>
      <c r="G35" s="270"/>
      <c r="H35" s="270"/>
      <c r="I35" s="270"/>
      <c r="J35" s="271"/>
      <c r="K35" s="270"/>
      <c r="L35" s="270"/>
      <c r="M35" s="272" t="s">
        <v>223</v>
      </c>
      <c r="N35" s="250" t="str">
        <f>IF(C15&lt;&gt;"",0,"")</f>
        <v/>
      </c>
      <c r="O35" s="169"/>
      <c r="P35" s="169"/>
      <c r="Q35" s="251"/>
      <c r="R35" s="214" t="s">
        <v>186</v>
      </c>
      <c r="S35" s="215" t="str">
        <f>IF(C23&lt;&gt;"",($S$27^2+$S$31^2)^(1/2),"")</f>
        <v/>
      </c>
      <c r="T35" s="216"/>
      <c r="U35" s="216"/>
      <c r="V35" s="214"/>
      <c r="W35" s="214"/>
      <c r="X35" s="200"/>
      <c r="Y35" s="201" t="s">
        <v>186</v>
      </c>
      <c r="Z35" s="202" t="str">
        <f>IF(C15&lt;&gt;"",CONCATENATE("100(",TEXT($S$27,"0.000"),"/",TEXT($S$35,"0.000"),")"),"")</f>
        <v/>
      </c>
      <c r="AA35" s="203"/>
    </row>
    <row r="36" spans="1:27" ht="18" customHeight="1">
      <c r="Q36" s="188" t="s">
        <v>224</v>
      </c>
      <c r="R36" s="102"/>
      <c r="S36" s="102"/>
      <c r="T36" s="102"/>
      <c r="U36" s="226"/>
      <c r="V36" s="102"/>
      <c r="W36" s="102"/>
      <c r="X36" s="200"/>
      <c r="Y36" s="201" t="s">
        <v>186</v>
      </c>
      <c r="Z36" s="237" t="str">
        <f>IF(C15&lt;&gt;"",100*($S$27/$S$35),"")</f>
        <v/>
      </c>
      <c r="AA36" s="203"/>
    </row>
    <row r="37" spans="1:27" ht="13.5">
      <c r="A37" s="76" t="s">
        <v>225</v>
      </c>
      <c r="Q37" s="196" t="s">
        <v>226</v>
      </c>
      <c r="R37" s="169" t="s">
        <v>186</v>
      </c>
      <c r="S37" s="102" t="s">
        <v>227</v>
      </c>
      <c r="T37" s="102"/>
      <c r="U37" s="102"/>
      <c r="V37" s="102"/>
      <c r="W37" s="102"/>
      <c r="X37" s="2312" t="str">
        <f>IF(C15&lt;&gt;"",IF(Z36&lt;30,"Gage system may be acceptable","Gage system needs improvement"),"")</f>
        <v/>
      </c>
      <c r="Y37" s="2313"/>
      <c r="Z37" s="2313"/>
      <c r="AA37" s="2314"/>
    </row>
    <row r="38" spans="1:27" ht="13">
      <c r="A38" s="76" t="s">
        <v>228</v>
      </c>
      <c r="Q38" s="196"/>
      <c r="R38" s="273" t="s">
        <v>186</v>
      </c>
      <c r="S38" s="274" t="str">
        <f>CONCATENATE("(",TEXT($E$9,"0.0000")," - ",TEXT($D$9,"0.0000"),")")</f>
        <v>(UPPER - LOWER)</v>
      </c>
      <c r="T38" s="102"/>
      <c r="U38" s="102"/>
      <c r="V38" s="102"/>
      <c r="W38" s="102"/>
      <c r="X38" s="227" t="s">
        <v>229</v>
      </c>
      <c r="Y38" s="275"/>
      <c r="Z38" s="275"/>
      <c r="AA38" s="276"/>
    </row>
    <row r="39" spans="1:27" ht="13" thickBot="1">
      <c r="A39" s="76" t="s">
        <v>230</v>
      </c>
      <c r="Q39" s="277"/>
      <c r="R39" s="278" t="s">
        <v>186</v>
      </c>
      <c r="S39" s="279" t="str">
        <f>IF(C15&lt;&gt;"",(E9-D9),"")</f>
        <v/>
      </c>
      <c r="T39" s="131"/>
      <c r="U39" s="131"/>
      <c r="V39" s="131"/>
      <c r="W39" s="131"/>
      <c r="X39" s="200" t="s">
        <v>231</v>
      </c>
      <c r="Y39" s="201" t="s">
        <v>186</v>
      </c>
      <c r="Z39" s="202" t="s">
        <v>232</v>
      </c>
      <c r="AA39" s="203"/>
    </row>
    <row r="40" spans="1:27">
      <c r="Q40" s="140" t="s">
        <v>233</v>
      </c>
      <c r="R40" s="273"/>
      <c r="S40" s="241"/>
      <c r="T40" s="102"/>
      <c r="U40" s="102"/>
      <c r="V40" s="102"/>
      <c r="W40" s="102"/>
      <c r="X40" s="200"/>
      <c r="Y40" s="201" t="s">
        <v>186</v>
      </c>
      <c r="Z40" s="280" t="str">
        <f>IF(C15&lt;&gt;"",FLOOR(1.41*(S31/S27),1),"")</f>
        <v/>
      </c>
      <c r="AA40" s="203"/>
    </row>
    <row r="41" spans="1:27" ht="13.5" thickBot="1">
      <c r="A41" s="76" t="s">
        <v>46</v>
      </c>
      <c r="B41" s="281"/>
      <c r="C41" s="281"/>
      <c r="D41" s="281"/>
      <c r="E41" s="281"/>
      <c r="F41" s="281"/>
      <c r="G41" s="281"/>
      <c r="H41" s="281"/>
      <c r="I41" s="281"/>
      <c r="J41" s="281"/>
      <c r="K41" s="281"/>
      <c r="L41" s="281"/>
      <c r="M41" s="281"/>
      <c r="N41" s="281"/>
      <c r="O41" s="102"/>
      <c r="P41" s="102"/>
      <c r="Q41" s="140" t="s">
        <v>234</v>
      </c>
      <c r="R41" s="102"/>
      <c r="S41" s="102"/>
      <c r="T41" s="102"/>
      <c r="U41" s="102"/>
      <c r="V41" s="102"/>
      <c r="W41" s="102"/>
      <c r="X41" s="2305" t="str">
        <f>IF(C15&lt;&gt;"",IF(Z40&gt;=5,"Gage system may be acceptable","Gage system needs improvement"),"")</f>
        <v/>
      </c>
      <c r="Y41" s="2306"/>
      <c r="Z41" s="2306"/>
      <c r="AA41" s="2307"/>
    </row>
    <row r="42" spans="1:27">
      <c r="X42" s="102"/>
      <c r="Y42" s="102"/>
      <c r="Z42" s="102"/>
      <c r="AA42" s="102"/>
    </row>
    <row r="43" spans="1:27">
      <c r="X43" s="102"/>
      <c r="Y43" s="102"/>
      <c r="Z43" s="102"/>
      <c r="AA43" s="102"/>
    </row>
    <row r="44" spans="1:27">
      <c r="Q44" s="76"/>
      <c r="R44" s="76"/>
    </row>
    <row r="45" spans="1:27">
      <c r="Q45" s="76"/>
    </row>
    <row r="46" spans="1:27">
      <c r="Q46" s="76"/>
    </row>
    <row r="64" ht="9" customHeight="1"/>
  </sheetData>
  <sheetProtection sheet="1" objects="1" scenarios="1" formatCells="0" formatRows="0" autoFilter="0"/>
  <protectedRanges>
    <protectedRange sqref="Q12:S21" name="Range6_1"/>
    <protectedRange sqref="I12:K14 I17:K19" name="Range5_1"/>
    <protectedRange sqref="C12:E14 C17:E19" name="Range4_1"/>
    <protectedRange sqref="V4:V8" name="Range3_1"/>
    <protectedRange sqref="R3:R8" name="Range2_1"/>
    <protectedRange sqref="D2:F2 D4:F9" name="Range1_2"/>
    <protectedRange sqref="D3:F3" name="Range1_1_1"/>
    <protectedRange sqref="I15:K16" name="Range5_1_1"/>
    <protectedRange sqref="C15:E16" name="Range4_1_1"/>
    <protectedRange sqref="I20:K21" name="Range5_1_2"/>
    <protectedRange sqref="C20:E21" name="Range4_1_2"/>
  </protectedRanges>
  <mergeCells count="13">
    <mergeCell ref="L11:N11"/>
    <mergeCell ref="B1:M1"/>
    <mergeCell ref="B2:M2"/>
    <mergeCell ref="AC2:AF2"/>
    <mergeCell ref="A3:N3"/>
    <mergeCell ref="AB3:AE3"/>
    <mergeCell ref="X41:AA41"/>
    <mergeCell ref="M13:N13"/>
    <mergeCell ref="T21:U21"/>
    <mergeCell ref="T22:U22"/>
    <mergeCell ref="X26:AA26"/>
    <mergeCell ref="X31:AA31"/>
    <mergeCell ref="X37:AA37"/>
  </mergeCells>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rowBreaks count="1" manualBreakCount="1">
    <brk id="42" max="16383" man="1"/>
  </rowBreaks>
  <colBreaks count="1" manualBreakCount="1">
    <brk id="15" max="63" man="1"/>
  </colBreaks>
  <drawing r:id="rId2"/>
  <legacyDrawing r:id="rId3"/>
  <legacyDrawingHF r:id="rId4"/>
  <oleObjects>
    <mc:AlternateContent xmlns:mc="http://schemas.openxmlformats.org/markup-compatibility/2006">
      <mc:Choice Requires="x14">
        <oleObject progId="Equation.3" shapeId="9217" r:id="rId5">
          <objectPr defaultSize="0" r:id="rId6">
            <anchor moveWithCells="1">
              <from>
                <xdr:col>17</xdr:col>
                <xdr:colOff>819150</xdr:colOff>
                <xdr:row>17</xdr:row>
                <xdr:rowOff>190500</xdr:rowOff>
              </from>
              <to>
                <xdr:col>20</xdr:col>
                <xdr:colOff>171450</xdr:colOff>
                <xdr:row>19</xdr:row>
                <xdr:rowOff>114300</xdr:rowOff>
              </to>
            </anchor>
          </objectPr>
        </oleObject>
      </mc:Choice>
      <mc:Fallback>
        <oleObject progId="Equation.3" shapeId="9217" r:id="rId5"/>
      </mc:Fallback>
    </mc:AlternateContent>
    <mc:AlternateContent xmlns:mc="http://schemas.openxmlformats.org/markup-compatibility/2006">
      <mc:Choice Requires="x14">
        <oleObject progId="Equation.3" shapeId="9218" r:id="rId7">
          <objectPr defaultSize="0" r:id="rId8">
            <anchor moveWithCells="1">
              <from>
                <xdr:col>17</xdr:col>
                <xdr:colOff>831850</xdr:colOff>
                <xdr:row>14</xdr:row>
                <xdr:rowOff>19050</xdr:rowOff>
              </from>
              <to>
                <xdr:col>18</xdr:col>
                <xdr:colOff>438150</xdr:colOff>
                <xdr:row>15</xdr:row>
                <xdr:rowOff>133350</xdr:rowOff>
              </to>
            </anchor>
          </objectPr>
        </oleObject>
      </mc:Choice>
      <mc:Fallback>
        <oleObject progId="Equation.3" shapeId="9218" r:id="rId7"/>
      </mc:Fallback>
    </mc:AlternateContent>
    <mc:AlternateContent xmlns:mc="http://schemas.openxmlformats.org/markup-compatibility/2006">
      <mc:Choice Requires="x14">
        <oleObject progId="Equation.3" shapeId="9219" r:id="rId9">
          <objectPr defaultSize="0" r:id="rId10">
            <anchor moveWithCells="1">
              <from>
                <xdr:col>17</xdr:col>
                <xdr:colOff>812800</xdr:colOff>
                <xdr:row>23</xdr:row>
                <xdr:rowOff>209550</xdr:rowOff>
              </from>
              <to>
                <xdr:col>19</xdr:col>
                <xdr:colOff>31750</xdr:colOff>
                <xdr:row>25</xdr:row>
                <xdr:rowOff>57150</xdr:rowOff>
              </to>
            </anchor>
          </objectPr>
        </oleObject>
      </mc:Choice>
      <mc:Fallback>
        <oleObject progId="Equation.3" shapeId="9219" r:id="rId9"/>
      </mc:Fallback>
    </mc:AlternateContent>
    <mc:AlternateContent xmlns:mc="http://schemas.openxmlformats.org/markup-compatibility/2006">
      <mc:Choice Requires="x14">
        <oleObject progId="Equation.3" shapeId="9220" r:id="rId11">
          <objectPr defaultSize="0" r:id="rId12">
            <anchor moveWithCells="1">
              <from>
                <xdr:col>18</xdr:col>
                <xdr:colOff>19050</xdr:colOff>
                <xdr:row>27</xdr:row>
                <xdr:rowOff>222250</xdr:rowOff>
              </from>
              <to>
                <xdr:col>18</xdr:col>
                <xdr:colOff>590550</xdr:colOff>
                <xdr:row>29</xdr:row>
                <xdr:rowOff>57150</xdr:rowOff>
              </to>
            </anchor>
          </objectPr>
        </oleObject>
      </mc:Choice>
      <mc:Fallback>
        <oleObject progId="Equation.3" shapeId="9220" r:id="rId11"/>
      </mc:Fallback>
    </mc:AlternateContent>
    <mc:AlternateContent xmlns:mc="http://schemas.openxmlformats.org/markup-compatibility/2006">
      <mc:Choice Requires="x14">
        <oleObject progId="Equation.3" shapeId="9221" r:id="rId13">
          <objectPr defaultSize="0" r:id="rId14">
            <anchor moveWithCells="1">
              <from>
                <xdr:col>12</xdr:col>
                <xdr:colOff>12700</xdr:colOff>
                <xdr:row>17</xdr:row>
                <xdr:rowOff>19050</xdr:rowOff>
              </from>
              <to>
                <xdr:col>12</xdr:col>
                <xdr:colOff>285750</xdr:colOff>
                <xdr:row>17</xdr:row>
                <xdr:rowOff>209550</xdr:rowOff>
              </to>
            </anchor>
          </objectPr>
        </oleObject>
      </mc:Choice>
      <mc:Fallback>
        <oleObject progId="Equation.3" shapeId="9221" r:id="rId13"/>
      </mc:Fallback>
    </mc:AlternateContent>
    <mc:AlternateContent xmlns:mc="http://schemas.openxmlformats.org/markup-compatibility/2006">
      <mc:Choice Requires="x14">
        <oleObject progId="Equation.3" shapeId="9222" r:id="rId15">
          <objectPr defaultSize="0" r:id="rId16">
            <anchor moveWithCells="1">
              <from>
                <xdr:col>12</xdr:col>
                <xdr:colOff>0</xdr:colOff>
                <xdr:row>18</xdr:row>
                <xdr:rowOff>19050</xdr:rowOff>
              </from>
              <to>
                <xdr:col>12</xdr:col>
                <xdr:colOff>266700</xdr:colOff>
                <xdr:row>18</xdr:row>
                <xdr:rowOff>209550</xdr:rowOff>
              </to>
            </anchor>
          </objectPr>
        </oleObject>
      </mc:Choice>
      <mc:Fallback>
        <oleObject progId="Equation.3" shapeId="9222" r:id="rId15"/>
      </mc:Fallback>
    </mc:AlternateContent>
    <mc:AlternateContent xmlns:mc="http://schemas.openxmlformats.org/markup-compatibility/2006">
      <mc:Choice Requires="x14">
        <oleObject progId="Equation.3" shapeId="9223" r:id="rId17">
          <objectPr defaultSize="0" r:id="rId18">
            <anchor moveWithCells="1">
              <from>
                <xdr:col>12</xdr:col>
                <xdr:colOff>0</xdr:colOff>
                <xdr:row>21</xdr:row>
                <xdr:rowOff>222250</xdr:rowOff>
              </from>
              <to>
                <xdr:col>12</xdr:col>
                <xdr:colOff>285750</xdr:colOff>
                <xdr:row>22</xdr:row>
                <xdr:rowOff>171450</xdr:rowOff>
              </to>
            </anchor>
          </objectPr>
        </oleObject>
      </mc:Choice>
      <mc:Fallback>
        <oleObject progId="Equation.3" shapeId="9223" r:id="rId17"/>
      </mc:Fallback>
    </mc:AlternateContent>
    <mc:AlternateContent xmlns:mc="http://schemas.openxmlformats.org/markup-compatibility/2006">
      <mc:Choice Requires="x14">
        <oleObject progId="Equation.3" shapeId="9224" r:id="rId19">
          <objectPr defaultSize="0" r:id="rId20">
            <anchor moveWithCells="1">
              <from>
                <xdr:col>12</xdr:col>
                <xdr:colOff>0</xdr:colOff>
                <xdr:row>22</xdr:row>
                <xdr:rowOff>222250</xdr:rowOff>
              </from>
              <to>
                <xdr:col>12</xdr:col>
                <xdr:colOff>266700</xdr:colOff>
                <xdr:row>23</xdr:row>
                <xdr:rowOff>171450</xdr:rowOff>
              </to>
            </anchor>
          </objectPr>
        </oleObject>
      </mc:Choice>
      <mc:Fallback>
        <oleObject progId="Equation.3" shapeId="9224" r:id="rId19"/>
      </mc:Fallback>
    </mc:AlternateContent>
    <mc:AlternateContent xmlns:mc="http://schemas.openxmlformats.org/markup-compatibility/2006">
      <mc:Choice Requires="x14">
        <oleObject progId="Equation.3" shapeId="9225" r:id="rId21">
          <objectPr defaultSize="0" r:id="rId22">
            <anchor moveWithCells="1">
              <from>
                <xdr:col>12</xdr:col>
                <xdr:colOff>0</xdr:colOff>
                <xdr:row>26</xdr:row>
                <xdr:rowOff>222250</xdr:rowOff>
              </from>
              <to>
                <xdr:col>12</xdr:col>
                <xdr:colOff>285750</xdr:colOff>
                <xdr:row>27</xdr:row>
                <xdr:rowOff>171450</xdr:rowOff>
              </to>
            </anchor>
          </objectPr>
        </oleObject>
      </mc:Choice>
      <mc:Fallback>
        <oleObject progId="Equation.3" shapeId="9225" r:id="rId21"/>
      </mc:Fallback>
    </mc:AlternateContent>
    <mc:AlternateContent xmlns:mc="http://schemas.openxmlformats.org/markup-compatibility/2006">
      <mc:Choice Requires="x14">
        <oleObject progId="Equation.3" shapeId="9226" r:id="rId23">
          <objectPr defaultSize="0" r:id="rId24">
            <anchor moveWithCells="1">
              <from>
                <xdr:col>12</xdr:col>
                <xdr:colOff>0</xdr:colOff>
                <xdr:row>27</xdr:row>
                <xdr:rowOff>222250</xdr:rowOff>
              </from>
              <to>
                <xdr:col>12</xdr:col>
                <xdr:colOff>247650</xdr:colOff>
                <xdr:row>28</xdr:row>
                <xdr:rowOff>171450</xdr:rowOff>
              </to>
            </anchor>
          </objectPr>
        </oleObject>
      </mc:Choice>
      <mc:Fallback>
        <oleObject progId="Equation.3" shapeId="9226" r:id="rId23"/>
      </mc:Fallback>
    </mc:AlternateContent>
    <mc:AlternateContent xmlns:mc="http://schemas.openxmlformats.org/markup-compatibility/2006">
      <mc:Choice Requires="x14">
        <oleObject progId="Equation.3" shapeId="9227" r:id="rId25">
          <objectPr defaultSize="0" r:id="rId26">
            <anchor moveWithCells="1">
              <from>
                <xdr:col>12</xdr:col>
                <xdr:colOff>12700</xdr:colOff>
                <xdr:row>28</xdr:row>
                <xdr:rowOff>222250</xdr:rowOff>
              </from>
              <to>
                <xdr:col>12</xdr:col>
                <xdr:colOff>247650</xdr:colOff>
                <xdr:row>29</xdr:row>
                <xdr:rowOff>209550</xdr:rowOff>
              </to>
            </anchor>
          </objectPr>
        </oleObject>
      </mc:Choice>
      <mc:Fallback>
        <oleObject progId="Equation.3" shapeId="9227" r:id="rId25"/>
      </mc:Fallback>
    </mc:AlternateContent>
    <mc:AlternateContent xmlns:mc="http://schemas.openxmlformats.org/markup-compatibility/2006">
      <mc:Choice Requires="x14">
        <oleObject progId="Equation.3" shapeId="9228" r:id="rId27">
          <objectPr defaultSize="0" r:id="rId28">
            <anchor moveWithCells="1">
              <from>
                <xdr:col>12</xdr:col>
                <xdr:colOff>12700</xdr:colOff>
                <xdr:row>29</xdr:row>
                <xdr:rowOff>222250</xdr:rowOff>
              </from>
              <to>
                <xdr:col>12</xdr:col>
                <xdr:colOff>279400</xdr:colOff>
                <xdr:row>30</xdr:row>
                <xdr:rowOff>203200</xdr:rowOff>
              </to>
            </anchor>
          </objectPr>
        </oleObject>
      </mc:Choice>
      <mc:Fallback>
        <oleObject progId="Equation.3" shapeId="9228" r:id="rId27"/>
      </mc:Fallback>
    </mc:AlternateContent>
    <mc:AlternateContent xmlns:mc="http://schemas.openxmlformats.org/markup-compatibility/2006">
      <mc:Choice Requires="x14">
        <oleObject progId="Equation.3" shapeId="9229" r:id="rId29">
          <objectPr defaultSize="0" r:id="rId30">
            <anchor moveWithCells="1">
              <from>
                <xdr:col>12</xdr:col>
                <xdr:colOff>19050</xdr:colOff>
                <xdr:row>30</xdr:row>
                <xdr:rowOff>222250</xdr:rowOff>
              </from>
              <to>
                <xdr:col>12</xdr:col>
                <xdr:colOff>228600</xdr:colOff>
                <xdr:row>31</xdr:row>
                <xdr:rowOff>209550</xdr:rowOff>
              </to>
            </anchor>
          </objectPr>
        </oleObject>
      </mc:Choice>
      <mc:Fallback>
        <oleObject progId="Equation.3" shapeId="9229" r:id="rId29"/>
      </mc:Fallback>
    </mc:AlternateContent>
    <mc:AlternateContent xmlns:mc="http://schemas.openxmlformats.org/markup-compatibility/2006">
      <mc:Choice Requires="x14">
        <oleObject progId="Equation.3" shapeId="9230" r:id="rId31">
          <objectPr defaultSize="0" r:id="rId32">
            <anchor moveWithCells="1">
              <from>
                <xdr:col>11</xdr:col>
                <xdr:colOff>495300</xdr:colOff>
                <xdr:row>32</xdr:row>
                <xdr:rowOff>12700</xdr:rowOff>
              </from>
              <to>
                <xdr:col>13</xdr:col>
                <xdr:colOff>19050</xdr:colOff>
                <xdr:row>32</xdr:row>
                <xdr:rowOff>190500</xdr:rowOff>
              </to>
            </anchor>
          </objectPr>
        </oleObject>
      </mc:Choice>
      <mc:Fallback>
        <oleObject progId="Equation.3" shapeId="9230" r:id="rId31"/>
      </mc:Fallback>
    </mc:AlternateContent>
    <mc:AlternateContent xmlns:mc="http://schemas.openxmlformats.org/markup-compatibility/2006">
      <mc:Choice Requires="x14">
        <oleObject progId="Equation.3" shapeId="9231" r:id="rId33">
          <objectPr defaultSize="0" r:id="rId34">
            <anchor moveWithCells="1">
              <from>
                <xdr:col>0</xdr:col>
                <xdr:colOff>488950</xdr:colOff>
                <xdr:row>32</xdr:row>
                <xdr:rowOff>190500</xdr:rowOff>
              </from>
              <to>
                <xdr:col>1</xdr:col>
                <xdr:colOff>323850</xdr:colOff>
                <xdr:row>33</xdr:row>
                <xdr:rowOff>209550</xdr:rowOff>
              </to>
            </anchor>
          </objectPr>
        </oleObject>
      </mc:Choice>
      <mc:Fallback>
        <oleObject progId="Equation.3" shapeId="9231" r:id="rId33"/>
      </mc:Fallback>
    </mc:AlternateContent>
    <mc:AlternateContent xmlns:mc="http://schemas.openxmlformats.org/markup-compatibility/2006">
      <mc:Choice Requires="x14">
        <oleObject progId="Equation.3" shapeId="9232" r:id="rId35">
          <objectPr defaultSize="0" r:id="rId36">
            <anchor moveWithCells="1">
              <from>
                <xdr:col>0</xdr:col>
                <xdr:colOff>488950</xdr:colOff>
                <xdr:row>33</xdr:row>
                <xdr:rowOff>190500</xdr:rowOff>
              </from>
              <to>
                <xdr:col>1</xdr:col>
                <xdr:colOff>317500</xdr:colOff>
                <xdr:row>34</xdr:row>
                <xdr:rowOff>222250</xdr:rowOff>
              </to>
            </anchor>
          </objectPr>
        </oleObject>
      </mc:Choice>
      <mc:Fallback>
        <oleObject progId="Equation.3" shapeId="9232" r:id="rId35"/>
      </mc:Fallback>
    </mc:AlternateContent>
    <mc:AlternateContent xmlns:mc="http://schemas.openxmlformats.org/markup-compatibility/2006">
      <mc:Choice Requires="x14">
        <oleObject progId="Equation.3" shapeId="9233" r:id="rId37">
          <objectPr defaultSize="0" r:id="rId38">
            <anchor moveWithCells="1">
              <from>
                <xdr:col>0</xdr:col>
                <xdr:colOff>457200</xdr:colOff>
                <xdr:row>30</xdr:row>
                <xdr:rowOff>222250</xdr:rowOff>
              </from>
              <to>
                <xdr:col>6</xdr:col>
                <xdr:colOff>381000</xdr:colOff>
                <xdr:row>32</xdr:row>
                <xdr:rowOff>57150</xdr:rowOff>
              </to>
            </anchor>
          </objectPr>
        </oleObject>
      </mc:Choice>
      <mc:Fallback>
        <oleObject progId="Equation.3" shapeId="9233" r:id="rId37"/>
      </mc:Fallback>
    </mc:AlternateContent>
    <mc:AlternateContent xmlns:mc="http://schemas.openxmlformats.org/markup-compatibility/2006">
      <mc:Choice Requires="x14">
        <oleObject progId="Equation.3" shapeId="9234" r:id="rId39">
          <objectPr defaultSize="0" r:id="rId40">
            <anchor moveWithCells="1">
              <from>
                <xdr:col>17</xdr:col>
                <xdr:colOff>831850</xdr:colOff>
                <xdr:row>31</xdr:row>
                <xdr:rowOff>209550</xdr:rowOff>
              </from>
              <to>
                <xdr:col>19</xdr:col>
                <xdr:colOff>152400</xdr:colOff>
                <xdr:row>33</xdr:row>
                <xdr:rowOff>57150</xdr:rowOff>
              </to>
            </anchor>
          </objectPr>
        </oleObject>
      </mc:Choice>
      <mc:Fallback>
        <oleObject progId="Equation.3" shapeId="9234" r:id="rId39"/>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AX127"/>
  <sheetViews>
    <sheetView showGridLines="0" zoomScale="75" zoomScaleNormal="75" workbookViewId="0">
      <selection activeCell="L7" sqref="L7"/>
    </sheetView>
  </sheetViews>
  <sheetFormatPr defaultRowHeight="13" outlineLevelCol="1"/>
  <cols>
    <col min="1" max="1" width="3.7265625" style="867" customWidth="1"/>
    <col min="2" max="2" width="11.453125" style="869" customWidth="1"/>
    <col min="3" max="3" width="14.7265625" style="868" customWidth="1"/>
    <col min="4" max="5" width="14.7265625" style="867" customWidth="1"/>
    <col min="6" max="6" width="1.54296875" style="867" customWidth="1"/>
    <col min="7" max="8" width="14.7265625" style="867" customWidth="1"/>
    <col min="9" max="9" width="1.54296875" style="867" customWidth="1"/>
    <col min="10" max="11" width="14.7265625" style="867" customWidth="1"/>
    <col min="12" max="12" width="12.26953125" style="867" customWidth="1"/>
    <col min="13" max="13" width="12.1796875" style="867" customWidth="1"/>
    <col min="14" max="14" width="9.1796875" style="867"/>
    <col min="15" max="15" width="3.26953125" style="867" customWidth="1"/>
    <col min="16" max="19" width="9.1796875" style="867"/>
    <col min="20" max="21" width="8.81640625" style="867" hidden="1" customWidth="1" outlineLevel="1"/>
    <col min="22" max="22" width="9.1796875" style="867" collapsed="1"/>
    <col min="23" max="23" width="9.1796875" style="867"/>
    <col min="24" max="25" width="8.81640625" style="867" hidden="1" customWidth="1" outlineLevel="1"/>
    <col min="26" max="26" width="9.1796875" style="867" collapsed="1"/>
    <col min="27" max="27" width="9.1796875" style="867"/>
    <col min="28" max="29" width="0" style="867" hidden="1" customWidth="1" outlineLevel="1"/>
    <col min="30" max="30" width="9.1796875" style="867" collapsed="1"/>
    <col min="31" max="31" width="9.1796875" style="867"/>
    <col min="32" max="49" width="8.81640625" style="867" hidden="1" customWidth="1" outlineLevel="1"/>
    <col min="50" max="50" width="9.1796875" style="867" collapsed="1"/>
    <col min="51" max="257" width="9.1796875" style="867"/>
    <col min="258" max="258" width="11.453125" style="867" customWidth="1"/>
    <col min="259" max="261" width="14.7265625" style="867" customWidth="1"/>
    <col min="262" max="262" width="1.54296875" style="867" customWidth="1"/>
    <col min="263" max="264" width="14.7265625" style="867" customWidth="1"/>
    <col min="265" max="265" width="1.54296875" style="867" customWidth="1"/>
    <col min="266" max="267" width="14.7265625" style="867" customWidth="1"/>
    <col min="268" max="268" width="12.26953125" style="867" customWidth="1"/>
    <col min="269" max="269" width="12.1796875" style="867" customWidth="1"/>
    <col min="270" max="275" width="9.1796875" style="867"/>
    <col min="276" max="277" width="0" style="867" hidden="1" customWidth="1"/>
    <col min="278" max="279" width="9.1796875" style="867"/>
    <col min="280" max="281" width="0" style="867" hidden="1" customWidth="1"/>
    <col min="282" max="283" width="9.1796875" style="867"/>
    <col min="284" max="285" width="0" style="867" hidden="1" customWidth="1"/>
    <col min="286" max="287" width="9.1796875" style="867"/>
    <col min="288" max="305" width="0" style="867" hidden="1" customWidth="1"/>
    <col min="306" max="513" width="9.1796875" style="867"/>
    <col min="514" max="514" width="11.453125" style="867" customWidth="1"/>
    <col min="515" max="517" width="14.7265625" style="867" customWidth="1"/>
    <col min="518" max="518" width="1.54296875" style="867" customWidth="1"/>
    <col min="519" max="520" width="14.7265625" style="867" customWidth="1"/>
    <col min="521" max="521" width="1.54296875" style="867" customWidth="1"/>
    <col min="522" max="523" width="14.7265625" style="867" customWidth="1"/>
    <col min="524" max="524" width="12.26953125" style="867" customWidth="1"/>
    <col min="525" max="525" width="12.1796875" style="867" customWidth="1"/>
    <col min="526" max="531" width="9.1796875" style="867"/>
    <col min="532" max="533" width="0" style="867" hidden="1" customWidth="1"/>
    <col min="534" max="535" width="9.1796875" style="867"/>
    <col min="536" max="537" width="0" style="867" hidden="1" customWidth="1"/>
    <col min="538" max="539" width="9.1796875" style="867"/>
    <col min="540" max="541" width="0" style="867" hidden="1" customWidth="1"/>
    <col min="542" max="543" width="9.1796875" style="867"/>
    <col min="544" max="561" width="0" style="867" hidden="1" customWidth="1"/>
    <col min="562" max="769" width="9.1796875" style="867"/>
    <col min="770" max="770" width="11.453125" style="867" customWidth="1"/>
    <col min="771" max="773" width="14.7265625" style="867" customWidth="1"/>
    <col min="774" max="774" width="1.54296875" style="867" customWidth="1"/>
    <col min="775" max="776" width="14.7265625" style="867" customWidth="1"/>
    <col min="777" max="777" width="1.54296875" style="867" customWidth="1"/>
    <col min="778" max="779" width="14.7265625" style="867" customWidth="1"/>
    <col min="780" max="780" width="12.26953125" style="867" customWidth="1"/>
    <col min="781" max="781" width="12.1796875" style="867" customWidth="1"/>
    <col min="782" max="787" width="9.1796875" style="867"/>
    <col min="788" max="789" width="0" style="867" hidden="1" customWidth="1"/>
    <col min="790" max="791" width="9.1796875" style="867"/>
    <col min="792" max="793" width="0" style="867" hidden="1" customWidth="1"/>
    <col min="794" max="795" width="9.1796875" style="867"/>
    <col min="796" max="797" width="0" style="867" hidden="1" customWidth="1"/>
    <col min="798" max="799" width="9.1796875" style="867"/>
    <col min="800" max="817" width="0" style="867" hidden="1" customWidth="1"/>
    <col min="818" max="1025" width="9.1796875" style="867"/>
    <col min="1026" max="1026" width="11.453125" style="867" customWidth="1"/>
    <col min="1027" max="1029" width="14.7265625" style="867" customWidth="1"/>
    <col min="1030" max="1030" width="1.54296875" style="867" customWidth="1"/>
    <col min="1031" max="1032" width="14.7265625" style="867" customWidth="1"/>
    <col min="1033" max="1033" width="1.54296875" style="867" customWidth="1"/>
    <col min="1034" max="1035" width="14.7265625" style="867" customWidth="1"/>
    <col min="1036" max="1036" width="12.26953125" style="867" customWidth="1"/>
    <col min="1037" max="1037" width="12.1796875" style="867" customWidth="1"/>
    <col min="1038" max="1043" width="9.1796875" style="867"/>
    <col min="1044" max="1045" width="0" style="867" hidden="1" customWidth="1"/>
    <col min="1046" max="1047" width="9.1796875" style="867"/>
    <col min="1048" max="1049" width="0" style="867" hidden="1" customWidth="1"/>
    <col min="1050" max="1051" width="9.1796875" style="867"/>
    <col min="1052" max="1053" width="0" style="867" hidden="1" customWidth="1"/>
    <col min="1054" max="1055" width="9.1796875" style="867"/>
    <col min="1056" max="1073" width="0" style="867" hidden="1" customWidth="1"/>
    <col min="1074" max="1281" width="9.1796875" style="867"/>
    <col min="1282" max="1282" width="11.453125" style="867" customWidth="1"/>
    <col min="1283" max="1285" width="14.7265625" style="867" customWidth="1"/>
    <col min="1286" max="1286" width="1.54296875" style="867" customWidth="1"/>
    <col min="1287" max="1288" width="14.7265625" style="867" customWidth="1"/>
    <col min="1289" max="1289" width="1.54296875" style="867" customWidth="1"/>
    <col min="1290" max="1291" width="14.7265625" style="867" customWidth="1"/>
    <col min="1292" max="1292" width="12.26953125" style="867" customWidth="1"/>
    <col min="1293" max="1293" width="12.1796875" style="867" customWidth="1"/>
    <col min="1294" max="1299" width="9.1796875" style="867"/>
    <col min="1300" max="1301" width="0" style="867" hidden="1" customWidth="1"/>
    <col min="1302" max="1303" width="9.1796875" style="867"/>
    <col min="1304" max="1305" width="0" style="867" hidden="1" customWidth="1"/>
    <col min="1306" max="1307" width="9.1796875" style="867"/>
    <col min="1308" max="1309" width="0" style="867" hidden="1" customWidth="1"/>
    <col min="1310" max="1311" width="9.1796875" style="867"/>
    <col min="1312" max="1329" width="0" style="867" hidden="1" customWidth="1"/>
    <col min="1330" max="1537" width="9.1796875" style="867"/>
    <col min="1538" max="1538" width="11.453125" style="867" customWidth="1"/>
    <col min="1539" max="1541" width="14.7265625" style="867" customWidth="1"/>
    <col min="1542" max="1542" width="1.54296875" style="867" customWidth="1"/>
    <col min="1543" max="1544" width="14.7265625" style="867" customWidth="1"/>
    <col min="1545" max="1545" width="1.54296875" style="867" customWidth="1"/>
    <col min="1546" max="1547" width="14.7265625" style="867" customWidth="1"/>
    <col min="1548" max="1548" width="12.26953125" style="867" customWidth="1"/>
    <col min="1549" max="1549" width="12.1796875" style="867" customWidth="1"/>
    <col min="1550" max="1555" width="9.1796875" style="867"/>
    <col min="1556" max="1557" width="0" style="867" hidden="1" customWidth="1"/>
    <col min="1558" max="1559" width="9.1796875" style="867"/>
    <col min="1560" max="1561" width="0" style="867" hidden="1" customWidth="1"/>
    <col min="1562" max="1563" width="9.1796875" style="867"/>
    <col min="1564" max="1565" width="0" style="867" hidden="1" customWidth="1"/>
    <col min="1566" max="1567" width="9.1796875" style="867"/>
    <col min="1568" max="1585" width="0" style="867" hidden="1" customWidth="1"/>
    <col min="1586" max="1793" width="9.1796875" style="867"/>
    <col min="1794" max="1794" width="11.453125" style="867" customWidth="1"/>
    <col min="1795" max="1797" width="14.7265625" style="867" customWidth="1"/>
    <col min="1798" max="1798" width="1.54296875" style="867" customWidth="1"/>
    <col min="1799" max="1800" width="14.7265625" style="867" customWidth="1"/>
    <col min="1801" max="1801" width="1.54296875" style="867" customWidth="1"/>
    <col min="1802" max="1803" width="14.7265625" style="867" customWidth="1"/>
    <col min="1804" max="1804" width="12.26953125" style="867" customWidth="1"/>
    <col min="1805" max="1805" width="12.1796875" style="867" customWidth="1"/>
    <col min="1806" max="1811" width="9.1796875" style="867"/>
    <col min="1812" max="1813" width="0" style="867" hidden="1" customWidth="1"/>
    <col min="1814" max="1815" width="9.1796875" style="867"/>
    <col min="1816" max="1817" width="0" style="867" hidden="1" customWidth="1"/>
    <col min="1818" max="1819" width="9.1796875" style="867"/>
    <col min="1820" max="1821" width="0" style="867" hidden="1" customWidth="1"/>
    <col min="1822" max="1823" width="9.1796875" style="867"/>
    <col min="1824" max="1841" width="0" style="867" hidden="1" customWidth="1"/>
    <col min="1842" max="2049" width="9.1796875" style="867"/>
    <col min="2050" max="2050" width="11.453125" style="867" customWidth="1"/>
    <col min="2051" max="2053" width="14.7265625" style="867" customWidth="1"/>
    <col min="2054" max="2054" width="1.54296875" style="867" customWidth="1"/>
    <col min="2055" max="2056" width="14.7265625" style="867" customWidth="1"/>
    <col min="2057" max="2057" width="1.54296875" style="867" customWidth="1"/>
    <col min="2058" max="2059" width="14.7265625" style="867" customWidth="1"/>
    <col min="2060" max="2060" width="12.26953125" style="867" customWidth="1"/>
    <col min="2061" max="2061" width="12.1796875" style="867" customWidth="1"/>
    <col min="2062" max="2067" width="9.1796875" style="867"/>
    <col min="2068" max="2069" width="0" style="867" hidden="1" customWidth="1"/>
    <col min="2070" max="2071" width="9.1796875" style="867"/>
    <col min="2072" max="2073" width="0" style="867" hidden="1" customWidth="1"/>
    <col min="2074" max="2075" width="9.1796875" style="867"/>
    <col min="2076" max="2077" width="0" style="867" hidden="1" customWidth="1"/>
    <col min="2078" max="2079" width="9.1796875" style="867"/>
    <col min="2080" max="2097" width="0" style="867" hidden="1" customWidth="1"/>
    <col min="2098" max="2305" width="9.1796875" style="867"/>
    <col min="2306" max="2306" width="11.453125" style="867" customWidth="1"/>
    <col min="2307" max="2309" width="14.7265625" style="867" customWidth="1"/>
    <col min="2310" max="2310" width="1.54296875" style="867" customWidth="1"/>
    <col min="2311" max="2312" width="14.7265625" style="867" customWidth="1"/>
    <col min="2313" max="2313" width="1.54296875" style="867" customWidth="1"/>
    <col min="2314" max="2315" width="14.7265625" style="867" customWidth="1"/>
    <col min="2316" max="2316" width="12.26953125" style="867" customWidth="1"/>
    <col min="2317" max="2317" width="12.1796875" style="867" customWidth="1"/>
    <col min="2318" max="2323" width="9.1796875" style="867"/>
    <col min="2324" max="2325" width="0" style="867" hidden="1" customWidth="1"/>
    <col min="2326" max="2327" width="9.1796875" style="867"/>
    <col min="2328" max="2329" width="0" style="867" hidden="1" customWidth="1"/>
    <col min="2330" max="2331" width="9.1796875" style="867"/>
    <col min="2332" max="2333" width="0" style="867" hidden="1" customWidth="1"/>
    <col min="2334" max="2335" width="9.1796875" style="867"/>
    <col min="2336" max="2353" width="0" style="867" hidden="1" customWidth="1"/>
    <col min="2354" max="2561" width="9.1796875" style="867"/>
    <col min="2562" max="2562" width="11.453125" style="867" customWidth="1"/>
    <col min="2563" max="2565" width="14.7265625" style="867" customWidth="1"/>
    <col min="2566" max="2566" width="1.54296875" style="867" customWidth="1"/>
    <col min="2567" max="2568" width="14.7265625" style="867" customWidth="1"/>
    <col min="2569" max="2569" width="1.54296875" style="867" customWidth="1"/>
    <col min="2570" max="2571" width="14.7265625" style="867" customWidth="1"/>
    <col min="2572" max="2572" width="12.26953125" style="867" customWidth="1"/>
    <col min="2573" max="2573" width="12.1796875" style="867" customWidth="1"/>
    <col min="2574" max="2579" width="9.1796875" style="867"/>
    <col min="2580" max="2581" width="0" style="867" hidden="1" customWidth="1"/>
    <col min="2582" max="2583" width="9.1796875" style="867"/>
    <col min="2584" max="2585" width="0" style="867" hidden="1" customWidth="1"/>
    <col min="2586" max="2587" width="9.1796875" style="867"/>
    <col min="2588" max="2589" width="0" style="867" hidden="1" customWidth="1"/>
    <col min="2590" max="2591" width="9.1796875" style="867"/>
    <col min="2592" max="2609" width="0" style="867" hidden="1" customWidth="1"/>
    <col min="2610" max="2817" width="9.1796875" style="867"/>
    <col min="2818" max="2818" width="11.453125" style="867" customWidth="1"/>
    <col min="2819" max="2821" width="14.7265625" style="867" customWidth="1"/>
    <col min="2822" max="2822" width="1.54296875" style="867" customWidth="1"/>
    <col min="2823" max="2824" width="14.7265625" style="867" customWidth="1"/>
    <col min="2825" max="2825" width="1.54296875" style="867" customWidth="1"/>
    <col min="2826" max="2827" width="14.7265625" style="867" customWidth="1"/>
    <col min="2828" max="2828" width="12.26953125" style="867" customWidth="1"/>
    <col min="2829" max="2829" width="12.1796875" style="867" customWidth="1"/>
    <col min="2830" max="2835" width="9.1796875" style="867"/>
    <col min="2836" max="2837" width="0" style="867" hidden="1" customWidth="1"/>
    <col min="2838" max="2839" width="9.1796875" style="867"/>
    <col min="2840" max="2841" width="0" style="867" hidden="1" customWidth="1"/>
    <col min="2842" max="2843" width="9.1796875" style="867"/>
    <col min="2844" max="2845" width="0" style="867" hidden="1" customWidth="1"/>
    <col min="2846" max="2847" width="9.1796875" style="867"/>
    <col min="2848" max="2865" width="0" style="867" hidden="1" customWidth="1"/>
    <col min="2866" max="3073" width="9.1796875" style="867"/>
    <col min="3074" max="3074" width="11.453125" style="867" customWidth="1"/>
    <col min="3075" max="3077" width="14.7265625" style="867" customWidth="1"/>
    <col min="3078" max="3078" width="1.54296875" style="867" customWidth="1"/>
    <col min="3079" max="3080" width="14.7265625" style="867" customWidth="1"/>
    <col min="3081" max="3081" width="1.54296875" style="867" customWidth="1"/>
    <col min="3082" max="3083" width="14.7265625" style="867" customWidth="1"/>
    <col min="3084" max="3084" width="12.26953125" style="867" customWidth="1"/>
    <col min="3085" max="3085" width="12.1796875" style="867" customWidth="1"/>
    <col min="3086" max="3091" width="9.1796875" style="867"/>
    <col min="3092" max="3093" width="0" style="867" hidden="1" customWidth="1"/>
    <col min="3094" max="3095" width="9.1796875" style="867"/>
    <col min="3096" max="3097" width="0" style="867" hidden="1" customWidth="1"/>
    <col min="3098" max="3099" width="9.1796875" style="867"/>
    <col min="3100" max="3101" width="0" style="867" hidden="1" customWidth="1"/>
    <col min="3102" max="3103" width="9.1796875" style="867"/>
    <col min="3104" max="3121" width="0" style="867" hidden="1" customWidth="1"/>
    <col min="3122" max="3329" width="9.1796875" style="867"/>
    <col min="3330" max="3330" width="11.453125" style="867" customWidth="1"/>
    <col min="3331" max="3333" width="14.7265625" style="867" customWidth="1"/>
    <col min="3334" max="3334" width="1.54296875" style="867" customWidth="1"/>
    <col min="3335" max="3336" width="14.7265625" style="867" customWidth="1"/>
    <col min="3337" max="3337" width="1.54296875" style="867" customWidth="1"/>
    <col min="3338" max="3339" width="14.7265625" style="867" customWidth="1"/>
    <col min="3340" max="3340" width="12.26953125" style="867" customWidth="1"/>
    <col min="3341" max="3341" width="12.1796875" style="867" customWidth="1"/>
    <col min="3342" max="3347" width="9.1796875" style="867"/>
    <col min="3348" max="3349" width="0" style="867" hidden="1" customWidth="1"/>
    <col min="3350" max="3351" width="9.1796875" style="867"/>
    <col min="3352" max="3353" width="0" style="867" hidden="1" customWidth="1"/>
    <col min="3354" max="3355" width="9.1796875" style="867"/>
    <col min="3356" max="3357" width="0" style="867" hidden="1" customWidth="1"/>
    <col min="3358" max="3359" width="9.1796875" style="867"/>
    <col min="3360" max="3377" width="0" style="867" hidden="1" customWidth="1"/>
    <col min="3378" max="3585" width="9.1796875" style="867"/>
    <col min="3586" max="3586" width="11.453125" style="867" customWidth="1"/>
    <col min="3587" max="3589" width="14.7265625" style="867" customWidth="1"/>
    <col min="3590" max="3590" width="1.54296875" style="867" customWidth="1"/>
    <col min="3591" max="3592" width="14.7265625" style="867" customWidth="1"/>
    <col min="3593" max="3593" width="1.54296875" style="867" customWidth="1"/>
    <col min="3594" max="3595" width="14.7265625" style="867" customWidth="1"/>
    <col min="3596" max="3596" width="12.26953125" style="867" customWidth="1"/>
    <col min="3597" max="3597" width="12.1796875" style="867" customWidth="1"/>
    <col min="3598" max="3603" width="9.1796875" style="867"/>
    <col min="3604" max="3605" width="0" style="867" hidden="1" customWidth="1"/>
    <col min="3606" max="3607" width="9.1796875" style="867"/>
    <col min="3608" max="3609" width="0" style="867" hidden="1" customWidth="1"/>
    <col min="3610" max="3611" width="9.1796875" style="867"/>
    <col min="3612" max="3613" width="0" style="867" hidden="1" customWidth="1"/>
    <col min="3614" max="3615" width="9.1796875" style="867"/>
    <col min="3616" max="3633" width="0" style="867" hidden="1" customWidth="1"/>
    <col min="3634" max="3841" width="9.1796875" style="867"/>
    <col min="3842" max="3842" width="11.453125" style="867" customWidth="1"/>
    <col min="3843" max="3845" width="14.7265625" style="867" customWidth="1"/>
    <col min="3846" max="3846" width="1.54296875" style="867" customWidth="1"/>
    <col min="3847" max="3848" width="14.7265625" style="867" customWidth="1"/>
    <col min="3849" max="3849" width="1.54296875" style="867" customWidth="1"/>
    <col min="3850" max="3851" width="14.7265625" style="867" customWidth="1"/>
    <col min="3852" max="3852" width="12.26953125" style="867" customWidth="1"/>
    <col min="3853" max="3853" width="12.1796875" style="867" customWidth="1"/>
    <col min="3854" max="3859" width="9.1796875" style="867"/>
    <col min="3860" max="3861" width="0" style="867" hidden="1" customWidth="1"/>
    <col min="3862" max="3863" width="9.1796875" style="867"/>
    <col min="3864" max="3865" width="0" style="867" hidden="1" customWidth="1"/>
    <col min="3866" max="3867" width="9.1796875" style="867"/>
    <col min="3868" max="3869" width="0" style="867" hidden="1" customWidth="1"/>
    <col min="3870" max="3871" width="9.1796875" style="867"/>
    <col min="3872" max="3889" width="0" style="867" hidden="1" customWidth="1"/>
    <col min="3890" max="4097" width="9.1796875" style="867"/>
    <col min="4098" max="4098" width="11.453125" style="867" customWidth="1"/>
    <col min="4099" max="4101" width="14.7265625" style="867" customWidth="1"/>
    <col min="4102" max="4102" width="1.54296875" style="867" customWidth="1"/>
    <col min="4103" max="4104" width="14.7265625" style="867" customWidth="1"/>
    <col min="4105" max="4105" width="1.54296875" style="867" customWidth="1"/>
    <col min="4106" max="4107" width="14.7265625" style="867" customWidth="1"/>
    <col min="4108" max="4108" width="12.26953125" style="867" customWidth="1"/>
    <col min="4109" max="4109" width="12.1796875" style="867" customWidth="1"/>
    <col min="4110" max="4115" width="9.1796875" style="867"/>
    <col min="4116" max="4117" width="0" style="867" hidden="1" customWidth="1"/>
    <col min="4118" max="4119" width="9.1796875" style="867"/>
    <col min="4120" max="4121" width="0" style="867" hidden="1" customWidth="1"/>
    <col min="4122" max="4123" width="9.1796875" style="867"/>
    <col min="4124" max="4125" width="0" style="867" hidden="1" customWidth="1"/>
    <col min="4126" max="4127" width="9.1796875" style="867"/>
    <col min="4128" max="4145" width="0" style="867" hidden="1" customWidth="1"/>
    <col min="4146" max="4353" width="9.1796875" style="867"/>
    <col min="4354" max="4354" width="11.453125" style="867" customWidth="1"/>
    <col min="4355" max="4357" width="14.7265625" style="867" customWidth="1"/>
    <col min="4358" max="4358" width="1.54296875" style="867" customWidth="1"/>
    <col min="4359" max="4360" width="14.7265625" style="867" customWidth="1"/>
    <col min="4361" max="4361" width="1.54296875" style="867" customWidth="1"/>
    <col min="4362" max="4363" width="14.7265625" style="867" customWidth="1"/>
    <col min="4364" max="4364" width="12.26953125" style="867" customWidth="1"/>
    <col min="4365" max="4365" width="12.1796875" style="867" customWidth="1"/>
    <col min="4366" max="4371" width="9.1796875" style="867"/>
    <col min="4372" max="4373" width="0" style="867" hidden="1" customWidth="1"/>
    <col min="4374" max="4375" width="9.1796875" style="867"/>
    <col min="4376" max="4377" width="0" style="867" hidden="1" customWidth="1"/>
    <col min="4378" max="4379" width="9.1796875" style="867"/>
    <col min="4380" max="4381" width="0" style="867" hidden="1" customWidth="1"/>
    <col min="4382" max="4383" width="9.1796875" style="867"/>
    <col min="4384" max="4401" width="0" style="867" hidden="1" customWidth="1"/>
    <col min="4402" max="4609" width="9.1796875" style="867"/>
    <col min="4610" max="4610" width="11.453125" style="867" customWidth="1"/>
    <col min="4611" max="4613" width="14.7265625" style="867" customWidth="1"/>
    <col min="4614" max="4614" width="1.54296875" style="867" customWidth="1"/>
    <col min="4615" max="4616" width="14.7265625" style="867" customWidth="1"/>
    <col min="4617" max="4617" width="1.54296875" style="867" customWidth="1"/>
    <col min="4618" max="4619" width="14.7265625" style="867" customWidth="1"/>
    <col min="4620" max="4620" width="12.26953125" style="867" customWidth="1"/>
    <col min="4621" max="4621" width="12.1796875" style="867" customWidth="1"/>
    <col min="4622" max="4627" width="9.1796875" style="867"/>
    <col min="4628" max="4629" width="0" style="867" hidden="1" customWidth="1"/>
    <col min="4630" max="4631" width="9.1796875" style="867"/>
    <col min="4632" max="4633" width="0" style="867" hidden="1" customWidth="1"/>
    <col min="4634" max="4635" width="9.1796875" style="867"/>
    <col min="4636" max="4637" width="0" style="867" hidden="1" customWidth="1"/>
    <col min="4638" max="4639" width="9.1796875" style="867"/>
    <col min="4640" max="4657" width="0" style="867" hidden="1" customWidth="1"/>
    <col min="4658" max="4865" width="9.1796875" style="867"/>
    <col min="4866" max="4866" width="11.453125" style="867" customWidth="1"/>
    <col min="4867" max="4869" width="14.7265625" style="867" customWidth="1"/>
    <col min="4870" max="4870" width="1.54296875" style="867" customWidth="1"/>
    <col min="4871" max="4872" width="14.7265625" style="867" customWidth="1"/>
    <col min="4873" max="4873" width="1.54296875" style="867" customWidth="1"/>
    <col min="4874" max="4875" width="14.7265625" style="867" customWidth="1"/>
    <col min="4876" max="4876" width="12.26953125" style="867" customWidth="1"/>
    <col min="4877" max="4877" width="12.1796875" style="867" customWidth="1"/>
    <col min="4878" max="4883" width="9.1796875" style="867"/>
    <col min="4884" max="4885" width="0" style="867" hidden="1" customWidth="1"/>
    <col min="4886" max="4887" width="9.1796875" style="867"/>
    <col min="4888" max="4889" width="0" style="867" hidden="1" customWidth="1"/>
    <col min="4890" max="4891" width="9.1796875" style="867"/>
    <col min="4892" max="4893" width="0" style="867" hidden="1" customWidth="1"/>
    <col min="4894" max="4895" width="9.1796875" style="867"/>
    <col min="4896" max="4913" width="0" style="867" hidden="1" customWidth="1"/>
    <col min="4914" max="5121" width="9.1796875" style="867"/>
    <col min="5122" max="5122" width="11.453125" style="867" customWidth="1"/>
    <col min="5123" max="5125" width="14.7265625" style="867" customWidth="1"/>
    <col min="5126" max="5126" width="1.54296875" style="867" customWidth="1"/>
    <col min="5127" max="5128" width="14.7265625" style="867" customWidth="1"/>
    <col min="5129" max="5129" width="1.54296875" style="867" customWidth="1"/>
    <col min="5130" max="5131" width="14.7265625" style="867" customWidth="1"/>
    <col min="5132" max="5132" width="12.26953125" style="867" customWidth="1"/>
    <col min="5133" max="5133" width="12.1796875" style="867" customWidth="1"/>
    <col min="5134" max="5139" width="9.1796875" style="867"/>
    <col min="5140" max="5141" width="0" style="867" hidden="1" customWidth="1"/>
    <col min="5142" max="5143" width="9.1796875" style="867"/>
    <col min="5144" max="5145" width="0" style="867" hidden="1" customWidth="1"/>
    <col min="5146" max="5147" width="9.1796875" style="867"/>
    <col min="5148" max="5149" width="0" style="867" hidden="1" customWidth="1"/>
    <col min="5150" max="5151" width="9.1796875" style="867"/>
    <col min="5152" max="5169" width="0" style="867" hidden="1" customWidth="1"/>
    <col min="5170" max="5377" width="9.1796875" style="867"/>
    <col min="5378" max="5378" width="11.453125" style="867" customWidth="1"/>
    <col min="5379" max="5381" width="14.7265625" style="867" customWidth="1"/>
    <col min="5382" max="5382" width="1.54296875" style="867" customWidth="1"/>
    <col min="5383" max="5384" width="14.7265625" style="867" customWidth="1"/>
    <col min="5385" max="5385" width="1.54296875" style="867" customWidth="1"/>
    <col min="5386" max="5387" width="14.7265625" style="867" customWidth="1"/>
    <col min="5388" max="5388" width="12.26953125" style="867" customWidth="1"/>
    <col min="5389" max="5389" width="12.1796875" style="867" customWidth="1"/>
    <col min="5390" max="5395" width="9.1796875" style="867"/>
    <col min="5396" max="5397" width="0" style="867" hidden="1" customWidth="1"/>
    <col min="5398" max="5399" width="9.1796875" style="867"/>
    <col min="5400" max="5401" width="0" style="867" hidden="1" customWidth="1"/>
    <col min="5402" max="5403" width="9.1796875" style="867"/>
    <col min="5404" max="5405" width="0" style="867" hidden="1" customWidth="1"/>
    <col min="5406" max="5407" width="9.1796875" style="867"/>
    <col min="5408" max="5425" width="0" style="867" hidden="1" customWidth="1"/>
    <col min="5426" max="5633" width="9.1796875" style="867"/>
    <col min="5634" max="5634" width="11.453125" style="867" customWidth="1"/>
    <col min="5635" max="5637" width="14.7265625" style="867" customWidth="1"/>
    <col min="5638" max="5638" width="1.54296875" style="867" customWidth="1"/>
    <col min="5639" max="5640" width="14.7265625" style="867" customWidth="1"/>
    <col min="5641" max="5641" width="1.54296875" style="867" customWidth="1"/>
    <col min="5642" max="5643" width="14.7265625" style="867" customWidth="1"/>
    <col min="5644" max="5644" width="12.26953125" style="867" customWidth="1"/>
    <col min="5645" max="5645" width="12.1796875" style="867" customWidth="1"/>
    <col min="5646" max="5651" width="9.1796875" style="867"/>
    <col min="5652" max="5653" width="0" style="867" hidden="1" customWidth="1"/>
    <col min="5654" max="5655" width="9.1796875" style="867"/>
    <col min="5656" max="5657" width="0" style="867" hidden="1" customWidth="1"/>
    <col min="5658" max="5659" width="9.1796875" style="867"/>
    <col min="5660" max="5661" width="0" style="867" hidden="1" customWidth="1"/>
    <col min="5662" max="5663" width="9.1796875" style="867"/>
    <col min="5664" max="5681" width="0" style="867" hidden="1" customWidth="1"/>
    <col min="5682" max="5889" width="9.1796875" style="867"/>
    <col min="5890" max="5890" width="11.453125" style="867" customWidth="1"/>
    <col min="5891" max="5893" width="14.7265625" style="867" customWidth="1"/>
    <col min="5894" max="5894" width="1.54296875" style="867" customWidth="1"/>
    <col min="5895" max="5896" width="14.7265625" style="867" customWidth="1"/>
    <col min="5897" max="5897" width="1.54296875" style="867" customWidth="1"/>
    <col min="5898" max="5899" width="14.7265625" style="867" customWidth="1"/>
    <col min="5900" max="5900" width="12.26953125" style="867" customWidth="1"/>
    <col min="5901" max="5901" width="12.1796875" style="867" customWidth="1"/>
    <col min="5902" max="5907" width="9.1796875" style="867"/>
    <col min="5908" max="5909" width="0" style="867" hidden="1" customWidth="1"/>
    <col min="5910" max="5911" width="9.1796875" style="867"/>
    <col min="5912" max="5913" width="0" style="867" hidden="1" customWidth="1"/>
    <col min="5914" max="5915" width="9.1796875" style="867"/>
    <col min="5916" max="5917" width="0" style="867" hidden="1" customWidth="1"/>
    <col min="5918" max="5919" width="9.1796875" style="867"/>
    <col min="5920" max="5937" width="0" style="867" hidden="1" customWidth="1"/>
    <col min="5938" max="6145" width="9.1796875" style="867"/>
    <col min="6146" max="6146" width="11.453125" style="867" customWidth="1"/>
    <col min="6147" max="6149" width="14.7265625" style="867" customWidth="1"/>
    <col min="6150" max="6150" width="1.54296875" style="867" customWidth="1"/>
    <col min="6151" max="6152" width="14.7265625" style="867" customWidth="1"/>
    <col min="6153" max="6153" width="1.54296875" style="867" customWidth="1"/>
    <col min="6154" max="6155" width="14.7265625" style="867" customWidth="1"/>
    <col min="6156" max="6156" width="12.26953125" style="867" customWidth="1"/>
    <col min="6157" max="6157" width="12.1796875" style="867" customWidth="1"/>
    <col min="6158" max="6163" width="9.1796875" style="867"/>
    <col min="6164" max="6165" width="0" style="867" hidden="1" customWidth="1"/>
    <col min="6166" max="6167" width="9.1796875" style="867"/>
    <col min="6168" max="6169" width="0" style="867" hidden="1" customWidth="1"/>
    <col min="6170" max="6171" width="9.1796875" style="867"/>
    <col min="6172" max="6173" width="0" style="867" hidden="1" customWidth="1"/>
    <col min="6174" max="6175" width="9.1796875" style="867"/>
    <col min="6176" max="6193" width="0" style="867" hidden="1" customWidth="1"/>
    <col min="6194" max="6401" width="9.1796875" style="867"/>
    <col min="6402" max="6402" width="11.453125" style="867" customWidth="1"/>
    <col min="6403" max="6405" width="14.7265625" style="867" customWidth="1"/>
    <col min="6406" max="6406" width="1.54296875" style="867" customWidth="1"/>
    <col min="6407" max="6408" width="14.7265625" style="867" customWidth="1"/>
    <col min="6409" max="6409" width="1.54296875" style="867" customWidth="1"/>
    <col min="6410" max="6411" width="14.7265625" style="867" customWidth="1"/>
    <col min="6412" max="6412" width="12.26953125" style="867" customWidth="1"/>
    <col min="6413" max="6413" width="12.1796875" style="867" customWidth="1"/>
    <col min="6414" max="6419" width="9.1796875" style="867"/>
    <col min="6420" max="6421" width="0" style="867" hidden="1" customWidth="1"/>
    <col min="6422" max="6423" width="9.1796875" style="867"/>
    <col min="6424" max="6425" width="0" style="867" hidden="1" customWidth="1"/>
    <col min="6426" max="6427" width="9.1796875" style="867"/>
    <col min="6428" max="6429" width="0" style="867" hidden="1" customWidth="1"/>
    <col min="6430" max="6431" width="9.1796875" style="867"/>
    <col min="6432" max="6449" width="0" style="867" hidden="1" customWidth="1"/>
    <col min="6450" max="6657" width="9.1796875" style="867"/>
    <col min="6658" max="6658" width="11.453125" style="867" customWidth="1"/>
    <col min="6659" max="6661" width="14.7265625" style="867" customWidth="1"/>
    <col min="6662" max="6662" width="1.54296875" style="867" customWidth="1"/>
    <col min="6663" max="6664" width="14.7265625" style="867" customWidth="1"/>
    <col min="6665" max="6665" width="1.54296875" style="867" customWidth="1"/>
    <col min="6666" max="6667" width="14.7265625" style="867" customWidth="1"/>
    <col min="6668" max="6668" width="12.26953125" style="867" customWidth="1"/>
    <col min="6669" max="6669" width="12.1796875" style="867" customWidth="1"/>
    <col min="6670" max="6675" width="9.1796875" style="867"/>
    <col min="6676" max="6677" width="0" style="867" hidden="1" customWidth="1"/>
    <col min="6678" max="6679" width="9.1796875" style="867"/>
    <col min="6680" max="6681" width="0" style="867" hidden="1" customWidth="1"/>
    <col min="6682" max="6683" width="9.1796875" style="867"/>
    <col min="6684" max="6685" width="0" style="867" hidden="1" customWidth="1"/>
    <col min="6686" max="6687" width="9.1796875" style="867"/>
    <col min="6688" max="6705" width="0" style="867" hidden="1" customWidth="1"/>
    <col min="6706" max="6913" width="9.1796875" style="867"/>
    <col min="6914" max="6914" width="11.453125" style="867" customWidth="1"/>
    <col min="6915" max="6917" width="14.7265625" style="867" customWidth="1"/>
    <col min="6918" max="6918" width="1.54296875" style="867" customWidth="1"/>
    <col min="6919" max="6920" width="14.7265625" style="867" customWidth="1"/>
    <col min="6921" max="6921" width="1.54296875" style="867" customWidth="1"/>
    <col min="6922" max="6923" width="14.7265625" style="867" customWidth="1"/>
    <col min="6924" max="6924" width="12.26953125" style="867" customWidth="1"/>
    <col min="6925" max="6925" width="12.1796875" style="867" customWidth="1"/>
    <col min="6926" max="6931" width="9.1796875" style="867"/>
    <col min="6932" max="6933" width="0" style="867" hidden="1" customWidth="1"/>
    <col min="6934" max="6935" width="9.1796875" style="867"/>
    <col min="6936" max="6937" width="0" style="867" hidden="1" customWidth="1"/>
    <col min="6938" max="6939" width="9.1796875" style="867"/>
    <col min="6940" max="6941" width="0" style="867" hidden="1" customWidth="1"/>
    <col min="6942" max="6943" width="9.1796875" style="867"/>
    <col min="6944" max="6961" width="0" style="867" hidden="1" customWidth="1"/>
    <col min="6962" max="7169" width="9.1796875" style="867"/>
    <col min="7170" max="7170" width="11.453125" style="867" customWidth="1"/>
    <col min="7171" max="7173" width="14.7265625" style="867" customWidth="1"/>
    <col min="7174" max="7174" width="1.54296875" style="867" customWidth="1"/>
    <col min="7175" max="7176" width="14.7265625" style="867" customWidth="1"/>
    <col min="7177" max="7177" width="1.54296875" style="867" customWidth="1"/>
    <col min="7178" max="7179" width="14.7265625" style="867" customWidth="1"/>
    <col min="7180" max="7180" width="12.26953125" style="867" customWidth="1"/>
    <col min="7181" max="7181" width="12.1796875" style="867" customWidth="1"/>
    <col min="7182" max="7187" width="9.1796875" style="867"/>
    <col min="7188" max="7189" width="0" style="867" hidden="1" customWidth="1"/>
    <col min="7190" max="7191" width="9.1796875" style="867"/>
    <col min="7192" max="7193" width="0" style="867" hidden="1" customWidth="1"/>
    <col min="7194" max="7195" width="9.1796875" style="867"/>
    <col min="7196" max="7197" width="0" style="867" hidden="1" customWidth="1"/>
    <col min="7198" max="7199" width="9.1796875" style="867"/>
    <col min="7200" max="7217" width="0" style="867" hidden="1" customWidth="1"/>
    <col min="7218" max="7425" width="9.1796875" style="867"/>
    <col min="7426" max="7426" width="11.453125" style="867" customWidth="1"/>
    <col min="7427" max="7429" width="14.7265625" style="867" customWidth="1"/>
    <col min="7430" max="7430" width="1.54296875" style="867" customWidth="1"/>
    <col min="7431" max="7432" width="14.7265625" style="867" customWidth="1"/>
    <col min="7433" max="7433" width="1.54296875" style="867" customWidth="1"/>
    <col min="7434" max="7435" width="14.7265625" style="867" customWidth="1"/>
    <col min="7436" max="7436" width="12.26953125" style="867" customWidth="1"/>
    <col min="7437" max="7437" width="12.1796875" style="867" customWidth="1"/>
    <col min="7438" max="7443" width="9.1796875" style="867"/>
    <col min="7444" max="7445" width="0" style="867" hidden="1" customWidth="1"/>
    <col min="7446" max="7447" width="9.1796875" style="867"/>
    <col min="7448" max="7449" width="0" style="867" hidden="1" customWidth="1"/>
    <col min="7450" max="7451" width="9.1796875" style="867"/>
    <col min="7452" max="7453" width="0" style="867" hidden="1" customWidth="1"/>
    <col min="7454" max="7455" width="9.1796875" style="867"/>
    <col min="7456" max="7473" width="0" style="867" hidden="1" customWidth="1"/>
    <col min="7474" max="7681" width="9.1796875" style="867"/>
    <col min="7682" max="7682" width="11.453125" style="867" customWidth="1"/>
    <col min="7683" max="7685" width="14.7265625" style="867" customWidth="1"/>
    <col min="7686" max="7686" width="1.54296875" style="867" customWidth="1"/>
    <col min="7687" max="7688" width="14.7265625" style="867" customWidth="1"/>
    <col min="7689" max="7689" width="1.54296875" style="867" customWidth="1"/>
    <col min="7690" max="7691" width="14.7265625" style="867" customWidth="1"/>
    <col min="7692" max="7692" width="12.26953125" style="867" customWidth="1"/>
    <col min="7693" max="7693" width="12.1796875" style="867" customWidth="1"/>
    <col min="7694" max="7699" width="9.1796875" style="867"/>
    <col min="7700" max="7701" width="0" style="867" hidden="1" customWidth="1"/>
    <col min="7702" max="7703" width="9.1796875" style="867"/>
    <col min="7704" max="7705" width="0" style="867" hidden="1" customWidth="1"/>
    <col min="7706" max="7707" width="9.1796875" style="867"/>
    <col min="7708" max="7709" width="0" style="867" hidden="1" customWidth="1"/>
    <col min="7710" max="7711" width="9.1796875" style="867"/>
    <col min="7712" max="7729" width="0" style="867" hidden="1" customWidth="1"/>
    <col min="7730" max="7937" width="9.1796875" style="867"/>
    <col min="7938" max="7938" width="11.453125" style="867" customWidth="1"/>
    <col min="7939" max="7941" width="14.7265625" style="867" customWidth="1"/>
    <col min="7942" max="7942" width="1.54296875" style="867" customWidth="1"/>
    <col min="7943" max="7944" width="14.7265625" style="867" customWidth="1"/>
    <col min="7945" max="7945" width="1.54296875" style="867" customWidth="1"/>
    <col min="7946" max="7947" width="14.7265625" style="867" customWidth="1"/>
    <col min="7948" max="7948" width="12.26953125" style="867" customWidth="1"/>
    <col min="7949" max="7949" width="12.1796875" style="867" customWidth="1"/>
    <col min="7950" max="7955" width="9.1796875" style="867"/>
    <col min="7956" max="7957" width="0" style="867" hidden="1" customWidth="1"/>
    <col min="7958" max="7959" width="9.1796875" style="867"/>
    <col min="7960" max="7961" width="0" style="867" hidden="1" customWidth="1"/>
    <col min="7962" max="7963" width="9.1796875" style="867"/>
    <col min="7964" max="7965" width="0" style="867" hidden="1" customWidth="1"/>
    <col min="7966" max="7967" width="9.1796875" style="867"/>
    <col min="7968" max="7985" width="0" style="867" hidden="1" customWidth="1"/>
    <col min="7986" max="8193" width="9.1796875" style="867"/>
    <col min="8194" max="8194" width="11.453125" style="867" customWidth="1"/>
    <col min="8195" max="8197" width="14.7265625" style="867" customWidth="1"/>
    <col min="8198" max="8198" width="1.54296875" style="867" customWidth="1"/>
    <col min="8199" max="8200" width="14.7265625" style="867" customWidth="1"/>
    <col min="8201" max="8201" width="1.54296875" style="867" customWidth="1"/>
    <col min="8202" max="8203" width="14.7265625" style="867" customWidth="1"/>
    <col min="8204" max="8204" width="12.26953125" style="867" customWidth="1"/>
    <col min="8205" max="8205" width="12.1796875" style="867" customWidth="1"/>
    <col min="8206" max="8211" width="9.1796875" style="867"/>
    <col min="8212" max="8213" width="0" style="867" hidden="1" customWidth="1"/>
    <col min="8214" max="8215" width="9.1796875" style="867"/>
    <col min="8216" max="8217" width="0" style="867" hidden="1" customWidth="1"/>
    <col min="8218" max="8219" width="9.1796875" style="867"/>
    <col min="8220" max="8221" width="0" style="867" hidden="1" customWidth="1"/>
    <col min="8222" max="8223" width="9.1796875" style="867"/>
    <col min="8224" max="8241" width="0" style="867" hidden="1" customWidth="1"/>
    <col min="8242" max="8449" width="9.1796875" style="867"/>
    <col min="8450" max="8450" width="11.453125" style="867" customWidth="1"/>
    <col min="8451" max="8453" width="14.7265625" style="867" customWidth="1"/>
    <col min="8454" max="8454" width="1.54296875" style="867" customWidth="1"/>
    <col min="8455" max="8456" width="14.7265625" style="867" customWidth="1"/>
    <col min="8457" max="8457" width="1.54296875" style="867" customWidth="1"/>
    <col min="8458" max="8459" width="14.7265625" style="867" customWidth="1"/>
    <col min="8460" max="8460" width="12.26953125" style="867" customWidth="1"/>
    <col min="8461" max="8461" width="12.1796875" style="867" customWidth="1"/>
    <col min="8462" max="8467" width="9.1796875" style="867"/>
    <col min="8468" max="8469" width="0" style="867" hidden="1" customWidth="1"/>
    <col min="8470" max="8471" width="9.1796875" style="867"/>
    <col min="8472" max="8473" width="0" style="867" hidden="1" customWidth="1"/>
    <col min="8474" max="8475" width="9.1796875" style="867"/>
    <col min="8476" max="8477" width="0" style="867" hidden="1" customWidth="1"/>
    <col min="8478" max="8479" width="9.1796875" style="867"/>
    <col min="8480" max="8497" width="0" style="867" hidden="1" customWidth="1"/>
    <col min="8498" max="8705" width="9.1796875" style="867"/>
    <col min="8706" max="8706" width="11.453125" style="867" customWidth="1"/>
    <col min="8707" max="8709" width="14.7265625" style="867" customWidth="1"/>
    <col min="8710" max="8710" width="1.54296875" style="867" customWidth="1"/>
    <col min="8711" max="8712" width="14.7265625" style="867" customWidth="1"/>
    <col min="8713" max="8713" width="1.54296875" style="867" customWidth="1"/>
    <col min="8714" max="8715" width="14.7265625" style="867" customWidth="1"/>
    <col min="8716" max="8716" width="12.26953125" style="867" customWidth="1"/>
    <col min="8717" max="8717" width="12.1796875" style="867" customWidth="1"/>
    <col min="8718" max="8723" width="9.1796875" style="867"/>
    <col min="8724" max="8725" width="0" style="867" hidden="1" customWidth="1"/>
    <col min="8726" max="8727" width="9.1796875" style="867"/>
    <col min="8728" max="8729" width="0" style="867" hidden="1" customWidth="1"/>
    <col min="8730" max="8731" width="9.1796875" style="867"/>
    <col min="8732" max="8733" width="0" style="867" hidden="1" customWidth="1"/>
    <col min="8734" max="8735" width="9.1796875" style="867"/>
    <col min="8736" max="8753" width="0" style="867" hidden="1" customWidth="1"/>
    <col min="8754" max="8961" width="9.1796875" style="867"/>
    <col min="8962" max="8962" width="11.453125" style="867" customWidth="1"/>
    <col min="8963" max="8965" width="14.7265625" style="867" customWidth="1"/>
    <col min="8966" max="8966" width="1.54296875" style="867" customWidth="1"/>
    <col min="8967" max="8968" width="14.7265625" style="867" customWidth="1"/>
    <col min="8969" max="8969" width="1.54296875" style="867" customWidth="1"/>
    <col min="8970" max="8971" width="14.7265625" style="867" customWidth="1"/>
    <col min="8972" max="8972" width="12.26953125" style="867" customWidth="1"/>
    <col min="8973" max="8973" width="12.1796875" style="867" customWidth="1"/>
    <col min="8974" max="8979" width="9.1796875" style="867"/>
    <col min="8980" max="8981" width="0" style="867" hidden="1" customWidth="1"/>
    <col min="8982" max="8983" width="9.1796875" style="867"/>
    <col min="8984" max="8985" width="0" style="867" hidden="1" customWidth="1"/>
    <col min="8986" max="8987" width="9.1796875" style="867"/>
    <col min="8988" max="8989" width="0" style="867" hidden="1" customWidth="1"/>
    <col min="8990" max="8991" width="9.1796875" style="867"/>
    <col min="8992" max="9009" width="0" style="867" hidden="1" customWidth="1"/>
    <col min="9010" max="9217" width="9.1796875" style="867"/>
    <col min="9218" max="9218" width="11.453125" style="867" customWidth="1"/>
    <col min="9219" max="9221" width="14.7265625" style="867" customWidth="1"/>
    <col min="9222" max="9222" width="1.54296875" style="867" customWidth="1"/>
    <col min="9223" max="9224" width="14.7265625" style="867" customWidth="1"/>
    <col min="9225" max="9225" width="1.54296875" style="867" customWidth="1"/>
    <col min="9226" max="9227" width="14.7265625" style="867" customWidth="1"/>
    <col min="9228" max="9228" width="12.26953125" style="867" customWidth="1"/>
    <col min="9229" max="9229" width="12.1796875" style="867" customWidth="1"/>
    <col min="9230" max="9235" width="9.1796875" style="867"/>
    <col min="9236" max="9237" width="0" style="867" hidden="1" customWidth="1"/>
    <col min="9238" max="9239" width="9.1796875" style="867"/>
    <col min="9240" max="9241" width="0" style="867" hidden="1" customWidth="1"/>
    <col min="9242" max="9243" width="9.1796875" style="867"/>
    <col min="9244" max="9245" width="0" style="867" hidden="1" customWidth="1"/>
    <col min="9246" max="9247" width="9.1796875" style="867"/>
    <col min="9248" max="9265" width="0" style="867" hidden="1" customWidth="1"/>
    <col min="9266" max="9473" width="9.1796875" style="867"/>
    <col min="9474" max="9474" width="11.453125" style="867" customWidth="1"/>
    <col min="9475" max="9477" width="14.7265625" style="867" customWidth="1"/>
    <col min="9478" max="9478" width="1.54296875" style="867" customWidth="1"/>
    <col min="9479" max="9480" width="14.7265625" style="867" customWidth="1"/>
    <col min="9481" max="9481" width="1.54296875" style="867" customWidth="1"/>
    <col min="9482" max="9483" width="14.7265625" style="867" customWidth="1"/>
    <col min="9484" max="9484" width="12.26953125" style="867" customWidth="1"/>
    <col min="9485" max="9485" width="12.1796875" style="867" customWidth="1"/>
    <col min="9486" max="9491" width="9.1796875" style="867"/>
    <col min="9492" max="9493" width="0" style="867" hidden="1" customWidth="1"/>
    <col min="9494" max="9495" width="9.1796875" style="867"/>
    <col min="9496" max="9497" width="0" style="867" hidden="1" customWidth="1"/>
    <col min="9498" max="9499" width="9.1796875" style="867"/>
    <col min="9500" max="9501" width="0" style="867" hidden="1" customWidth="1"/>
    <col min="9502" max="9503" width="9.1796875" style="867"/>
    <col min="9504" max="9521" width="0" style="867" hidden="1" customWidth="1"/>
    <col min="9522" max="9729" width="9.1796875" style="867"/>
    <col min="9730" max="9730" width="11.453125" style="867" customWidth="1"/>
    <col min="9731" max="9733" width="14.7265625" style="867" customWidth="1"/>
    <col min="9734" max="9734" width="1.54296875" style="867" customWidth="1"/>
    <col min="9735" max="9736" width="14.7265625" style="867" customWidth="1"/>
    <col min="9737" max="9737" width="1.54296875" style="867" customWidth="1"/>
    <col min="9738" max="9739" width="14.7265625" style="867" customWidth="1"/>
    <col min="9740" max="9740" width="12.26953125" style="867" customWidth="1"/>
    <col min="9741" max="9741" width="12.1796875" style="867" customWidth="1"/>
    <col min="9742" max="9747" width="9.1796875" style="867"/>
    <col min="9748" max="9749" width="0" style="867" hidden="1" customWidth="1"/>
    <col min="9750" max="9751" width="9.1796875" style="867"/>
    <col min="9752" max="9753" width="0" style="867" hidden="1" customWidth="1"/>
    <col min="9754" max="9755" width="9.1796875" style="867"/>
    <col min="9756" max="9757" width="0" style="867" hidden="1" customWidth="1"/>
    <col min="9758" max="9759" width="9.1796875" style="867"/>
    <col min="9760" max="9777" width="0" style="867" hidden="1" customWidth="1"/>
    <col min="9778" max="9985" width="9.1796875" style="867"/>
    <col min="9986" max="9986" width="11.453125" style="867" customWidth="1"/>
    <col min="9987" max="9989" width="14.7265625" style="867" customWidth="1"/>
    <col min="9990" max="9990" width="1.54296875" style="867" customWidth="1"/>
    <col min="9991" max="9992" width="14.7265625" style="867" customWidth="1"/>
    <col min="9993" max="9993" width="1.54296875" style="867" customWidth="1"/>
    <col min="9994" max="9995" width="14.7265625" style="867" customWidth="1"/>
    <col min="9996" max="9996" width="12.26953125" style="867" customWidth="1"/>
    <col min="9997" max="9997" width="12.1796875" style="867" customWidth="1"/>
    <col min="9998" max="10003" width="9.1796875" style="867"/>
    <col min="10004" max="10005" width="0" style="867" hidden="1" customWidth="1"/>
    <col min="10006" max="10007" width="9.1796875" style="867"/>
    <col min="10008" max="10009" width="0" style="867" hidden="1" customWidth="1"/>
    <col min="10010" max="10011" width="9.1796875" style="867"/>
    <col min="10012" max="10013" width="0" style="867" hidden="1" customWidth="1"/>
    <col min="10014" max="10015" width="9.1796875" style="867"/>
    <col min="10016" max="10033" width="0" style="867" hidden="1" customWidth="1"/>
    <col min="10034" max="10241" width="9.1796875" style="867"/>
    <col min="10242" max="10242" width="11.453125" style="867" customWidth="1"/>
    <col min="10243" max="10245" width="14.7265625" style="867" customWidth="1"/>
    <col min="10246" max="10246" width="1.54296875" style="867" customWidth="1"/>
    <col min="10247" max="10248" width="14.7265625" style="867" customWidth="1"/>
    <col min="10249" max="10249" width="1.54296875" style="867" customWidth="1"/>
    <col min="10250" max="10251" width="14.7265625" style="867" customWidth="1"/>
    <col min="10252" max="10252" width="12.26953125" style="867" customWidth="1"/>
    <col min="10253" max="10253" width="12.1796875" style="867" customWidth="1"/>
    <col min="10254" max="10259" width="9.1796875" style="867"/>
    <col min="10260" max="10261" width="0" style="867" hidden="1" customWidth="1"/>
    <col min="10262" max="10263" width="9.1796875" style="867"/>
    <col min="10264" max="10265" width="0" style="867" hidden="1" customWidth="1"/>
    <col min="10266" max="10267" width="9.1796875" style="867"/>
    <col min="10268" max="10269" width="0" style="867" hidden="1" customWidth="1"/>
    <col min="10270" max="10271" width="9.1796875" style="867"/>
    <col min="10272" max="10289" width="0" style="867" hidden="1" customWidth="1"/>
    <col min="10290" max="10497" width="9.1796875" style="867"/>
    <col min="10498" max="10498" width="11.453125" style="867" customWidth="1"/>
    <col min="10499" max="10501" width="14.7265625" style="867" customWidth="1"/>
    <col min="10502" max="10502" width="1.54296875" style="867" customWidth="1"/>
    <col min="10503" max="10504" width="14.7265625" style="867" customWidth="1"/>
    <col min="10505" max="10505" width="1.54296875" style="867" customWidth="1"/>
    <col min="10506" max="10507" width="14.7265625" style="867" customWidth="1"/>
    <col min="10508" max="10508" width="12.26953125" style="867" customWidth="1"/>
    <col min="10509" max="10509" width="12.1796875" style="867" customWidth="1"/>
    <col min="10510" max="10515" width="9.1796875" style="867"/>
    <col min="10516" max="10517" width="0" style="867" hidden="1" customWidth="1"/>
    <col min="10518" max="10519" width="9.1796875" style="867"/>
    <col min="10520" max="10521" width="0" style="867" hidden="1" customWidth="1"/>
    <col min="10522" max="10523" width="9.1796875" style="867"/>
    <col min="10524" max="10525" width="0" style="867" hidden="1" customWidth="1"/>
    <col min="10526" max="10527" width="9.1796875" style="867"/>
    <col min="10528" max="10545" width="0" style="867" hidden="1" customWidth="1"/>
    <col min="10546" max="10753" width="9.1796875" style="867"/>
    <col min="10754" max="10754" width="11.453125" style="867" customWidth="1"/>
    <col min="10755" max="10757" width="14.7265625" style="867" customWidth="1"/>
    <col min="10758" max="10758" width="1.54296875" style="867" customWidth="1"/>
    <col min="10759" max="10760" width="14.7265625" style="867" customWidth="1"/>
    <col min="10761" max="10761" width="1.54296875" style="867" customWidth="1"/>
    <col min="10762" max="10763" width="14.7265625" style="867" customWidth="1"/>
    <col min="10764" max="10764" width="12.26953125" style="867" customWidth="1"/>
    <col min="10765" max="10765" width="12.1796875" style="867" customWidth="1"/>
    <col min="10766" max="10771" width="9.1796875" style="867"/>
    <col min="10772" max="10773" width="0" style="867" hidden="1" customWidth="1"/>
    <col min="10774" max="10775" width="9.1796875" style="867"/>
    <col min="10776" max="10777" width="0" style="867" hidden="1" customWidth="1"/>
    <col min="10778" max="10779" width="9.1796875" style="867"/>
    <col min="10780" max="10781" width="0" style="867" hidden="1" customWidth="1"/>
    <col min="10782" max="10783" width="9.1796875" style="867"/>
    <col min="10784" max="10801" width="0" style="867" hidden="1" customWidth="1"/>
    <col min="10802" max="11009" width="9.1796875" style="867"/>
    <col min="11010" max="11010" width="11.453125" style="867" customWidth="1"/>
    <col min="11011" max="11013" width="14.7265625" style="867" customWidth="1"/>
    <col min="11014" max="11014" width="1.54296875" style="867" customWidth="1"/>
    <col min="11015" max="11016" width="14.7265625" style="867" customWidth="1"/>
    <col min="11017" max="11017" width="1.54296875" style="867" customWidth="1"/>
    <col min="11018" max="11019" width="14.7265625" style="867" customWidth="1"/>
    <col min="11020" max="11020" width="12.26953125" style="867" customWidth="1"/>
    <col min="11021" max="11021" width="12.1796875" style="867" customWidth="1"/>
    <col min="11022" max="11027" width="9.1796875" style="867"/>
    <col min="11028" max="11029" width="0" style="867" hidden="1" customWidth="1"/>
    <col min="11030" max="11031" width="9.1796875" style="867"/>
    <col min="11032" max="11033" width="0" style="867" hidden="1" customWidth="1"/>
    <col min="11034" max="11035" width="9.1796875" style="867"/>
    <col min="11036" max="11037" width="0" style="867" hidden="1" customWidth="1"/>
    <col min="11038" max="11039" width="9.1796875" style="867"/>
    <col min="11040" max="11057" width="0" style="867" hidden="1" customWidth="1"/>
    <col min="11058" max="11265" width="9.1796875" style="867"/>
    <col min="11266" max="11266" width="11.453125" style="867" customWidth="1"/>
    <col min="11267" max="11269" width="14.7265625" style="867" customWidth="1"/>
    <col min="11270" max="11270" width="1.54296875" style="867" customWidth="1"/>
    <col min="11271" max="11272" width="14.7265625" style="867" customWidth="1"/>
    <col min="11273" max="11273" width="1.54296875" style="867" customWidth="1"/>
    <col min="11274" max="11275" width="14.7265625" style="867" customWidth="1"/>
    <col min="11276" max="11276" width="12.26953125" style="867" customWidth="1"/>
    <col min="11277" max="11277" width="12.1796875" style="867" customWidth="1"/>
    <col min="11278" max="11283" width="9.1796875" style="867"/>
    <col min="11284" max="11285" width="0" style="867" hidden="1" customWidth="1"/>
    <col min="11286" max="11287" width="9.1796875" style="867"/>
    <col min="11288" max="11289" width="0" style="867" hidden="1" customWidth="1"/>
    <col min="11290" max="11291" width="9.1796875" style="867"/>
    <col min="11292" max="11293" width="0" style="867" hidden="1" customWidth="1"/>
    <col min="11294" max="11295" width="9.1796875" style="867"/>
    <col min="11296" max="11313" width="0" style="867" hidden="1" customWidth="1"/>
    <col min="11314" max="11521" width="9.1796875" style="867"/>
    <col min="11522" max="11522" width="11.453125" style="867" customWidth="1"/>
    <col min="11523" max="11525" width="14.7265625" style="867" customWidth="1"/>
    <col min="11526" max="11526" width="1.54296875" style="867" customWidth="1"/>
    <col min="11527" max="11528" width="14.7265625" style="867" customWidth="1"/>
    <col min="11529" max="11529" width="1.54296875" style="867" customWidth="1"/>
    <col min="11530" max="11531" width="14.7265625" style="867" customWidth="1"/>
    <col min="11532" max="11532" width="12.26953125" style="867" customWidth="1"/>
    <col min="11533" max="11533" width="12.1796875" style="867" customWidth="1"/>
    <col min="11534" max="11539" width="9.1796875" style="867"/>
    <col min="11540" max="11541" width="0" style="867" hidden="1" customWidth="1"/>
    <col min="11542" max="11543" width="9.1796875" style="867"/>
    <col min="11544" max="11545" width="0" style="867" hidden="1" customWidth="1"/>
    <col min="11546" max="11547" width="9.1796875" style="867"/>
    <col min="11548" max="11549" width="0" style="867" hidden="1" customWidth="1"/>
    <col min="11550" max="11551" width="9.1796875" style="867"/>
    <col min="11552" max="11569" width="0" style="867" hidden="1" customWidth="1"/>
    <col min="11570" max="11777" width="9.1796875" style="867"/>
    <col min="11778" max="11778" width="11.453125" style="867" customWidth="1"/>
    <col min="11779" max="11781" width="14.7265625" style="867" customWidth="1"/>
    <col min="11782" max="11782" width="1.54296875" style="867" customWidth="1"/>
    <col min="11783" max="11784" width="14.7265625" style="867" customWidth="1"/>
    <col min="11785" max="11785" width="1.54296875" style="867" customWidth="1"/>
    <col min="11786" max="11787" width="14.7265625" style="867" customWidth="1"/>
    <col min="11788" max="11788" width="12.26953125" style="867" customWidth="1"/>
    <col min="11789" max="11789" width="12.1796875" style="867" customWidth="1"/>
    <col min="11790" max="11795" width="9.1796875" style="867"/>
    <col min="11796" max="11797" width="0" style="867" hidden="1" customWidth="1"/>
    <col min="11798" max="11799" width="9.1796875" style="867"/>
    <col min="11800" max="11801" width="0" style="867" hidden="1" customWidth="1"/>
    <col min="11802" max="11803" width="9.1796875" style="867"/>
    <col min="11804" max="11805" width="0" style="867" hidden="1" customWidth="1"/>
    <col min="11806" max="11807" width="9.1796875" style="867"/>
    <col min="11808" max="11825" width="0" style="867" hidden="1" customWidth="1"/>
    <col min="11826" max="12033" width="9.1796875" style="867"/>
    <col min="12034" max="12034" width="11.453125" style="867" customWidth="1"/>
    <col min="12035" max="12037" width="14.7265625" style="867" customWidth="1"/>
    <col min="12038" max="12038" width="1.54296875" style="867" customWidth="1"/>
    <col min="12039" max="12040" width="14.7265625" style="867" customWidth="1"/>
    <col min="12041" max="12041" width="1.54296875" style="867" customWidth="1"/>
    <col min="12042" max="12043" width="14.7265625" style="867" customWidth="1"/>
    <col min="12044" max="12044" width="12.26953125" style="867" customWidth="1"/>
    <col min="12045" max="12045" width="12.1796875" style="867" customWidth="1"/>
    <col min="12046" max="12051" width="9.1796875" style="867"/>
    <col min="12052" max="12053" width="0" style="867" hidden="1" customWidth="1"/>
    <col min="12054" max="12055" width="9.1796875" style="867"/>
    <col min="12056" max="12057" width="0" style="867" hidden="1" customWidth="1"/>
    <col min="12058" max="12059" width="9.1796875" style="867"/>
    <col min="12060" max="12061" width="0" style="867" hidden="1" customWidth="1"/>
    <col min="12062" max="12063" width="9.1796875" style="867"/>
    <col min="12064" max="12081" width="0" style="867" hidden="1" customWidth="1"/>
    <col min="12082" max="12289" width="9.1796875" style="867"/>
    <col min="12290" max="12290" width="11.453125" style="867" customWidth="1"/>
    <col min="12291" max="12293" width="14.7265625" style="867" customWidth="1"/>
    <col min="12294" max="12294" width="1.54296875" style="867" customWidth="1"/>
    <col min="12295" max="12296" width="14.7265625" style="867" customWidth="1"/>
    <col min="12297" max="12297" width="1.54296875" style="867" customWidth="1"/>
    <col min="12298" max="12299" width="14.7265625" style="867" customWidth="1"/>
    <col min="12300" max="12300" width="12.26953125" style="867" customWidth="1"/>
    <col min="12301" max="12301" width="12.1796875" style="867" customWidth="1"/>
    <col min="12302" max="12307" width="9.1796875" style="867"/>
    <col min="12308" max="12309" width="0" style="867" hidden="1" customWidth="1"/>
    <col min="12310" max="12311" width="9.1796875" style="867"/>
    <col min="12312" max="12313" width="0" style="867" hidden="1" customWidth="1"/>
    <col min="12314" max="12315" width="9.1796875" style="867"/>
    <col min="12316" max="12317" width="0" style="867" hidden="1" customWidth="1"/>
    <col min="12318" max="12319" width="9.1796875" style="867"/>
    <col min="12320" max="12337" width="0" style="867" hidden="1" customWidth="1"/>
    <col min="12338" max="12545" width="9.1796875" style="867"/>
    <col min="12546" max="12546" width="11.453125" style="867" customWidth="1"/>
    <col min="12547" max="12549" width="14.7265625" style="867" customWidth="1"/>
    <col min="12550" max="12550" width="1.54296875" style="867" customWidth="1"/>
    <col min="12551" max="12552" width="14.7265625" style="867" customWidth="1"/>
    <col min="12553" max="12553" width="1.54296875" style="867" customWidth="1"/>
    <col min="12554" max="12555" width="14.7265625" style="867" customWidth="1"/>
    <col min="12556" max="12556" width="12.26953125" style="867" customWidth="1"/>
    <col min="12557" max="12557" width="12.1796875" style="867" customWidth="1"/>
    <col min="12558" max="12563" width="9.1796875" style="867"/>
    <col min="12564" max="12565" width="0" style="867" hidden="1" customWidth="1"/>
    <col min="12566" max="12567" width="9.1796875" style="867"/>
    <col min="12568" max="12569" width="0" style="867" hidden="1" customWidth="1"/>
    <col min="12570" max="12571" width="9.1796875" style="867"/>
    <col min="12572" max="12573" width="0" style="867" hidden="1" customWidth="1"/>
    <col min="12574" max="12575" width="9.1796875" style="867"/>
    <col min="12576" max="12593" width="0" style="867" hidden="1" customWidth="1"/>
    <col min="12594" max="12801" width="9.1796875" style="867"/>
    <col min="12802" max="12802" width="11.453125" style="867" customWidth="1"/>
    <col min="12803" max="12805" width="14.7265625" style="867" customWidth="1"/>
    <col min="12806" max="12806" width="1.54296875" style="867" customWidth="1"/>
    <col min="12807" max="12808" width="14.7265625" style="867" customWidth="1"/>
    <col min="12809" max="12809" width="1.54296875" style="867" customWidth="1"/>
    <col min="12810" max="12811" width="14.7265625" style="867" customWidth="1"/>
    <col min="12812" max="12812" width="12.26953125" style="867" customWidth="1"/>
    <col min="12813" max="12813" width="12.1796875" style="867" customWidth="1"/>
    <col min="12814" max="12819" width="9.1796875" style="867"/>
    <col min="12820" max="12821" width="0" style="867" hidden="1" customWidth="1"/>
    <col min="12822" max="12823" width="9.1796875" style="867"/>
    <col min="12824" max="12825" width="0" style="867" hidden="1" customWidth="1"/>
    <col min="12826" max="12827" width="9.1796875" style="867"/>
    <col min="12828" max="12829" width="0" style="867" hidden="1" customWidth="1"/>
    <col min="12830" max="12831" width="9.1796875" style="867"/>
    <col min="12832" max="12849" width="0" style="867" hidden="1" customWidth="1"/>
    <col min="12850" max="13057" width="9.1796875" style="867"/>
    <col min="13058" max="13058" width="11.453125" style="867" customWidth="1"/>
    <col min="13059" max="13061" width="14.7265625" style="867" customWidth="1"/>
    <col min="13062" max="13062" width="1.54296875" style="867" customWidth="1"/>
    <col min="13063" max="13064" width="14.7265625" style="867" customWidth="1"/>
    <col min="13065" max="13065" width="1.54296875" style="867" customWidth="1"/>
    <col min="13066" max="13067" width="14.7265625" style="867" customWidth="1"/>
    <col min="13068" max="13068" width="12.26953125" style="867" customWidth="1"/>
    <col min="13069" max="13069" width="12.1796875" style="867" customWidth="1"/>
    <col min="13070" max="13075" width="9.1796875" style="867"/>
    <col min="13076" max="13077" width="0" style="867" hidden="1" customWidth="1"/>
    <col min="13078" max="13079" width="9.1796875" style="867"/>
    <col min="13080" max="13081" width="0" style="867" hidden="1" customWidth="1"/>
    <col min="13082" max="13083" width="9.1796875" style="867"/>
    <col min="13084" max="13085" width="0" style="867" hidden="1" customWidth="1"/>
    <col min="13086" max="13087" width="9.1796875" style="867"/>
    <col min="13088" max="13105" width="0" style="867" hidden="1" customWidth="1"/>
    <col min="13106" max="13313" width="9.1796875" style="867"/>
    <col min="13314" max="13314" width="11.453125" style="867" customWidth="1"/>
    <col min="13315" max="13317" width="14.7265625" style="867" customWidth="1"/>
    <col min="13318" max="13318" width="1.54296875" style="867" customWidth="1"/>
    <col min="13319" max="13320" width="14.7265625" style="867" customWidth="1"/>
    <col min="13321" max="13321" width="1.54296875" style="867" customWidth="1"/>
    <col min="13322" max="13323" width="14.7265625" style="867" customWidth="1"/>
    <col min="13324" max="13324" width="12.26953125" style="867" customWidth="1"/>
    <col min="13325" max="13325" width="12.1796875" style="867" customWidth="1"/>
    <col min="13326" max="13331" width="9.1796875" style="867"/>
    <col min="13332" max="13333" width="0" style="867" hidden="1" customWidth="1"/>
    <col min="13334" max="13335" width="9.1796875" style="867"/>
    <col min="13336" max="13337" width="0" style="867" hidden="1" customWidth="1"/>
    <col min="13338" max="13339" width="9.1796875" style="867"/>
    <col min="13340" max="13341" width="0" style="867" hidden="1" customWidth="1"/>
    <col min="13342" max="13343" width="9.1796875" style="867"/>
    <col min="13344" max="13361" width="0" style="867" hidden="1" customWidth="1"/>
    <col min="13362" max="13569" width="9.1796875" style="867"/>
    <col min="13570" max="13570" width="11.453125" style="867" customWidth="1"/>
    <col min="13571" max="13573" width="14.7265625" style="867" customWidth="1"/>
    <col min="13574" max="13574" width="1.54296875" style="867" customWidth="1"/>
    <col min="13575" max="13576" width="14.7265625" style="867" customWidth="1"/>
    <col min="13577" max="13577" width="1.54296875" style="867" customWidth="1"/>
    <col min="13578" max="13579" width="14.7265625" style="867" customWidth="1"/>
    <col min="13580" max="13580" width="12.26953125" style="867" customWidth="1"/>
    <col min="13581" max="13581" width="12.1796875" style="867" customWidth="1"/>
    <col min="13582" max="13587" width="9.1796875" style="867"/>
    <col min="13588" max="13589" width="0" style="867" hidden="1" customWidth="1"/>
    <col min="13590" max="13591" width="9.1796875" style="867"/>
    <col min="13592" max="13593" width="0" style="867" hidden="1" customWidth="1"/>
    <col min="13594" max="13595" width="9.1796875" style="867"/>
    <col min="13596" max="13597" width="0" style="867" hidden="1" customWidth="1"/>
    <col min="13598" max="13599" width="9.1796875" style="867"/>
    <col min="13600" max="13617" width="0" style="867" hidden="1" customWidth="1"/>
    <col min="13618" max="13825" width="9.1796875" style="867"/>
    <col min="13826" max="13826" width="11.453125" style="867" customWidth="1"/>
    <col min="13827" max="13829" width="14.7265625" style="867" customWidth="1"/>
    <col min="13830" max="13830" width="1.54296875" style="867" customWidth="1"/>
    <col min="13831" max="13832" width="14.7265625" style="867" customWidth="1"/>
    <col min="13833" max="13833" width="1.54296875" style="867" customWidth="1"/>
    <col min="13834" max="13835" width="14.7265625" style="867" customWidth="1"/>
    <col min="13836" max="13836" width="12.26953125" style="867" customWidth="1"/>
    <col min="13837" max="13837" width="12.1796875" style="867" customWidth="1"/>
    <col min="13838" max="13843" width="9.1796875" style="867"/>
    <col min="13844" max="13845" width="0" style="867" hidden="1" customWidth="1"/>
    <col min="13846" max="13847" width="9.1796875" style="867"/>
    <col min="13848" max="13849" width="0" style="867" hidden="1" customWidth="1"/>
    <col min="13850" max="13851" width="9.1796875" style="867"/>
    <col min="13852" max="13853" width="0" style="867" hidden="1" customWidth="1"/>
    <col min="13854" max="13855" width="9.1796875" style="867"/>
    <col min="13856" max="13873" width="0" style="867" hidden="1" customWidth="1"/>
    <col min="13874" max="14081" width="9.1796875" style="867"/>
    <col min="14082" max="14082" width="11.453125" style="867" customWidth="1"/>
    <col min="14083" max="14085" width="14.7265625" style="867" customWidth="1"/>
    <col min="14086" max="14086" width="1.54296875" style="867" customWidth="1"/>
    <col min="14087" max="14088" width="14.7265625" style="867" customWidth="1"/>
    <col min="14089" max="14089" width="1.54296875" style="867" customWidth="1"/>
    <col min="14090" max="14091" width="14.7265625" style="867" customWidth="1"/>
    <col min="14092" max="14092" width="12.26953125" style="867" customWidth="1"/>
    <col min="14093" max="14093" width="12.1796875" style="867" customWidth="1"/>
    <col min="14094" max="14099" width="9.1796875" style="867"/>
    <col min="14100" max="14101" width="0" style="867" hidden="1" customWidth="1"/>
    <col min="14102" max="14103" width="9.1796875" style="867"/>
    <col min="14104" max="14105" width="0" style="867" hidden="1" customWidth="1"/>
    <col min="14106" max="14107" width="9.1796875" style="867"/>
    <col min="14108" max="14109" width="0" style="867" hidden="1" customWidth="1"/>
    <col min="14110" max="14111" width="9.1796875" style="867"/>
    <col min="14112" max="14129" width="0" style="867" hidden="1" customWidth="1"/>
    <col min="14130" max="14337" width="9.1796875" style="867"/>
    <col min="14338" max="14338" width="11.453125" style="867" customWidth="1"/>
    <col min="14339" max="14341" width="14.7265625" style="867" customWidth="1"/>
    <col min="14342" max="14342" width="1.54296875" style="867" customWidth="1"/>
    <col min="14343" max="14344" width="14.7265625" style="867" customWidth="1"/>
    <col min="14345" max="14345" width="1.54296875" style="867" customWidth="1"/>
    <col min="14346" max="14347" width="14.7265625" style="867" customWidth="1"/>
    <col min="14348" max="14348" width="12.26953125" style="867" customWidth="1"/>
    <col min="14349" max="14349" width="12.1796875" style="867" customWidth="1"/>
    <col min="14350" max="14355" width="9.1796875" style="867"/>
    <col min="14356" max="14357" width="0" style="867" hidden="1" customWidth="1"/>
    <col min="14358" max="14359" width="9.1796875" style="867"/>
    <col min="14360" max="14361" width="0" style="867" hidden="1" customWidth="1"/>
    <col min="14362" max="14363" width="9.1796875" style="867"/>
    <col min="14364" max="14365" width="0" style="867" hidden="1" customWidth="1"/>
    <col min="14366" max="14367" width="9.1796875" style="867"/>
    <col min="14368" max="14385" width="0" style="867" hidden="1" customWidth="1"/>
    <col min="14386" max="14593" width="9.1796875" style="867"/>
    <col min="14594" max="14594" width="11.453125" style="867" customWidth="1"/>
    <col min="14595" max="14597" width="14.7265625" style="867" customWidth="1"/>
    <col min="14598" max="14598" width="1.54296875" style="867" customWidth="1"/>
    <col min="14599" max="14600" width="14.7265625" style="867" customWidth="1"/>
    <col min="14601" max="14601" width="1.54296875" style="867" customWidth="1"/>
    <col min="14602" max="14603" width="14.7265625" style="867" customWidth="1"/>
    <col min="14604" max="14604" width="12.26953125" style="867" customWidth="1"/>
    <col min="14605" max="14605" width="12.1796875" style="867" customWidth="1"/>
    <col min="14606" max="14611" width="9.1796875" style="867"/>
    <col min="14612" max="14613" width="0" style="867" hidden="1" customWidth="1"/>
    <col min="14614" max="14615" width="9.1796875" style="867"/>
    <col min="14616" max="14617" width="0" style="867" hidden="1" customWidth="1"/>
    <col min="14618" max="14619" width="9.1796875" style="867"/>
    <col min="14620" max="14621" width="0" style="867" hidden="1" customWidth="1"/>
    <col min="14622" max="14623" width="9.1796875" style="867"/>
    <col min="14624" max="14641" width="0" style="867" hidden="1" customWidth="1"/>
    <col min="14642" max="14849" width="9.1796875" style="867"/>
    <col min="14850" max="14850" width="11.453125" style="867" customWidth="1"/>
    <col min="14851" max="14853" width="14.7265625" style="867" customWidth="1"/>
    <col min="14854" max="14854" width="1.54296875" style="867" customWidth="1"/>
    <col min="14855" max="14856" width="14.7265625" style="867" customWidth="1"/>
    <col min="14857" max="14857" width="1.54296875" style="867" customWidth="1"/>
    <col min="14858" max="14859" width="14.7265625" style="867" customWidth="1"/>
    <col min="14860" max="14860" width="12.26953125" style="867" customWidth="1"/>
    <col min="14861" max="14861" width="12.1796875" style="867" customWidth="1"/>
    <col min="14862" max="14867" width="9.1796875" style="867"/>
    <col min="14868" max="14869" width="0" style="867" hidden="1" customWidth="1"/>
    <col min="14870" max="14871" width="9.1796875" style="867"/>
    <col min="14872" max="14873" width="0" style="867" hidden="1" customWidth="1"/>
    <col min="14874" max="14875" width="9.1796875" style="867"/>
    <col min="14876" max="14877" width="0" style="867" hidden="1" customWidth="1"/>
    <col min="14878" max="14879" width="9.1796875" style="867"/>
    <col min="14880" max="14897" width="0" style="867" hidden="1" customWidth="1"/>
    <col min="14898" max="15105" width="9.1796875" style="867"/>
    <col min="15106" max="15106" width="11.453125" style="867" customWidth="1"/>
    <col min="15107" max="15109" width="14.7265625" style="867" customWidth="1"/>
    <col min="15110" max="15110" width="1.54296875" style="867" customWidth="1"/>
    <col min="15111" max="15112" width="14.7265625" style="867" customWidth="1"/>
    <col min="15113" max="15113" width="1.54296875" style="867" customWidth="1"/>
    <col min="15114" max="15115" width="14.7265625" style="867" customWidth="1"/>
    <col min="15116" max="15116" width="12.26953125" style="867" customWidth="1"/>
    <col min="15117" max="15117" width="12.1796875" style="867" customWidth="1"/>
    <col min="15118" max="15123" width="9.1796875" style="867"/>
    <col min="15124" max="15125" width="0" style="867" hidden="1" customWidth="1"/>
    <col min="15126" max="15127" width="9.1796875" style="867"/>
    <col min="15128" max="15129" width="0" style="867" hidden="1" customWidth="1"/>
    <col min="15130" max="15131" width="9.1796875" style="867"/>
    <col min="15132" max="15133" width="0" style="867" hidden="1" customWidth="1"/>
    <col min="15134" max="15135" width="9.1796875" style="867"/>
    <col min="15136" max="15153" width="0" style="867" hidden="1" customWidth="1"/>
    <col min="15154" max="15361" width="9.1796875" style="867"/>
    <col min="15362" max="15362" width="11.453125" style="867" customWidth="1"/>
    <col min="15363" max="15365" width="14.7265625" style="867" customWidth="1"/>
    <col min="15366" max="15366" width="1.54296875" style="867" customWidth="1"/>
    <col min="15367" max="15368" width="14.7265625" style="867" customWidth="1"/>
    <col min="15369" max="15369" width="1.54296875" style="867" customWidth="1"/>
    <col min="15370" max="15371" width="14.7265625" style="867" customWidth="1"/>
    <col min="15372" max="15372" width="12.26953125" style="867" customWidth="1"/>
    <col min="15373" max="15373" width="12.1796875" style="867" customWidth="1"/>
    <col min="15374" max="15379" width="9.1796875" style="867"/>
    <col min="15380" max="15381" width="0" style="867" hidden="1" customWidth="1"/>
    <col min="15382" max="15383" width="9.1796875" style="867"/>
    <col min="15384" max="15385" width="0" style="867" hidden="1" customWidth="1"/>
    <col min="15386" max="15387" width="9.1796875" style="867"/>
    <col min="15388" max="15389" width="0" style="867" hidden="1" customWidth="1"/>
    <col min="15390" max="15391" width="9.1796875" style="867"/>
    <col min="15392" max="15409" width="0" style="867" hidden="1" customWidth="1"/>
    <col min="15410" max="15617" width="9.1796875" style="867"/>
    <col min="15618" max="15618" width="11.453125" style="867" customWidth="1"/>
    <col min="15619" max="15621" width="14.7265625" style="867" customWidth="1"/>
    <col min="15622" max="15622" width="1.54296875" style="867" customWidth="1"/>
    <col min="15623" max="15624" width="14.7265625" style="867" customWidth="1"/>
    <col min="15625" max="15625" width="1.54296875" style="867" customWidth="1"/>
    <col min="15626" max="15627" width="14.7265625" style="867" customWidth="1"/>
    <col min="15628" max="15628" width="12.26953125" style="867" customWidth="1"/>
    <col min="15629" max="15629" width="12.1796875" style="867" customWidth="1"/>
    <col min="15630" max="15635" width="9.1796875" style="867"/>
    <col min="15636" max="15637" width="0" style="867" hidden="1" customWidth="1"/>
    <col min="15638" max="15639" width="9.1796875" style="867"/>
    <col min="15640" max="15641" width="0" style="867" hidden="1" customWidth="1"/>
    <col min="15642" max="15643" width="9.1796875" style="867"/>
    <col min="15644" max="15645" width="0" style="867" hidden="1" customWidth="1"/>
    <col min="15646" max="15647" width="9.1796875" style="867"/>
    <col min="15648" max="15665" width="0" style="867" hidden="1" customWidth="1"/>
    <col min="15666" max="15873" width="9.1796875" style="867"/>
    <col min="15874" max="15874" width="11.453125" style="867" customWidth="1"/>
    <col min="15875" max="15877" width="14.7265625" style="867" customWidth="1"/>
    <col min="15878" max="15878" width="1.54296875" style="867" customWidth="1"/>
    <col min="15879" max="15880" width="14.7265625" style="867" customWidth="1"/>
    <col min="15881" max="15881" width="1.54296875" style="867" customWidth="1"/>
    <col min="15882" max="15883" width="14.7265625" style="867" customWidth="1"/>
    <col min="15884" max="15884" width="12.26953125" style="867" customWidth="1"/>
    <col min="15885" max="15885" width="12.1796875" style="867" customWidth="1"/>
    <col min="15886" max="15891" width="9.1796875" style="867"/>
    <col min="15892" max="15893" width="0" style="867" hidden="1" customWidth="1"/>
    <col min="15894" max="15895" width="9.1796875" style="867"/>
    <col min="15896" max="15897" width="0" style="867" hidden="1" customWidth="1"/>
    <col min="15898" max="15899" width="9.1796875" style="867"/>
    <col min="15900" max="15901" width="0" style="867" hidden="1" customWidth="1"/>
    <col min="15902" max="15903" width="9.1796875" style="867"/>
    <col min="15904" max="15921" width="0" style="867" hidden="1" customWidth="1"/>
    <col min="15922" max="16129" width="9.1796875" style="867"/>
    <col min="16130" max="16130" width="11.453125" style="867" customWidth="1"/>
    <col min="16131" max="16133" width="14.7265625" style="867" customWidth="1"/>
    <col min="16134" max="16134" width="1.54296875" style="867" customWidth="1"/>
    <col min="16135" max="16136" width="14.7265625" style="867" customWidth="1"/>
    <col min="16137" max="16137" width="1.54296875" style="867" customWidth="1"/>
    <col min="16138" max="16139" width="14.7265625" style="867" customWidth="1"/>
    <col min="16140" max="16140" width="12.26953125" style="867" customWidth="1"/>
    <col min="16141" max="16141" width="12.1796875" style="867" customWidth="1"/>
    <col min="16142" max="16147" width="9.1796875" style="867"/>
    <col min="16148" max="16149" width="0" style="867" hidden="1" customWidth="1"/>
    <col min="16150" max="16151" width="9.1796875" style="867"/>
    <col min="16152" max="16153" width="0" style="867" hidden="1" customWidth="1"/>
    <col min="16154" max="16155" width="9.1796875" style="867"/>
    <col min="16156" max="16157" width="0" style="867" hidden="1" customWidth="1"/>
    <col min="16158" max="16159" width="9.1796875" style="867"/>
    <col min="16160" max="16177" width="0" style="867" hidden="1" customWidth="1"/>
    <col min="16178" max="16384" width="9.1796875" style="867"/>
  </cols>
  <sheetData>
    <row r="1" spans="2:48" ht="30">
      <c r="B1" s="979" t="s">
        <v>554</v>
      </c>
      <c r="N1" s="978"/>
    </row>
    <row r="2" spans="2:48">
      <c r="B2" s="867"/>
    </row>
    <row r="4" spans="2:48" ht="12.5">
      <c r="B4" s="867"/>
      <c r="C4" s="867"/>
    </row>
    <row r="5" spans="2:48" ht="20">
      <c r="B5" s="867"/>
      <c r="C5" s="867"/>
      <c r="F5" s="977" t="s">
        <v>553</v>
      </c>
    </row>
    <row r="6" spans="2:48" ht="18">
      <c r="B6" s="867"/>
      <c r="C6" s="867"/>
      <c r="G6" s="873" t="s">
        <v>552</v>
      </c>
      <c r="H6" s="976"/>
      <c r="I6" s="971"/>
      <c r="J6" s="971"/>
    </row>
    <row r="7" spans="2:48" ht="18">
      <c r="B7" s="867"/>
      <c r="C7" s="975" t="s">
        <v>551</v>
      </c>
      <c r="G7" s="873" t="s">
        <v>550</v>
      </c>
      <c r="H7" s="972"/>
      <c r="I7" s="971"/>
      <c r="J7" s="971"/>
    </row>
    <row r="8" spans="2:48" s="930" customFormat="1" ht="18">
      <c r="B8" s="974">
        <v>1</v>
      </c>
      <c r="C8" s="973" t="s">
        <v>26</v>
      </c>
      <c r="D8" s="971"/>
      <c r="E8" s="867"/>
      <c r="F8" s="867"/>
      <c r="G8" s="873" t="s">
        <v>549</v>
      </c>
      <c r="H8" s="972"/>
      <c r="I8" s="971"/>
      <c r="J8" s="971"/>
      <c r="K8" s="867"/>
      <c r="L8" s="867"/>
    </row>
    <row r="9" spans="2:48" s="930" customFormat="1" ht="18">
      <c r="B9" s="974">
        <v>2</v>
      </c>
      <c r="C9" s="973" t="s">
        <v>548</v>
      </c>
      <c r="D9" s="971"/>
      <c r="E9" s="867"/>
      <c r="F9" s="867"/>
      <c r="G9" s="873" t="s">
        <v>547</v>
      </c>
      <c r="H9" s="972"/>
      <c r="I9" s="971"/>
      <c r="J9" s="971"/>
      <c r="K9" s="867"/>
      <c r="L9" s="867"/>
    </row>
    <row r="10" spans="2:48" s="930" customFormat="1" ht="15.5">
      <c r="B10" s="867"/>
      <c r="C10" s="970" t="s">
        <v>546</v>
      </c>
      <c r="D10" s="867"/>
      <c r="E10" s="867"/>
      <c r="F10" s="867"/>
      <c r="G10" s="867"/>
      <c r="H10" s="867"/>
      <c r="I10" s="867"/>
      <c r="J10" s="867"/>
      <c r="K10" s="867"/>
      <c r="L10" s="867"/>
    </row>
    <row r="11" spans="2:48" s="930" customFormat="1" ht="16" thickBot="1">
      <c r="B11" s="867"/>
      <c r="C11" s="867"/>
      <c r="D11" s="867"/>
      <c r="E11" s="867"/>
      <c r="F11" s="867"/>
      <c r="G11" s="867"/>
      <c r="H11" s="867"/>
      <c r="I11" s="867"/>
      <c r="J11" s="867"/>
      <c r="K11" s="867"/>
      <c r="L11" s="867"/>
    </row>
    <row r="12" spans="2:48" s="930" customFormat="1" ht="16" thickBot="1">
      <c r="B12" s="969" t="s">
        <v>541</v>
      </c>
      <c r="C12" s="963"/>
      <c r="D12" s="968" t="s">
        <v>545</v>
      </c>
      <c r="E12" s="967"/>
      <c r="F12" s="965"/>
      <c r="G12" s="966" t="s">
        <v>544</v>
      </c>
      <c r="H12" s="963"/>
      <c r="I12" s="965"/>
      <c r="J12" s="964" t="s">
        <v>543</v>
      </c>
      <c r="K12" s="963"/>
      <c r="L12" s="962" t="s">
        <v>542</v>
      </c>
      <c r="M12" s="961" t="s">
        <v>542</v>
      </c>
      <c r="P12" s="960" t="s">
        <v>541</v>
      </c>
      <c r="Q12" s="959"/>
      <c r="R12" s="957" t="s">
        <v>540</v>
      </c>
      <c r="S12" s="958"/>
      <c r="T12" s="957"/>
      <c r="U12" s="958"/>
      <c r="V12" s="957" t="s">
        <v>539</v>
      </c>
      <c r="W12" s="958"/>
      <c r="X12" s="957"/>
      <c r="Y12" s="958"/>
      <c r="Z12" s="957" t="s">
        <v>538</v>
      </c>
      <c r="AA12" s="957"/>
      <c r="AB12" s="956"/>
      <c r="AC12" s="956"/>
      <c r="AD12" s="955" t="s">
        <v>537</v>
      </c>
      <c r="AE12" s="954" t="s">
        <v>537</v>
      </c>
      <c r="AF12" s="884"/>
      <c r="AG12" s="909"/>
      <c r="AH12" s="909"/>
      <c r="AI12" s="909"/>
      <c r="AJ12" s="909"/>
      <c r="AK12" s="909"/>
      <c r="AL12" s="909"/>
      <c r="AM12" s="909"/>
      <c r="AN12" s="908"/>
      <c r="AO12" s="908"/>
      <c r="AP12" s="908"/>
      <c r="AQ12" s="883"/>
      <c r="AR12" s="883"/>
      <c r="AS12" s="883"/>
      <c r="AT12" s="883"/>
      <c r="AU12" s="883"/>
      <c r="AV12" s="883"/>
    </row>
    <row r="13" spans="2:48" s="930" customFormat="1" ht="16" thickBot="1">
      <c r="B13" s="953" t="s">
        <v>534</v>
      </c>
      <c r="C13" s="952" t="s">
        <v>533</v>
      </c>
      <c r="D13" s="949" t="s">
        <v>532</v>
      </c>
      <c r="E13" s="948" t="s">
        <v>531</v>
      </c>
      <c r="F13" s="950"/>
      <c r="G13" s="949" t="s">
        <v>532</v>
      </c>
      <c r="H13" s="951" t="s">
        <v>531</v>
      </c>
      <c r="I13" s="950"/>
      <c r="J13" s="949" t="s">
        <v>532</v>
      </c>
      <c r="K13" s="948" t="s">
        <v>531</v>
      </c>
      <c r="L13" s="925" t="s">
        <v>536</v>
      </c>
      <c r="M13" s="947" t="s">
        <v>535</v>
      </c>
      <c r="P13" s="946" t="s">
        <v>534</v>
      </c>
      <c r="Q13" s="945" t="s">
        <v>533</v>
      </c>
      <c r="R13" s="943" t="s">
        <v>532</v>
      </c>
      <c r="S13" s="944" t="s">
        <v>531</v>
      </c>
      <c r="T13" s="943" t="s">
        <v>530</v>
      </c>
      <c r="U13" s="944" t="s">
        <v>529</v>
      </c>
      <c r="V13" s="943" t="s">
        <v>532</v>
      </c>
      <c r="W13" s="944" t="s">
        <v>531</v>
      </c>
      <c r="X13" s="943" t="s">
        <v>530</v>
      </c>
      <c r="Y13" s="944" t="s">
        <v>529</v>
      </c>
      <c r="Z13" s="943" t="s">
        <v>532</v>
      </c>
      <c r="AA13" s="943" t="s">
        <v>531</v>
      </c>
      <c r="AB13" s="943" t="s">
        <v>530</v>
      </c>
      <c r="AC13" s="943" t="s">
        <v>529</v>
      </c>
      <c r="AD13" s="942" t="s">
        <v>528</v>
      </c>
      <c r="AE13" s="941" t="s">
        <v>528</v>
      </c>
      <c r="AF13" s="884"/>
      <c r="AG13" s="909">
        <v>2</v>
      </c>
      <c r="AH13" s="909">
        <v>3</v>
      </c>
      <c r="AI13" s="909">
        <v>2</v>
      </c>
      <c r="AJ13" s="909">
        <v>3</v>
      </c>
      <c r="AK13" s="909" t="s">
        <v>527</v>
      </c>
      <c r="AL13" s="909" t="s">
        <v>526</v>
      </c>
      <c r="AM13" s="909" t="s">
        <v>525</v>
      </c>
      <c r="AN13" s="909" t="s">
        <v>524</v>
      </c>
      <c r="AO13" s="909" t="s">
        <v>523</v>
      </c>
      <c r="AP13" s="909" t="s">
        <v>522</v>
      </c>
      <c r="AQ13" s="884" t="s">
        <v>524</v>
      </c>
      <c r="AR13" s="884" t="s">
        <v>523</v>
      </c>
      <c r="AS13" s="884" t="s">
        <v>522</v>
      </c>
      <c r="AT13" s="884" t="s">
        <v>524</v>
      </c>
      <c r="AU13" s="884" t="s">
        <v>523</v>
      </c>
      <c r="AV13" s="884" t="s">
        <v>522</v>
      </c>
    </row>
    <row r="14" spans="2:48" s="930" customFormat="1" ht="15.5">
      <c r="B14" s="929">
        <v>1</v>
      </c>
      <c r="C14" s="937"/>
      <c r="D14" s="936"/>
      <c r="E14" s="935"/>
      <c r="F14" s="928"/>
      <c r="G14" s="936"/>
      <c r="H14" s="935"/>
      <c r="I14" s="928"/>
      <c r="J14" s="936"/>
      <c r="K14" s="935"/>
      <c r="L14" s="927" t="str">
        <f>IF(D14="","",IF('8c1 - MSA Attribute - Form'!AD14="TRUE","Y","N"))</f>
        <v/>
      </c>
      <c r="M14" s="926" t="str">
        <f>IF(E14="","",IF('8c1 - MSA Attribute - Form'!AE14="TRUE","Y","N"))</f>
        <v/>
      </c>
      <c r="P14" s="917">
        <v>1</v>
      </c>
      <c r="Q14" s="916" t="str">
        <f>IF('8c1 - MSA Attribute - Form'!C14="","",IF('8c1 - MSA Attribute - Form'!C14='8c1 - MSA Attribute - Form'!$C$8,'8c1 - MSA Attribute - Form'!$B$8,'8c1 - MSA Attribute - Form'!$B$9))</f>
        <v/>
      </c>
      <c r="R14" s="915" t="str">
        <f>IF('8c1 - MSA Attribute - Form'!D14="","",IF('8c1 - MSA Attribute - Form'!D14='8c1 - MSA Attribute - Form'!$C$8,'8c1 - MSA Attribute - Form'!$B$8,'8c1 - MSA Attribute - Form'!$B$9))</f>
        <v/>
      </c>
      <c r="S14" s="913" t="str">
        <f>IF('8c1 - MSA Attribute - Form'!E14="","",IF('8c1 - MSA Attribute - Form'!E14='8c1 - MSA Attribute - Form'!$C$8,'8c1 - MSA Attribute - Form'!$B$8,'8c1 - MSA Attribute - Form'!$B$9))</f>
        <v/>
      </c>
      <c r="T14" s="915" t="str">
        <f t="shared" ref="T14:T45" si="0">IF(R14="","",IF(R14=S14,1,0))</f>
        <v/>
      </c>
      <c r="U14" s="913" t="str">
        <f>IF('8c1 - MSA Attribute - Form'!$C14="","",IF(AK14="TRUE",1,0))</f>
        <v/>
      </c>
      <c r="V14" s="915" t="str">
        <f>IF('8c1 - MSA Attribute - Form'!H14="","",IF('8c1 - MSA Attribute - Form'!G14='8c1 - MSA Attribute - Form'!$C$8,'8c1 - MSA Attribute - Form'!$B$8,'8c1 - MSA Attribute - Form'!$B$9))</f>
        <v/>
      </c>
      <c r="W14" s="913" t="str">
        <f>IF('8c1 - MSA Attribute - Form'!G14="","",IF('8c1 - MSA Attribute - Form'!H14='8c1 - MSA Attribute - Form'!$C$8,'8c1 - MSA Attribute - Form'!$B$8,'8c1 - MSA Attribute - Form'!$B$9))</f>
        <v/>
      </c>
      <c r="X14" s="915" t="str">
        <f t="shared" ref="X14:X45" si="1">IF(V14="","",IF(V14=W14,1,0))</f>
        <v/>
      </c>
      <c r="Y14" s="913" t="str">
        <f>IF('8c1 - MSA Attribute - Form'!$C14="","",IF(AL14="TRUE",1,0))</f>
        <v/>
      </c>
      <c r="Z14" s="915" t="str">
        <f>IF('8c1 - MSA Attribute - Form'!K14="","",IF('8c1 - MSA Attribute - Form'!J14='8c1 - MSA Attribute - Form'!$C$8,'8c1 - MSA Attribute - Form'!$B$8,'8c1 - MSA Attribute - Form'!$B$9))</f>
        <v/>
      </c>
      <c r="AA14" s="915" t="str">
        <f>IF('8c1 - MSA Attribute - Form'!J14="","",IF('8c1 - MSA Attribute - Form'!K14='8c1 - MSA Attribute - Form'!$C$8,'8c1 - MSA Attribute - Form'!$B$8,'8c1 - MSA Attribute - Form'!$B$9))</f>
        <v/>
      </c>
      <c r="AB14" s="915" t="str">
        <f t="shared" ref="AB14:AB45" si="2">IF(Z14="","",IF(Z14=AA14,1,0))</f>
        <v/>
      </c>
      <c r="AC14" s="913" t="str">
        <f>IF('8c1 - MSA Attribute - Form'!$C14="","",IF(AM14="TRUE",1,0))</f>
        <v/>
      </c>
      <c r="AD14" s="912" t="str">
        <f>IF('8c1 - MSA Attribute - Form'!G14="","",IF(Z14="",AG14,AH14))</f>
        <v/>
      </c>
      <c r="AE14" s="912" t="str">
        <f>IF('8c1 - MSA Attribute - Form'!G14="","",IF(Z14="",AI14,AJ14))</f>
        <v/>
      </c>
      <c r="AF14" s="884"/>
      <c r="AG14" s="910" t="str">
        <f>IF('8c1 - MSA Attribute - Form'!G14="","",IF($R14+$S14+$V14+$W14=4,"TRUE",IF($R14+$S14+$V14+$W14=8,"TRUE","FALSE")))</f>
        <v/>
      </c>
      <c r="AH14" s="910" t="str">
        <f>IF('8c1 - MSA Attribute - Form'!J14="","",IF($R14+$S14+$V14+$W14+$Z14+$AA14=6,"TRUE",IF($R14+$S14+$V14+$W14+$Z14+$AA14=12,"TRUE","FALSE")))</f>
        <v/>
      </c>
      <c r="AI14" s="910" t="str">
        <f>IF('8c1 - MSA Attribute - Form'!G14="","",IF($R14+$S14+$V14+$W14+$Q14=5,"TRUE",IF($R14+$S14+$V14+$W14+$Q14=10,"TRUE","FALSE")))</f>
        <v/>
      </c>
      <c r="AJ14" s="910" t="str">
        <f>IF('8c1 - MSA Attribute - Form'!J14="","",IF($R14+$S14+$V14+$W14+$Z14+$AA14+$Q14=7,"TRUE",IF($R14+$S14+$V14+$W14+$Z14+$AA14+$Q14=14,"TRUE","FALSE")))</f>
        <v/>
      </c>
      <c r="AK14" s="909" t="str">
        <f>IF('8c1 - MSA Attribute - Form'!C14="","",IF('8c1 - MSA Attribute - Form'!Q14+'8c1 - MSA Attribute - Form'!R14+'8c1 - MSA Attribute - Form'!S14=3, "TRUE",IF('8c1 - MSA Attribute - Form'!Q14+'8c1 - MSA Attribute - Form'!R14+'8c1 - MSA Attribute - Form'!S14=6,"TRUE","FALSE")))</f>
        <v/>
      </c>
      <c r="AL14" s="909" t="str">
        <f>IF('8c1 - MSA Attribute - Form'!$C14="","",IF($Q14+V14+W14=3, "TRUE",IF($Q14+V14+W14=6,"TRUE","FALSE")))</f>
        <v/>
      </c>
      <c r="AM14" s="908" t="str">
        <f>IF('8c1 - MSA Attribute - Form'!J14="","",IF('8c1 - MSA Attribute - Form'!$C14="","",IF($Q14+Z14+AA14=3, "TRUE",IF($Q14+Z14+AA14=6,"TRUE","FALSE"))))</f>
        <v/>
      </c>
      <c r="AN14" s="940" t="str">
        <f t="shared" ref="AN14:AN45" si="3">IF($Q14&lt;&gt;"",IF($Q14=1,IF(R14=2,IF(S14=2,1,0),0),0),"")</f>
        <v/>
      </c>
      <c r="AO14" s="940" t="str">
        <f t="shared" ref="AO14:AO45" si="4">IF($Q14&lt;&gt;"",IF($Q14=2,IF(S14=1,IF(T14=1,1,0),0),0),"")</f>
        <v/>
      </c>
      <c r="AP14" s="940" t="str">
        <f t="shared" ref="AP14:AP45" si="5">IF($Q14&lt;&gt;"",IF(R14&lt;&gt;S14,1,0),"")</f>
        <v/>
      </c>
      <c r="AQ14" s="940" t="str">
        <f t="shared" ref="AQ14:AQ45" si="6">IF($Q14&lt;&gt;"",IF($Q14=1,IF(V14=2,IF(W14=2,1,0),0),0),"")</f>
        <v/>
      </c>
      <c r="AR14" s="940" t="str">
        <f t="shared" ref="AR14:AR45" si="7">IF($Q14&lt;&gt;"",IF($Q14=2,IF(V14=1,IF(W14=1,1,0),0),0),"")</f>
        <v/>
      </c>
      <c r="AS14" s="940" t="str">
        <f>IF($Q14&lt;&gt;"",IF(V14&lt;&gt;W14,1,0),"")</f>
        <v/>
      </c>
      <c r="AT14" s="940" t="str">
        <f t="shared" ref="AT14:AT45" si="8">IF($Q14&lt;&gt;"",IF($Q14=1,IF(Z14=2,IF(AA14=2,1,0),0),0),"")</f>
        <v/>
      </c>
      <c r="AU14" s="940" t="str">
        <f t="shared" ref="AU14:AU45" si="9">IF($Q14&lt;&gt;"",IF($Q14=2,IF(Z14=1,IF(AA14=1,1,0),0),0),"")</f>
        <v/>
      </c>
      <c r="AV14" s="940" t="str">
        <f t="shared" ref="AV14:AV45" si="10">IF($Q14&lt;&gt;"",IF(Z14&lt;&gt;AA14,1,0),"")</f>
        <v/>
      </c>
    </row>
    <row r="15" spans="2:48" s="930" customFormat="1" ht="15.5">
      <c r="B15" s="929">
        <v>2</v>
      </c>
      <c r="C15" s="937"/>
      <c r="D15" s="936"/>
      <c r="E15" s="935"/>
      <c r="F15" s="933"/>
      <c r="G15" s="936"/>
      <c r="H15" s="935"/>
      <c r="I15" s="933"/>
      <c r="J15" s="936"/>
      <c r="K15" s="935"/>
      <c r="L15" s="927" t="str">
        <f>IF(D15="","",IF('8c1 - MSA Attribute - Form'!AD15="TRUE","Y","N"))</f>
        <v/>
      </c>
      <c r="M15" s="926" t="str">
        <f>IF(E15="","",IF('8c1 - MSA Attribute - Form'!AE15="TRUE","Y","N"))</f>
        <v/>
      </c>
      <c r="P15" s="917">
        <v>2</v>
      </c>
      <c r="Q15" s="916" t="str">
        <f>IF('8c1 - MSA Attribute - Form'!C15="","",IF('8c1 - MSA Attribute - Form'!C15='8c1 - MSA Attribute - Form'!$C$8,'8c1 - MSA Attribute - Form'!$B$8,'8c1 - MSA Attribute - Form'!$B$9))</f>
        <v/>
      </c>
      <c r="R15" s="915" t="str">
        <f>IF('8c1 - MSA Attribute - Form'!D15="","",IF('8c1 - MSA Attribute - Form'!D15='8c1 - MSA Attribute - Form'!$C$8,'8c1 - MSA Attribute - Form'!$B$8,'8c1 - MSA Attribute - Form'!$B$9))</f>
        <v/>
      </c>
      <c r="S15" s="913" t="str">
        <f>IF('8c1 - MSA Attribute - Form'!E15="","",IF('8c1 - MSA Attribute - Form'!E15='8c1 - MSA Attribute - Form'!$C$8,'8c1 - MSA Attribute - Form'!$B$8,'8c1 - MSA Attribute - Form'!$B$9))</f>
        <v/>
      </c>
      <c r="T15" s="915" t="str">
        <f t="shared" si="0"/>
        <v/>
      </c>
      <c r="U15" s="913" t="str">
        <f>IF('8c1 - MSA Attribute - Form'!$C15="","",IF(AK15="TRUE",1,0))</f>
        <v/>
      </c>
      <c r="V15" s="915" t="str">
        <f>IF('8c1 - MSA Attribute - Form'!H15="","",IF('8c1 - MSA Attribute - Form'!G15='8c1 - MSA Attribute - Form'!$C$8,'8c1 - MSA Attribute - Form'!$B$8,'8c1 - MSA Attribute - Form'!$B$9))</f>
        <v/>
      </c>
      <c r="W15" s="913" t="str">
        <f>IF('8c1 - MSA Attribute - Form'!G15="","",IF('8c1 - MSA Attribute - Form'!H15='8c1 - MSA Attribute - Form'!$C$8,'8c1 - MSA Attribute - Form'!$B$8,'8c1 - MSA Attribute - Form'!$B$9))</f>
        <v/>
      </c>
      <c r="X15" s="915" t="str">
        <f t="shared" si="1"/>
        <v/>
      </c>
      <c r="Y15" s="913" t="str">
        <f>IF('8c1 - MSA Attribute - Form'!$C15="","",IF(AL15="TRUE",1,0))</f>
        <v/>
      </c>
      <c r="Z15" s="915" t="str">
        <f>IF('8c1 - MSA Attribute - Form'!K15="","",IF('8c1 - MSA Attribute - Form'!J15='8c1 - MSA Attribute - Form'!$C$8,'8c1 - MSA Attribute - Form'!$B$8,'8c1 - MSA Attribute - Form'!$B$9))</f>
        <v/>
      </c>
      <c r="AA15" s="915" t="str">
        <f>IF('8c1 - MSA Attribute - Form'!J15="","",IF('8c1 - MSA Attribute - Form'!K15='8c1 - MSA Attribute - Form'!$C$8,'8c1 - MSA Attribute - Form'!$B$8,'8c1 - MSA Attribute - Form'!$B$9))</f>
        <v/>
      </c>
      <c r="AB15" s="915" t="str">
        <f t="shared" si="2"/>
        <v/>
      </c>
      <c r="AC15" s="913" t="str">
        <f>IF('8c1 - MSA Attribute - Form'!$C15="","",IF(AM15="TRUE",1,0))</f>
        <v/>
      </c>
      <c r="AD15" s="912" t="str">
        <f>IF('8c1 - MSA Attribute - Form'!G15="","",IF(Z15="",AG15,AH15))</f>
        <v/>
      </c>
      <c r="AE15" s="912" t="str">
        <f>IF('8c1 - MSA Attribute - Form'!G15="","",IF(Z15="",AI15,AJ15))</f>
        <v/>
      </c>
      <c r="AF15" s="884"/>
      <c r="AG15" s="910" t="str">
        <f>IF('8c1 - MSA Attribute - Form'!G15="","",IF($R15+$S15+$V15+$W15=4,"TRUE",IF($R15+$S15+$V15+$W15=8,"TRUE","FALSE")))</f>
        <v/>
      </c>
      <c r="AH15" s="910" t="str">
        <f>IF('8c1 - MSA Attribute - Form'!J15="","",IF($R15+$S15+$V15+$W15+$Z15+$AA15=6,"TRUE",IF($R15+$S15+$V15+$W15+$Z15+$AA15=12,"TRUE","FALSE")))</f>
        <v/>
      </c>
      <c r="AI15" s="910" t="str">
        <f>IF('8c1 - MSA Attribute - Form'!G15="","",IF($R15+$S15+$V15+$W15+$Q15=5,"TRUE",IF($R15+$S15+$V15+$W15+$Q15=10,"TRUE","FALSE")))</f>
        <v/>
      </c>
      <c r="AJ15" s="910" t="str">
        <f>IF('8c1 - MSA Attribute - Form'!J15="","",IF($R15+$S15+$V15+$W15+$Z15+$AA15+$Q15=7,"TRUE",IF($R15+$S15+$V15+$W15+$Z15+$AA15+$Q15=14,"TRUE","FALSE")))</f>
        <v/>
      </c>
      <c r="AK15" s="909" t="str">
        <f>IF('8c1 - MSA Attribute - Form'!C15="","",IF('8c1 - MSA Attribute - Form'!Q15+'8c1 - MSA Attribute - Form'!R15+'8c1 - MSA Attribute - Form'!S15=3, "TRUE",IF('8c1 - MSA Attribute - Form'!Q15+'8c1 - MSA Attribute - Form'!R15+'8c1 - MSA Attribute - Form'!S15=6,"TRUE","FALSE")))</f>
        <v/>
      </c>
      <c r="AL15" s="909" t="str">
        <f>IF('8c1 - MSA Attribute - Form'!$C15="","",IF($Q15+V15+W15=3, "TRUE",IF($Q15+V15+W15=6,"TRUE","FALSE")))</f>
        <v/>
      </c>
      <c r="AM15" s="908" t="str">
        <f>IF('8c1 - MSA Attribute - Form'!J15="","",IF('8c1 - MSA Attribute - Form'!$C15="","",IF($Q15+Z15+AA15=3, "TRUE",IF($Q15+Z15+AA15=6,"TRUE","FALSE"))))</f>
        <v/>
      </c>
      <c r="AN15" s="907" t="str">
        <f t="shared" si="3"/>
        <v/>
      </c>
      <c r="AO15" s="907" t="str">
        <f t="shared" si="4"/>
        <v/>
      </c>
      <c r="AP15" s="907" t="str">
        <f t="shared" si="5"/>
        <v/>
      </c>
      <c r="AQ15" s="907" t="str">
        <f t="shared" si="6"/>
        <v/>
      </c>
      <c r="AR15" s="907" t="str">
        <f t="shared" si="7"/>
        <v/>
      </c>
      <c r="AS15" s="907" t="str">
        <f t="shared" ref="AS15:AS46" si="11">IF(Q15&lt;&gt;"",IF(V15&lt;&gt;W15,1,0),"")</f>
        <v/>
      </c>
      <c r="AT15" s="907" t="str">
        <f t="shared" si="8"/>
        <v/>
      </c>
      <c r="AU15" s="907" t="str">
        <f t="shared" si="9"/>
        <v/>
      </c>
      <c r="AV15" s="907" t="str">
        <f t="shared" si="10"/>
        <v/>
      </c>
    </row>
    <row r="16" spans="2:48" s="930" customFormat="1" ht="15.5">
      <c r="B16" s="929">
        <v>3</v>
      </c>
      <c r="C16" s="937"/>
      <c r="D16" s="936"/>
      <c r="E16" s="935"/>
      <c r="F16" s="933"/>
      <c r="G16" s="936"/>
      <c r="H16" s="935"/>
      <c r="I16" s="933"/>
      <c r="J16" s="939"/>
      <c r="K16" s="938"/>
      <c r="L16" s="927" t="str">
        <f>IF(D16="","",IF('8c1 - MSA Attribute - Form'!AD16="TRUE","Y","N"))</f>
        <v/>
      </c>
      <c r="M16" s="926" t="str">
        <f>IF(E16="","",IF('8c1 - MSA Attribute - Form'!AE16="TRUE","Y","N"))</f>
        <v/>
      </c>
      <c r="P16" s="917">
        <v>3</v>
      </c>
      <c r="Q16" s="916" t="str">
        <f>IF('8c1 - MSA Attribute - Form'!C16="","",IF('8c1 - MSA Attribute - Form'!C16='8c1 - MSA Attribute - Form'!$C$8,'8c1 - MSA Attribute - Form'!$B$8,'8c1 - MSA Attribute - Form'!$B$9))</f>
        <v/>
      </c>
      <c r="R16" s="915" t="str">
        <f>IF('8c1 - MSA Attribute - Form'!D16="","",IF('8c1 - MSA Attribute - Form'!D16='8c1 - MSA Attribute - Form'!$C$8,'8c1 - MSA Attribute - Form'!$B$8,'8c1 - MSA Attribute - Form'!$B$9))</f>
        <v/>
      </c>
      <c r="S16" s="913" t="str">
        <f>IF('8c1 - MSA Attribute - Form'!E16="","",IF('8c1 - MSA Attribute - Form'!E16='8c1 - MSA Attribute - Form'!$C$8,'8c1 - MSA Attribute - Form'!$B$8,'8c1 - MSA Attribute - Form'!$B$9))</f>
        <v/>
      </c>
      <c r="T16" s="915" t="str">
        <f t="shared" si="0"/>
        <v/>
      </c>
      <c r="U16" s="913" t="str">
        <f>IF('8c1 - MSA Attribute - Form'!$C16="","",IF(AK16="TRUE",1,0))</f>
        <v/>
      </c>
      <c r="V16" s="915" t="str">
        <f>IF('8c1 - MSA Attribute - Form'!H16="","",IF('8c1 - MSA Attribute - Form'!G16='8c1 - MSA Attribute - Form'!$C$8,'8c1 - MSA Attribute - Form'!$B$8,'8c1 - MSA Attribute - Form'!$B$9))</f>
        <v/>
      </c>
      <c r="W16" s="913" t="str">
        <f>IF('8c1 - MSA Attribute - Form'!G16="","",IF('8c1 - MSA Attribute - Form'!H16='8c1 - MSA Attribute - Form'!$C$8,'8c1 - MSA Attribute - Form'!$B$8,'8c1 - MSA Attribute - Form'!$B$9))</f>
        <v/>
      </c>
      <c r="X16" s="915" t="str">
        <f t="shared" si="1"/>
        <v/>
      </c>
      <c r="Y16" s="913" t="str">
        <f>IF('8c1 - MSA Attribute - Form'!$C16="","",IF(AL16="TRUE",1,0))</f>
        <v/>
      </c>
      <c r="Z16" s="915" t="str">
        <f>IF('8c1 - MSA Attribute - Form'!K16="","",IF('8c1 - MSA Attribute - Form'!J16='8c1 - MSA Attribute - Form'!$C$8,'8c1 - MSA Attribute - Form'!$B$8,'8c1 - MSA Attribute - Form'!$B$9))</f>
        <v/>
      </c>
      <c r="AA16" s="915" t="str">
        <f>IF('8c1 - MSA Attribute - Form'!J16="","",IF('8c1 - MSA Attribute - Form'!K16='8c1 - MSA Attribute - Form'!$C$8,'8c1 - MSA Attribute - Form'!$B$8,'8c1 - MSA Attribute - Form'!$B$9))</f>
        <v/>
      </c>
      <c r="AB16" s="915" t="str">
        <f t="shared" si="2"/>
        <v/>
      </c>
      <c r="AC16" s="913" t="str">
        <f>IF('8c1 - MSA Attribute - Form'!$C16="","",IF(AM16="TRUE",1,0))</f>
        <v/>
      </c>
      <c r="AD16" s="912" t="str">
        <f>IF('8c1 - MSA Attribute - Form'!G16="","",IF(Z16="",AG16,AH16))</f>
        <v/>
      </c>
      <c r="AE16" s="912" t="str">
        <f>IF('8c1 - MSA Attribute - Form'!G16="","",IF(Z16="",AI16,AJ16))</f>
        <v/>
      </c>
      <c r="AF16" s="884"/>
      <c r="AG16" s="910" t="str">
        <f>IF('8c1 - MSA Attribute - Form'!G16="","",IF($R16+$S16+$V16+$W16=4,"TRUE",IF($R16+$S16+$V16+$W16=8,"TRUE","FALSE")))</f>
        <v/>
      </c>
      <c r="AH16" s="910" t="str">
        <f>IF('8c1 - MSA Attribute - Form'!J16="","",IF($R16+$S16+$V16+$W16+$Z16+$AA16=6,"TRUE",IF($R16+$S16+$V16+$W16+$Z16+$AA16=12,"TRUE","FALSE")))</f>
        <v/>
      </c>
      <c r="AI16" s="910" t="str">
        <f>IF('8c1 - MSA Attribute - Form'!G16="","",IF($R16+$S16+$V16+$W16+$Q16=5,"TRUE",IF($R16+$S16+$V16+$W16+$Q16=10,"TRUE","FALSE")))</f>
        <v/>
      </c>
      <c r="AJ16" s="910" t="str">
        <f>IF('8c1 - MSA Attribute - Form'!J16="","",IF($R16+$S16+$V16+$W16+$Z16+$AA16+$Q16=7,"TRUE",IF($R16+$S16+$V16+$W16+$Z16+$AA16+$Q16=14,"TRUE","FALSE")))</f>
        <v/>
      </c>
      <c r="AK16" s="909" t="str">
        <f>IF('8c1 - MSA Attribute - Form'!C16="","",IF('8c1 - MSA Attribute - Form'!Q16+'8c1 - MSA Attribute - Form'!R16+'8c1 - MSA Attribute - Form'!S16=3, "TRUE",IF('8c1 - MSA Attribute - Form'!Q16+'8c1 - MSA Attribute - Form'!R16+'8c1 - MSA Attribute - Form'!S16=6,"TRUE","FALSE")))</f>
        <v/>
      </c>
      <c r="AL16" s="909" t="str">
        <f>IF('8c1 - MSA Attribute - Form'!$C16="","",IF($Q16+V16+W16=3, "TRUE",IF($Q16+V16+W16=6,"TRUE","FALSE")))</f>
        <v/>
      </c>
      <c r="AM16" s="908" t="str">
        <f>IF('8c1 - MSA Attribute - Form'!J16="","",IF('8c1 - MSA Attribute - Form'!$C16="","",IF($Q16+Z16+AA16=3, "TRUE",IF($Q16+Z16+AA16=6,"TRUE","FALSE"))))</f>
        <v/>
      </c>
      <c r="AN16" s="907" t="str">
        <f t="shared" si="3"/>
        <v/>
      </c>
      <c r="AO16" s="907" t="str">
        <f t="shared" si="4"/>
        <v/>
      </c>
      <c r="AP16" s="907" t="str">
        <f t="shared" si="5"/>
        <v/>
      </c>
      <c r="AQ16" s="907" t="str">
        <f t="shared" si="6"/>
        <v/>
      </c>
      <c r="AR16" s="907" t="str">
        <f t="shared" si="7"/>
        <v/>
      </c>
      <c r="AS16" s="907" t="str">
        <f t="shared" si="11"/>
        <v/>
      </c>
      <c r="AT16" s="907" t="str">
        <f t="shared" si="8"/>
        <v/>
      </c>
      <c r="AU16" s="907" t="str">
        <f t="shared" si="9"/>
        <v/>
      </c>
      <c r="AV16" s="907" t="str">
        <f t="shared" si="10"/>
        <v/>
      </c>
    </row>
    <row r="17" spans="2:48" s="930" customFormat="1" ht="15.5">
      <c r="B17" s="929">
        <v>4</v>
      </c>
      <c r="C17" s="937"/>
      <c r="D17" s="936"/>
      <c r="E17" s="935"/>
      <c r="F17" s="933"/>
      <c r="G17" s="936"/>
      <c r="H17" s="935"/>
      <c r="I17" s="933"/>
      <c r="J17" s="936"/>
      <c r="K17" s="935"/>
      <c r="L17" s="927" t="str">
        <f>IF(D17="","",IF('8c1 - MSA Attribute - Form'!AD17="TRUE","Y","N"))</f>
        <v/>
      </c>
      <c r="M17" s="926" t="str">
        <f>IF(E17="","",IF('8c1 - MSA Attribute - Form'!AE17="TRUE","Y","N"))</f>
        <v/>
      </c>
      <c r="P17" s="917">
        <v>4</v>
      </c>
      <c r="Q17" s="916" t="str">
        <f>IF('8c1 - MSA Attribute - Form'!C17="","",IF('8c1 - MSA Attribute - Form'!C17='8c1 - MSA Attribute - Form'!$C$8,'8c1 - MSA Attribute - Form'!$B$8,'8c1 - MSA Attribute - Form'!$B$9))</f>
        <v/>
      </c>
      <c r="R17" s="915" t="str">
        <f>IF('8c1 - MSA Attribute - Form'!D17="","",IF('8c1 - MSA Attribute - Form'!D17='8c1 - MSA Attribute - Form'!$C$8,'8c1 - MSA Attribute - Form'!$B$8,'8c1 - MSA Attribute - Form'!$B$9))</f>
        <v/>
      </c>
      <c r="S17" s="913" t="str">
        <f>IF('8c1 - MSA Attribute - Form'!E17="","",IF('8c1 - MSA Attribute - Form'!E17='8c1 - MSA Attribute - Form'!$C$8,'8c1 - MSA Attribute - Form'!$B$8,'8c1 - MSA Attribute - Form'!$B$9))</f>
        <v/>
      </c>
      <c r="T17" s="915" t="str">
        <f t="shared" si="0"/>
        <v/>
      </c>
      <c r="U17" s="913" t="str">
        <f>IF('8c1 - MSA Attribute - Form'!$C17="","",IF(AK17="TRUE",1,0))</f>
        <v/>
      </c>
      <c r="V17" s="915" t="str">
        <f>IF('8c1 - MSA Attribute - Form'!H17="","",IF('8c1 - MSA Attribute - Form'!G17='8c1 - MSA Attribute - Form'!$C$8,'8c1 - MSA Attribute - Form'!$B$8,'8c1 - MSA Attribute - Form'!$B$9))</f>
        <v/>
      </c>
      <c r="W17" s="913" t="str">
        <f>IF('8c1 - MSA Attribute - Form'!G17="","",IF('8c1 - MSA Attribute - Form'!H17='8c1 - MSA Attribute - Form'!$C$8,'8c1 - MSA Attribute - Form'!$B$8,'8c1 - MSA Attribute - Form'!$B$9))</f>
        <v/>
      </c>
      <c r="X17" s="915" t="str">
        <f t="shared" si="1"/>
        <v/>
      </c>
      <c r="Y17" s="913" t="str">
        <f>IF('8c1 - MSA Attribute - Form'!$C17="","",IF(AL17="TRUE",1,0))</f>
        <v/>
      </c>
      <c r="Z17" s="915" t="str">
        <f>IF('8c1 - MSA Attribute - Form'!K17="","",IF('8c1 - MSA Attribute - Form'!J17='8c1 - MSA Attribute - Form'!$C$8,'8c1 - MSA Attribute - Form'!$B$8,'8c1 - MSA Attribute - Form'!$B$9))</f>
        <v/>
      </c>
      <c r="AA17" s="915" t="str">
        <f>IF('8c1 - MSA Attribute - Form'!J17="","",IF('8c1 - MSA Attribute - Form'!K17='8c1 - MSA Attribute - Form'!$C$8,'8c1 - MSA Attribute - Form'!$B$8,'8c1 - MSA Attribute - Form'!$B$9))</f>
        <v/>
      </c>
      <c r="AB17" s="915" t="str">
        <f t="shared" si="2"/>
        <v/>
      </c>
      <c r="AC17" s="913" t="str">
        <f>IF('8c1 - MSA Attribute - Form'!$C17="","",IF(AM17="TRUE",1,0))</f>
        <v/>
      </c>
      <c r="AD17" s="912" t="str">
        <f>IF('8c1 - MSA Attribute - Form'!G17="","",IF(Z17="",AG17,AH17))</f>
        <v/>
      </c>
      <c r="AE17" s="912" t="str">
        <f>IF('8c1 - MSA Attribute - Form'!G17="","",IF(Z17="",AI17,AJ17))</f>
        <v/>
      </c>
      <c r="AF17" s="884"/>
      <c r="AG17" s="910" t="str">
        <f>IF('8c1 - MSA Attribute - Form'!G17="","",IF($R17+$S17+$V17+$W17=4,"TRUE",IF($R17+$S17+$V17+$W17=8,"TRUE","FALSE")))</f>
        <v/>
      </c>
      <c r="AH17" s="910" t="str">
        <f>IF('8c1 - MSA Attribute - Form'!J17="","",IF($R17+$S17+$V17+$W17+$Z17+$AA17=6,"TRUE",IF($R17+$S17+$V17+$W17+$Z17+$AA17=12,"TRUE","FALSE")))</f>
        <v/>
      </c>
      <c r="AI17" s="910" t="str">
        <f>IF('8c1 - MSA Attribute - Form'!G17="","",IF($R17+$S17+$V17+$W17+$Q17=5,"TRUE",IF($R17+$S17+$V17+$W17+$Q17=10,"TRUE","FALSE")))</f>
        <v/>
      </c>
      <c r="AJ17" s="910" t="str">
        <f>IF('8c1 - MSA Attribute - Form'!J17="","",IF($R17+$S17+$V17+$W17+$Z17+$AA17+$Q17=7,"TRUE",IF($R17+$S17+$V17+$W17+$Z17+$AA17+$Q17=14,"TRUE","FALSE")))</f>
        <v/>
      </c>
      <c r="AK17" s="909" t="str">
        <f>IF('8c1 - MSA Attribute - Form'!C17="","",IF('8c1 - MSA Attribute - Form'!Q17+'8c1 - MSA Attribute - Form'!R17+'8c1 - MSA Attribute - Form'!S17=3, "TRUE",IF('8c1 - MSA Attribute - Form'!Q17+'8c1 - MSA Attribute - Form'!R17+'8c1 - MSA Attribute - Form'!S17=6,"TRUE","FALSE")))</f>
        <v/>
      </c>
      <c r="AL17" s="909" t="str">
        <f>IF('8c1 - MSA Attribute - Form'!$C17="","",IF($Q17+V17+W17=3, "TRUE",IF($Q17+V17+W17=6,"TRUE","FALSE")))</f>
        <v/>
      </c>
      <c r="AM17" s="908" t="str">
        <f>IF('8c1 - MSA Attribute - Form'!J17="","",IF('8c1 - MSA Attribute - Form'!$C17="","",IF($Q17+Z17+AA17=3, "TRUE",IF($Q17+Z17+AA17=6,"TRUE","FALSE"))))</f>
        <v/>
      </c>
      <c r="AN17" s="907" t="str">
        <f t="shared" si="3"/>
        <v/>
      </c>
      <c r="AO17" s="907" t="str">
        <f t="shared" si="4"/>
        <v/>
      </c>
      <c r="AP17" s="907" t="str">
        <f t="shared" si="5"/>
        <v/>
      </c>
      <c r="AQ17" s="907" t="str">
        <f t="shared" si="6"/>
        <v/>
      </c>
      <c r="AR17" s="907" t="str">
        <f t="shared" si="7"/>
        <v/>
      </c>
      <c r="AS17" s="907" t="str">
        <f t="shared" si="11"/>
        <v/>
      </c>
      <c r="AT17" s="907" t="str">
        <f t="shared" si="8"/>
        <v/>
      </c>
      <c r="AU17" s="907" t="str">
        <f t="shared" si="9"/>
        <v/>
      </c>
      <c r="AV17" s="907" t="str">
        <f t="shared" si="10"/>
        <v/>
      </c>
    </row>
    <row r="18" spans="2:48" s="930" customFormat="1" ht="15.5">
      <c r="B18" s="929">
        <v>5</v>
      </c>
      <c r="C18" s="937"/>
      <c r="D18" s="936"/>
      <c r="E18" s="938"/>
      <c r="F18" s="933"/>
      <c r="G18" s="939"/>
      <c r="H18" s="938"/>
      <c r="I18" s="933"/>
      <c r="J18" s="936"/>
      <c r="K18" s="935"/>
      <c r="L18" s="927" t="str">
        <f>IF(D18="","",IF('8c1 - MSA Attribute - Form'!AD18="TRUE","Y","N"))</f>
        <v/>
      </c>
      <c r="M18" s="926" t="str">
        <f>IF(E18="","",IF('8c1 - MSA Attribute - Form'!AE18="TRUE","Y","N"))</f>
        <v/>
      </c>
      <c r="P18" s="917">
        <v>5</v>
      </c>
      <c r="Q18" s="916" t="str">
        <f>IF('8c1 - MSA Attribute - Form'!C18="","",IF('8c1 - MSA Attribute - Form'!C18='8c1 - MSA Attribute - Form'!$C$8,'8c1 - MSA Attribute - Form'!$B$8,'8c1 - MSA Attribute - Form'!$B$9))</f>
        <v/>
      </c>
      <c r="R18" s="915" t="str">
        <f>IF('8c1 - MSA Attribute - Form'!D18="","",IF('8c1 - MSA Attribute - Form'!D18='8c1 - MSA Attribute - Form'!$C$8,'8c1 - MSA Attribute - Form'!$B$8,'8c1 - MSA Attribute - Form'!$B$9))</f>
        <v/>
      </c>
      <c r="S18" s="913" t="str">
        <f>IF('8c1 - MSA Attribute - Form'!E18="","",IF('8c1 - MSA Attribute - Form'!E18='8c1 - MSA Attribute - Form'!$C$8,'8c1 - MSA Attribute - Form'!$B$8,'8c1 - MSA Attribute - Form'!$B$9))</f>
        <v/>
      </c>
      <c r="T18" s="915" t="str">
        <f t="shared" si="0"/>
        <v/>
      </c>
      <c r="U18" s="913" t="str">
        <f>IF('8c1 - MSA Attribute - Form'!$C18="","",IF(AK18="TRUE",1,0))</f>
        <v/>
      </c>
      <c r="V18" s="915" t="str">
        <f>IF('8c1 - MSA Attribute - Form'!H18="","",IF('8c1 - MSA Attribute - Form'!G18='8c1 - MSA Attribute - Form'!$C$8,'8c1 - MSA Attribute - Form'!$B$8,'8c1 - MSA Attribute - Form'!$B$9))</f>
        <v/>
      </c>
      <c r="W18" s="913" t="str">
        <f>IF('8c1 - MSA Attribute - Form'!G18="","",IF('8c1 - MSA Attribute - Form'!H18='8c1 - MSA Attribute - Form'!$C$8,'8c1 - MSA Attribute - Form'!$B$8,'8c1 - MSA Attribute - Form'!$B$9))</f>
        <v/>
      </c>
      <c r="X18" s="915" t="str">
        <f t="shared" si="1"/>
        <v/>
      </c>
      <c r="Y18" s="913" t="str">
        <f>IF('8c1 - MSA Attribute - Form'!$C18="","",IF(AL18="TRUE",1,0))</f>
        <v/>
      </c>
      <c r="Z18" s="915" t="str">
        <f>IF('8c1 - MSA Attribute - Form'!K18="","",IF('8c1 - MSA Attribute - Form'!J18='8c1 - MSA Attribute - Form'!$C$8,'8c1 - MSA Attribute - Form'!$B$8,'8c1 - MSA Attribute - Form'!$B$9))</f>
        <v/>
      </c>
      <c r="AA18" s="915" t="str">
        <f>IF('8c1 - MSA Attribute - Form'!J18="","",IF('8c1 - MSA Attribute - Form'!K18='8c1 - MSA Attribute - Form'!$C$8,'8c1 - MSA Attribute - Form'!$B$8,'8c1 - MSA Attribute - Form'!$B$9))</f>
        <v/>
      </c>
      <c r="AB18" s="915" t="str">
        <f t="shared" si="2"/>
        <v/>
      </c>
      <c r="AC18" s="913" t="str">
        <f>IF('8c1 - MSA Attribute - Form'!$C18="","",IF(AM18="TRUE",1,0))</f>
        <v/>
      </c>
      <c r="AD18" s="912" t="str">
        <f>IF('8c1 - MSA Attribute - Form'!G18="","",IF(Z18="",AG18,AH18))</f>
        <v/>
      </c>
      <c r="AE18" s="912" t="str">
        <f>IF('8c1 - MSA Attribute - Form'!G18="","",IF(Z18="",AI18,AJ18))</f>
        <v/>
      </c>
      <c r="AF18" s="884"/>
      <c r="AG18" s="910" t="str">
        <f>IF('8c1 - MSA Attribute - Form'!G18="","",IF($R18+$S18+$V18+$W18=4,"TRUE",IF($R18+$S18+$V18+$W18=8,"TRUE","FALSE")))</f>
        <v/>
      </c>
      <c r="AH18" s="910" t="str">
        <f>IF('8c1 - MSA Attribute - Form'!J18="","",IF($R18+$S18+$V18+$W18+$Z18+$AA18=6,"TRUE",IF($R18+$S18+$V18+$W18+$Z18+$AA18=12,"TRUE","FALSE")))</f>
        <v/>
      </c>
      <c r="AI18" s="910" t="str">
        <f>IF('8c1 - MSA Attribute - Form'!G18="","",IF($R18+$S18+$V18+$W18+$Q18=5,"TRUE",IF($R18+$S18+$V18+$W18+$Q18=10,"TRUE","FALSE")))</f>
        <v/>
      </c>
      <c r="AJ18" s="910" t="str">
        <f>IF('8c1 - MSA Attribute - Form'!J18="","",IF($R18+$S18+$V18+$W18+$Z18+$AA18+$Q18=7,"TRUE",IF($R18+$S18+$V18+$W18+$Z18+$AA18+$Q18=14,"TRUE","FALSE")))</f>
        <v/>
      </c>
      <c r="AK18" s="909" t="str">
        <f>IF('8c1 - MSA Attribute - Form'!C18="","",IF('8c1 - MSA Attribute - Form'!Q18+'8c1 - MSA Attribute - Form'!R18+'8c1 - MSA Attribute - Form'!S18=3, "TRUE",IF('8c1 - MSA Attribute - Form'!Q18+'8c1 - MSA Attribute - Form'!R18+'8c1 - MSA Attribute - Form'!S18=6,"TRUE","FALSE")))</f>
        <v/>
      </c>
      <c r="AL18" s="909" t="str">
        <f>IF('8c1 - MSA Attribute - Form'!$C18="","",IF($Q18+V18+W18=3, "TRUE",IF($Q18+V18+W18=6,"TRUE","FALSE")))</f>
        <v/>
      </c>
      <c r="AM18" s="908" t="str">
        <f>IF('8c1 - MSA Attribute - Form'!J18="","",IF('8c1 - MSA Attribute - Form'!$C18="","",IF($Q18+Z18+AA18=3, "TRUE",IF($Q18+Z18+AA18=6,"TRUE","FALSE"))))</f>
        <v/>
      </c>
      <c r="AN18" s="907" t="str">
        <f t="shared" si="3"/>
        <v/>
      </c>
      <c r="AO18" s="907" t="str">
        <f t="shared" si="4"/>
        <v/>
      </c>
      <c r="AP18" s="907" t="str">
        <f t="shared" si="5"/>
        <v/>
      </c>
      <c r="AQ18" s="907" t="str">
        <f t="shared" si="6"/>
        <v/>
      </c>
      <c r="AR18" s="907" t="str">
        <f t="shared" si="7"/>
        <v/>
      </c>
      <c r="AS18" s="907" t="str">
        <f t="shared" si="11"/>
        <v/>
      </c>
      <c r="AT18" s="907" t="str">
        <f t="shared" si="8"/>
        <v/>
      </c>
      <c r="AU18" s="907" t="str">
        <f t="shared" si="9"/>
        <v/>
      </c>
      <c r="AV18" s="907" t="str">
        <f t="shared" si="10"/>
        <v/>
      </c>
    </row>
    <row r="19" spans="2:48" s="930" customFormat="1" ht="15.5">
      <c r="B19" s="929">
        <v>6</v>
      </c>
      <c r="C19" s="937"/>
      <c r="D19" s="936"/>
      <c r="E19" s="935"/>
      <c r="F19" s="933"/>
      <c r="G19" s="936"/>
      <c r="H19" s="935"/>
      <c r="I19" s="933"/>
      <c r="J19" s="936"/>
      <c r="K19" s="935"/>
      <c r="L19" s="927" t="str">
        <f>IF(D19="","",IF('8c1 - MSA Attribute - Form'!AD19="TRUE","Y","N"))</f>
        <v/>
      </c>
      <c r="M19" s="926" t="str">
        <f>IF(E19="","",IF('8c1 - MSA Attribute - Form'!AE19="TRUE","Y","N"))</f>
        <v/>
      </c>
      <c r="P19" s="917">
        <v>6</v>
      </c>
      <c r="Q19" s="916" t="str">
        <f>IF('8c1 - MSA Attribute - Form'!C19="","",IF('8c1 - MSA Attribute - Form'!C19='8c1 - MSA Attribute - Form'!$C$8,'8c1 - MSA Attribute - Form'!$B$8,'8c1 - MSA Attribute - Form'!$B$9))</f>
        <v/>
      </c>
      <c r="R19" s="915" t="str">
        <f>IF('8c1 - MSA Attribute - Form'!D19="","",IF('8c1 - MSA Attribute - Form'!D19='8c1 - MSA Attribute - Form'!$C$8,'8c1 - MSA Attribute - Form'!$B$8,'8c1 - MSA Attribute - Form'!$B$9))</f>
        <v/>
      </c>
      <c r="S19" s="913" t="str">
        <f>IF('8c1 - MSA Attribute - Form'!E19="","",IF('8c1 - MSA Attribute - Form'!E19='8c1 - MSA Attribute - Form'!$C$8,'8c1 - MSA Attribute - Form'!$B$8,'8c1 - MSA Attribute - Form'!$B$9))</f>
        <v/>
      </c>
      <c r="T19" s="915" t="str">
        <f t="shared" si="0"/>
        <v/>
      </c>
      <c r="U19" s="913" t="str">
        <f>IF('8c1 - MSA Attribute - Form'!$C19="","",IF(AK19="TRUE",1,0))</f>
        <v/>
      </c>
      <c r="V19" s="915" t="str">
        <f>IF('8c1 - MSA Attribute - Form'!H19="","",IF('8c1 - MSA Attribute - Form'!G19='8c1 - MSA Attribute - Form'!$C$8,'8c1 - MSA Attribute - Form'!$B$8,'8c1 - MSA Attribute - Form'!$B$9))</f>
        <v/>
      </c>
      <c r="W19" s="913" t="str">
        <f>IF('8c1 - MSA Attribute - Form'!G19="","",IF('8c1 - MSA Attribute - Form'!H19='8c1 - MSA Attribute - Form'!$C$8,'8c1 - MSA Attribute - Form'!$B$8,'8c1 - MSA Attribute - Form'!$B$9))</f>
        <v/>
      </c>
      <c r="X19" s="915" t="str">
        <f t="shared" si="1"/>
        <v/>
      </c>
      <c r="Y19" s="913" t="str">
        <f>IF('8c1 - MSA Attribute - Form'!$C19="","",IF(AL19="TRUE",1,0))</f>
        <v/>
      </c>
      <c r="Z19" s="915" t="str">
        <f>IF('8c1 - MSA Attribute - Form'!K19="","",IF('8c1 - MSA Attribute - Form'!J19='8c1 - MSA Attribute - Form'!$C$8,'8c1 - MSA Attribute - Form'!$B$8,'8c1 - MSA Attribute - Form'!$B$9))</f>
        <v/>
      </c>
      <c r="AA19" s="915" t="str">
        <f>IF('8c1 - MSA Attribute - Form'!J19="","",IF('8c1 - MSA Attribute - Form'!K19='8c1 - MSA Attribute - Form'!$C$8,'8c1 - MSA Attribute - Form'!$B$8,'8c1 - MSA Attribute - Form'!$B$9))</f>
        <v/>
      </c>
      <c r="AB19" s="915" t="str">
        <f t="shared" si="2"/>
        <v/>
      </c>
      <c r="AC19" s="913" t="str">
        <f>IF('8c1 - MSA Attribute - Form'!$C19="","",IF(AM19="TRUE",1,0))</f>
        <v/>
      </c>
      <c r="AD19" s="912" t="str">
        <f>IF('8c1 - MSA Attribute - Form'!G19="","",IF(Z19="",AG19,AH19))</f>
        <v/>
      </c>
      <c r="AE19" s="912" t="str">
        <f>IF('8c1 - MSA Attribute - Form'!G19="","",IF(Z19="",AI19,AJ19))</f>
        <v/>
      </c>
      <c r="AF19" s="884"/>
      <c r="AG19" s="910" t="str">
        <f>IF('8c1 - MSA Attribute - Form'!G19="","",IF($R19+$S19+$V19+$W19=4,"TRUE",IF($R19+$S19+$V19+$W19=8,"TRUE","FALSE")))</f>
        <v/>
      </c>
      <c r="AH19" s="910" t="str">
        <f>IF('8c1 - MSA Attribute - Form'!J19="","",IF($R19+$S19+$V19+$W19+$Z19+$AA19=6,"TRUE",IF($R19+$S19+$V19+$W19+$Z19+$AA19=12,"TRUE","FALSE")))</f>
        <v/>
      </c>
      <c r="AI19" s="910" t="str">
        <f>IF('8c1 - MSA Attribute - Form'!G19="","",IF($R19+$S19+$V19+$W19+$Q19=5,"TRUE",IF($R19+$S19+$V19+$W19+$Q19=10,"TRUE","FALSE")))</f>
        <v/>
      </c>
      <c r="AJ19" s="910" t="str">
        <f>IF('8c1 - MSA Attribute - Form'!J19="","",IF($R19+$S19+$V19+$W19+$Z19+$AA19+$Q19=7,"TRUE",IF($R19+$S19+$V19+$W19+$Z19+$AA19+$Q19=14,"TRUE","FALSE")))</f>
        <v/>
      </c>
      <c r="AK19" s="909" t="str">
        <f>IF('8c1 - MSA Attribute - Form'!C19="","",IF('8c1 - MSA Attribute - Form'!Q19+'8c1 - MSA Attribute - Form'!R19+'8c1 - MSA Attribute - Form'!S19=3, "TRUE",IF('8c1 - MSA Attribute - Form'!Q19+'8c1 - MSA Attribute - Form'!R19+'8c1 - MSA Attribute - Form'!S19=6,"TRUE","FALSE")))</f>
        <v/>
      </c>
      <c r="AL19" s="909" t="str">
        <f>IF('8c1 - MSA Attribute - Form'!$C19="","",IF($Q19+V19+W19=3, "TRUE",IF($Q19+V19+W19=6,"TRUE","FALSE")))</f>
        <v/>
      </c>
      <c r="AM19" s="908" t="str">
        <f>IF('8c1 - MSA Attribute - Form'!J19="","",IF('8c1 - MSA Attribute - Form'!$C19="","",IF($Q19+Z19+AA19=3, "TRUE",IF($Q19+Z19+AA19=6,"TRUE","FALSE"))))</f>
        <v/>
      </c>
      <c r="AN19" s="907" t="str">
        <f t="shared" si="3"/>
        <v/>
      </c>
      <c r="AO19" s="907" t="str">
        <f t="shared" si="4"/>
        <v/>
      </c>
      <c r="AP19" s="907" t="str">
        <f t="shared" si="5"/>
        <v/>
      </c>
      <c r="AQ19" s="907" t="str">
        <f t="shared" si="6"/>
        <v/>
      </c>
      <c r="AR19" s="907" t="str">
        <f t="shared" si="7"/>
        <v/>
      </c>
      <c r="AS19" s="907" t="str">
        <f t="shared" si="11"/>
        <v/>
      </c>
      <c r="AT19" s="907" t="str">
        <f t="shared" si="8"/>
        <v/>
      </c>
      <c r="AU19" s="907" t="str">
        <f t="shared" si="9"/>
        <v/>
      </c>
      <c r="AV19" s="907" t="str">
        <f t="shared" si="10"/>
        <v/>
      </c>
    </row>
    <row r="20" spans="2:48" s="930" customFormat="1" ht="15.5">
      <c r="B20" s="929">
        <v>7</v>
      </c>
      <c r="C20" s="937"/>
      <c r="D20" s="936"/>
      <c r="E20" s="935"/>
      <c r="F20" s="933"/>
      <c r="G20" s="936"/>
      <c r="H20" s="935"/>
      <c r="I20" s="933"/>
      <c r="J20" s="936"/>
      <c r="K20" s="935"/>
      <c r="L20" s="927" t="str">
        <f>IF(D20="","",IF('8c1 - MSA Attribute - Form'!AD20="TRUE","Y","N"))</f>
        <v/>
      </c>
      <c r="M20" s="926" t="str">
        <f>IF(E20="","",IF('8c1 - MSA Attribute - Form'!AE20="TRUE","Y","N"))</f>
        <v/>
      </c>
      <c r="P20" s="917">
        <v>7</v>
      </c>
      <c r="Q20" s="916" t="str">
        <f>IF('8c1 - MSA Attribute - Form'!C20="","",IF('8c1 - MSA Attribute - Form'!C20='8c1 - MSA Attribute - Form'!$C$8,'8c1 - MSA Attribute - Form'!$B$8,'8c1 - MSA Attribute - Form'!$B$9))</f>
        <v/>
      </c>
      <c r="R20" s="915" t="str">
        <f>IF('8c1 - MSA Attribute - Form'!D20="","",IF('8c1 - MSA Attribute - Form'!D20='8c1 - MSA Attribute - Form'!$C$8,'8c1 - MSA Attribute - Form'!$B$8,'8c1 - MSA Attribute - Form'!$B$9))</f>
        <v/>
      </c>
      <c r="S20" s="913" t="str">
        <f>IF('8c1 - MSA Attribute - Form'!E20="","",IF('8c1 - MSA Attribute - Form'!E20='8c1 - MSA Attribute - Form'!$C$8,'8c1 - MSA Attribute - Form'!$B$8,'8c1 - MSA Attribute - Form'!$B$9))</f>
        <v/>
      </c>
      <c r="T20" s="915" t="str">
        <f t="shared" si="0"/>
        <v/>
      </c>
      <c r="U20" s="913" t="str">
        <f>IF('8c1 - MSA Attribute - Form'!$C20="","",IF(AK20="TRUE",1,0))</f>
        <v/>
      </c>
      <c r="V20" s="915" t="str">
        <f>IF('8c1 - MSA Attribute - Form'!H20="","",IF('8c1 - MSA Attribute - Form'!G20='8c1 - MSA Attribute - Form'!$C$8,'8c1 - MSA Attribute - Form'!$B$8,'8c1 - MSA Attribute - Form'!$B$9))</f>
        <v/>
      </c>
      <c r="W20" s="913" t="str">
        <f>IF('8c1 - MSA Attribute - Form'!G20="","",IF('8c1 - MSA Attribute - Form'!H20='8c1 - MSA Attribute - Form'!$C$8,'8c1 - MSA Attribute - Form'!$B$8,'8c1 - MSA Attribute - Form'!$B$9))</f>
        <v/>
      </c>
      <c r="X20" s="915" t="str">
        <f t="shared" si="1"/>
        <v/>
      </c>
      <c r="Y20" s="913" t="str">
        <f>IF('8c1 - MSA Attribute - Form'!$C20="","",IF(AL20="TRUE",1,0))</f>
        <v/>
      </c>
      <c r="Z20" s="915" t="str">
        <f>IF('8c1 - MSA Attribute - Form'!K20="","",IF('8c1 - MSA Attribute - Form'!J20='8c1 - MSA Attribute - Form'!$C$8,'8c1 - MSA Attribute - Form'!$B$8,'8c1 - MSA Attribute - Form'!$B$9))</f>
        <v/>
      </c>
      <c r="AA20" s="915" t="str">
        <f>IF('8c1 - MSA Attribute - Form'!J20="","",IF('8c1 - MSA Attribute - Form'!K20='8c1 - MSA Attribute - Form'!$C$8,'8c1 - MSA Attribute - Form'!$B$8,'8c1 - MSA Attribute - Form'!$B$9))</f>
        <v/>
      </c>
      <c r="AB20" s="915" t="str">
        <f t="shared" si="2"/>
        <v/>
      </c>
      <c r="AC20" s="913" t="str">
        <f>IF('8c1 - MSA Attribute - Form'!$C20="","",IF(AM20="TRUE",1,0))</f>
        <v/>
      </c>
      <c r="AD20" s="912" t="str">
        <f>IF('8c1 - MSA Attribute - Form'!G20="","",IF(Z20="",AG20,AH20))</f>
        <v/>
      </c>
      <c r="AE20" s="912" t="str">
        <f>IF('8c1 - MSA Attribute - Form'!G20="","",IF(Z20="",AI20,AJ20))</f>
        <v/>
      </c>
      <c r="AF20" s="884"/>
      <c r="AG20" s="910" t="str">
        <f>IF('8c1 - MSA Attribute - Form'!G20="","",IF($R20+$S20+$V20+$W20=4,"TRUE",IF($R20+$S20+$V20+$W20=8,"TRUE","FALSE")))</f>
        <v/>
      </c>
      <c r="AH20" s="910" t="str">
        <f>IF('8c1 - MSA Attribute - Form'!J20="","",IF($R20+$S20+$V20+$W20+$Z20+$AA20=6,"TRUE",IF($R20+$S20+$V20+$W20+$Z20+$AA20=12,"TRUE","FALSE")))</f>
        <v/>
      </c>
      <c r="AI20" s="910" t="str">
        <f>IF('8c1 - MSA Attribute - Form'!G20="","",IF($R20+$S20+$V20+$W20+$Q20=5,"TRUE",IF($R20+$S20+$V20+$W20+$Q20=10,"TRUE","FALSE")))</f>
        <v/>
      </c>
      <c r="AJ20" s="910" t="str">
        <f>IF('8c1 - MSA Attribute - Form'!J20="","",IF($R20+$S20+$V20+$W20+$Z20+$AA20+$Q20=7,"TRUE",IF($R20+$S20+$V20+$W20+$Z20+$AA20+$Q20=14,"TRUE","FALSE")))</f>
        <v/>
      </c>
      <c r="AK20" s="909" t="str">
        <f>IF('8c1 - MSA Attribute - Form'!C20="","",IF('8c1 - MSA Attribute - Form'!Q20+'8c1 - MSA Attribute - Form'!R20+'8c1 - MSA Attribute - Form'!S20=3, "TRUE",IF('8c1 - MSA Attribute - Form'!Q20+'8c1 - MSA Attribute - Form'!R20+'8c1 - MSA Attribute - Form'!S20=6,"TRUE","FALSE")))</f>
        <v/>
      </c>
      <c r="AL20" s="909" t="str">
        <f>IF('8c1 - MSA Attribute - Form'!$C20="","",IF($Q20+V20+W20=3, "TRUE",IF($Q20+V20+W20=6,"TRUE","FALSE")))</f>
        <v/>
      </c>
      <c r="AM20" s="908" t="str">
        <f>IF('8c1 - MSA Attribute - Form'!J20="","",IF('8c1 - MSA Attribute - Form'!$C20="","",IF($Q20+Z20+AA20=3, "TRUE",IF($Q20+Z20+AA20=6,"TRUE","FALSE"))))</f>
        <v/>
      </c>
      <c r="AN20" s="907" t="str">
        <f t="shared" si="3"/>
        <v/>
      </c>
      <c r="AO20" s="907" t="str">
        <f t="shared" si="4"/>
        <v/>
      </c>
      <c r="AP20" s="907" t="str">
        <f t="shared" si="5"/>
        <v/>
      </c>
      <c r="AQ20" s="907" t="str">
        <f t="shared" si="6"/>
        <v/>
      </c>
      <c r="AR20" s="907" t="str">
        <f t="shared" si="7"/>
        <v/>
      </c>
      <c r="AS20" s="907" t="str">
        <f t="shared" si="11"/>
        <v/>
      </c>
      <c r="AT20" s="907" t="str">
        <f t="shared" si="8"/>
        <v/>
      </c>
      <c r="AU20" s="907" t="str">
        <f t="shared" si="9"/>
        <v/>
      </c>
      <c r="AV20" s="907" t="str">
        <f t="shared" si="10"/>
        <v/>
      </c>
    </row>
    <row r="21" spans="2:48" s="930" customFormat="1" ht="15.5">
      <c r="B21" s="929">
        <v>8</v>
      </c>
      <c r="C21" s="937"/>
      <c r="D21" s="936"/>
      <c r="E21" s="935"/>
      <c r="F21" s="933"/>
      <c r="G21" s="936"/>
      <c r="H21" s="935"/>
      <c r="I21" s="933"/>
      <c r="J21" s="936"/>
      <c r="K21" s="935"/>
      <c r="L21" s="927" t="str">
        <f>IF(D21="","",IF('8c1 - MSA Attribute - Form'!AD21="TRUE","Y","N"))</f>
        <v/>
      </c>
      <c r="M21" s="926" t="str">
        <f>IF(E21="","",IF('8c1 - MSA Attribute - Form'!AE21="TRUE","Y","N"))</f>
        <v/>
      </c>
      <c r="P21" s="917">
        <v>8</v>
      </c>
      <c r="Q21" s="916" t="str">
        <f>IF('8c1 - MSA Attribute - Form'!C21="","",IF('8c1 - MSA Attribute - Form'!C21='8c1 - MSA Attribute - Form'!$C$8,'8c1 - MSA Attribute - Form'!$B$8,'8c1 - MSA Attribute - Form'!$B$9))</f>
        <v/>
      </c>
      <c r="R21" s="915" t="str">
        <f>IF('8c1 - MSA Attribute - Form'!D21="","",IF('8c1 - MSA Attribute - Form'!D21='8c1 - MSA Attribute - Form'!$C$8,'8c1 - MSA Attribute - Form'!$B$8,'8c1 - MSA Attribute - Form'!$B$9))</f>
        <v/>
      </c>
      <c r="S21" s="913" t="str">
        <f>IF('8c1 - MSA Attribute - Form'!E21="","",IF('8c1 - MSA Attribute - Form'!E21='8c1 - MSA Attribute - Form'!$C$8,'8c1 - MSA Attribute - Form'!$B$8,'8c1 - MSA Attribute - Form'!$B$9))</f>
        <v/>
      </c>
      <c r="T21" s="915" t="str">
        <f t="shared" si="0"/>
        <v/>
      </c>
      <c r="U21" s="913" t="str">
        <f>IF('8c1 - MSA Attribute - Form'!$C21="","",IF(AK21="TRUE",1,0))</f>
        <v/>
      </c>
      <c r="V21" s="915" t="str">
        <f>IF('8c1 - MSA Attribute - Form'!H21="","",IF('8c1 - MSA Attribute - Form'!G21='8c1 - MSA Attribute - Form'!$C$8,'8c1 - MSA Attribute - Form'!$B$8,'8c1 - MSA Attribute - Form'!$B$9))</f>
        <v/>
      </c>
      <c r="W21" s="913" t="str">
        <f>IF('8c1 - MSA Attribute - Form'!G21="","",IF('8c1 - MSA Attribute - Form'!H21='8c1 - MSA Attribute - Form'!$C$8,'8c1 - MSA Attribute - Form'!$B$8,'8c1 - MSA Attribute - Form'!$B$9))</f>
        <v/>
      </c>
      <c r="X21" s="915" t="str">
        <f t="shared" si="1"/>
        <v/>
      </c>
      <c r="Y21" s="913" t="str">
        <f>IF('8c1 - MSA Attribute - Form'!$C21="","",IF(AL21="TRUE",1,0))</f>
        <v/>
      </c>
      <c r="Z21" s="915" t="str">
        <f>IF('8c1 - MSA Attribute - Form'!K21="","",IF('8c1 - MSA Attribute - Form'!J21='8c1 - MSA Attribute - Form'!$C$8,'8c1 - MSA Attribute - Form'!$B$8,'8c1 - MSA Attribute - Form'!$B$9))</f>
        <v/>
      </c>
      <c r="AA21" s="915" t="str">
        <f>IF('8c1 - MSA Attribute - Form'!J21="","",IF('8c1 - MSA Attribute - Form'!K21='8c1 - MSA Attribute - Form'!$C$8,'8c1 - MSA Attribute - Form'!$B$8,'8c1 - MSA Attribute - Form'!$B$9))</f>
        <v/>
      </c>
      <c r="AB21" s="915" t="str">
        <f t="shared" si="2"/>
        <v/>
      </c>
      <c r="AC21" s="913" t="str">
        <f>IF('8c1 - MSA Attribute - Form'!$C21="","",IF(AM21="TRUE",1,0))</f>
        <v/>
      </c>
      <c r="AD21" s="912" t="str">
        <f>IF('8c1 - MSA Attribute - Form'!G21="","",IF(Z21="",AG21,AH21))</f>
        <v/>
      </c>
      <c r="AE21" s="912" t="str">
        <f>IF('8c1 - MSA Attribute - Form'!G21="","",IF(Z21="",AI21,AJ21))</f>
        <v/>
      </c>
      <c r="AF21" s="884"/>
      <c r="AG21" s="910" t="str">
        <f>IF('8c1 - MSA Attribute - Form'!G21="","",IF($R21+$S21+$V21+$W21=4,"TRUE",IF($R21+$S21+$V21+$W21=8,"TRUE","FALSE")))</f>
        <v/>
      </c>
      <c r="AH21" s="910" t="str">
        <f>IF('8c1 - MSA Attribute - Form'!J21="","",IF($R21+$S21+$V21+$W21+$Z21+$AA21=6,"TRUE",IF($R21+$S21+$V21+$W21+$Z21+$AA21=12,"TRUE","FALSE")))</f>
        <v/>
      </c>
      <c r="AI21" s="910" t="str">
        <f>IF('8c1 - MSA Attribute - Form'!G21="","",IF($R21+$S21+$V21+$W21+$Q21=5,"TRUE",IF($R21+$S21+$V21+$W21+$Q21=10,"TRUE","FALSE")))</f>
        <v/>
      </c>
      <c r="AJ21" s="910" t="str">
        <f>IF('8c1 - MSA Attribute - Form'!J21="","",IF($R21+$S21+$V21+$W21+$Z21+$AA21+$Q21=7,"TRUE",IF($R21+$S21+$V21+$W21+$Z21+$AA21+$Q21=14,"TRUE","FALSE")))</f>
        <v/>
      </c>
      <c r="AK21" s="909" t="str">
        <f>IF('8c1 - MSA Attribute - Form'!C21="","",IF('8c1 - MSA Attribute - Form'!Q21+'8c1 - MSA Attribute - Form'!R21+'8c1 - MSA Attribute - Form'!S21=3, "TRUE",IF('8c1 - MSA Attribute - Form'!Q21+'8c1 - MSA Attribute - Form'!R21+'8c1 - MSA Attribute - Form'!S21=6,"TRUE","FALSE")))</f>
        <v/>
      </c>
      <c r="AL21" s="909" t="str">
        <f>IF('8c1 - MSA Attribute - Form'!$C21="","",IF($Q21+V21+W21=3, "TRUE",IF($Q21+V21+W21=6,"TRUE","FALSE")))</f>
        <v/>
      </c>
      <c r="AM21" s="908" t="str">
        <f>IF('8c1 - MSA Attribute - Form'!J21="","",IF('8c1 - MSA Attribute - Form'!$C21="","",IF($Q21+Z21+AA21=3, "TRUE",IF($Q21+Z21+AA21=6,"TRUE","FALSE"))))</f>
        <v/>
      </c>
      <c r="AN21" s="907" t="str">
        <f t="shared" si="3"/>
        <v/>
      </c>
      <c r="AO21" s="907" t="str">
        <f t="shared" si="4"/>
        <v/>
      </c>
      <c r="AP21" s="907" t="str">
        <f t="shared" si="5"/>
        <v/>
      </c>
      <c r="AQ21" s="907" t="str">
        <f t="shared" si="6"/>
        <v/>
      </c>
      <c r="AR21" s="907" t="str">
        <f t="shared" si="7"/>
        <v/>
      </c>
      <c r="AS21" s="907" t="str">
        <f t="shared" si="11"/>
        <v/>
      </c>
      <c r="AT21" s="907" t="str">
        <f t="shared" si="8"/>
        <v/>
      </c>
      <c r="AU21" s="907" t="str">
        <f t="shared" si="9"/>
        <v/>
      </c>
      <c r="AV21" s="907" t="str">
        <f t="shared" si="10"/>
        <v/>
      </c>
    </row>
    <row r="22" spans="2:48" s="930" customFormat="1" ht="15.5">
      <c r="B22" s="929">
        <v>9</v>
      </c>
      <c r="C22" s="937"/>
      <c r="D22" s="936"/>
      <c r="E22" s="935"/>
      <c r="F22" s="933"/>
      <c r="G22" s="939"/>
      <c r="H22" s="938"/>
      <c r="I22" s="933"/>
      <c r="J22" s="936"/>
      <c r="K22" s="935"/>
      <c r="L22" s="927" t="str">
        <f>IF(D22="","",IF('8c1 - MSA Attribute - Form'!AD22="TRUE","Y","N"))</f>
        <v/>
      </c>
      <c r="M22" s="926" t="str">
        <f>IF(E22="","",IF('8c1 - MSA Attribute - Form'!AE22="TRUE","Y","N"))</f>
        <v/>
      </c>
      <c r="P22" s="917">
        <v>9</v>
      </c>
      <c r="Q22" s="916" t="str">
        <f>IF('8c1 - MSA Attribute - Form'!C22="","",IF('8c1 - MSA Attribute - Form'!C22='8c1 - MSA Attribute - Form'!$C$8,'8c1 - MSA Attribute - Form'!$B$8,'8c1 - MSA Attribute - Form'!$B$9))</f>
        <v/>
      </c>
      <c r="R22" s="915" t="str">
        <f>IF('8c1 - MSA Attribute - Form'!D22="","",IF('8c1 - MSA Attribute - Form'!D22='8c1 - MSA Attribute - Form'!$C$8,'8c1 - MSA Attribute - Form'!$B$8,'8c1 - MSA Attribute - Form'!$B$9))</f>
        <v/>
      </c>
      <c r="S22" s="913" t="str">
        <f>IF('8c1 - MSA Attribute - Form'!E22="","",IF('8c1 - MSA Attribute - Form'!E22='8c1 - MSA Attribute - Form'!$C$8,'8c1 - MSA Attribute - Form'!$B$8,'8c1 - MSA Attribute - Form'!$B$9))</f>
        <v/>
      </c>
      <c r="T22" s="915" t="str">
        <f t="shared" si="0"/>
        <v/>
      </c>
      <c r="U22" s="913" t="str">
        <f>IF('8c1 - MSA Attribute - Form'!$C22="","",IF(AK22="TRUE",1,0))</f>
        <v/>
      </c>
      <c r="V22" s="915" t="str">
        <f>IF('8c1 - MSA Attribute - Form'!H22="","",IF('8c1 - MSA Attribute - Form'!G22='8c1 - MSA Attribute - Form'!$C$8,'8c1 - MSA Attribute - Form'!$B$8,'8c1 - MSA Attribute - Form'!$B$9))</f>
        <v/>
      </c>
      <c r="W22" s="913" t="str">
        <f>IF('8c1 - MSA Attribute - Form'!G22="","",IF('8c1 - MSA Attribute - Form'!H22='8c1 - MSA Attribute - Form'!$C$8,'8c1 - MSA Attribute - Form'!$B$8,'8c1 - MSA Attribute - Form'!$B$9))</f>
        <v/>
      </c>
      <c r="X22" s="915" t="str">
        <f t="shared" si="1"/>
        <v/>
      </c>
      <c r="Y22" s="913" t="str">
        <f>IF('8c1 - MSA Attribute - Form'!$C22="","",IF(AL22="TRUE",1,0))</f>
        <v/>
      </c>
      <c r="Z22" s="915" t="str">
        <f>IF('8c1 - MSA Attribute - Form'!K22="","",IF('8c1 - MSA Attribute - Form'!J22='8c1 - MSA Attribute - Form'!$C$8,'8c1 - MSA Attribute - Form'!$B$8,'8c1 - MSA Attribute - Form'!$B$9))</f>
        <v/>
      </c>
      <c r="AA22" s="915" t="str">
        <f>IF('8c1 - MSA Attribute - Form'!J22="","",IF('8c1 - MSA Attribute - Form'!K22='8c1 - MSA Attribute - Form'!$C$8,'8c1 - MSA Attribute - Form'!$B$8,'8c1 - MSA Attribute - Form'!$B$9))</f>
        <v/>
      </c>
      <c r="AB22" s="915" t="str">
        <f t="shared" si="2"/>
        <v/>
      </c>
      <c r="AC22" s="913" t="str">
        <f>IF('8c1 - MSA Attribute - Form'!$C22="","",IF(AM22="TRUE",1,0))</f>
        <v/>
      </c>
      <c r="AD22" s="912" t="str">
        <f>IF('8c1 - MSA Attribute - Form'!G22="","",IF(Z22="",AG22,AH22))</f>
        <v/>
      </c>
      <c r="AE22" s="912" t="str">
        <f>IF('8c1 - MSA Attribute - Form'!G22="","",IF(Z22="",AI22,AJ22))</f>
        <v/>
      </c>
      <c r="AF22" s="884"/>
      <c r="AG22" s="910" t="str">
        <f>IF('8c1 - MSA Attribute - Form'!G22="","",IF($R22+$S22+$V22+$W22=4,"TRUE",IF($R22+$S22+$V22+$W22=8,"TRUE","FALSE")))</f>
        <v/>
      </c>
      <c r="AH22" s="910" t="str">
        <f>IF('8c1 - MSA Attribute - Form'!J22="","",IF($R22+$S22+$V22+$W22+$Z22+$AA22=6,"TRUE",IF($R22+$S22+$V22+$W22+$Z22+$AA22=12,"TRUE","FALSE")))</f>
        <v/>
      </c>
      <c r="AI22" s="910" t="str">
        <f>IF('8c1 - MSA Attribute - Form'!G22="","",IF($R22+$S22+$V22+$W22+$Q22=5,"TRUE",IF($R22+$S22+$V22+$W22+$Q22=10,"TRUE","FALSE")))</f>
        <v/>
      </c>
      <c r="AJ22" s="910" t="str">
        <f>IF('8c1 - MSA Attribute - Form'!J22="","",IF($R22+$S22+$V22+$W22+$Z22+$AA22+$Q22=7,"TRUE",IF($R22+$S22+$V22+$W22+$Z22+$AA22+$Q22=14,"TRUE","FALSE")))</f>
        <v/>
      </c>
      <c r="AK22" s="909" t="str">
        <f>IF('8c1 - MSA Attribute - Form'!C22="","",IF('8c1 - MSA Attribute - Form'!Q22+'8c1 - MSA Attribute - Form'!R22+'8c1 - MSA Attribute - Form'!S22=3, "TRUE",IF('8c1 - MSA Attribute - Form'!Q22+'8c1 - MSA Attribute - Form'!R22+'8c1 - MSA Attribute - Form'!S22=6,"TRUE","FALSE")))</f>
        <v/>
      </c>
      <c r="AL22" s="909" t="str">
        <f>IF('8c1 - MSA Attribute - Form'!$C22="","",IF($Q22+V22+W22=3, "TRUE",IF($Q22+V22+W22=6,"TRUE","FALSE")))</f>
        <v/>
      </c>
      <c r="AM22" s="908" t="str">
        <f>IF('8c1 - MSA Attribute - Form'!J22="","",IF('8c1 - MSA Attribute - Form'!$C22="","",IF($Q22+Z22+AA22=3, "TRUE",IF($Q22+Z22+AA22=6,"TRUE","FALSE"))))</f>
        <v/>
      </c>
      <c r="AN22" s="907" t="str">
        <f t="shared" si="3"/>
        <v/>
      </c>
      <c r="AO22" s="907" t="str">
        <f t="shared" si="4"/>
        <v/>
      </c>
      <c r="AP22" s="907" t="str">
        <f t="shared" si="5"/>
        <v/>
      </c>
      <c r="AQ22" s="907" t="str">
        <f t="shared" si="6"/>
        <v/>
      </c>
      <c r="AR22" s="907" t="str">
        <f t="shared" si="7"/>
        <v/>
      </c>
      <c r="AS22" s="907" t="str">
        <f t="shared" si="11"/>
        <v/>
      </c>
      <c r="AT22" s="907" t="str">
        <f t="shared" si="8"/>
        <v/>
      </c>
      <c r="AU22" s="907" t="str">
        <f t="shared" si="9"/>
        <v/>
      </c>
      <c r="AV22" s="907" t="str">
        <f t="shared" si="10"/>
        <v/>
      </c>
    </row>
    <row r="23" spans="2:48" s="930" customFormat="1" ht="15.5">
      <c r="B23" s="929">
        <v>10</v>
      </c>
      <c r="C23" s="937"/>
      <c r="D23" s="936"/>
      <c r="E23" s="935"/>
      <c r="F23" s="933"/>
      <c r="G23" s="936"/>
      <c r="H23" s="935"/>
      <c r="I23" s="933"/>
      <c r="J23" s="936"/>
      <c r="K23" s="935"/>
      <c r="L23" s="927" t="str">
        <f>IF(D23="","",IF('8c1 - MSA Attribute - Form'!AD23="TRUE","Y","N"))</f>
        <v/>
      </c>
      <c r="M23" s="926" t="str">
        <f>IF(E23="","",IF('8c1 - MSA Attribute - Form'!AE23="TRUE","Y","N"))</f>
        <v/>
      </c>
      <c r="P23" s="917">
        <v>10</v>
      </c>
      <c r="Q23" s="916" t="str">
        <f>IF('8c1 - MSA Attribute - Form'!C23="","",IF('8c1 - MSA Attribute - Form'!C23='8c1 - MSA Attribute - Form'!$C$8,'8c1 - MSA Attribute - Form'!$B$8,'8c1 - MSA Attribute - Form'!$B$9))</f>
        <v/>
      </c>
      <c r="R23" s="915" t="str">
        <f>IF('8c1 - MSA Attribute - Form'!D23="","",IF('8c1 - MSA Attribute - Form'!D23='8c1 - MSA Attribute - Form'!$C$8,'8c1 - MSA Attribute - Form'!$B$8,'8c1 - MSA Attribute - Form'!$B$9))</f>
        <v/>
      </c>
      <c r="S23" s="913" t="str">
        <f>IF('8c1 - MSA Attribute - Form'!E23="","",IF('8c1 - MSA Attribute - Form'!E23='8c1 - MSA Attribute - Form'!$C$8,'8c1 - MSA Attribute - Form'!$B$8,'8c1 - MSA Attribute - Form'!$B$9))</f>
        <v/>
      </c>
      <c r="T23" s="915" t="str">
        <f t="shared" si="0"/>
        <v/>
      </c>
      <c r="U23" s="913" t="str">
        <f>IF('8c1 - MSA Attribute - Form'!$C23="","",IF(AK23="TRUE",1,0))</f>
        <v/>
      </c>
      <c r="V23" s="915" t="str">
        <f>IF('8c1 - MSA Attribute - Form'!H23="","",IF('8c1 - MSA Attribute - Form'!G23='8c1 - MSA Attribute - Form'!$C$8,'8c1 - MSA Attribute - Form'!$B$8,'8c1 - MSA Attribute - Form'!$B$9))</f>
        <v/>
      </c>
      <c r="W23" s="913" t="str">
        <f>IF('8c1 - MSA Attribute - Form'!G23="","",IF('8c1 - MSA Attribute - Form'!H23='8c1 - MSA Attribute - Form'!$C$8,'8c1 - MSA Attribute - Form'!$B$8,'8c1 - MSA Attribute - Form'!$B$9))</f>
        <v/>
      </c>
      <c r="X23" s="915" t="str">
        <f t="shared" si="1"/>
        <v/>
      </c>
      <c r="Y23" s="913" t="str">
        <f>IF('8c1 - MSA Attribute - Form'!$C23="","",IF(AL23="TRUE",1,0))</f>
        <v/>
      </c>
      <c r="Z23" s="915" t="str">
        <f>IF('8c1 - MSA Attribute - Form'!K23="","",IF('8c1 - MSA Attribute - Form'!J23='8c1 - MSA Attribute - Form'!$C$8,'8c1 - MSA Attribute - Form'!$B$8,'8c1 - MSA Attribute - Form'!$B$9))</f>
        <v/>
      </c>
      <c r="AA23" s="915" t="str">
        <f>IF('8c1 - MSA Attribute - Form'!J23="","",IF('8c1 - MSA Attribute - Form'!K23='8c1 - MSA Attribute - Form'!$C$8,'8c1 - MSA Attribute - Form'!$B$8,'8c1 - MSA Attribute - Form'!$B$9))</f>
        <v/>
      </c>
      <c r="AB23" s="915" t="str">
        <f t="shared" si="2"/>
        <v/>
      </c>
      <c r="AC23" s="913" t="str">
        <f>IF('8c1 - MSA Attribute - Form'!$C23="","",IF(AM23="TRUE",1,0))</f>
        <v/>
      </c>
      <c r="AD23" s="912" t="str">
        <f>IF('8c1 - MSA Attribute - Form'!G23="","",IF(Z23="",AG23,AH23))</f>
        <v/>
      </c>
      <c r="AE23" s="912" t="str">
        <f>IF('8c1 - MSA Attribute - Form'!G23="","",IF(Z23="",AI23,AJ23))</f>
        <v/>
      </c>
      <c r="AF23" s="884"/>
      <c r="AG23" s="910" t="str">
        <f>IF('8c1 - MSA Attribute - Form'!G23="","",IF($R23+$S23+$V23+$W23=4,"TRUE",IF($R23+$S23+$V23+$W23=8,"TRUE","FALSE")))</f>
        <v/>
      </c>
      <c r="AH23" s="910" t="str">
        <f>IF('8c1 - MSA Attribute - Form'!J23="","",IF($R23+$S23+$V23+$W23+$Z23+$AA23=6,"TRUE",IF($R23+$S23+$V23+$W23+$Z23+$AA23=12,"TRUE","FALSE")))</f>
        <v/>
      </c>
      <c r="AI23" s="910" t="str">
        <f>IF('8c1 - MSA Attribute - Form'!G23="","",IF($R23+$S23+$V23+$W23+$Q23=5,"TRUE",IF($R23+$S23+$V23+$W23+$Q23=10,"TRUE","FALSE")))</f>
        <v/>
      </c>
      <c r="AJ23" s="910" t="str">
        <f>IF('8c1 - MSA Attribute - Form'!J23="","",IF($R23+$S23+$V23+$W23+$Z23+$AA23+$Q23=7,"TRUE",IF($R23+$S23+$V23+$W23+$Z23+$AA23+$Q23=14,"TRUE","FALSE")))</f>
        <v/>
      </c>
      <c r="AK23" s="909" t="str">
        <f>IF('8c1 - MSA Attribute - Form'!C23="","",IF('8c1 - MSA Attribute - Form'!Q23+'8c1 - MSA Attribute - Form'!R23+'8c1 - MSA Attribute - Form'!S23=3, "TRUE",IF('8c1 - MSA Attribute - Form'!Q23+'8c1 - MSA Attribute - Form'!R23+'8c1 - MSA Attribute - Form'!S23=6,"TRUE","FALSE")))</f>
        <v/>
      </c>
      <c r="AL23" s="909" t="str">
        <f>IF('8c1 - MSA Attribute - Form'!$C23="","",IF($Q23+V23+W23=3, "TRUE",IF($Q23+V23+W23=6,"TRUE","FALSE")))</f>
        <v/>
      </c>
      <c r="AM23" s="908" t="str">
        <f>IF('8c1 - MSA Attribute - Form'!J23="","",IF('8c1 - MSA Attribute - Form'!$C23="","",IF($Q23+Z23+AA23=3, "TRUE",IF($Q23+Z23+AA23=6,"TRUE","FALSE"))))</f>
        <v/>
      </c>
      <c r="AN23" s="907" t="str">
        <f t="shared" si="3"/>
        <v/>
      </c>
      <c r="AO23" s="907" t="str">
        <f t="shared" si="4"/>
        <v/>
      </c>
      <c r="AP23" s="907" t="str">
        <f t="shared" si="5"/>
        <v/>
      </c>
      <c r="AQ23" s="907" t="str">
        <f t="shared" si="6"/>
        <v/>
      </c>
      <c r="AR23" s="907" t="str">
        <f t="shared" si="7"/>
        <v/>
      </c>
      <c r="AS23" s="907" t="str">
        <f t="shared" si="11"/>
        <v/>
      </c>
      <c r="AT23" s="907" t="str">
        <f t="shared" si="8"/>
        <v/>
      </c>
      <c r="AU23" s="907" t="str">
        <f t="shared" si="9"/>
        <v/>
      </c>
      <c r="AV23" s="907" t="str">
        <f t="shared" si="10"/>
        <v/>
      </c>
    </row>
    <row r="24" spans="2:48" s="930" customFormat="1" ht="15.5">
      <c r="B24" s="929">
        <v>11</v>
      </c>
      <c r="C24" s="937"/>
      <c r="D24" s="936"/>
      <c r="E24" s="935"/>
      <c r="F24" s="933"/>
      <c r="G24" s="936"/>
      <c r="H24" s="935"/>
      <c r="I24" s="933"/>
      <c r="J24" s="936"/>
      <c r="K24" s="935"/>
      <c r="L24" s="927" t="str">
        <f>IF(D24="","",IF('8c1 - MSA Attribute - Form'!AD24="TRUE","Y","N"))</f>
        <v/>
      </c>
      <c r="M24" s="926" t="str">
        <f>IF(E24="","",IF('8c1 - MSA Attribute - Form'!AE24="TRUE","Y","N"))</f>
        <v/>
      </c>
      <c r="P24" s="917">
        <v>11</v>
      </c>
      <c r="Q24" s="916" t="str">
        <f>IF('8c1 - MSA Attribute - Form'!C24="","",IF('8c1 - MSA Attribute - Form'!C24='8c1 - MSA Attribute - Form'!$C$8,'8c1 - MSA Attribute - Form'!$B$8,'8c1 - MSA Attribute - Form'!$B$9))</f>
        <v/>
      </c>
      <c r="R24" s="915" t="str">
        <f>IF('8c1 - MSA Attribute - Form'!D24="","",IF('8c1 - MSA Attribute - Form'!D24='8c1 - MSA Attribute - Form'!$C$8,'8c1 - MSA Attribute - Form'!$B$8,'8c1 - MSA Attribute - Form'!$B$9))</f>
        <v/>
      </c>
      <c r="S24" s="913" t="str">
        <f>IF('8c1 - MSA Attribute - Form'!E24="","",IF('8c1 - MSA Attribute - Form'!E24='8c1 - MSA Attribute - Form'!$C$8,'8c1 - MSA Attribute - Form'!$B$8,'8c1 - MSA Attribute - Form'!$B$9))</f>
        <v/>
      </c>
      <c r="T24" s="915" t="str">
        <f t="shared" si="0"/>
        <v/>
      </c>
      <c r="U24" s="913" t="str">
        <f>IF('8c1 - MSA Attribute - Form'!$C24="","",IF(AK24="TRUE",1,0))</f>
        <v/>
      </c>
      <c r="V24" s="915" t="str">
        <f>IF('8c1 - MSA Attribute - Form'!H24="","",IF('8c1 - MSA Attribute - Form'!G24='8c1 - MSA Attribute - Form'!$C$8,'8c1 - MSA Attribute - Form'!$B$8,'8c1 - MSA Attribute - Form'!$B$9))</f>
        <v/>
      </c>
      <c r="W24" s="913" t="str">
        <f>IF('8c1 - MSA Attribute - Form'!G24="","",IF('8c1 - MSA Attribute - Form'!H24='8c1 - MSA Attribute - Form'!$C$8,'8c1 - MSA Attribute - Form'!$B$8,'8c1 - MSA Attribute - Form'!$B$9))</f>
        <v/>
      </c>
      <c r="X24" s="915" t="str">
        <f t="shared" si="1"/>
        <v/>
      </c>
      <c r="Y24" s="913" t="str">
        <f>IF('8c1 - MSA Attribute - Form'!$C24="","",IF(AL24="TRUE",1,0))</f>
        <v/>
      </c>
      <c r="Z24" s="915" t="str">
        <f>IF('8c1 - MSA Attribute - Form'!K24="","",IF('8c1 - MSA Attribute - Form'!J24='8c1 - MSA Attribute - Form'!$C$8,'8c1 - MSA Attribute - Form'!$B$8,'8c1 - MSA Attribute - Form'!$B$9))</f>
        <v/>
      </c>
      <c r="AA24" s="915" t="str">
        <f>IF('8c1 - MSA Attribute - Form'!J24="","",IF('8c1 - MSA Attribute - Form'!K24='8c1 - MSA Attribute - Form'!$C$8,'8c1 - MSA Attribute - Form'!$B$8,'8c1 - MSA Attribute - Form'!$B$9))</f>
        <v/>
      </c>
      <c r="AB24" s="915" t="str">
        <f t="shared" si="2"/>
        <v/>
      </c>
      <c r="AC24" s="913" t="str">
        <f>IF('8c1 - MSA Attribute - Form'!$C24="","",IF(AM24="TRUE",1,0))</f>
        <v/>
      </c>
      <c r="AD24" s="912" t="str">
        <f>IF('8c1 - MSA Attribute - Form'!G24="","",IF(Z24="",AG24,AH24))</f>
        <v/>
      </c>
      <c r="AE24" s="912" t="str">
        <f>IF('8c1 - MSA Attribute - Form'!G24="","",IF(Z24="",AI24,AJ24))</f>
        <v/>
      </c>
      <c r="AF24" s="884"/>
      <c r="AG24" s="910" t="str">
        <f>IF('8c1 - MSA Attribute - Form'!G24="","",IF($R24+$S24+$V24+$W24=4,"TRUE",IF($R24+$S24+$V24+$W24=8,"TRUE","FALSE")))</f>
        <v/>
      </c>
      <c r="AH24" s="910" t="str">
        <f>IF('8c1 - MSA Attribute - Form'!J24="","",IF($R24+$S24+$V24+$W24+$Z24+$AA24=6,"TRUE",IF($R24+$S24+$V24+$W24+$Z24+$AA24=12,"TRUE","FALSE")))</f>
        <v/>
      </c>
      <c r="AI24" s="910" t="str">
        <f>IF('8c1 - MSA Attribute - Form'!G24="","",IF($R24+$S24+$V24+$W24+$Q24=5,"TRUE",IF($R24+$S24+$V24+$W24+$Q24=10,"TRUE","FALSE")))</f>
        <v/>
      </c>
      <c r="AJ24" s="910" t="str">
        <f>IF('8c1 - MSA Attribute - Form'!J24="","",IF($R24+$S24+$V24+$W24+$Z24+$AA24+$Q24=7,"TRUE",IF($R24+$S24+$V24+$W24+$Z24+$AA24+$Q24=14,"TRUE","FALSE")))</f>
        <v/>
      </c>
      <c r="AK24" s="909" t="str">
        <f>IF('8c1 - MSA Attribute - Form'!C24="","",IF('8c1 - MSA Attribute - Form'!Q24+'8c1 - MSA Attribute - Form'!R24+'8c1 - MSA Attribute - Form'!S24=3, "TRUE",IF('8c1 - MSA Attribute - Form'!Q24+'8c1 - MSA Attribute - Form'!R24+'8c1 - MSA Attribute - Form'!S24=6,"TRUE","FALSE")))</f>
        <v/>
      </c>
      <c r="AL24" s="909" t="str">
        <f>IF('8c1 - MSA Attribute - Form'!$C24="","",IF($Q24+V24+W24=3, "TRUE",IF($Q24+V24+W24=6,"TRUE","FALSE")))</f>
        <v/>
      </c>
      <c r="AM24" s="908" t="str">
        <f>IF('8c1 - MSA Attribute - Form'!J24="","",IF('8c1 - MSA Attribute - Form'!$C24="","",IF($Q24+Z24+AA24=3, "TRUE",IF($Q24+Z24+AA24=6,"TRUE","FALSE"))))</f>
        <v/>
      </c>
      <c r="AN24" s="907" t="str">
        <f t="shared" si="3"/>
        <v/>
      </c>
      <c r="AO24" s="907" t="str">
        <f t="shared" si="4"/>
        <v/>
      </c>
      <c r="AP24" s="907" t="str">
        <f t="shared" si="5"/>
        <v/>
      </c>
      <c r="AQ24" s="907" t="str">
        <f t="shared" si="6"/>
        <v/>
      </c>
      <c r="AR24" s="907" t="str">
        <f t="shared" si="7"/>
        <v/>
      </c>
      <c r="AS24" s="907" t="str">
        <f t="shared" si="11"/>
        <v/>
      </c>
      <c r="AT24" s="907" t="str">
        <f t="shared" si="8"/>
        <v/>
      </c>
      <c r="AU24" s="907" t="str">
        <f t="shared" si="9"/>
        <v/>
      </c>
      <c r="AV24" s="907" t="str">
        <f t="shared" si="10"/>
        <v/>
      </c>
    </row>
    <row r="25" spans="2:48" s="930" customFormat="1" ht="15.5">
      <c r="B25" s="929">
        <v>12</v>
      </c>
      <c r="C25" s="937"/>
      <c r="D25" s="936"/>
      <c r="E25" s="935"/>
      <c r="F25" s="933"/>
      <c r="G25" s="936"/>
      <c r="H25" s="935"/>
      <c r="I25" s="933"/>
      <c r="J25" s="936"/>
      <c r="K25" s="935"/>
      <c r="L25" s="927" t="str">
        <f>IF(D25="","",IF('8c1 - MSA Attribute - Form'!AD25="TRUE","Y","N"))</f>
        <v/>
      </c>
      <c r="M25" s="926" t="str">
        <f>IF(E25="","",IF('8c1 - MSA Attribute - Form'!AE25="TRUE","Y","N"))</f>
        <v/>
      </c>
      <c r="P25" s="917">
        <v>12</v>
      </c>
      <c r="Q25" s="916" t="str">
        <f>IF('8c1 - MSA Attribute - Form'!C25="","",IF('8c1 - MSA Attribute - Form'!C25='8c1 - MSA Attribute - Form'!$C$8,'8c1 - MSA Attribute - Form'!$B$8,'8c1 - MSA Attribute - Form'!$B$9))</f>
        <v/>
      </c>
      <c r="R25" s="915" t="str">
        <f>IF('8c1 - MSA Attribute - Form'!D25="","",IF('8c1 - MSA Attribute - Form'!D25='8c1 - MSA Attribute - Form'!$C$8,'8c1 - MSA Attribute - Form'!$B$8,'8c1 - MSA Attribute - Form'!$B$9))</f>
        <v/>
      </c>
      <c r="S25" s="913" t="str">
        <f>IF('8c1 - MSA Attribute - Form'!E25="","",IF('8c1 - MSA Attribute - Form'!E25='8c1 - MSA Attribute - Form'!$C$8,'8c1 - MSA Attribute - Form'!$B$8,'8c1 - MSA Attribute - Form'!$B$9))</f>
        <v/>
      </c>
      <c r="T25" s="915" t="str">
        <f t="shared" si="0"/>
        <v/>
      </c>
      <c r="U25" s="913" t="str">
        <f>IF('8c1 - MSA Attribute - Form'!$C25="","",IF(AK25="TRUE",1,0))</f>
        <v/>
      </c>
      <c r="V25" s="915" t="str">
        <f>IF('8c1 - MSA Attribute - Form'!H25="","",IF('8c1 - MSA Attribute - Form'!G25='8c1 - MSA Attribute - Form'!$C$8,'8c1 - MSA Attribute - Form'!$B$8,'8c1 - MSA Attribute - Form'!$B$9))</f>
        <v/>
      </c>
      <c r="W25" s="913" t="str">
        <f>IF('8c1 - MSA Attribute - Form'!G25="","",IF('8c1 - MSA Attribute - Form'!H25='8c1 - MSA Attribute - Form'!$C$8,'8c1 - MSA Attribute - Form'!$B$8,'8c1 - MSA Attribute - Form'!$B$9))</f>
        <v/>
      </c>
      <c r="X25" s="915" t="str">
        <f t="shared" si="1"/>
        <v/>
      </c>
      <c r="Y25" s="913" t="str">
        <f>IF('8c1 - MSA Attribute - Form'!$C25="","",IF(AL25="TRUE",1,0))</f>
        <v/>
      </c>
      <c r="Z25" s="915" t="str">
        <f>IF('8c1 - MSA Attribute - Form'!K25="","",IF('8c1 - MSA Attribute - Form'!J25='8c1 - MSA Attribute - Form'!$C$8,'8c1 - MSA Attribute - Form'!$B$8,'8c1 - MSA Attribute - Form'!$B$9))</f>
        <v/>
      </c>
      <c r="AA25" s="915" t="str">
        <f>IF('8c1 - MSA Attribute - Form'!J25="","",IF('8c1 - MSA Attribute - Form'!K25='8c1 - MSA Attribute - Form'!$C$8,'8c1 - MSA Attribute - Form'!$B$8,'8c1 - MSA Attribute - Form'!$B$9))</f>
        <v/>
      </c>
      <c r="AB25" s="915" t="str">
        <f t="shared" si="2"/>
        <v/>
      </c>
      <c r="AC25" s="913" t="str">
        <f>IF('8c1 - MSA Attribute - Form'!$C25="","",IF(AM25="TRUE",1,0))</f>
        <v/>
      </c>
      <c r="AD25" s="912" t="str">
        <f>IF('8c1 - MSA Attribute - Form'!G25="","",IF(Z25="",AG25,AH25))</f>
        <v/>
      </c>
      <c r="AE25" s="912" t="str">
        <f>IF('8c1 - MSA Attribute - Form'!G25="","",IF(Z25="",AI25,AJ25))</f>
        <v/>
      </c>
      <c r="AF25" s="884"/>
      <c r="AG25" s="910" t="str">
        <f>IF('8c1 - MSA Attribute - Form'!G25="","",IF($R25+$S25+$V25+$W25=4,"TRUE",IF($R25+$S25+$V25+$W25=8,"TRUE","FALSE")))</f>
        <v/>
      </c>
      <c r="AH25" s="910" t="str">
        <f>IF('8c1 - MSA Attribute - Form'!J25="","",IF($R25+$S25+$V25+$W25+$Z25+$AA25=6,"TRUE",IF($R25+$S25+$V25+$W25+$Z25+$AA25=12,"TRUE","FALSE")))</f>
        <v/>
      </c>
      <c r="AI25" s="910" t="str">
        <f>IF('8c1 - MSA Attribute - Form'!G25="","",IF($R25+$S25+$V25+$W25+$Q25=5,"TRUE",IF($R25+$S25+$V25+$W25+$Q25=10,"TRUE","FALSE")))</f>
        <v/>
      </c>
      <c r="AJ25" s="910" t="str">
        <f>IF('8c1 - MSA Attribute - Form'!J25="","",IF($R25+$S25+$V25+$W25+$Z25+$AA25+$Q25=7,"TRUE",IF($R25+$S25+$V25+$W25+$Z25+$AA25+$Q25=14,"TRUE","FALSE")))</f>
        <v/>
      </c>
      <c r="AK25" s="909" t="str">
        <f>IF('8c1 - MSA Attribute - Form'!C25="","",IF('8c1 - MSA Attribute - Form'!Q25+'8c1 - MSA Attribute - Form'!R25+'8c1 - MSA Attribute - Form'!S25=3, "TRUE",IF('8c1 - MSA Attribute - Form'!Q25+'8c1 - MSA Attribute - Form'!R25+'8c1 - MSA Attribute - Form'!S25=6,"TRUE","FALSE")))</f>
        <v/>
      </c>
      <c r="AL25" s="909" t="str">
        <f>IF('8c1 - MSA Attribute - Form'!$C25="","",IF($Q25+V25+W25=3, "TRUE",IF($Q25+V25+W25=6,"TRUE","FALSE")))</f>
        <v/>
      </c>
      <c r="AM25" s="908" t="str">
        <f>IF('8c1 - MSA Attribute - Form'!J25="","",IF('8c1 - MSA Attribute - Form'!$C25="","",IF($Q25+Z25+AA25=3, "TRUE",IF($Q25+Z25+AA25=6,"TRUE","FALSE"))))</f>
        <v/>
      </c>
      <c r="AN25" s="907" t="str">
        <f t="shared" si="3"/>
        <v/>
      </c>
      <c r="AO25" s="907" t="str">
        <f t="shared" si="4"/>
        <v/>
      </c>
      <c r="AP25" s="907" t="str">
        <f t="shared" si="5"/>
        <v/>
      </c>
      <c r="AQ25" s="907" t="str">
        <f t="shared" si="6"/>
        <v/>
      </c>
      <c r="AR25" s="907" t="str">
        <f t="shared" si="7"/>
        <v/>
      </c>
      <c r="AS25" s="907" t="str">
        <f t="shared" si="11"/>
        <v/>
      </c>
      <c r="AT25" s="907" t="str">
        <f t="shared" si="8"/>
        <v/>
      </c>
      <c r="AU25" s="907" t="str">
        <f t="shared" si="9"/>
        <v/>
      </c>
      <c r="AV25" s="907" t="str">
        <f t="shared" si="10"/>
        <v/>
      </c>
    </row>
    <row r="26" spans="2:48" s="930" customFormat="1" ht="15.5">
      <c r="B26" s="929">
        <v>13</v>
      </c>
      <c r="C26" s="937"/>
      <c r="D26" s="936"/>
      <c r="E26" s="935"/>
      <c r="F26" s="933"/>
      <c r="G26" s="936"/>
      <c r="H26" s="935"/>
      <c r="I26" s="933"/>
      <c r="J26" s="936"/>
      <c r="K26" s="935"/>
      <c r="L26" s="927" t="str">
        <f>IF(D26="","",IF('8c1 - MSA Attribute - Form'!AD26="TRUE","Y","N"))</f>
        <v/>
      </c>
      <c r="M26" s="926" t="str">
        <f>IF(E26="","",IF('8c1 - MSA Attribute - Form'!AE26="TRUE","Y","N"))</f>
        <v/>
      </c>
      <c r="P26" s="917">
        <v>13</v>
      </c>
      <c r="Q26" s="916" t="str">
        <f>IF('8c1 - MSA Attribute - Form'!C26="","",IF('8c1 - MSA Attribute - Form'!C26='8c1 - MSA Attribute - Form'!$C$8,'8c1 - MSA Attribute - Form'!$B$8,'8c1 - MSA Attribute - Form'!$B$9))</f>
        <v/>
      </c>
      <c r="R26" s="915" t="str">
        <f>IF('8c1 - MSA Attribute - Form'!D26="","",IF('8c1 - MSA Attribute - Form'!D26='8c1 - MSA Attribute - Form'!$C$8,'8c1 - MSA Attribute - Form'!$B$8,'8c1 - MSA Attribute - Form'!$B$9))</f>
        <v/>
      </c>
      <c r="S26" s="913" t="str">
        <f>IF('8c1 - MSA Attribute - Form'!E26="","",IF('8c1 - MSA Attribute - Form'!E26='8c1 - MSA Attribute - Form'!$C$8,'8c1 - MSA Attribute - Form'!$B$8,'8c1 - MSA Attribute - Form'!$B$9))</f>
        <v/>
      </c>
      <c r="T26" s="915" t="str">
        <f t="shared" si="0"/>
        <v/>
      </c>
      <c r="U26" s="913" t="str">
        <f>IF('8c1 - MSA Attribute - Form'!$C26="","",IF(AK26="TRUE",1,0))</f>
        <v/>
      </c>
      <c r="V26" s="915" t="str">
        <f>IF('8c1 - MSA Attribute - Form'!H26="","",IF('8c1 - MSA Attribute - Form'!G26='8c1 - MSA Attribute - Form'!$C$8,'8c1 - MSA Attribute - Form'!$B$8,'8c1 - MSA Attribute - Form'!$B$9))</f>
        <v/>
      </c>
      <c r="W26" s="913" t="str">
        <f>IF('8c1 - MSA Attribute - Form'!G26="","",IF('8c1 - MSA Attribute - Form'!H26='8c1 - MSA Attribute - Form'!$C$8,'8c1 - MSA Attribute - Form'!$B$8,'8c1 - MSA Attribute - Form'!$B$9))</f>
        <v/>
      </c>
      <c r="X26" s="915" t="str">
        <f t="shared" si="1"/>
        <v/>
      </c>
      <c r="Y26" s="913" t="str">
        <f>IF('8c1 - MSA Attribute - Form'!$C26="","",IF(AL26="TRUE",1,0))</f>
        <v/>
      </c>
      <c r="Z26" s="915" t="str">
        <f>IF('8c1 - MSA Attribute - Form'!K26="","",IF('8c1 - MSA Attribute - Form'!J26='8c1 - MSA Attribute - Form'!$C$8,'8c1 - MSA Attribute - Form'!$B$8,'8c1 - MSA Attribute - Form'!$B$9))</f>
        <v/>
      </c>
      <c r="AA26" s="915" t="str">
        <f>IF('8c1 - MSA Attribute - Form'!J26="","",IF('8c1 - MSA Attribute - Form'!K26='8c1 - MSA Attribute - Form'!$C$8,'8c1 - MSA Attribute - Form'!$B$8,'8c1 - MSA Attribute - Form'!$B$9))</f>
        <v/>
      </c>
      <c r="AB26" s="915" t="str">
        <f t="shared" si="2"/>
        <v/>
      </c>
      <c r="AC26" s="913" t="str">
        <f>IF('8c1 - MSA Attribute - Form'!$C26="","",IF(AM26="TRUE",1,0))</f>
        <v/>
      </c>
      <c r="AD26" s="912" t="str">
        <f>IF('8c1 - MSA Attribute - Form'!G26="","",IF(Z26="",AG26,AH26))</f>
        <v/>
      </c>
      <c r="AE26" s="912" t="str">
        <f>IF('8c1 - MSA Attribute - Form'!G26="","",IF(Z26="",AI26,AJ26))</f>
        <v/>
      </c>
      <c r="AF26" s="884"/>
      <c r="AG26" s="910" t="str">
        <f>IF('8c1 - MSA Attribute - Form'!G26="","",IF($R26+$S26+$V26+$W26=4,"TRUE",IF($R26+$S26+$V26+$W26=8,"TRUE","FALSE")))</f>
        <v/>
      </c>
      <c r="AH26" s="910" t="str">
        <f>IF('8c1 - MSA Attribute - Form'!J26="","",IF($R26+$S26+$V26+$W26+$Z26+$AA26=6,"TRUE",IF($R26+$S26+$V26+$W26+$Z26+$AA26=12,"TRUE","FALSE")))</f>
        <v/>
      </c>
      <c r="AI26" s="910" t="str">
        <f>IF('8c1 - MSA Attribute - Form'!G26="","",IF($R26+$S26+$V26+$W26+$Q26=5,"TRUE",IF($R26+$S26+$V26+$W26+$Q26=10,"TRUE","FALSE")))</f>
        <v/>
      </c>
      <c r="AJ26" s="910" t="str">
        <f>IF('8c1 - MSA Attribute - Form'!J26="","",IF($R26+$S26+$V26+$W26+$Z26+$AA26+$Q26=7,"TRUE",IF($R26+$S26+$V26+$W26+$Z26+$AA26+$Q26=14,"TRUE","FALSE")))</f>
        <v/>
      </c>
      <c r="AK26" s="909" t="str">
        <f>IF('8c1 - MSA Attribute - Form'!C26="","",IF('8c1 - MSA Attribute - Form'!Q26+'8c1 - MSA Attribute - Form'!R26+'8c1 - MSA Attribute - Form'!S26=3, "TRUE",IF('8c1 - MSA Attribute - Form'!Q26+'8c1 - MSA Attribute - Form'!R26+'8c1 - MSA Attribute - Form'!S26=6,"TRUE","FALSE")))</f>
        <v/>
      </c>
      <c r="AL26" s="909" t="str">
        <f>IF('8c1 - MSA Attribute - Form'!$C26="","",IF($Q26+V26+W26=3, "TRUE",IF($Q26+V26+W26=6,"TRUE","FALSE")))</f>
        <v/>
      </c>
      <c r="AM26" s="908" t="str">
        <f>IF('8c1 - MSA Attribute - Form'!J26="","",IF('8c1 - MSA Attribute - Form'!$C26="","",IF($Q26+Z26+AA26=3, "TRUE",IF($Q26+Z26+AA26=6,"TRUE","FALSE"))))</f>
        <v/>
      </c>
      <c r="AN26" s="907" t="str">
        <f t="shared" si="3"/>
        <v/>
      </c>
      <c r="AO26" s="907" t="str">
        <f t="shared" si="4"/>
        <v/>
      </c>
      <c r="AP26" s="907" t="str">
        <f t="shared" si="5"/>
        <v/>
      </c>
      <c r="AQ26" s="907" t="str">
        <f t="shared" si="6"/>
        <v/>
      </c>
      <c r="AR26" s="907" t="str">
        <f t="shared" si="7"/>
        <v/>
      </c>
      <c r="AS26" s="907" t="str">
        <f t="shared" si="11"/>
        <v/>
      </c>
      <c r="AT26" s="907" t="str">
        <f t="shared" si="8"/>
        <v/>
      </c>
      <c r="AU26" s="907" t="str">
        <f t="shared" si="9"/>
        <v/>
      </c>
      <c r="AV26" s="907" t="str">
        <f t="shared" si="10"/>
        <v/>
      </c>
    </row>
    <row r="27" spans="2:48" s="930" customFormat="1" ht="15.5">
      <c r="B27" s="929">
        <v>14</v>
      </c>
      <c r="C27" s="937"/>
      <c r="D27" s="936"/>
      <c r="E27" s="935"/>
      <c r="F27" s="933"/>
      <c r="G27" s="936"/>
      <c r="H27" s="935"/>
      <c r="I27" s="933"/>
      <c r="J27" s="936"/>
      <c r="K27" s="935"/>
      <c r="L27" s="927" t="str">
        <f>IF(D27="","",IF('8c1 - MSA Attribute - Form'!AD27="TRUE","Y","N"))</f>
        <v/>
      </c>
      <c r="M27" s="926" t="str">
        <f>IF(E27="","",IF('8c1 - MSA Attribute - Form'!AE27="TRUE","Y","N"))</f>
        <v/>
      </c>
      <c r="P27" s="917">
        <v>14</v>
      </c>
      <c r="Q27" s="916" t="str">
        <f>IF('8c1 - MSA Attribute - Form'!C27="","",IF('8c1 - MSA Attribute - Form'!C27='8c1 - MSA Attribute - Form'!$C$8,'8c1 - MSA Attribute - Form'!$B$8,'8c1 - MSA Attribute - Form'!$B$9))</f>
        <v/>
      </c>
      <c r="R27" s="915" t="str">
        <f>IF('8c1 - MSA Attribute - Form'!D27="","",IF('8c1 - MSA Attribute - Form'!D27='8c1 - MSA Attribute - Form'!$C$8,'8c1 - MSA Attribute - Form'!$B$8,'8c1 - MSA Attribute - Form'!$B$9))</f>
        <v/>
      </c>
      <c r="S27" s="913" t="str">
        <f>IF('8c1 - MSA Attribute - Form'!E27="","",IF('8c1 - MSA Attribute - Form'!E27='8c1 - MSA Attribute - Form'!$C$8,'8c1 - MSA Attribute - Form'!$B$8,'8c1 - MSA Attribute - Form'!$B$9))</f>
        <v/>
      </c>
      <c r="T27" s="915" t="str">
        <f t="shared" si="0"/>
        <v/>
      </c>
      <c r="U27" s="913" t="str">
        <f>IF('8c1 - MSA Attribute - Form'!$C27="","",IF(AK27="TRUE",1,0))</f>
        <v/>
      </c>
      <c r="V27" s="915" t="str">
        <f>IF('8c1 - MSA Attribute - Form'!H27="","",IF('8c1 - MSA Attribute - Form'!G27='8c1 - MSA Attribute - Form'!$C$8,'8c1 - MSA Attribute - Form'!$B$8,'8c1 - MSA Attribute - Form'!$B$9))</f>
        <v/>
      </c>
      <c r="W27" s="913" t="str">
        <f>IF('8c1 - MSA Attribute - Form'!G27="","",IF('8c1 - MSA Attribute - Form'!H27='8c1 - MSA Attribute - Form'!$C$8,'8c1 - MSA Attribute - Form'!$B$8,'8c1 - MSA Attribute - Form'!$B$9))</f>
        <v/>
      </c>
      <c r="X27" s="915" t="str">
        <f t="shared" si="1"/>
        <v/>
      </c>
      <c r="Y27" s="913" t="str">
        <f>IF('8c1 - MSA Attribute - Form'!$C27="","",IF(AL27="TRUE",1,0))</f>
        <v/>
      </c>
      <c r="Z27" s="915" t="str">
        <f>IF('8c1 - MSA Attribute - Form'!K27="","",IF('8c1 - MSA Attribute - Form'!J27='8c1 - MSA Attribute - Form'!$C$8,'8c1 - MSA Attribute - Form'!$B$8,'8c1 - MSA Attribute - Form'!$B$9))</f>
        <v/>
      </c>
      <c r="AA27" s="915" t="str">
        <f>IF('8c1 - MSA Attribute - Form'!J27="","",IF('8c1 - MSA Attribute - Form'!K27='8c1 - MSA Attribute - Form'!$C$8,'8c1 - MSA Attribute - Form'!$B$8,'8c1 - MSA Attribute - Form'!$B$9))</f>
        <v/>
      </c>
      <c r="AB27" s="915" t="str">
        <f t="shared" si="2"/>
        <v/>
      </c>
      <c r="AC27" s="913" t="str">
        <f>IF('8c1 - MSA Attribute - Form'!$C27="","",IF(AM27="TRUE",1,0))</f>
        <v/>
      </c>
      <c r="AD27" s="912" t="str">
        <f>IF('8c1 - MSA Attribute - Form'!G27="","",IF(Z27="",AG27,AH27))</f>
        <v/>
      </c>
      <c r="AE27" s="912" t="str">
        <f>IF('8c1 - MSA Attribute - Form'!G27="","",IF(Z27="",AI27,AJ27))</f>
        <v/>
      </c>
      <c r="AF27" s="884"/>
      <c r="AG27" s="910" t="str">
        <f>IF('8c1 - MSA Attribute - Form'!G27="","",IF($R27+$S27+$V27+$W27=4,"TRUE",IF($R27+$S27+$V27+$W27=8,"TRUE","FALSE")))</f>
        <v/>
      </c>
      <c r="AH27" s="910" t="str">
        <f>IF('8c1 - MSA Attribute - Form'!J27="","",IF($R27+$S27+$V27+$W27+$Z27+$AA27=6,"TRUE",IF($R27+$S27+$V27+$W27+$Z27+$AA27=12,"TRUE","FALSE")))</f>
        <v/>
      </c>
      <c r="AI27" s="910" t="str">
        <f>IF('8c1 - MSA Attribute - Form'!G27="","",IF($R27+$S27+$V27+$W27+$Q27=5,"TRUE",IF($R27+$S27+$V27+$W27+$Q27=10,"TRUE","FALSE")))</f>
        <v/>
      </c>
      <c r="AJ27" s="910" t="str">
        <f>IF('8c1 - MSA Attribute - Form'!J27="","",IF($R27+$S27+$V27+$W27+$Z27+$AA27+$Q27=7,"TRUE",IF($R27+$S27+$V27+$W27+$Z27+$AA27+$Q27=14,"TRUE","FALSE")))</f>
        <v/>
      </c>
      <c r="AK27" s="909" t="str">
        <f>IF('8c1 - MSA Attribute - Form'!C27="","",IF('8c1 - MSA Attribute - Form'!Q27+'8c1 - MSA Attribute - Form'!R27+'8c1 - MSA Attribute - Form'!S27=3, "TRUE",IF('8c1 - MSA Attribute - Form'!Q27+'8c1 - MSA Attribute - Form'!R27+'8c1 - MSA Attribute - Form'!S27=6,"TRUE","FALSE")))</f>
        <v/>
      </c>
      <c r="AL27" s="909" t="str">
        <f>IF('8c1 - MSA Attribute - Form'!$C27="","",IF($Q27+V27+W27=3, "TRUE",IF($Q27+V27+W27=6,"TRUE","FALSE")))</f>
        <v/>
      </c>
      <c r="AM27" s="908" t="str">
        <f>IF('8c1 - MSA Attribute - Form'!J27="","",IF('8c1 - MSA Attribute - Form'!$C27="","",IF($Q27+Z27+AA27=3, "TRUE",IF($Q27+Z27+AA27=6,"TRUE","FALSE"))))</f>
        <v/>
      </c>
      <c r="AN27" s="907" t="str">
        <f t="shared" si="3"/>
        <v/>
      </c>
      <c r="AO27" s="907" t="str">
        <f t="shared" si="4"/>
        <v/>
      </c>
      <c r="AP27" s="907" t="str">
        <f t="shared" si="5"/>
        <v/>
      </c>
      <c r="AQ27" s="907" t="str">
        <f t="shared" si="6"/>
        <v/>
      </c>
      <c r="AR27" s="907" t="str">
        <f t="shared" si="7"/>
        <v/>
      </c>
      <c r="AS27" s="907" t="str">
        <f t="shared" si="11"/>
        <v/>
      </c>
      <c r="AT27" s="907" t="str">
        <f t="shared" si="8"/>
        <v/>
      </c>
      <c r="AU27" s="907" t="str">
        <f t="shared" si="9"/>
        <v/>
      </c>
      <c r="AV27" s="907" t="str">
        <f t="shared" si="10"/>
        <v/>
      </c>
    </row>
    <row r="28" spans="2:48" s="930" customFormat="1" ht="15.5">
      <c r="B28" s="929">
        <v>15</v>
      </c>
      <c r="C28" s="934"/>
      <c r="D28" s="921"/>
      <c r="E28" s="920"/>
      <c r="F28" s="933"/>
      <c r="G28" s="921"/>
      <c r="H28" s="920"/>
      <c r="I28" s="933"/>
      <c r="J28" s="921"/>
      <c r="K28" s="920"/>
      <c r="L28" s="927" t="str">
        <f>IF(D28="","",IF('8c1 - MSA Attribute - Form'!AD28="TRUE","Y","N"))</f>
        <v/>
      </c>
      <c r="M28" s="926" t="str">
        <f>IF(E28="","",IF('8c1 - MSA Attribute - Form'!AE28="TRUE","Y","N"))</f>
        <v/>
      </c>
      <c r="P28" s="917">
        <v>15</v>
      </c>
      <c r="Q28" s="916" t="str">
        <f>IF('8c1 - MSA Attribute - Form'!C28="","",IF('8c1 - MSA Attribute - Form'!C28='8c1 - MSA Attribute - Form'!$C$8,'8c1 - MSA Attribute - Form'!$B$8,'8c1 - MSA Attribute - Form'!$B$9))</f>
        <v/>
      </c>
      <c r="R28" s="915" t="str">
        <f>IF('8c1 - MSA Attribute - Form'!D28="","",IF('8c1 - MSA Attribute - Form'!D28='8c1 - MSA Attribute - Form'!$C$8,'8c1 - MSA Attribute - Form'!$B$8,'8c1 - MSA Attribute - Form'!$B$9))</f>
        <v/>
      </c>
      <c r="S28" s="913" t="str">
        <f>IF('8c1 - MSA Attribute - Form'!E28="","",IF('8c1 - MSA Attribute - Form'!E28='8c1 - MSA Attribute - Form'!$C$8,'8c1 - MSA Attribute - Form'!$B$8,'8c1 - MSA Attribute - Form'!$B$9))</f>
        <v/>
      </c>
      <c r="T28" s="915" t="str">
        <f t="shared" si="0"/>
        <v/>
      </c>
      <c r="U28" s="913" t="str">
        <f>IF('8c1 - MSA Attribute - Form'!$C28="","",IF(AK28="TRUE",1,0))</f>
        <v/>
      </c>
      <c r="V28" s="915" t="str">
        <f>IF('8c1 - MSA Attribute - Form'!H28="","",IF('8c1 - MSA Attribute - Form'!G28='8c1 - MSA Attribute - Form'!$C$8,'8c1 - MSA Attribute - Form'!$B$8,'8c1 - MSA Attribute - Form'!$B$9))</f>
        <v/>
      </c>
      <c r="W28" s="913" t="str">
        <f>IF('8c1 - MSA Attribute - Form'!G28="","",IF('8c1 - MSA Attribute - Form'!H28='8c1 - MSA Attribute - Form'!$C$8,'8c1 - MSA Attribute - Form'!$B$8,'8c1 - MSA Attribute - Form'!$B$9))</f>
        <v/>
      </c>
      <c r="X28" s="915" t="str">
        <f t="shared" si="1"/>
        <v/>
      </c>
      <c r="Y28" s="913" t="str">
        <f>IF('8c1 - MSA Attribute - Form'!$C28="","",IF(AL28="TRUE",1,0))</f>
        <v/>
      </c>
      <c r="Z28" s="915" t="str">
        <f>IF('8c1 - MSA Attribute - Form'!K28="","",IF('8c1 - MSA Attribute - Form'!J28='8c1 - MSA Attribute - Form'!$C$8,'8c1 - MSA Attribute - Form'!$B$8,'8c1 - MSA Attribute - Form'!$B$9))</f>
        <v/>
      </c>
      <c r="AA28" s="915" t="str">
        <f>IF('8c1 - MSA Attribute - Form'!J28="","",IF('8c1 - MSA Attribute - Form'!K28='8c1 - MSA Attribute - Form'!$C$8,'8c1 - MSA Attribute - Form'!$B$8,'8c1 - MSA Attribute - Form'!$B$9))</f>
        <v/>
      </c>
      <c r="AB28" s="915" t="str">
        <f t="shared" si="2"/>
        <v/>
      </c>
      <c r="AC28" s="913" t="str">
        <f>IF('8c1 - MSA Attribute - Form'!$C28="","",IF(AM28="TRUE",1,0))</f>
        <v/>
      </c>
      <c r="AD28" s="912" t="str">
        <f>IF('8c1 - MSA Attribute - Form'!G28="","",IF(Z28="",AG28,AH28))</f>
        <v/>
      </c>
      <c r="AE28" s="912" t="str">
        <f>IF('8c1 - MSA Attribute - Form'!G28="","",IF(Z28="",AI28,AJ28))</f>
        <v/>
      </c>
      <c r="AF28" s="884"/>
      <c r="AG28" s="910" t="str">
        <f>IF('8c1 - MSA Attribute - Form'!G28="","",IF($R28+$S28+$V28+$W28=4,"TRUE",IF($R28+$S28+$V28+$W28=8,"TRUE","FALSE")))</f>
        <v/>
      </c>
      <c r="AH28" s="910" t="str">
        <f>IF('8c1 - MSA Attribute - Form'!J28="","",IF($R28+$S28+$V28+$W28+$Z28+$AA28=6,"TRUE",IF($R28+$S28+$V28+$W28+$Z28+$AA28=12,"TRUE","FALSE")))</f>
        <v/>
      </c>
      <c r="AI28" s="910" t="str">
        <f>IF('8c1 - MSA Attribute - Form'!G28="","",IF($R28+$S28+$V28+$W28+$Q28=5,"TRUE",IF($R28+$S28+$V28+$W28+$Q28=10,"TRUE","FALSE")))</f>
        <v/>
      </c>
      <c r="AJ28" s="910" t="str">
        <f>IF('8c1 - MSA Attribute - Form'!J28="","",IF($R28+$S28+$V28+$W28+$Z28+$AA28+$Q28=7,"TRUE",IF($R28+$S28+$V28+$W28+$Z28+$AA28+$Q28=14,"TRUE","FALSE")))</f>
        <v/>
      </c>
      <c r="AK28" s="909" t="str">
        <f>IF('8c1 - MSA Attribute - Form'!C28="","",IF('8c1 - MSA Attribute - Form'!Q28+'8c1 - MSA Attribute - Form'!R28+'8c1 - MSA Attribute - Form'!S28=3, "TRUE",IF('8c1 - MSA Attribute - Form'!Q28+'8c1 - MSA Attribute - Form'!R28+'8c1 - MSA Attribute - Form'!S28=6,"TRUE","FALSE")))</f>
        <v/>
      </c>
      <c r="AL28" s="909" t="str">
        <f>IF('8c1 - MSA Attribute - Form'!$C28="","",IF($Q28+V28+W28=3, "TRUE",IF($Q28+V28+W28=6,"TRUE","FALSE")))</f>
        <v/>
      </c>
      <c r="AM28" s="908" t="str">
        <f>IF('8c1 - MSA Attribute - Form'!J28="","",IF('8c1 - MSA Attribute - Form'!$C28="","",IF($Q28+Z28+AA28=3, "TRUE",IF($Q28+Z28+AA28=6,"TRUE","FALSE"))))</f>
        <v/>
      </c>
      <c r="AN28" s="907" t="str">
        <f t="shared" si="3"/>
        <v/>
      </c>
      <c r="AO28" s="907" t="str">
        <f t="shared" si="4"/>
        <v/>
      </c>
      <c r="AP28" s="907" t="str">
        <f t="shared" si="5"/>
        <v/>
      </c>
      <c r="AQ28" s="907" t="str">
        <f t="shared" si="6"/>
        <v/>
      </c>
      <c r="AR28" s="907" t="str">
        <f t="shared" si="7"/>
        <v/>
      </c>
      <c r="AS28" s="907" t="str">
        <f t="shared" si="11"/>
        <v/>
      </c>
      <c r="AT28" s="907" t="str">
        <f t="shared" si="8"/>
        <v/>
      </c>
      <c r="AU28" s="907" t="str">
        <f t="shared" si="9"/>
        <v/>
      </c>
      <c r="AV28" s="907" t="str">
        <f t="shared" si="10"/>
        <v/>
      </c>
    </row>
    <row r="29" spans="2:48" s="930" customFormat="1" ht="15.5">
      <c r="B29" s="929">
        <v>16</v>
      </c>
      <c r="C29" s="934"/>
      <c r="D29" s="921"/>
      <c r="E29" s="920"/>
      <c r="F29" s="933"/>
      <c r="G29" s="921"/>
      <c r="H29" s="920"/>
      <c r="I29" s="933"/>
      <c r="J29" s="921"/>
      <c r="K29" s="920"/>
      <c r="L29" s="927" t="str">
        <f>IF(D29="","",IF('8c1 - MSA Attribute - Form'!AD29="TRUE","Y","N"))</f>
        <v/>
      </c>
      <c r="M29" s="926" t="str">
        <f>IF(E29="","",IF('8c1 - MSA Attribute - Form'!AE29="TRUE","Y","N"))</f>
        <v/>
      </c>
      <c r="P29" s="917">
        <v>16</v>
      </c>
      <c r="Q29" s="916" t="str">
        <f>IF('8c1 - MSA Attribute - Form'!C29="","",IF('8c1 - MSA Attribute - Form'!C29='8c1 - MSA Attribute - Form'!$C$8,'8c1 - MSA Attribute - Form'!$B$8,'8c1 - MSA Attribute - Form'!$B$9))</f>
        <v/>
      </c>
      <c r="R29" s="915" t="str">
        <f>IF('8c1 - MSA Attribute - Form'!D29="","",IF('8c1 - MSA Attribute - Form'!D29='8c1 - MSA Attribute - Form'!$C$8,'8c1 - MSA Attribute - Form'!$B$8,'8c1 - MSA Attribute - Form'!$B$9))</f>
        <v/>
      </c>
      <c r="S29" s="913" t="str">
        <f>IF('8c1 - MSA Attribute - Form'!E29="","",IF('8c1 - MSA Attribute - Form'!E29='8c1 - MSA Attribute - Form'!$C$8,'8c1 - MSA Attribute - Form'!$B$8,'8c1 - MSA Attribute - Form'!$B$9))</f>
        <v/>
      </c>
      <c r="T29" s="915" t="str">
        <f t="shared" si="0"/>
        <v/>
      </c>
      <c r="U29" s="913" t="str">
        <f>IF('8c1 - MSA Attribute - Form'!$C29="","",IF(AK29="TRUE",1,0))</f>
        <v/>
      </c>
      <c r="V29" s="915" t="str">
        <f>IF('8c1 - MSA Attribute - Form'!H29="","",IF('8c1 - MSA Attribute - Form'!G29='8c1 - MSA Attribute - Form'!$C$8,'8c1 - MSA Attribute - Form'!$B$8,'8c1 - MSA Attribute - Form'!$B$9))</f>
        <v/>
      </c>
      <c r="W29" s="913" t="str">
        <f>IF('8c1 - MSA Attribute - Form'!G29="","",IF('8c1 - MSA Attribute - Form'!H29='8c1 - MSA Attribute - Form'!$C$8,'8c1 - MSA Attribute - Form'!$B$8,'8c1 - MSA Attribute - Form'!$B$9))</f>
        <v/>
      </c>
      <c r="X29" s="915" t="str">
        <f t="shared" si="1"/>
        <v/>
      </c>
      <c r="Y29" s="913" t="str">
        <f>IF('8c1 - MSA Attribute - Form'!$C29="","",IF(AL29="TRUE",1,0))</f>
        <v/>
      </c>
      <c r="Z29" s="915" t="str">
        <f>IF('8c1 - MSA Attribute - Form'!K29="","",IF('8c1 - MSA Attribute - Form'!J29='8c1 - MSA Attribute - Form'!$C$8,'8c1 - MSA Attribute - Form'!$B$8,'8c1 - MSA Attribute - Form'!$B$9))</f>
        <v/>
      </c>
      <c r="AA29" s="915" t="str">
        <f>IF('8c1 - MSA Attribute - Form'!J29="","",IF('8c1 - MSA Attribute - Form'!K29='8c1 - MSA Attribute - Form'!$C$8,'8c1 - MSA Attribute - Form'!$B$8,'8c1 - MSA Attribute - Form'!$B$9))</f>
        <v/>
      </c>
      <c r="AB29" s="915" t="str">
        <f t="shared" si="2"/>
        <v/>
      </c>
      <c r="AC29" s="913" t="str">
        <f>IF('8c1 - MSA Attribute - Form'!$C29="","",IF(AM29="TRUE",1,0))</f>
        <v/>
      </c>
      <c r="AD29" s="912" t="str">
        <f>IF('8c1 - MSA Attribute - Form'!G29="","",IF(Z29="",AG29,AH29))</f>
        <v/>
      </c>
      <c r="AE29" s="912" t="str">
        <f>IF('8c1 - MSA Attribute - Form'!G29="","",IF(Z29="",AI29,AJ29))</f>
        <v/>
      </c>
      <c r="AF29" s="884"/>
      <c r="AG29" s="910" t="str">
        <f>IF('8c1 - MSA Attribute - Form'!G29="","",IF($R29+$S29+$V29+$W29=4,"TRUE",IF($R29+$S29+$V29+$W29=8,"TRUE","FALSE")))</f>
        <v/>
      </c>
      <c r="AH29" s="910" t="str">
        <f>IF('8c1 - MSA Attribute - Form'!J29="","",IF($R29+$S29+$V29+$W29+$Z29+$AA29=6,"TRUE",IF($R29+$S29+$V29+$W29+$Z29+$AA29=12,"TRUE","FALSE")))</f>
        <v/>
      </c>
      <c r="AI29" s="910" t="str">
        <f>IF('8c1 - MSA Attribute - Form'!G29="","",IF($R29+$S29+$V29+$W29+$Q29=5,"TRUE",IF($R29+$S29+$V29+$W29+$Q29=10,"TRUE","FALSE")))</f>
        <v/>
      </c>
      <c r="AJ29" s="910" t="str">
        <f>IF('8c1 - MSA Attribute - Form'!J29="","",IF($R29+$S29+$V29+$W29+$Z29+$AA29+$Q29=7,"TRUE",IF($R29+$S29+$V29+$W29+$Z29+$AA29+$Q29=14,"TRUE","FALSE")))</f>
        <v/>
      </c>
      <c r="AK29" s="909" t="str">
        <f>IF('8c1 - MSA Attribute - Form'!C29="","",IF('8c1 - MSA Attribute - Form'!Q29+'8c1 - MSA Attribute - Form'!R29+'8c1 - MSA Attribute - Form'!S29=3, "TRUE",IF('8c1 - MSA Attribute - Form'!Q29+'8c1 - MSA Attribute - Form'!R29+'8c1 - MSA Attribute - Form'!S29=6,"TRUE","FALSE")))</f>
        <v/>
      </c>
      <c r="AL29" s="909" t="str">
        <f>IF('8c1 - MSA Attribute - Form'!$C29="","",IF($Q29+V29+W29=3, "TRUE",IF($Q29+V29+W29=6,"TRUE","FALSE")))</f>
        <v/>
      </c>
      <c r="AM29" s="908" t="str">
        <f>IF('8c1 - MSA Attribute - Form'!J29="","",IF('8c1 - MSA Attribute - Form'!$C29="","",IF($Q29+Z29+AA29=3, "TRUE",IF($Q29+Z29+AA29=6,"TRUE","FALSE"))))</f>
        <v/>
      </c>
      <c r="AN29" s="907" t="str">
        <f t="shared" si="3"/>
        <v/>
      </c>
      <c r="AO29" s="907" t="str">
        <f t="shared" si="4"/>
        <v/>
      </c>
      <c r="AP29" s="907" t="str">
        <f t="shared" si="5"/>
        <v/>
      </c>
      <c r="AQ29" s="907" t="str">
        <f t="shared" si="6"/>
        <v/>
      </c>
      <c r="AR29" s="907" t="str">
        <f t="shared" si="7"/>
        <v/>
      </c>
      <c r="AS29" s="907" t="str">
        <f t="shared" si="11"/>
        <v/>
      </c>
      <c r="AT29" s="907" t="str">
        <f t="shared" si="8"/>
        <v/>
      </c>
      <c r="AU29" s="907" t="str">
        <f t="shared" si="9"/>
        <v/>
      </c>
      <c r="AV29" s="907" t="str">
        <f t="shared" si="10"/>
        <v/>
      </c>
    </row>
    <row r="30" spans="2:48" s="930" customFormat="1" ht="15.5">
      <c r="B30" s="929">
        <v>17</v>
      </c>
      <c r="C30" s="924"/>
      <c r="D30" s="923"/>
      <c r="E30" s="920"/>
      <c r="F30" s="933"/>
      <c r="G30" s="921"/>
      <c r="H30" s="920"/>
      <c r="I30" s="933"/>
      <c r="J30" s="921"/>
      <c r="K30" s="920"/>
      <c r="L30" s="927" t="str">
        <f>IF(D30="","",IF('8c1 - MSA Attribute - Form'!AD30="TRUE","Y","N"))</f>
        <v/>
      </c>
      <c r="M30" s="926" t="str">
        <f>IF(E30="","",IF('8c1 - MSA Attribute - Form'!AE30="TRUE","Y","N"))</f>
        <v/>
      </c>
      <c r="P30" s="917">
        <v>17</v>
      </c>
      <c r="Q30" s="916" t="str">
        <f>IF('8c1 - MSA Attribute - Form'!C30="","",IF('8c1 - MSA Attribute - Form'!C30='8c1 - MSA Attribute - Form'!$C$8,'8c1 - MSA Attribute - Form'!$B$8,'8c1 - MSA Attribute - Form'!$B$9))</f>
        <v/>
      </c>
      <c r="R30" s="915" t="str">
        <f>IF('8c1 - MSA Attribute - Form'!D30="","",IF('8c1 - MSA Attribute - Form'!D30='8c1 - MSA Attribute - Form'!$C$8,'8c1 - MSA Attribute - Form'!$B$8,'8c1 - MSA Attribute - Form'!$B$9))</f>
        <v/>
      </c>
      <c r="S30" s="913" t="str">
        <f>IF('8c1 - MSA Attribute - Form'!E30="","",IF('8c1 - MSA Attribute - Form'!E30='8c1 - MSA Attribute - Form'!$C$8,'8c1 - MSA Attribute - Form'!$B$8,'8c1 - MSA Attribute - Form'!$B$9))</f>
        <v/>
      </c>
      <c r="T30" s="915" t="str">
        <f t="shared" si="0"/>
        <v/>
      </c>
      <c r="U30" s="913" t="str">
        <f>IF('8c1 - MSA Attribute - Form'!$C30="","",IF(AK30="TRUE",1,0))</f>
        <v/>
      </c>
      <c r="V30" s="915" t="str">
        <f>IF('8c1 - MSA Attribute - Form'!H30="","",IF('8c1 - MSA Attribute - Form'!G30='8c1 - MSA Attribute - Form'!$C$8,'8c1 - MSA Attribute - Form'!$B$8,'8c1 - MSA Attribute - Form'!$B$9))</f>
        <v/>
      </c>
      <c r="W30" s="913" t="str">
        <f>IF('8c1 - MSA Attribute - Form'!G30="","",IF('8c1 - MSA Attribute - Form'!H30='8c1 - MSA Attribute - Form'!$C$8,'8c1 - MSA Attribute - Form'!$B$8,'8c1 - MSA Attribute - Form'!$B$9))</f>
        <v/>
      </c>
      <c r="X30" s="915" t="str">
        <f t="shared" si="1"/>
        <v/>
      </c>
      <c r="Y30" s="913" t="str">
        <f>IF('8c1 - MSA Attribute - Form'!$C30="","",IF(AL30="TRUE",1,0))</f>
        <v/>
      </c>
      <c r="Z30" s="915" t="str">
        <f>IF('8c1 - MSA Attribute - Form'!K30="","",IF('8c1 - MSA Attribute - Form'!J30='8c1 - MSA Attribute - Form'!$C$8,'8c1 - MSA Attribute - Form'!$B$8,'8c1 - MSA Attribute - Form'!$B$9))</f>
        <v/>
      </c>
      <c r="AA30" s="915" t="str">
        <f>IF('8c1 - MSA Attribute - Form'!J30="","",IF('8c1 - MSA Attribute - Form'!K30='8c1 - MSA Attribute - Form'!$C$8,'8c1 - MSA Attribute - Form'!$B$8,'8c1 - MSA Attribute - Form'!$B$9))</f>
        <v/>
      </c>
      <c r="AB30" s="915" t="str">
        <f t="shared" si="2"/>
        <v/>
      </c>
      <c r="AC30" s="913" t="str">
        <f>IF('8c1 - MSA Attribute - Form'!$C30="","",IF(AM30="TRUE",1,0))</f>
        <v/>
      </c>
      <c r="AD30" s="912" t="str">
        <f>IF('8c1 - MSA Attribute - Form'!G30="","",IF(Z30="",AG30,AH30))</f>
        <v/>
      </c>
      <c r="AE30" s="912" t="str">
        <f>IF('8c1 - MSA Attribute - Form'!G30="","",IF(Z30="",AI30,AJ30))</f>
        <v/>
      </c>
      <c r="AF30" s="884"/>
      <c r="AG30" s="910" t="str">
        <f>IF('8c1 - MSA Attribute - Form'!G30="","",IF($R30+$S30+$V30+$W30=4,"TRUE",IF($R30+$S30+$V30+$W30=8,"TRUE","FALSE")))</f>
        <v/>
      </c>
      <c r="AH30" s="910" t="str">
        <f>IF('8c1 - MSA Attribute - Form'!J30="","",IF($R30+$S30+$V30+$W30+$Z30+$AA30=6,"TRUE",IF($R30+$S30+$V30+$W30+$Z30+$AA30=12,"TRUE","FALSE")))</f>
        <v/>
      </c>
      <c r="AI30" s="910" t="str">
        <f>IF('8c1 - MSA Attribute - Form'!G30="","",IF($R30+$S30+$V30+$W30+$Q30=5,"TRUE",IF($R30+$S30+$V30+$W30+$Q30=10,"TRUE","FALSE")))</f>
        <v/>
      </c>
      <c r="AJ30" s="910" t="str">
        <f>IF('8c1 - MSA Attribute - Form'!J30="","",IF($R30+$S30+$V30+$W30+$Z30+$AA30+$Q30=7,"TRUE",IF($R30+$S30+$V30+$W30+$Z30+$AA30+$Q30=14,"TRUE","FALSE")))</f>
        <v/>
      </c>
      <c r="AK30" s="909" t="str">
        <f>IF('8c1 - MSA Attribute - Form'!C30="","",IF('8c1 - MSA Attribute - Form'!Q30+'8c1 - MSA Attribute - Form'!R30+'8c1 - MSA Attribute - Form'!S30=3, "TRUE",IF('8c1 - MSA Attribute - Form'!Q30+'8c1 - MSA Attribute - Form'!R30+'8c1 - MSA Attribute - Form'!S30=6,"TRUE","FALSE")))</f>
        <v/>
      </c>
      <c r="AL30" s="909" t="str">
        <f>IF('8c1 - MSA Attribute - Form'!$C30="","",IF($Q30+V30+W30=3, "TRUE",IF($Q30+V30+W30=6,"TRUE","FALSE")))</f>
        <v/>
      </c>
      <c r="AM30" s="908" t="str">
        <f>IF('8c1 - MSA Attribute - Form'!J30="","",IF('8c1 - MSA Attribute - Form'!$C30="","",IF($Q30+Z30+AA30=3, "TRUE",IF($Q30+Z30+AA30=6,"TRUE","FALSE"))))</f>
        <v/>
      </c>
      <c r="AN30" s="907" t="str">
        <f t="shared" si="3"/>
        <v/>
      </c>
      <c r="AO30" s="907" t="str">
        <f t="shared" si="4"/>
        <v/>
      </c>
      <c r="AP30" s="907" t="str">
        <f t="shared" si="5"/>
        <v/>
      </c>
      <c r="AQ30" s="907" t="str">
        <f t="shared" si="6"/>
        <v/>
      </c>
      <c r="AR30" s="907" t="str">
        <f t="shared" si="7"/>
        <v/>
      </c>
      <c r="AS30" s="907" t="str">
        <f t="shared" si="11"/>
        <v/>
      </c>
      <c r="AT30" s="907" t="str">
        <f t="shared" si="8"/>
        <v/>
      </c>
      <c r="AU30" s="907" t="str">
        <f t="shared" si="9"/>
        <v/>
      </c>
      <c r="AV30" s="907" t="str">
        <f t="shared" si="10"/>
        <v/>
      </c>
    </row>
    <row r="31" spans="2:48" s="930" customFormat="1" ht="15.5">
      <c r="B31" s="929">
        <v>18</v>
      </c>
      <c r="C31" s="924"/>
      <c r="D31" s="923"/>
      <c r="E31" s="920"/>
      <c r="F31" s="933"/>
      <c r="G31" s="921"/>
      <c r="H31" s="920"/>
      <c r="I31" s="933"/>
      <c r="J31" s="921"/>
      <c r="K31" s="920"/>
      <c r="L31" s="927" t="str">
        <f>IF(D31="","",IF('8c1 - MSA Attribute - Form'!AD31="TRUE","Y","N"))</f>
        <v/>
      </c>
      <c r="M31" s="926" t="str">
        <f>IF(E31="","",IF('8c1 - MSA Attribute - Form'!AE31="TRUE","Y","N"))</f>
        <v/>
      </c>
      <c r="P31" s="917">
        <v>18</v>
      </c>
      <c r="Q31" s="916" t="str">
        <f>IF('8c1 - MSA Attribute - Form'!C31="","",IF('8c1 - MSA Attribute - Form'!C31='8c1 - MSA Attribute - Form'!$C$8,'8c1 - MSA Attribute - Form'!$B$8,'8c1 - MSA Attribute - Form'!$B$9))</f>
        <v/>
      </c>
      <c r="R31" s="915" t="str">
        <f>IF('8c1 - MSA Attribute - Form'!D31="","",IF('8c1 - MSA Attribute - Form'!D31='8c1 - MSA Attribute - Form'!$C$8,'8c1 - MSA Attribute - Form'!$B$8,'8c1 - MSA Attribute - Form'!$B$9))</f>
        <v/>
      </c>
      <c r="S31" s="913" t="str">
        <f>IF('8c1 - MSA Attribute - Form'!E31="","",IF('8c1 - MSA Attribute - Form'!E31='8c1 - MSA Attribute - Form'!$C$8,'8c1 - MSA Attribute - Form'!$B$8,'8c1 - MSA Attribute - Form'!$B$9))</f>
        <v/>
      </c>
      <c r="T31" s="915" t="str">
        <f t="shared" si="0"/>
        <v/>
      </c>
      <c r="U31" s="913" t="str">
        <f>IF('8c1 - MSA Attribute - Form'!$C31="","",IF(AK31="TRUE",1,0))</f>
        <v/>
      </c>
      <c r="V31" s="915" t="str">
        <f>IF('8c1 - MSA Attribute - Form'!H31="","",IF('8c1 - MSA Attribute - Form'!G31='8c1 - MSA Attribute - Form'!$C$8,'8c1 - MSA Attribute - Form'!$B$8,'8c1 - MSA Attribute - Form'!$B$9))</f>
        <v/>
      </c>
      <c r="W31" s="913" t="str">
        <f>IF('8c1 - MSA Attribute - Form'!G31="","",IF('8c1 - MSA Attribute - Form'!H31='8c1 - MSA Attribute - Form'!$C$8,'8c1 - MSA Attribute - Form'!$B$8,'8c1 - MSA Attribute - Form'!$B$9))</f>
        <v/>
      </c>
      <c r="X31" s="915" t="str">
        <f t="shared" si="1"/>
        <v/>
      </c>
      <c r="Y31" s="913" t="str">
        <f>IF('8c1 - MSA Attribute - Form'!$C31="","",IF(AL31="TRUE",1,0))</f>
        <v/>
      </c>
      <c r="Z31" s="915" t="str">
        <f>IF('8c1 - MSA Attribute - Form'!K31="","",IF('8c1 - MSA Attribute - Form'!J31='8c1 - MSA Attribute - Form'!$C$8,'8c1 - MSA Attribute - Form'!$B$8,'8c1 - MSA Attribute - Form'!$B$9))</f>
        <v/>
      </c>
      <c r="AA31" s="915" t="str">
        <f>IF('8c1 - MSA Attribute - Form'!J31="","",IF('8c1 - MSA Attribute - Form'!K31='8c1 - MSA Attribute - Form'!$C$8,'8c1 - MSA Attribute - Form'!$B$8,'8c1 - MSA Attribute - Form'!$B$9))</f>
        <v/>
      </c>
      <c r="AB31" s="915" t="str">
        <f t="shared" si="2"/>
        <v/>
      </c>
      <c r="AC31" s="913" t="str">
        <f>IF('8c1 - MSA Attribute - Form'!$C31="","",IF(AM31="TRUE",1,0))</f>
        <v/>
      </c>
      <c r="AD31" s="912" t="str">
        <f>IF('8c1 - MSA Attribute - Form'!G31="","",IF(Z31="",AG31,AH31))</f>
        <v/>
      </c>
      <c r="AE31" s="912" t="str">
        <f>IF('8c1 - MSA Attribute - Form'!G31="","",IF(Z31="",AI31,AJ31))</f>
        <v/>
      </c>
      <c r="AF31" s="884"/>
      <c r="AG31" s="910" t="str">
        <f>IF('8c1 - MSA Attribute - Form'!G31="","",IF($R31+$S31+$V31+$W31=4,"TRUE",IF($R31+$S31+$V31+$W31=8,"TRUE","FALSE")))</f>
        <v/>
      </c>
      <c r="AH31" s="910" t="str">
        <f>IF('8c1 - MSA Attribute - Form'!J31="","",IF($R31+$S31+$V31+$W31+$Z31+$AA31=6,"TRUE",IF($R31+$S31+$V31+$W31+$Z31+$AA31=12,"TRUE","FALSE")))</f>
        <v/>
      </c>
      <c r="AI31" s="910" t="str">
        <f>IF('8c1 - MSA Attribute - Form'!G31="","",IF($R31+$S31+$V31+$W31+$Q31=5,"TRUE",IF($R31+$S31+$V31+$W31+$Q31=10,"TRUE","FALSE")))</f>
        <v/>
      </c>
      <c r="AJ31" s="910" t="str">
        <f>IF('8c1 - MSA Attribute - Form'!J31="","",IF($R31+$S31+$V31+$W31+$Z31+$AA31+$Q31=7,"TRUE",IF($R31+$S31+$V31+$W31+$Z31+$AA31+$Q31=14,"TRUE","FALSE")))</f>
        <v/>
      </c>
      <c r="AK31" s="909" t="str">
        <f>IF('8c1 - MSA Attribute - Form'!C31="","",IF('8c1 - MSA Attribute - Form'!Q31+'8c1 - MSA Attribute - Form'!R31+'8c1 - MSA Attribute - Form'!S31=3, "TRUE",IF('8c1 - MSA Attribute - Form'!Q31+'8c1 - MSA Attribute - Form'!R31+'8c1 - MSA Attribute - Form'!S31=6,"TRUE","FALSE")))</f>
        <v/>
      </c>
      <c r="AL31" s="909" t="str">
        <f>IF('8c1 - MSA Attribute - Form'!$C31="","",IF($Q31+V31+W31=3, "TRUE",IF($Q31+V31+W31=6,"TRUE","FALSE")))</f>
        <v/>
      </c>
      <c r="AM31" s="908" t="str">
        <f>IF('8c1 - MSA Attribute - Form'!J31="","",IF('8c1 - MSA Attribute - Form'!$C31="","",IF($Q31+Z31+AA31=3, "TRUE",IF($Q31+Z31+AA31=6,"TRUE","FALSE"))))</f>
        <v/>
      </c>
      <c r="AN31" s="907" t="str">
        <f t="shared" si="3"/>
        <v/>
      </c>
      <c r="AO31" s="907" t="str">
        <f t="shared" si="4"/>
        <v/>
      </c>
      <c r="AP31" s="907" t="str">
        <f t="shared" si="5"/>
        <v/>
      </c>
      <c r="AQ31" s="907" t="str">
        <f t="shared" si="6"/>
        <v/>
      </c>
      <c r="AR31" s="907" t="str">
        <f t="shared" si="7"/>
        <v/>
      </c>
      <c r="AS31" s="907" t="str">
        <f t="shared" si="11"/>
        <v/>
      </c>
      <c r="AT31" s="907" t="str">
        <f t="shared" si="8"/>
        <v/>
      </c>
      <c r="AU31" s="907" t="str">
        <f t="shared" si="9"/>
        <v/>
      </c>
      <c r="AV31" s="907" t="str">
        <f t="shared" si="10"/>
        <v/>
      </c>
    </row>
    <row r="32" spans="2:48" s="930" customFormat="1" ht="15.5">
      <c r="B32" s="929">
        <v>19</v>
      </c>
      <c r="C32" s="924"/>
      <c r="D32" s="923"/>
      <c r="E32" s="920"/>
      <c r="F32" s="933"/>
      <c r="G32" s="921"/>
      <c r="H32" s="920"/>
      <c r="I32" s="933"/>
      <c r="J32" s="921"/>
      <c r="K32" s="920"/>
      <c r="L32" s="927" t="str">
        <f>IF(D32="","",IF('8c1 - MSA Attribute - Form'!AD32="TRUE","Y","N"))</f>
        <v/>
      </c>
      <c r="M32" s="926" t="str">
        <f>IF(E32="","",IF('8c1 - MSA Attribute - Form'!AE32="TRUE","Y","N"))</f>
        <v/>
      </c>
      <c r="P32" s="917">
        <v>19</v>
      </c>
      <c r="Q32" s="916" t="str">
        <f>IF('8c1 - MSA Attribute - Form'!C32="","",IF('8c1 - MSA Attribute - Form'!C32='8c1 - MSA Attribute - Form'!$C$8,'8c1 - MSA Attribute - Form'!$B$8,'8c1 - MSA Attribute - Form'!$B$9))</f>
        <v/>
      </c>
      <c r="R32" s="915" t="str">
        <f>IF('8c1 - MSA Attribute - Form'!D32="","",IF('8c1 - MSA Attribute - Form'!D32='8c1 - MSA Attribute - Form'!$C$8,'8c1 - MSA Attribute - Form'!$B$8,'8c1 - MSA Attribute - Form'!$B$9))</f>
        <v/>
      </c>
      <c r="S32" s="913" t="str">
        <f>IF('8c1 - MSA Attribute - Form'!E32="","",IF('8c1 - MSA Attribute - Form'!E32='8c1 - MSA Attribute - Form'!$C$8,'8c1 - MSA Attribute - Form'!$B$8,'8c1 - MSA Attribute - Form'!$B$9))</f>
        <v/>
      </c>
      <c r="T32" s="915" t="str">
        <f t="shared" si="0"/>
        <v/>
      </c>
      <c r="U32" s="913" t="str">
        <f>IF('8c1 - MSA Attribute - Form'!$C32="","",IF(AK32="TRUE",1,0))</f>
        <v/>
      </c>
      <c r="V32" s="915" t="str">
        <f>IF('8c1 - MSA Attribute - Form'!H32="","",IF('8c1 - MSA Attribute - Form'!G32='8c1 - MSA Attribute - Form'!$C$8,'8c1 - MSA Attribute - Form'!$B$8,'8c1 - MSA Attribute - Form'!$B$9))</f>
        <v/>
      </c>
      <c r="W32" s="913" t="str">
        <f>IF('8c1 - MSA Attribute - Form'!G32="","",IF('8c1 - MSA Attribute - Form'!H32='8c1 - MSA Attribute - Form'!$C$8,'8c1 - MSA Attribute - Form'!$B$8,'8c1 - MSA Attribute - Form'!$B$9))</f>
        <v/>
      </c>
      <c r="X32" s="915" t="str">
        <f t="shared" si="1"/>
        <v/>
      </c>
      <c r="Y32" s="913" t="str">
        <f>IF('8c1 - MSA Attribute - Form'!$C32="","",IF(AL32="TRUE",1,0))</f>
        <v/>
      </c>
      <c r="Z32" s="915" t="str">
        <f>IF('8c1 - MSA Attribute - Form'!K32="","",IF('8c1 - MSA Attribute - Form'!J32='8c1 - MSA Attribute - Form'!$C$8,'8c1 - MSA Attribute - Form'!$B$8,'8c1 - MSA Attribute - Form'!$B$9))</f>
        <v/>
      </c>
      <c r="AA32" s="915" t="str">
        <f>IF('8c1 - MSA Attribute - Form'!J32="","",IF('8c1 - MSA Attribute - Form'!K32='8c1 - MSA Attribute - Form'!$C$8,'8c1 - MSA Attribute - Form'!$B$8,'8c1 - MSA Attribute - Form'!$B$9))</f>
        <v/>
      </c>
      <c r="AB32" s="915" t="str">
        <f t="shared" si="2"/>
        <v/>
      </c>
      <c r="AC32" s="913" t="str">
        <f>IF('8c1 - MSA Attribute - Form'!$C32="","",IF(AM32="TRUE",1,0))</f>
        <v/>
      </c>
      <c r="AD32" s="912" t="str">
        <f>IF('8c1 - MSA Attribute - Form'!G32="","",IF(Z32="",AG32,AH32))</f>
        <v/>
      </c>
      <c r="AE32" s="912" t="str">
        <f>IF('8c1 - MSA Attribute - Form'!G32="","",IF(Z32="",AI32,AJ32))</f>
        <v/>
      </c>
      <c r="AF32" s="884"/>
      <c r="AG32" s="910" t="str">
        <f>IF('8c1 - MSA Attribute - Form'!G32="","",IF($R32+$S32+$V32+$W32=4,"TRUE",IF($R32+$S32+$V32+$W32=8,"TRUE","FALSE")))</f>
        <v/>
      </c>
      <c r="AH32" s="910" t="str">
        <f>IF('8c1 - MSA Attribute - Form'!J32="","",IF($R32+$S32+$V32+$W32+$Z32+$AA32=6,"TRUE",IF($R32+$S32+$V32+$W32+$Z32+$AA32=12,"TRUE","FALSE")))</f>
        <v/>
      </c>
      <c r="AI32" s="910" t="str">
        <f>IF('8c1 - MSA Attribute - Form'!G32="","",IF($R32+$S32+$V32+$W32+$Q32=5,"TRUE",IF($R32+$S32+$V32+$W32+$Q32=10,"TRUE","FALSE")))</f>
        <v/>
      </c>
      <c r="AJ32" s="910" t="str">
        <f>IF('8c1 - MSA Attribute - Form'!J32="","",IF($R32+$S32+$V32+$W32+$Z32+$AA32+$Q32=7,"TRUE",IF($R32+$S32+$V32+$W32+$Z32+$AA32+$Q32=14,"TRUE","FALSE")))</f>
        <v/>
      </c>
      <c r="AK32" s="909" t="str">
        <f>IF('8c1 - MSA Attribute - Form'!C32="","",IF('8c1 - MSA Attribute - Form'!Q32+'8c1 - MSA Attribute - Form'!R32+'8c1 - MSA Attribute - Form'!S32=3, "TRUE",IF('8c1 - MSA Attribute - Form'!Q32+'8c1 - MSA Attribute - Form'!R32+'8c1 - MSA Attribute - Form'!S32=6,"TRUE","FALSE")))</f>
        <v/>
      </c>
      <c r="AL32" s="909" t="str">
        <f>IF('8c1 - MSA Attribute - Form'!$C32="","",IF($Q32+V32+W32=3, "TRUE",IF($Q32+V32+W32=6,"TRUE","FALSE")))</f>
        <v/>
      </c>
      <c r="AM32" s="908" t="str">
        <f>IF('8c1 - MSA Attribute - Form'!J32="","",IF('8c1 - MSA Attribute - Form'!$C32="","",IF($Q32+Z32+AA32=3, "TRUE",IF($Q32+Z32+AA32=6,"TRUE","FALSE"))))</f>
        <v/>
      </c>
      <c r="AN32" s="907" t="str">
        <f t="shared" si="3"/>
        <v/>
      </c>
      <c r="AO32" s="907" t="str">
        <f t="shared" si="4"/>
        <v/>
      </c>
      <c r="AP32" s="907" t="str">
        <f t="shared" si="5"/>
        <v/>
      </c>
      <c r="AQ32" s="907" t="str">
        <f t="shared" si="6"/>
        <v/>
      </c>
      <c r="AR32" s="907" t="str">
        <f t="shared" si="7"/>
        <v/>
      </c>
      <c r="AS32" s="907" t="str">
        <f t="shared" si="11"/>
        <v/>
      </c>
      <c r="AT32" s="907" t="str">
        <f t="shared" si="8"/>
        <v/>
      </c>
      <c r="AU32" s="907" t="str">
        <f t="shared" si="9"/>
        <v/>
      </c>
      <c r="AV32" s="907" t="str">
        <f t="shared" si="10"/>
        <v/>
      </c>
    </row>
    <row r="33" spans="2:48" s="930" customFormat="1" ht="15.5">
      <c r="B33" s="929">
        <v>20</v>
      </c>
      <c r="C33" s="924"/>
      <c r="D33" s="923"/>
      <c r="E33" s="920"/>
      <c r="F33" s="933"/>
      <c r="G33" s="921"/>
      <c r="H33" s="920"/>
      <c r="I33" s="933"/>
      <c r="J33" s="921"/>
      <c r="K33" s="920"/>
      <c r="L33" s="927" t="str">
        <f>IF(D33="","",IF('8c1 - MSA Attribute - Form'!AD33="TRUE","Y","N"))</f>
        <v/>
      </c>
      <c r="M33" s="926" t="str">
        <f>IF(E33="","",IF('8c1 - MSA Attribute - Form'!AE33="TRUE","Y","N"))</f>
        <v/>
      </c>
      <c r="P33" s="917">
        <v>20</v>
      </c>
      <c r="Q33" s="916" t="str">
        <f>IF('8c1 - MSA Attribute - Form'!C33="","",IF('8c1 - MSA Attribute - Form'!C33='8c1 - MSA Attribute - Form'!$C$8,'8c1 - MSA Attribute - Form'!$B$8,'8c1 - MSA Attribute - Form'!$B$9))</f>
        <v/>
      </c>
      <c r="R33" s="915" t="str">
        <f>IF('8c1 - MSA Attribute - Form'!D33="","",IF('8c1 - MSA Attribute - Form'!D33='8c1 - MSA Attribute - Form'!$C$8,'8c1 - MSA Attribute - Form'!$B$8,'8c1 - MSA Attribute - Form'!$B$9))</f>
        <v/>
      </c>
      <c r="S33" s="913" t="str">
        <f>IF('8c1 - MSA Attribute - Form'!E33="","",IF('8c1 - MSA Attribute - Form'!E33='8c1 - MSA Attribute - Form'!$C$8,'8c1 - MSA Attribute - Form'!$B$8,'8c1 - MSA Attribute - Form'!$B$9))</f>
        <v/>
      </c>
      <c r="T33" s="915" t="str">
        <f t="shared" si="0"/>
        <v/>
      </c>
      <c r="U33" s="913" t="str">
        <f>IF('8c1 - MSA Attribute - Form'!$C33="","",IF(AK33="TRUE",1,0))</f>
        <v/>
      </c>
      <c r="V33" s="915" t="str">
        <f>IF('8c1 - MSA Attribute - Form'!H33="","",IF('8c1 - MSA Attribute - Form'!G33='8c1 - MSA Attribute - Form'!$C$8,'8c1 - MSA Attribute - Form'!$B$8,'8c1 - MSA Attribute - Form'!$B$9))</f>
        <v/>
      </c>
      <c r="W33" s="913" t="str">
        <f>IF('8c1 - MSA Attribute - Form'!G33="","",IF('8c1 - MSA Attribute - Form'!H33='8c1 - MSA Attribute - Form'!$C$8,'8c1 - MSA Attribute - Form'!$B$8,'8c1 - MSA Attribute - Form'!$B$9))</f>
        <v/>
      </c>
      <c r="X33" s="915" t="str">
        <f t="shared" si="1"/>
        <v/>
      </c>
      <c r="Y33" s="913" t="str">
        <f>IF('8c1 - MSA Attribute - Form'!$C33="","",IF(AL33="TRUE",1,0))</f>
        <v/>
      </c>
      <c r="Z33" s="915" t="str">
        <f>IF('8c1 - MSA Attribute - Form'!K33="","",IF('8c1 - MSA Attribute - Form'!J33='8c1 - MSA Attribute - Form'!$C$8,'8c1 - MSA Attribute - Form'!$B$8,'8c1 - MSA Attribute - Form'!$B$9))</f>
        <v/>
      </c>
      <c r="AA33" s="915" t="str">
        <f>IF('8c1 - MSA Attribute - Form'!J33="","",IF('8c1 - MSA Attribute - Form'!K33='8c1 - MSA Attribute - Form'!$C$8,'8c1 - MSA Attribute - Form'!$B$8,'8c1 - MSA Attribute - Form'!$B$9))</f>
        <v/>
      </c>
      <c r="AB33" s="915" t="str">
        <f t="shared" si="2"/>
        <v/>
      </c>
      <c r="AC33" s="913" t="str">
        <f>IF('8c1 - MSA Attribute - Form'!$C33="","",IF(AM33="TRUE",1,0))</f>
        <v/>
      </c>
      <c r="AD33" s="912" t="str">
        <f>IF('8c1 - MSA Attribute - Form'!G33="","",IF(Z33="",AG33,AH33))</f>
        <v/>
      </c>
      <c r="AE33" s="912" t="str">
        <f>IF('8c1 - MSA Attribute - Form'!G33="","",IF(Z33="",AI33,AJ33))</f>
        <v/>
      </c>
      <c r="AF33" s="884"/>
      <c r="AG33" s="910" t="str">
        <f>IF('8c1 - MSA Attribute - Form'!G33="","",IF($R33+$S33+$V33+$W33=4,"TRUE",IF($R33+$S33+$V33+$W33=8,"TRUE","FALSE")))</f>
        <v/>
      </c>
      <c r="AH33" s="910" t="str">
        <f>IF('8c1 - MSA Attribute - Form'!J33="","",IF($R33+$S33+$V33+$W33+$Z33+$AA33=6,"TRUE",IF($R33+$S33+$V33+$W33+$Z33+$AA33=12,"TRUE","FALSE")))</f>
        <v/>
      </c>
      <c r="AI33" s="910" t="str">
        <f>IF('8c1 - MSA Attribute - Form'!G33="","",IF($R33+$S33+$V33+$W33+$Q33=5,"TRUE",IF($R33+$S33+$V33+$W33+$Q33=10,"TRUE","FALSE")))</f>
        <v/>
      </c>
      <c r="AJ33" s="910" t="str">
        <f>IF('8c1 - MSA Attribute - Form'!J33="","",IF($R33+$S33+$V33+$W33+$Z33+$AA33+$Q33=7,"TRUE",IF($R33+$S33+$V33+$W33+$Z33+$AA33+$Q33=14,"TRUE","FALSE")))</f>
        <v/>
      </c>
      <c r="AK33" s="909" t="str">
        <f>IF('8c1 - MSA Attribute - Form'!C33="","",IF('8c1 - MSA Attribute - Form'!Q33+'8c1 - MSA Attribute - Form'!R33+'8c1 - MSA Attribute - Form'!S33=3, "TRUE",IF('8c1 - MSA Attribute - Form'!Q33+'8c1 - MSA Attribute - Form'!R33+'8c1 - MSA Attribute - Form'!S33=6,"TRUE","FALSE")))</f>
        <v/>
      </c>
      <c r="AL33" s="909" t="str">
        <f>IF('8c1 - MSA Attribute - Form'!$C33="","",IF($Q33+V33+W33=3, "TRUE",IF($Q33+V33+W33=6,"TRUE","FALSE")))</f>
        <v/>
      </c>
      <c r="AM33" s="908" t="str">
        <f>IF('8c1 - MSA Attribute - Form'!J33="","",IF('8c1 - MSA Attribute - Form'!$C33="","",IF($Q33+Z33+AA33=3, "TRUE",IF($Q33+Z33+AA33=6,"TRUE","FALSE"))))</f>
        <v/>
      </c>
      <c r="AN33" s="907" t="str">
        <f t="shared" si="3"/>
        <v/>
      </c>
      <c r="AO33" s="907" t="str">
        <f t="shared" si="4"/>
        <v/>
      </c>
      <c r="AP33" s="907" t="str">
        <f t="shared" si="5"/>
        <v/>
      </c>
      <c r="AQ33" s="907" t="str">
        <f t="shared" si="6"/>
        <v/>
      </c>
      <c r="AR33" s="907" t="str">
        <f t="shared" si="7"/>
        <v/>
      </c>
      <c r="AS33" s="907" t="str">
        <f t="shared" si="11"/>
        <v/>
      </c>
      <c r="AT33" s="907" t="str">
        <f t="shared" si="8"/>
        <v/>
      </c>
      <c r="AU33" s="907" t="str">
        <f t="shared" si="9"/>
        <v/>
      </c>
      <c r="AV33" s="907" t="str">
        <f t="shared" si="10"/>
        <v/>
      </c>
    </row>
    <row r="34" spans="2:48" s="930" customFormat="1" ht="15.5">
      <c r="B34" s="929">
        <v>21</v>
      </c>
      <c r="C34" s="924"/>
      <c r="D34" s="923"/>
      <c r="E34" s="920"/>
      <c r="F34" s="933"/>
      <c r="G34" s="921"/>
      <c r="H34" s="920"/>
      <c r="I34" s="933"/>
      <c r="J34" s="921"/>
      <c r="K34" s="920"/>
      <c r="L34" s="927" t="str">
        <f>IF(D34="","",IF('8c1 - MSA Attribute - Form'!AD34="TRUE","Y","N"))</f>
        <v/>
      </c>
      <c r="M34" s="926" t="str">
        <f>IF(E34="","",IF('8c1 - MSA Attribute - Form'!AE34="TRUE","Y","N"))</f>
        <v/>
      </c>
      <c r="P34" s="917">
        <v>21</v>
      </c>
      <c r="Q34" s="916" t="str">
        <f>IF('8c1 - MSA Attribute - Form'!C34="","",IF('8c1 - MSA Attribute - Form'!C34='8c1 - MSA Attribute - Form'!$C$8,'8c1 - MSA Attribute - Form'!$B$8,'8c1 - MSA Attribute - Form'!$B$9))</f>
        <v/>
      </c>
      <c r="R34" s="915" t="str">
        <f>IF('8c1 - MSA Attribute - Form'!D34="","",IF('8c1 - MSA Attribute - Form'!D34='8c1 - MSA Attribute - Form'!$C$8,'8c1 - MSA Attribute - Form'!$B$8,'8c1 - MSA Attribute - Form'!$B$9))</f>
        <v/>
      </c>
      <c r="S34" s="913" t="str">
        <f>IF('8c1 - MSA Attribute - Form'!E34="","",IF('8c1 - MSA Attribute - Form'!E34='8c1 - MSA Attribute - Form'!$C$8,'8c1 - MSA Attribute - Form'!$B$8,'8c1 - MSA Attribute - Form'!$B$9))</f>
        <v/>
      </c>
      <c r="T34" s="915" t="str">
        <f t="shared" si="0"/>
        <v/>
      </c>
      <c r="U34" s="913" t="str">
        <f>IF('8c1 - MSA Attribute - Form'!$C34="","",IF(AK34="TRUE",1,0))</f>
        <v/>
      </c>
      <c r="V34" s="915" t="str">
        <f>IF('8c1 - MSA Attribute - Form'!H34="","",IF('8c1 - MSA Attribute - Form'!G34='8c1 - MSA Attribute - Form'!$C$8,'8c1 - MSA Attribute - Form'!$B$8,'8c1 - MSA Attribute - Form'!$B$9))</f>
        <v/>
      </c>
      <c r="W34" s="913" t="str">
        <f>IF('8c1 - MSA Attribute - Form'!G34="","",IF('8c1 - MSA Attribute - Form'!H34='8c1 - MSA Attribute - Form'!$C$8,'8c1 - MSA Attribute - Form'!$B$8,'8c1 - MSA Attribute - Form'!$B$9))</f>
        <v/>
      </c>
      <c r="X34" s="915" t="str">
        <f t="shared" si="1"/>
        <v/>
      </c>
      <c r="Y34" s="913" t="str">
        <f>IF('8c1 - MSA Attribute - Form'!$C34="","",IF(AL34="TRUE",1,0))</f>
        <v/>
      </c>
      <c r="Z34" s="915" t="str">
        <f>IF('8c1 - MSA Attribute - Form'!K34="","",IF('8c1 - MSA Attribute - Form'!J34='8c1 - MSA Attribute - Form'!$C$8,'8c1 - MSA Attribute - Form'!$B$8,'8c1 - MSA Attribute - Form'!$B$9))</f>
        <v/>
      </c>
      <c r="AA34" s="915" t="str">
        <f>IF('8c1 - MSA Attribute - Form'!J34="","",IF('8c1 - MSA Attribute - Form'!K34='8c1 - MSA Attribute - Form'!$C$8,'8c1 - MSA Attribute - Form'!$B$8,'8c1 - MSA Attribute - Form'!$B$9))</f>
        <v/>
      </c>
      <c r="AB34" s="915" t="str">
        <f t="shared" si="2"/>
        <v/>
      </c>
      <c r="AC34" s="913" t="str">
        <f>IF('8c1 - MSA Attribute - Form'!$C34="","",IF(AM34="TRUE",1,0))</f>
        <v/>
      </c>
      <c r="AD34" s="912" t="str">
        <f>IF('8c1 - MSA Attribute - Form'!G34="","",IF(Z34="",AG34,AH34))</f>
        <v/>
      </c>
      <c r="AE34" s="912" t="str">
        <f>IF('8c1 - MSA Attribute - Form'!G34="","",IF(Z34="",AI34,AJ34))</f>
        <v/>
      </c>
      <c r="AF34" s="884"/>
      <c r="AG34" s="910" t="str">
        <f>IF('8c1 - MSA Attribute - Form'!G34="","",IF($R34+$S34+$V34+$W34=4,"TRUE",IF($R34+$S34+$V34+$W34=8,"TRUE","FALSE")))</f>
        <v/>
      </c>
      <c r="AH34" s="910" t="str">
        <f>IF('8c1 - MSA Attribute - Form'!J34="","",IF($R34+$S34+$V34+$W34+$Z34+$AA34=6,"TRUE",IF($R34+$S34+$V34+$W34+$Z34+$AA34=12,"TRUE","FALSE")))</f>
        <v/>
      </c>
      <c r="AI34" s="910" t="str">
        <f>IF('8c1 - MSA Attribute - Form'!G34="","",IF($R34+$S34+$V34+$W34+$Q34=5,"TRUE",IF($R34+$S34+$V34+$W34+$Q34=10,"TRUE","FALSE")))</f>
        <v/>
      </c>
      <c r="AJ34" s="910" t="str">
        <f>IF('8c1 - MSA Attribute - Form'!J34="","",IF($R34+$S34+$V34+$W34+$Z34+$AA34+$Q34=7,"TRUE",IF($R34+$S34+$V34+$W34+$Z34+$AA34+$Q34=14,"TRUE","FALSE")))</f>
        <v/>
      </c>
      <c r="AK34" s="909" t="str">
        <f>IF('8c1 - MSA Attribute - Form'!C34="","",IF('8c1 - MSA Attribute - Form'!Q34+'8c1 - MSA Attribute - Form'!R34+'8c1 - MSA Attribute - Form'!S34=3, "TRUE",IF('8c1 - MSA Attribute - Form'!Q34+'8c1 - MSA Attribute - Form'!R34+'8c1 - MSA Attribute - Form'!S34=6,"TRUE","FALSE")))</f>
        <v/>
      </c>
      <c r="AL34" s="909" t="str">
        <f>IF('8c1 - MSA Attribute - Form'!$C34="","",IF($Q34+V34+W34=3, "TRUE",IF($Q34+V34+W34=6,"TRUE","FALSE")))</f>
        <v/>
      </c>
      <c r="AM34" s="908" t="str">
        <f>IF('8c1 - MSA Attribute - Form'!J34="","",IF('8c1 - MSA Attribute - Form'!$C34="","",IF($Q34+Z34+AA34=3, "TRUE",IF($Q34+Z34+AA34=6,"TRUE","FALSE"))))</f>
        <v/>
      </c>
      <c r="AN34" s="907" t="str">
        <f t="shared" si="3"/>
        <v/>
      </c>
      <c r="AO34" s="907" t="str">
        <f t="shared" si="4"/>
        <v/>
      </c>
      <c r="AP34" s="907" t="str">
        <f t="shared" si="5"/>
        <v/>
      </c>
      <c r="AQ34" s="907" t="str">
        <f t="shared" si="6"/>
        <v/>
      </c>
      <c r="AR34" s="907" t="str">
        <f t="shared" si="7"/>
        <v/>
      </c>
      <c r="AS34" s="907" t="str">
        <f t="shared" si="11"/>
        <v/>
      </c>
      <c r="AT34" s="907" t="str">
        <f t="shared" si="8"/>
        <v/>
      </c>
      <c r="AU34" s="907" t="str">
        <f t="shared" si="9"/>
        <v/>
      </c>
      <c r="AV34" s="907" t="str">
        <f t="shared" si="10"/>
        <v/>
      </c>
    </row>
    <row r="35" spans="2:48" s="930" customFormat="1" ht="15.5">
      <c r="B35" s="929">
        <v>22</v>
      </c>
      <c r="C35" s="924"/>
      <c r="D35" s="923"/>
      <c r="E35" s="920"/>
      <c r="F35" s="933"/>
      <c r="G35" s="921"/>
      <c r="H35" s="920"/>
      <c r="I35" s="933"/>
      <c r="J35" s="921"/>
      <c r="K35" s="920"/>
      <c r="L35" s="927" t="str">
        <f>IF(D35="","",IF('8c1 - MSA Attribute - Form'!AD35="TRUE","Y","N"))</f>
        <v/>
      </c>
      <c r="M35" s="926" t="str">
        <f>IF(E35="","",IF('8c1 - MSA Attribute - Form'!AE35="TRUE","Y","N"))</f>
        <v/>
      </c>
      <c r="P35" s="917">
        <v>22</v>
      </c>
      <c r="Q35" s="916" t="str">
        <f>IF('8c1 - MSA Attribute - Form'!C35="","",IF('8c1 - MSA Attribute - Form'!C35='8c1 - MSA Attribute - Form'!$C$8,'8c1 - MSA Attribute - Form'!$B$8,'8c1 - MSA Attribute - Form'!$B$9))</f>
        <v/>
      </c>
      <c r="R35" s="915" t="str">
        <f>IF('8c1 - MSA Attribute - Form'!D35="","",IF('8c1 - MSA Attribute - Form'!D35='8c1 - MSA Attribute - Form'!$C$8,'8c1 - MSA Attribute - Form'!$B$8,'8c1 - MSA Attribute - Form'!$B$9))</f>
        <v/>
      </c>
      <c r="S35" s="913" t="str">
        <f>IF('8c1 - MSA Attribute - Form'!E35="","",IF('8c1 - MSA Attribute - Form'!E35='8c1 - MSA Attribute - Form'!$C$8,'8c1 - MSA Attribute - Form'!$B$8,'8c1 - MSA Attribute - Form'!$B$9))</f>
        <v/>
      </c>
      <c r="T35" s="915" t="str">
        <f t="shared" si="0"/>
        <v/>
      </c>
      <c r="U35" s="913" t="str">
        <f>IF('8c1 - MSA Attribute - Form'!$C35="","",IF(AK35="TRUE",1,0))</f>
        <v/>
      </c>
      <c r="V35" s="915" t="str">
        <f>IF('8c1 - MSA Attribute - Form'!H35="","",IF('8c1 - MSA Attribute - Form'!G35='8c1 - MSA Attribute - Form'!$C$8,'8c1 - MSA Attribute - Form'!$B$8,'8c1 - MSA Attribute - Form'!$B$9))</f>
        <v/>
      </c>
      <c r="W35" s="913" t="str">
        <f>IF('8c1 - MSA Attribute - Form'!G35="","",IF('8c1 - MSA Attribute - Form'!H35='8c1 - MSA Attribute - Form'!$C$8,'8c1 - MSA Attribute - Form'!$B$8,'8c1 - MSA Attribute - Form'!$B$9))</f>
        <v/>
      </c>
      <c r="X35" s="915" t="str">
        <f t="shared" si="1"/>
        <v/>
      </c>
      <c r="Y35" s="913" t="str">
        <f>IF('8c1 - MSA Attribute - Form'!$C35="","",IF(AL35="TRUE",1,0))</f>
        <v/>
      </c>
      <c r="Z35" s="915" t="str">
        <f>IF('8c1 - MSA Attribute - Form'!K35="","",IF('8c1 - MSA Attribute - Form'!J35='8c1 - MSA Attribute - Form'!$C$8,'8c1 - MSA Attribute - Form'!$B$8,'8c1 - MSA Attribute - Form'!$B$9))</f>
        <v/>
      </c>
      <c r="AA35" s="915" t="str">
        <f>IF('8c1 - MSA Attribute - Form'!J35="","",IF('8c1 - MSA Attribute - Form'!K35='8c1 - MSA Attribute - Form'!$C$8,'8c1 - MSA Attribute - Form'!$B$8,'8c1 - MSA Attribute - Form'!$B$9))</f>
        <v/>
      </c>
      <c r="AB35" s="915" t="str">
        <f t="shared" si="2"/>
        <v/>
      </c>
      <c r="AC35" s="913" t="str">
        <f>IF('8c1 - MSA Attribute - Form'!$C35="","",IF(AM35="TRUE",1,0))</f>
        <v/>
      </c>
      <c r="AD35" s="912" t="str">
        <f>IF('8c1 - MSA Attribute - Form'!G35="","",IF(Z35="",AG35,AH35))</f>
        <v/>
      </c>
      <c r="AE35" s="912" t="str">
        <f>IF('8c1 - MSA Attribute - Form'!G35="","",IF(Z35="",AI35,AJ35))</f>
        <v/>
      </c>
      <c r="AF35" s="884"/>
      <c r="AG35" s="910" t="str">
        <f>IF('8c1 - MSA Attribute - Form'!G35="","",IF($R35+$S35+$V35+$W35=4,"TRUE",IF($R35+$S35+$V35+$W35=8,"TRUE","FALSE")))</f>
        <v/>
      </c>
      <c r="AH35" s="910" t="str">
        <f>IF('8c1 - MSA Attribute - Form'!J35="","",IF($R35+$S35+$V35+$W35+$Z35+$AA35=6,"TRUE",IF($R35+$S35+$V35+$W35+$Z35+$AA35=12,"TRUE","FALSE")))</f>
        <v/>
      </c>
      <c r="AI35" s="910" t="str">
        <f>IF('8c1 - MSA Attribute - Form'!G35="","",IF($R35+$S35+$V35+$W35+$Q35=5,"TRUE",IF($R35+$S35+$V35+$W35+$Q35=10,"TRUE","FALSE")))</f>
        <v/>
      </c>
      <c r="AJ35" s="910" t="str">
        <f>IF('8c1 - MSA Attribute - Form'!J35="","",IF($R35+$S35+$V35+$W35+$Z35+$AA35+$Q35=7,"TRUE",IF($R35+$S35+$V35+$W35+$Z35+$AA35+$Q35=14,"TRUE","FALSE")))</f>
        <v/>
      </c>
      <c r="AK35" s="909" t="str">
        <f>IF('8c1 - MSA Attribute - Form'!C35="","",IF('8c1 - MSA Attribute - Form'!Q35+'8c1 - MSA Attribute - Form'!R35+'8c1 - MSA Attribute - Form'!S35=3, "TRUE",IF('8c1 - MSA Attribute - Form'!Q35+'8c1 - MSA Attribute - Form'!R35+'8c1 - MSA Attribute - Form'!S35=6,"TRUE","FALSE")))</f>
        <v/>
      </c>
      <c r="AL35" s="909" t="str">
        <f>IF('8c1 - MSA Attribute - Form'!$C35="","",IF($Q35+V35+W35=3, "TRUE",IF($Q35+V35+W35=6,"TRUE","FALSE")))</f>
        <v/>
      </c>
      <c r="AM35" s="908" t="str">
        <f>IF('8c1 - MSA Attribute - Form'!J35="","",IF('8c1 - MSA Attribute - Form'!$C35="","",IF($Q35+Z35+AA35=3, "TRUE",IF($Q35+Z35+AA35=6,"TRUE","FALSE"))))</f>
        <v/>
      </c>
      <c r="AN35" s="907" t="str">
        <f t="shared" si="3"/>
        <v/>
      </c>
      <c r="AO35" s="907" t="str">
        <f t="shared" si="4"/>
        <v/>
      </c>
      <c r="AP35" s="907" t="str">
        <f t="shared" si="5"/>
        <v/>
      </c>
      <c r="AQ35" s="907" t="str">
        <f t="shared" si="6"/>
        <v/>
      </c>
      <c r="AR35" s="907" t="str">
        <f t="shared" si="7"/>
        <v/>
      </c>
      <c r="AS35" s="907" t="str">
        <f t="shared" si="11"/>
        <v/>
      </c>
      <c r="AT35" s="907" t="str">
        <f t="shared" si="8"/>
        <v/>
      </c>
      <c r="AU35" s="907" t="str">
        <f t="shared" si="9"/>
        <v/>
      </c>
      <c r="AV35" s="907" t="str">
        <f t="shared" si="10"/>
        <v/>
      </c>
    </row>
    <row r="36" spans="2:48" s="930" customFormat="1" ht="15.5">
      <c r="B36" s="929">
        <v>23</v>
      </c>
      <c r="C36" s="924"/>
      <c r="D36" s="923"/>
      <c r="E36" s="920"/>
      <c r="F36" s="933"/>
      <c r="G36" s="921"/>
      <c r="H36" s="920"/>
      <c r="I36" s="933"/>
      <c r="J36" s="921"/>
      <c r="K36" s="920"/>
      <c r="L36" s="927" t="str">
        <f>IF(D36="","",IF('8c1 - MSA Attribute - Form'!AD36="TRUE","Y","N"))</f>
        <v/>
      </c>
      <c r="M36" s="926" t="str">
        <f>IF(E36="","",IF('8c1 - MSA Attribute - Form'!AE36="TRUE","Y","N"))</f>
        <v/>
      </c>
      <c r="P36" s="917">
        <v>23</v>
      </c>
      <c r="Q36" s="916" t="str">
        <f>IF('8c1 - MSA Attribute - Form'!C36="","",IF('8c1 - MSA Attribute - Form'!C36='8c1 - MSA Attribute - Form'!$C$8,'8c1 - MSA Attribute - Form'!$B$8,'8c1 - MSA Attribute - Form'!$B$9))</f>
        <v/>
      </c>
      <c r="R36" s="915" t="str">
        <f>IF('8c1 - MSA Attribute - Form'!D36="","",IF('8c1 - MSA Attribute - Form'!D36='8c1 - MSA Attribute - Form'!$C$8,'8c1 - MSA Attribute - Form'!$B$8,'8c1 - MSA Attribute - Form'!$B$9))</f>
        <v/>
      </c>
      <c r="S36" s="913" t="str">
        <f>IF('8c1 - MSA Attribute - Form'!E36="","",IF('8c1 - MSA Attribute - Form'!E36='8c1 - MSA Attribute - Form'!$C$8,'8c1 - MSA Attribute - Form'!$B$8,'8c1 - MSA Attribute - Form'!$B$9))</f>
        <v/>
      </c>
      <c r="T36" s="915" t="str">
        <f t="shared" si="0"/>
        <v/>
      </c>
      <c r="U36" s="913" t="str">
        <f>IF('8c1 - MSA Attribute - Form'!$C36="","",IF(AK36="TRUE",1,0))</f>
        <v/>
      </c>
      <c r="V36" s="915" t="str">
        <f>IF('8c1 - MSA Attribute - Form'!H36="","",IF('8c1 - MSA Attribute - Form'!G36='8c1 - MSA Attribute - Form'!$C$8,'8c1 - MSA Attribute - Form'!$B$8,'8c1 - MSA Attribute - Form'!$B$9))</f>
        <v/>
      </c>
      <c r="W36" s="913" t="str">
        <f>IF('8c1 - MSA Attribute - Form'!G36="","",IF('8c1 - MSA Attribute - Form'!H36='8c1 - MSA Attribute - Form'!$C$8,'8c1 - MSA Attribute - Form'!$B$8,'8c1 - MSA Attribute - Form'!$B$9))</f>
        <v/>
      </c>
      <c r="X36" s="915" t="str">
        <f t="shared" si="1"/>
        <v/>
      </c>
      <c r="Y36" s="913" t="str">
        <f>IF('8c1 - MSA Attribute - Form'!$C36="","",IF(AL36="TRUE",1,0))</f>
        <v/>
      </c>
      <c r="Z36" s="915" t="str">
        <f>IF('8c1 - MSA Attribute - Form'!K36="","",IF('8c1 - MSA Attribute - Form'!J36='8c1 - MSA Attribute - Form'!$C$8,'8c1 - MSA Attribute - Form'!$B$8,'8c1 - MSA Attribute - Form'!$B$9))</f>
        <v/>
      </c>
      <c r="AA36" s="915" t="str">
        <f>IF('8c1 - MSA Attribute - Form'!J36="","",IF('8c1 - MSA Attribute - Form'!K36='8c1 - MSA Attribute - Form'!$C$8,'8c1 - MSA Attribute - Form'!$B$8,'8c1 - MSA Attribute - Form'!$B$9))</f>
        <v/>
      </c>
      <c r="AB36" s="915" t="str">
        <f t="shared" si="2"/>
        <v/>
      </c>
      <c r="AC36" s="913" t="str">
        <f>IF('8c1 - MSA Attribute - Form'!$C36="","",IF(AM36="TRUE",1,0))</f>
        <v/>
      </c>
      <c r="AD36" s="912" t="str">
        <f>IF('8c1 - MSA Attribute - Form'!G36="","",IF(Z36="",AG36,AH36))</f>
        <v/>
      </c>
      <c r="AE36" s="912" t="str">
        <f>IF('8c1 - MSA Attribute - Form'!G36="","",IF(Z36="",AI36,AJ36))</f>
        <v/>
      </c>
      <c r="AF36" s="884"/>
      <c r="AG36" s="910" t="str">
        <f>IF('8c1 - MSA Attribute - Form'!G36="","",IF($R36+$S36+$V36+$W36=4,"TRUE",IF($R36+$S36+$V36+$W36=8,"TRUE","FALSE")))</f>
        <v/>
      </c>
      <c r="AH36" s="910" t="str">
        <f>IF('8c1 - MSA Attribute - Form'!J36="","",IF($R36+$S36+$V36+$W36+$Z36+$AA36=6,"TRUE",IF($R36+$S36+$V36+$W36+$Z36+$AA36=12,"TRUE","FALSE")))</f>
        <v/>
      </c>
      <c r="AI36" s="910" t="str">
        <f>IF('8c1 - MSA Attribute - Form'!G36="","",IF($R36+$S36+$V36+$W36+$Q36=5,"TRUE",IF($R36+$S36+$V36+$W36+$Q36=10,"TRUE","FALSE")))</f>
        <v/>
      </c>
      <c r="AJ36" s="910" t="str">
        <f>IF('8c1 - MSA Attribute - Form'!J36="","",IF($R36+$S36+$V36+$W36+$Z36+$AA36+$Q36=7,"TRUE",IF($R36+$S36+$V36+$W36+$Z36+$AA36+$Q36=14,"TRUE","FALSE")))</f>
        <v/>
      </c>
      <c r="AK36" s="909" t="str">
        <f>IF('8c1 - MSA Attribute - Form'!C36="","",IF('8c1 - MSA Attribute - Form'!Q36+'8c1 - MSA Attribute - Form'!R36+'8c1 - MSA Attribute - Form'!S36=3, "TRUE",IF('8c1 - MSA Attribute - Form'!Q36+'8c1 - MSA Attribute - Form'!R36+'8c1 - MSA Attribute - Form'!S36=6,"TRUE","FALSE")))</f>
        <v/>
      </c>
      <c r="AL36" s="909" t="str">
        <f>IF('8c1 - MSA Attribute - Form'!$C36="","",IF($Q36+V36+W36=3, "TRUE",IF($Q36+V36+W36=6,"TRUE","FALSE")))</f>
        <v/>
      </c>
      <c r="AM36" s="908" t="str">
        <f>IF('8c1 - MSA Attribute - Form'!J36="","",IF('8c1 - MSA Attribute - Form'!$C36="","",IF($Q36+Z36+AA36=3, "TRUE",IF($Q36+Z36+AA36=6,"TRUE","FALSE"))))</f>
        <v/>
      </c>
      <c r="AN36" s="907" t="str">
        <f t="shared" si="3"/>
        <v/>
      </c>
      <c r="AO36" s="907" t="str">
        <f t="shared" si="4"/>
        <v/>
      </c>
      <c r="AP36" s="907" t="str">
        <f t="shared" si="5"/>
        <v/>
      </c>
      <c r="AQ36" s="907" t="str">
        <f t="shared" si="6"/>
        <v/>
      </c>
      <c r="AR36" s="907" t="str">
        <f t="shared" si="7"/>
        <v/>
      </c>
      <c r="AS36" s="907" t="str">
        <f t="shared" si="11"/>
        <v/>
      </c>
      <c r="AT36" s="907" t="str">
        <f t="shared" si="8"/>
        <v/>
      </c>
      <c r="AU36" s="907" t="str">
        <f t="shared" si="9"/>
        <v/>
      </c>
      <c r="AV36" s="907" t="str">
        <f t="shared" si="10"/>
        <v/>
      </c>
    </row>
    <row r="37" spans="2:48" s="930" customFormat="1" ht="15.5">
      <c r="B37" s="929">
        <v>24</v>
      </c>
      <c r="C37" s="924"/>
      <c r="D37" s="923"/>
      <c r="E37" s="920"/>
      <c r="F37" s="933"/>
      <c r="G37" s="921"/>
      <c r="H37" s="920"/>
      <c r="I37" s="933"/>
      <c r="J37" s="921"/>
      <c r="K37" s="920"/>
      <c r="L37" s="927" t="str">
        <f>IF(D37="","",IF('8c1 - MSA Attribute - Form'!AD37="TRUE","Y","N"))</f>
        <v/>
      </c>
      <c r="M37" s="926" t="str">
        <f>IF(E37="","",IF('8c1 - MSA Attribute - Form'!AE37="TRUE","Y","N"))</f>
        <v/>
      </c>
      <c r="P37" s="917">
        <v>24</v>
      </c>
      <c r="Q37" s="916" t="str">
        <f>IF('8c1 - MSA Attribute - Form'!C37="","",IF('8c1 - MSA Attribute - Form'!C37='8c1 - MSA Attribute - Form'!$C$8,'8c1 - MSA Attribute - Form'!$B$8,'8c1 - MSA Attribute - Form'!$B$9))</f>
        <v/>
      </c>
      <c r="R37" s="915" t="str">
        <f>IF('8c1 - MSA Attribute - Form'!D37="","",IF('8c1 - MSA Attribute - Form'!D37='8c1 - MSA Attribute - Form'!$C$8,'8c1 - MSA Attribute - Form'!$B$8,'8c1 - MSA Attribute - Form'!$B$9))</f>
        <v/>
      </c>
      <c r="S37" s="913" t="str">
        <f>IF('8c1 - MSA Attribute - Form'!E37="","",IF('8c1 - MSA Attribute - Form'!E37='8c1 - MSA Attribute - Form'!$C$8,'8c1 - MSA Attribute - Form'!$B$8,'8c1 - MSA Attribute - Form'!$B$9))</f>
        <v/>
      </c>
      <c r="T37" s="915" t="str">
        <f t="shared" si="0"/>
        <v/>
      </c>
      <c r="U37" s="913" t="str">
        <f>IF('8c1 - MSA Attribute - Form'!$C37="","",IF(AK37="TRUE",1,0))</f>
        <v/>
      </c>
      <c r="V37" s="915" t="str">
        <f>IF('8c1 - MSA Attribute - Form'!H37="","",IF('8c1 - MSA Attribute - Form'!G37='8c1 - MSA Attribute - Form'!$C$8,'8c1 - MSA Attribute - Form'!$B$8,'8c1 - MSA Attribute - Form'!$B$9))</f>
        <v/>
      </c>
      <c r="W37" s="913" t="str">
        <f>IF('8c1 - MSA Attribute - Form'!G37="","",IF('8c1 - MSA Attribute - Form'!H37='8c1 - MSA Attribute - Form'!$C$8,'8c1 - MSA Attribute - Form'!$B$8,'8c1 - MSA Attribute - Form'!$B$9))</f>
        <v/>
      </c>
      <c r="X37" s="915" t="str">
        <f t="shared" si="1"/>
        <v/>
      </c>
      <c r="Y37" s="913" t="str">
        <f>IF('8c1 - MSA Attribute - Form'!$C37="","",IF(AL37="TRUE",1,0))</f>
        <v/>
      </c>
      <c r="Z37" s="915" t="str">
        <f>IF('8c1 - MSA Attribute - Form'!K37="","",IF('8c1 - MSA Attribute - Form'!J37='8c1 - MSA Attribute - Form'!$C$8,'8c1 - MSA Attribute - Form'!$B$8,'8c1 - MSA Attribute - Form'!$B$9))</f>
        <v/>
      </c>
      <c r="AA37" s="915" t="str">
        <f>IF('8c1 - MSA Attribute - Form'!J37="","",IF('8c1 - MSA Attribute - Form'!K37='8c1 - MSA Attribute - Form'!$C$8,'8c1 - MSA Attribute - Form'!$B$8,'8c1 - MSA Attribute - Form'!$B$9))</f>
        <v/>
      </c>
      <c r="AB37" s="915" t="str">
        <f t="shared" si="2"/>
        <v/>
      </c>
      <c r="AC37" s="913" t="str">
        <f>IF('8c1 - MSA Attribute - Form'!$C37="","",IF(AM37="TRUE",1,0))</f>
        <v/>
      </c>
      <c r="AD37" s="912" t="str">
        <f>IF('8c1 - MSA Attribute - Form'!G37="","",IF(Z37="",AG37,AH37))</f>
        <v/>
      </c>
      <c r="AE37" s="912" t="str">
        <f>IF('8c1 - MSA Attribute - Form'!G37="","",IF(Z37="",AI37,AJ37))</f>
        <v/>
      </c>
      <c r="AF37" s="884"/>
      <c r="AG37" s="910" t="str">
        <f>IF('8c1 - MSA Attribute - Form'!G37="","",IF($R37+$S37+$V37+$W37=4,"TRUE",IF($R37+$S37+$V37+$W37=8,"TRUE","FALSE")))</f>
        <v/>
      </c>
      <c r="AH37" s="910" t="str">
        <f>IF('8c1 - MSA Attribute - Form'!J37="","",IF($R37+$S37+$V37+$W37+$Z37+$AA37=6,"TRUE",IF($R37+$S37+$V37+$W37+$Z37+$AA37=12,"TRUE","FALSE")))</f>
        <v/>
      </c>
      <c r="AI37" s="910" t="str">
        <f>IF('8c1 - MSA Attribute - Form'!G37="","",IF($R37+$S37+$V37+$W37+$Q37=5,"TRUE",IF($R37+$S37+$V37+$W37+$Q37=10,"TRUE","FALSE")))</f>
        <v/>
      </c>
      <c r="AJ37" s="910" t="str">
        <f>IF('8c1 - MSA Attribute - Form'!J37="","",IF($R37+$S37+$V37+$W37+$Z37+$AA37+$Q37=7,"TRUE",IF($R37+$S37+$V37+$W37+$Z37+$AA37+$Q37=14,"TRUE","FALSE")))</f>
        <v/>
      </c>
      <c r="AK37" s="909" t="str">
        <f>IF('8c1 - MSA Attribute - Form'!C37="","",IF('8c1 - MSA Attribute - Form'!Q37+'8c1 - MSA Attribute - Form'!R37+'8c1 - MSA Attribute - Form'!S37=3, "TRUE",IF('8c1 - MSA Attribute - Form'!Q37+'8c1 - MSA Attribute - Form'!R37+'8c1 - MSA Attribute - Form'!S37=6,"TRUE","FALSE")))</f>
        <v/>
      </c>
      <c r="AL37" s="909" t="str">
        <f>IF('8c1 - MSA Attribute - Form'!$C37="","",IF($Q37+V37+W37=3, "TRUE",IF($Q37+V37+W37=6,"TRUE","FALSE")))</f>
        <v/>
      </c>
      <c r="AM37" s="908" t="str">
        <f>IF('8c1 - MSA Attribute - Form'!J37="","",IF('8c1 - MSA Attribute - Form'!$C37="","",IF($Q37+Z37+AA37=3, "TRUE",IF($Q37+Z37+AA37=6,"TRUE","FALSE"))))</f>
        <v/>
      </c>
      <c r="AN37" s="907" t="str">
        <f t="shared" si="3"/>
        <v/>
      </c>
      <c r="AO37" s="907" t="str">
        <f t="shared" si="4"/>
        <v/>
      </c>
      <c r="AP37" s="907" t="str">
        <f t="shared" si="5"/>
        <v/>
      </c>
      <c r="AQ37" s="907" t="str">
        <f t="shared" si="6"/>
        <v/>
      </c>
      <c r="AR37" s="907" t="str">
        <f t="shared" si="7"/>
        <v/>
      </c>
      <c r="AS37" s="907" t="str">
        <f t="shared" si="11"/>
        <v/>
      </c>
      <c r="AT37" s="907" t="str">
        <f t="shared" si="8"/>
        <v/>
      </c>
      <c r="AU37" s="907" t="str">
        <f t="shared" si="9"/>
        <v/>
      </c>
      <c r="AV37" s="907" t="str">
        <f t="shared" si="10"/>
        <v/>
      </c>
    </row>
    <row r="38" spans="2:48" s="930" customFormat="1" ht="15.5">
      <c r="B38" s="929">
        <v>25</v>
      </c>
      <c r="C38" s="924"/>
      <c r="D38" s="923"/>
      <c r="E38" s="920"/>
      <c r="F38" s="933"/>
      <c r="G38" s="921"/>
      <c r="H38" s="920"/>
      <c r="I38" s="933"/>
      <c r="J38" s="921"/>
      <c r="K38" s="920"/>
      <c r="L38" s="927" t="str">
        <f>IF(D38="","",IF('8c1 - MSA Attribute - Form'!AD38="TRUE","Y","N"))</f>
        <v/>
      </c>
      <c r="M38" s="926" t="str">
        <f>IF(E38="","",IF('8c1 - MSA Attribute - Form'!AE38="TRUE","Y","N"))</f>
        <v/>
      </c>
      <c r="P38" s="917">
        <v>25</v>
      </c>
      <c r="Q38" s="916" t="str">
        <f>IF('8c1 - MSA Attribute - Form'!C38="","",IF('8c1 - MSA Attribute - Form'!C38='8c1 - MSA Attribute - Form'!$C$8,'8c1 - MSA Attribute - Form'!$B$8,'8c1 - MSA Attribute - Form'!$B$9))</f>
        <v/>
      </c>
      <c r="R38" s="915" t="str">
        <f>IF('8c1 - MSA Attribute - Form'!D38="","",IF('8c1 - MSA Attribute - Form'!D38='8c1 - MSA Attribute - Form'!$C$8,'8c1 - MSA Attribute - Form'!$B$8,'8c1 - MSA Attribute - Form'!$B$9))</f>
        <v/>
      </c>
      <c r="S38" s="913" t="str">
        <f>IF('8c1 - MSA Attribute - Form'!E38="","",IF('8c1 - MSA Attribute - Form'!E38='8c1 - MSA Attribute - Form'!$C$8,'8c1 - MSA Attribute - Form'!$B$8,'8c1 - MSA Attribute - Form'!$B$9))</f>
        <v/>
      </c>
      <c r="T38" s="915" t="str">
        <f t="shared" si="0"/>
        <v/>
      </c>
      <c r="U38" s="913" t="str">
        <f>IF('8c1 - MSA Attribute - Form'!$C38="","",IF(AK38="TRUE",1,0))</f>
        <v/>
      </c>
      <c r="V38" s="915" t="str">
        <f>IF('8c1 - MSA Attribute - Form'!H38="","",IF('8c1 - MSA Attribute - Form'!G38='8c1 - MSA Attribute - Form'!$C$8,'8c1 - MSA Attribute - Form'!$B$8,'8c1 - MSA Attribute - Form'!$B$9))</f>
        <v/>
      </c>
      <c r="W38" s="913" t="str">
        <f>IF('8c1 - MSA Attribute - Form'!G38="","",IF('8c1 - MSA Attribute - Form'!H38='8c1 - MSA Attribute - Form'!$C$8,'8c1 - MSA Attribute - Form'!$B$8,'8c1 - MSA Attribute - Form'!$B$9))</f>
        <v/>
      </c>
      <c r="X38" s="915" t="str">
        <f t="shared" si="1"/>
        <v/>
      </c>
      <c r="Y38" s="913" t="str">
        <f>IF('8c1 - MSA Attribute - Form'!$C38="","",IF(AL38="TRUE",1,0))</f>
        <v/>
      </c>
      <c r="Z38" s="915" t="str">
        <f>IF('8c1 - MSA Attribute - Form'!K38="","",IF('8c1 - MSA Attribute - Form'!J38='8c1 - MSA Attribute - Form'!$C$8,'8c1 - MSA Attribute - Form'!$B$8,'8c1 - MSA Attribute - Form'!$B$9))</f>
        <v/>
      </c>
      <c r="AA38" s="915" t="str">
        <f>IF('8c1 - MSA Attribute - Form'!J38="","",IF('8c1 - MSA Attribute - Form'!K38='8c1 - MSA Attribute - Form'!$C$8,'8c1 - MSA Attribute - Form'!$B$8,'8c1 - MSA Attribute - Form'!$B$9))</f>
        <v/>
      </c>
      <c r="AB38" s="915" t="str">
        <f t="shared" si="2"/>
        <v/>
      </c>
      <c r="AC38" s="913" t="str">
        <f>IF('8c1 - MSA Attribute - Form'!$C38="","",IF(AM38="TRUE",1,0))</f>
        <v/>
      </c>
      <c r="AD38" s="912" t="str">
        <f>IF('8c1 - MSA Attribute - Form'!G38="","",IF(Z38="",AG38,AH38))</f>
        <v/>
      </c>
      <c r="AE38" s="912" t="str">
        <f>IF('8c1 - MSA Attribute - Form'!G38="","",IF(Z38="",AI38,AJ38))</f>
        <v/>
      </c>
      <c r="AF38" s="884"/>
      <c r="AG38" s="910" t="str">
        <f>IF('8c1 - MSA Attribute - Form'!G38="","",IF($R38+$S38+$V38+$W38=4,"TRUE",IF($R38+$S38+$V38+$W38=8,"TRUE","FALSE")))</f>
        <v/>
      </c>
      <c r="AH38" s="910" t="str">
        <f>IF('8c1 - MSA Attribute - Form'!J38="","",IF($R38+$S38+$V38+$W38+$Z38+$AA38=6,"TRUE",IF($R38+$S38+$V38+$W38+$Z38+$AA38=12,"TRUE","FALSE")))</f>
        <v/>
      </c>
      <c r="AI38" s="910" t="str">
        <f>IF('8c1 - MSA Attribute - Form'!G38="","",IF($R38+$S38+$V38+$W38+$Q38=5,"TRUE",IF($R38+$S38+$V38+$W38+$Q38=10,"TRUE","FALSE")))</f>
        <v/>
      </c>
      <c r="AJ38" s="910" t="str">
        <f>IF('8c1 - MSA Attribute - Form'!J38="","",IF($R38+$S38+$V38+$W38+$Z38+$AA38+$Q38=7,"TRUE",IF($R38+$S38+$V38+$W38+$Z38+$AA38+$Q38=14,"TRUE","FALSE")))</f>
        <v/>
      </c>
      <c r="AK38" s="909" t="str">
        <f>IF('8c1 - MSA Attribute - Form'!C38="","",IF('8c1 - MSA Attribute - Form'!Q38+'8c1 - MSA Attribute - Form'!R38+'8c1 - MSA Attribute - Form'!S38=3, "TRUE",IF('8c1 - MSA Attribute - Form'!Q38+'8c1 - MSA Attribute - Form'!R38+'8c1 - MSA Attribute - Form'!S38=6,"TRUE","FALSE")))</f>
        <v/>
      </c>
      <c r="AL38" s="909" t="str">
        <f>IF('8c1 - MSA Attribute - Form'!$C38="","",IF($Q38+V38+W38=3, "TRUE",IF($Q38+V38+W38=6,"TRUE","FALSE")))</f>
        <v/>
      </c>
      <c r="AM38" s="908" t="str">
        <f>IF('8c1 - MSA Attribute - Form'!J38="","",IF('8c1 - MSA Attribute - Form'!$C38="","",IF($Q38+Z38+AA38=3, "TRUE",IF($Q38+Z38+AA38=6,"TRUE","FALSE"))))</f>
        <v/>
      </c>
      <c r="AN38" s="907" t="str">
        <f t="shared" si="3"/>
        <v/>
      </c>
      <c r="AO38" s="907" t="str">
        <f t="shared" si="4"/>
        <v/>
      </c>
      <c r="AP38" s="907" t="str">
        <f t="shared" si="5"/>
        <v/>
      </c>
      <c r="AQ38" s="907" t="str">
        <f t="shared" si="6"/>
        <v/>
      </c>
      <c r="AR38" s="907" t="str">
        <f t="shared" si="7"/>
        <v/>
      </c>
      <c r="AS38" s="907" t="str">
        <f t="shared" si="11"/>
        <v/>
      </c>
      <c r="AT38" s="907" t="str">
        <f t="shared" si="8"/>
        <v/>
      </c>
      <c r="AU38" s="907" t="str">
        <f t="shared" si="9"/>
        <v/>
      </c>
      <c r="AV38" s="907" t="str">
        <f t="shared" si="10"/>
        <v/>
      </c>
    </row>
    <row r="39" spans="2:48" s="930" customFormat="1" ht="15.5">
      <c r="B39" s="929">
        <v>26</v>
      </c>
      <c r="C39" s="924"/>
      <c r="D39" s="923"/>
      <c r="E39" s="920"/>
      <c r="F39" s="933"/>
      <c r="G39" s="921"/>
      <c r="H39" s="920"/>
      <c r="I39" s="933"/>
      <c r="J39" s="921"/>
      <c r="K39" s="920"/>
      <c r="L39" s="927" t="str">
        <f>IF(D39="","",IF('8c1 - MSA Attribute - Form'!AD39="TRUE","Y","N"))</f>
        <v/>
      </c>
      <c r="M39" s="926" t="str">
        <f>IF(E39="","",IF('8c1 - MSA Attribute - Form'!AE39="TRUE","Y","N"))</f>
        <v/>
      </c>
      <c r="P39" s="917">
        <v>26</v>
      </c>
      <c r="Q39" s="916" t="str">
        <f>IF('8c1 - MSA Attribute - Form'!C39="","",IF('8c1 - MSA Attribute - Form'!C39='8c1 - MSA Attribute - Form'!$C$8,'8c1 - MSA Attribute - Form'!$B$8,'8c1 - MSA Attribute - Form'!$B$9))</f>
        <v/>
      </c>
      <c r="R39" s="915" t="str">
        <f>IF('8c1 - MSA Attribute - Form'!D39="","",IF('8c1 - MSA Attribute - Form'!D39='8c1 - MSA Attribute - Form'!$C$8,'8c1 - MSA Attribute - Form'!$B$8,'8c1 - MSA Attribute - Form'!$B$9))</f>
        <v/>
      </c>
      <c r="S39" s="913" t="str">
        <f>IF('8c1 - MSA Attribute - Form'!E39="","",IF('8c1 - MSA Attribute - Form'!E39='8c1 - MSA Attribute - Form'!$C$8,'8c1 - MSA Attribute - Form'!$B$8,'8c1 - MSA Attribute - Form'!$B$9))</f>
        <v/>
      </c>
      <c r="T39" s="915" t="str">
        <f t="shared" si="0"/>
        <v/>
      </c>
      <c r="U39" s="913" t="str">
        <f>IF('8c1 - MSA Attribute - Form'!$C39="","",IF(AK39="TRUE",1,0))</f>
        <v/>
      </c>
      <c r="V39" s="915" t="str">
        <f>IF('8c1 - MSA Attribute - Form'!H39="","",IF('8c1 - MSA Attribute - Form'!G39='8c1 - MSA Attribute - Form'!$C$8,'8c1 - MSA Attribute - Form'!$B$8,'8c1 - MSA Attribute - Form'!$B$9))</f>
        <v/>
      </c>
      <c r="W39" s="913" t="str">
        <f>IF('8c1 - MSA Attribute - Form'!G39="","",IF('8c1 - MSA Attribute - Form'!H39='8c1 - MSA Attribute - Form'!$C$8,'8c1 - MSA Attribute - Form'!$B$8,'8c1 - MSA Attribute - Form'!$B$9))</f>
        <v/>
      </c>
      <c r="X39" s="915" t="str">
        <f t="shared" si="1"/>
        <v/>
      </c>
      <c r="Y39" s="913" t="str">
        <f>IF('8c1 - MSA Attribute - Form'!$C39="","",IF(AL39="TRUE",1,0))</f>
        <v/>
      </c>
      <c r="Z39" s="915" t="str">
        <f>IF('8c1 - MSA Attribute - Form'!K39="","",IF('8c1 - MSA Attribute - Form'!J39='8c1 - MSA Attribute - Form'!$C$8,'8c1 - MSA Attribute - Form'!$B$8,'8c1 - MSA Attribute - Form'!$B$9))</f>
        <v/>
      </c>
      <c r="AA39" s="915" t="str">
        <f>IF('8c1 - MSA Attribute - Form'!J39="","",IF('8c1 - MSA Attribute - Form'!K39='8c1 - MSA Attribute - Form'!$C$8,'8c1 - MSA Attribute - Form'!$B$8,'8c1 - MSA Attribute - Form'!$B$9))</f>
        <v/>
      </c>
      <c r="AB39" s="915" t="str">
        <f t="shared" si="2"/>
        <v/>
      </c>
      <c r="AC39" s="913" t="str">
        <f>IF('8c1 - MSA Attribute - Form'!$C39="","",IF(AM39="TRUE",1,0))</f>
        <v/>
      </c>
      <c r="AD39" s="912" t="str">
        <f>IF('8c1 - MSA Attribute - Form'!G39="","",IF(Z39="",AG39,AH39))</f>
        <v/>
      </c>
      <c r="AE39" s="912" t="str">
        <f>IF('8c1 - MSA Attribute - Form'!G39="","",IF(Z39="",AI39,AJ39))</f>
        <v/>
      </c>
      <c r="AF39" s="884"/>
      <c r="AG39" s="910" t="str">
        <f>IF('8c1 - MSA Attribute - Form'!G39="","",IF($R39+$S39+$V39+$W39=4,"TRUE",IF($R39+$S39+$V39+$W39=8,"TRUE","FALSE")))</f>
        <v/>
      </c>
      <c r="AH39" s="910" t="str">
        <f>IF('8c1 - MSA Attribute - Form'!J39="","",IF($R39+$S39+$V39+$W39+$Z39+$AA39=6,"TRUE",IF($R39+$S39+$V39+$W39+$Z39+$AA39=12,"TRUE","FALSE")))</f>
        <v/>
      </c>
      <c r="AI39" s="910" t="str">
        <f>IF('8c1 - MSA Attribute - Form'!G39="","",IF($R39+$S39+$V39+$W39+$Q39=5,"TRUE",IF($R39+$S39+$V39+$W39+$Q39=10,"TRUE","FALSE")))</f>
        <v/>
      </c>
      <c r="AJ39" s="910" t="str">
        <f>IF('8c1 - MSA Attribute - Form'!J39="","",IF($R39+$S39+$V39+$W39+$Z39+$AA39+$Q39=7,"TRUE",IF($R39+$S39+$V39+$W39+$Z39+$AA39+$Q39=14,"TRUE","FALSE")))</f>
        <v/>
      </c>
      <c r="AK39" s="909" t="str">
        <f>IF('8c1 - MSA Attribute - Form'!C39="","",IF('8c1 - MSA Attribute - Form'!Q39+'8c1 - MSA Attribute - Form'!R39+'8c1 - MSA Attribute - Form'!S39=3, "TRUE",IF('8c1 - MSA Attribute - Form'!Q39+'8c1 - MSA Attribute - Form'!R39+'8c1 - MSA Attribute - Form'!S39=6,"TRUE","FALSE")))</f>
        <v/>
      </c>
      <c r="AL39" s="909" t="str">
        <f>IF('8c1 - MSA Attribute - Form'!$C39="","",IF($Q39+V39+W39=3, "TRUE",IF($Q39+V39+W39=6,"TRUE","FALSE")))</f>
        <v/>
      </c>
      <c r="AM39" s="908" t="str">
        <f>IF('8c1 - MSA Attribute - Form'!J39="","",IF('8c1 - MSA Attribute - Form'!$C39="","",IF($Q39+Z39+AA39=3, "TRUE",IF($Q39+Z39+AA39=6,"TRUE","FALSE"))))</f>
        <v/>
      </c>
      <c r="AN39" s="907" t="str">
        <f t="shared" si="3"/>
        <v/>
      </c>
      <c r="AO39" s="907" t="str">
        <f t="shared" si="4"/>
        <v/>
      </c>
      <c r="AP39" s="907" t="str">
        <f t="shared" si="5"/>
        <v/>
      </c>
      <c r="AQ39" s="907" t="str">
        <f t="shared" si="6"/>
        <v/>
      </c>
      <c r="AR39" s="907" t="str">
        <f t="shared" si="7"/>
        <v/>
      </c>
      <c r="AS39" s="907" t="str">
        <f t="shared" si="11"/>
        <v/>
      </c>
      <c r="AT39" s="907" t="str">
        <f t="shared" si="8"/>
        <v/>
      </c>
      <c r="AU39" s="907" t="str">
        <f t="shared" si="9"/>
        <v/>
      </c>
      <c r="AV39" s="907" t="str">
        <f t="shared" si="10"/>
        <v/>
      </c>
    </row>
    <row r="40" spans="2:48" s="930" customFormat="1" ht="15.5">
      <c r="B40" s="929">
        <v>27</v>
      </c>
      <c r="C40" s="924"/>
      <c r="D40" s="923"/>
      <c r="E40" s="920"/>
      <c r="F40" s="933"/>
      <c r="G40" s="921"/>
      <c r="H40" s="920"/>
      <c r="I40" s="933"/>
      <c r="J40" s="921"/>
      <c r="K40" s="920"/>
      <c r="L40" s="927" t="str">
        <f>IF(D40="","",IF('8c1 - MSA Attribute - Form'!AD40="TRUE","Y","N"))</f>
        <v/>
      </c>
      <c r="M40" s="926" t="str">
        <f>IF(E40="","",IF('8c1 - MSA Attribute - Form'!AE40="TRUE","Y","N"))</f>
        <v/>
      </c>
      <c r="P40" s="917">
        <v>27</v>
      </c>
      <c r="Q40" s="916" t="str">
        <f>IF('8c1 - MSA Attribute - Form'!C40="","",IF('8c1 - MSA Attribute - Form'!C40='8c1 - MSA Attribute - Form'!$C$8,'8c1 - MSA Attribute - Form'!$B$8,'8c1 - MSA Attribute - Form'!$B$9))</f>
        <v/>
      </c>
      <c r="R40" s="915" t="str">
        <f>IF('8c1 - MSA Attribute - Form'!D40="","",IF('8c1 - MSA Attribute - Form'!D40='8c1 - MSA Attribute - Form'!$C$8,'8c1 - MSA Attribute - Form'!$B$8,'8c1 - MSA Attribute - Form'!$B$9))</f>
        <v/>
      </c>
      <c r="S40" s="913" t="str">
        <f>IF('8c1 - MSA Attribute - Form'!E40="","",IF('8c1 - MSA Attribute - Form'!E40='8c1 - MSA Attribute - Form'!$C$8,'8c1 - MSA Attribute - Form'!$B$8,'8c1 - MSA Attribute - Form'!$B$9))</f>
        <v/>
      </c>
      <c r="T40" s="915" t="str">
        <f t="shared" si="0"/>
        <v/>
      </c>
      <c r="U40" s="913" t="str">
        <f>IF('8c1 - MSA Attribute - Form'!$C40="","",IF(AK40="TRUE",1,0))</f>
        <v/>
      </c>
      <c r="V40" s="915" t="str">
        <f>IF('8c1 - MSA Attribute - Form'!H40="","",IF('8c1 - MSA Attribute - Form'!G40='8c1 - MSA Attribute - Form'!$C$8,'8c1 - MSA Attribute - Form'!$B$8,'8c1 - MSA Attribute - Form'!$B$9))</f>
        <v/>
      </c>
      <c r="W40" s="913" t="str">
        <f>IF('8c1 - MSA Attribute - Form'!G40="","",IF('8c1 - MSA Attribute - Form'!H40='8c1 - MSA Attribute - Form'!$C$8,'8c1 - MSA Attribute - Form'!$B$8,'8c1 - MSA Attribute - Form'!$B$9))</f>
        <v/>
      </c>
      <c r="X40" s="915" t="str">
        <f t="shared" si="1"/>
        <v/>
      </c>
      <c r="Y40" s="913" t="str">
        <f>IF('8c1 - MSA Attribute - Form'!$C40="","",IF(AL40="TRUE",1,0))</f>
        <v/>
      </c>
      <c r="Z40" s="915" t="str">
        <f>IF('8c1 - MSA Attribute - Form'!K40="","",IF('8c1 - MSA Attribute - Form'!J40='8c1 - MSA Attribute - Form'!$C$8,'8c1 - MSA Attribute - Form'!$B$8,'8c1 - MSA Attribute - Form'!$B$9))</f>
        <v/>
      </c>
      <c r="AA40" s="915" t="str">
        <f>IF('8c1 - MSA Attribute - Form'!J40="","",IF('8c1 - MSA Attribute - Form'!K40='8c1 - MSA Attribute - Form'!$C$8,'8c1 - MSA Attribute - Form'!$B$8,'8c1 - MSA Attribute - Form'!$B$9))</f>
        <v/>
      </c>
      <c r="AB40" s="915" t="str">
        <f t="shared" si="2"/>
        <v/>
      </c>
      <c r="AC40" s="913" t="str">
        <f>IF('8c1 - MSA Attribute - Form'!$C40="","",IF(AM40="TRUE",1,0))</f>
        <v/>
      </c>
      <c r="AD40" s="912" t="str">
        <f>IF('8c1 - MSA Attribute - Form'!G40="","",IF(Z40="",AG40,AH40))</f>
        <v/>
      </c>
      <c r="AE40" s="912" t="str">
        <f>IF('8c1 - MSA Attribute - Form'!G40="","",IF(Z40="",AI40,AJ40))</f>
        <v/>
      </c>
      <c r="AF40" s="884"/>
      <c r="AG40" s="910" t="str">
        <f>IF('8c1 - MSA Attribute - Form'!G40="","",IF($R40+$S40+$V40+$W40=4,"TRUE",IF($R40+$S40+$V40+$W40=8,"TRUE","FALSE")))</f>
        <v/>
      </c>
      <c r="AH40" s="910" t="str">
        <f>IF('8c1 - MSA Attribute - Form'!J40="","",IF($R40+$S40+$V40+$W40+$Z40+$AA40=6,"TRUE",IF($R40+$S40+$V40+$W40+$Z40+$AA40=12,"TRUE","FALSE")))</f>
        <v/>
      </c>
      <c r="AI40" s="910" t="str">
        <f>IF('8c1 - MSA Attribute - Form'!G40="","",IF($R40+$S40+$V40+$W40+$Q40=5,"TRUE",IF($R40+$S40+$V40+$W40+$Q40=10,"TRUE","FALSE")))</f>
        <v/>
      </c>
      <c r="AJ40" s="910" t="str">
        <f>IF('8c1 - MSA Attribute - Form'!J40="","",IF($R40+$S40+$V40+$W40+$Z40+$AA40+$Q40=7,"TRUE",IF($R40+$S40+$V40+$W40+$Z40+$AA40+$Q40=14,"TRUE","FALSE")))</f>
        <v/>
      </c>
      <c r="AK40" s="909" t="str">
        <f>IF('8c1 - MSA Attribute - Form'!C40="","",IF('8c1 - MSA Attribute - Form'!Q40+'8c1 - MSA Attribute - Form'!R40+'8c1 - MSA Attribute - Form'!S40=3, "TRUE",IF('8c1 - MSA Attribute - Form'!Q40+'8c1 - MSA Attribute - Form'!R40+'8c1 - MSA Attribute - Form'!S40=6,"TRUE","FALSE")))</f>
        <v/>
      </c>
      <c r="AL40" s="909" t="str">
        <f>IF('8c1 - MSA Attribute - Form'!$C40="","",IF($Q40+V40+W40=3, "TRUE",IF($Q40+V40+W40=6,"TRUE","FALSE")))</f>
        <v/>
      </c>
      <c r="AM40" s="908" t="str">
        <f>IF('8c1 - MSA Attribute - Form'!J40="","",IF('8c1 - MSA Attribute - Form'!$C40="","",IF($Q40+Z40+AA40=3, "TRUE",IF($Q40+Z40+AA40=6,"TRUE","FALSE"))))</f>
        <v/>
      </c>
      <c r="AN40" s="907" t="str">
        <f t="shared" si="3"/>
        <v/>
      </c>
      <c r="AO40" s="907" t="str">
        <f t="shared" si="4"/>
        <v/>
      </c>
      <c r="AP40" s="907" t="str">
        <f t="shared" si="5"/>
        <v/>
      </c>
      <c r="AQ40" s="907" t="str">
        <f t="shared" si="6"/>
        <v/>
      </c>
      <c r="AR40" s="907" t="str">
        <f t="shared" si="7"/>
        <v/>
      </c>
      <c r="AS40" s="907" t="str">
        <f t="shared" si="11"/>
        <v/>
      </c>
      <c r="AT40" s="907" t="str">
        <f t="shared" si="8"/>
        <v/>
      </c>
      <c r="AU40" s="907" t="str">
        <f t="shared" si="9"/>
        <v/>
      </c>
      <c r="AV40" s="907" t="str">
        <f t="shared" si="10"/>
        <v/>
      </c>
    </row>
    <row r="41" spans="2:48" s="930" customFormat="1" ht="15.5">
      <c r="B41" s="929">
        <v>28</v>
      </c>
      <c r="C41" s="924"/>
      <c r="D41" s="923"/>
      <c r="E41" s="920"/>
      <c r="F41" s="933"/>
      <c r="G41" s="921"/>
      <c r="H41" s="920"/>
      <c r="I41" s="933"/>
      <c r="J41" s="921"/>
      <c r="K41" s="920"/>
      <c r="L41" s="927" t="str">
        <f>IF(D41="","",IF('8c1 - MSA Attribute - Form'!AD41="TRUE","Y","N"))</f>
        <v/>
      </c>
      <c r="M41" s="926" t="str">
        <f>IF(E41="","",IF('8c1 - MSA Attribute - Form'!AE41="TRUE","Y","N"))</f>
        <v/>
      </c>
      <c r="P41" s="917">
        <v>28</v>
      </c>
      <c r="Q41" s="916" t="str">
        <f>IF('8c1 - MSA Attribute - Form'!C41="","",IF('8c1 - MSA Attribute - Form'!C41='8c1 - MSA Attribute - Form'!$C$8,'8c1 - MSA Attribute - Form'!$B$8,'8c1 - MSA Attribute - Form'!$B$9))</f>
        <v/>
      </c>
      <c r="R41" s="915" t="str">
        <f>IF('8c1 - MSA Attribute - Form'!D41="","",IF('8c1 - MSA Attribute - Form'!D41='8c1 - MSA Attribute - Form'!$C$8,'8c1 - MSA Attribute - Form'!$B$8,'8c1 - MSA Attribute - Form'!$B$9))</f>
        <v/>
      </c>
      <c r="S41" s="913" t="str">
        <f>IF('8c1 - MSA Attribute - Form'!E41="","",IF('8c1 - MSA Attribute - Form'!E41='8c1 - MSA Attribute - Form'!$C$8,'8c1 - MSA Attribute - Form'!$B$8,'8c1 - MSA Attribute - Form'!$B$9))</f>
        <v/>
      </c>
      <c r="T41" s="915" t="str">
        <f t="shared" si="0"/>
        <v/>
      </c>
      <c r="U41" s="913" t="str">
        <f>IF('8c1 - MSA Attribute - Form'!$C41="","",IF(AK41="TRUE",1,0))</f>
        <v/>
      </c>
      <c r="V41" s="915" t="str">
        <f>IF('8c1 - MSA Attribute - Form'!H41="","",IF('8c1 - MSA Attribute - Form'!G41='8c1 - MSA Attribute - Form'!$C$8,'8c1 - MSA Attribute - Form'!$B$8,'8c1 - MSA Attribute - Form'!$B$9))</f>
        <v/>
      </c>
      <c r="W41" s="913" t="str">
        <f>IF('8c1 - MSA Attribute - Form'!G41="","",IF('8c1 - MSA Attribute - Form'!H41='8c1 - MSA Attribute - Form'!$C$8,'8c1 - MSA Attribute - Form'!$B$8,'8c1 - MSA Attribute - Form'!$B$9))</f>
        <v/>
      </c>
      <c r="X41" s="915" t="str">
        <f t="shared" si="1"/>
        <v/>
      </c>
      <c r="Y41" s="913" t="str">
        <f>IF('8c1 - MSA Attribute - Form'!$C41="","",IF(AL41="TRUE",1,0))</f>
        <v/>
      </c>
      <c r="Z41" s="915" t="str">
        <f>IF('8c1 - MSA Attribute - Form'!K41="","",IF('8c1 - MSA Attribute - Form'!J41='8c1 - MSA Attribute - Form'!$C$8,'8c1 - MSA Attribute - Form'!$B$8,'8c1 - MSA Attribute - Form'!$B$9))</f>
        <v/>
      </c>
      <c r="AA41" s="915" t="str">
        <f>IF('8c1 - MSA Attribute - Form'!J41="","",IF('8c1 - MSA Attribute - Form'!K41='8c1 - MSA Attribute - Form'!$C$8,'8c1 - MSA Attribute - Form'!$B$8,'8c1 - MSA Attribute - Form'!$B$9))</f>
        <v/>
      </c>
      <c r="AB41" s="915" t="str">
        <f t="shared" si="2"/>
        <v/>
      </c>
      <c r="AC41" s="913" t="str">
        <f>IF('8c1 - MSA Attribute - Form'!$C41="","",IF(AM41="TRUE",1,0))</f>
        <v/>
      </c>
      <c r="AD41" s="912" t="str">
        <f>IF('8c1 - MSA Attribute - Form'!G41="","",IF(Z41="",AG41,AH41))</f>
        <v/>
      </c>
      <c r="AE41" s="912" t="str">
        <f>IF('8c1 - MSA Attribute - Form'!G41="","",IF(Z41="",AI41,AJ41))</f>
        <v/>
      </c>
      <c r="AF41" s="884"/>
      <c r="AG41" s="910" t="str">
        <f>IF('8c1 - MSA Attribute - Form'!G41="","",IF($R41+$S41+$V41+$W41=4,"TRUE",IF($R41+$S41+$V41+$W41=8,"TRUE","FALSE")))</f>
        <v/>
      </c>
      <c r="AH41" s="910" t="str">
        <f>IF('8c1 - MSA Attribute - Form'!J41="","",IF($R41+$S41+$V41+$W41+$Z41+$AA41=6,"TRUE",IF($R41+$S41+$V41+$W41+$Z41+$AA41=12,"TRUE","FALSE")))</f>
        <v/>
      </c>
      <c r="AI41" s="910" t="str">
        <f>IF('8c1 - MSA Attribute - Form'!G41="","",IF($R41+$S41+$V41+$W41+$Q41=5,"TRUE",IF($R41+$S41+$V41+$W41+$Q41=10,"TRUE","FALSE")))</f>
        <v/>
      </c>
      <c r="AJ41" s="910" t="str">
        <f>IF('8c1 - MSA Attribute - Form'!J41="","",IF($R41+$S41+$V41+$W41+$Z41+$AA41+$Q41=7,"TRUE",IF($R41+$S41+$V41+$W41+$Z41+$AA41+$Q41=14,"TRUE","FALSE")))</f>
        <v/>
      </c>
      <c r="AK41" s="909" t="str">
        <f>IF('8c1 - MSA Attribute - Form'!C41="","",IF('8c1 - MSA Attribute - Form'!Q41+'8c1 - MSA Attribute - Form'!R41+'8c1 - MSA Attribute - Form'!S41=3, "TRUE",IF('8c1 - MSA Attribute - Form'!Q41+'8c1 - MSA Attribute - Form'!R41+'8c1 - MSA Attribute - Form'!S41=6,"TRUE","FALSE")))</f>
        <v/>
      </c>
      <c r="AL41" s="909" t="str">
        <f>IF('8c1 - MSA Attribute - Form'!$C41="","",IF($Q41+V41+W41=3, "TRUE",IF($Q41+V41+W41=6,"TRUE","FALSE")))</f>
        <v/>
      </c>
      <c r="AM41" s="908" t="str">
        <f>IF('8c1 - MSA Attribute - Form'!J41="","",IF('8c1 - MSA Attribute - Form'!$C41="","",IF($Q41+Z41+AA41=3, "TRUE",IF($Q41+Z41+AA41=6,"TRUE","FALSE"))))</f>
        <v/>
      </c>
      <c r="AN41" s="907" t="str">
        <f t="shared" si="3"/>
        <v/>
      </c>
      <c r="AO41" s="907" t="str">
        <f t="shared" si="4"/>
        <v/>
      </c>
      <c r="AP41" s="907" t="str">
        <f t="shared" si="5"/>
        <v/>
      </c>
      <c r="AQ41" s="907" t="str">
        <f t="shared" si="6"/>
        <v/>
      </c>
      <c r="AR41" s="907" t="str">
        <f t="shared" si="7"/>
        <v/>
      </c>
      <c r="AS41" s="907" t="str">
        <f t="shared" si="11"/>
        <v/>
      </c>
      <c r="AT41" s="907" t="str">
        <f t="shared" si="8"/>
        <v/>
      </c>
      <c r="AU41" s="907" t="str">
        <f t="shared" si="9"/>
        <v/>
      </c>
      <c r="AV41" s="907" t="str">
        <f t="shared" si="10"/>
        <v/>
      </c>
    </row>
    <row r="42" spans="2:48" s="930" customFormat="1" ht="15.5">
      <c r="B42" s="929">
        <v>29</v>
      </c>
      <c r="C42" s="924"/>
      <c r="D42" s="923"/>
      <c r="E42" s="920"/>
      <c r="F42" s="933"/>
      <c r="G42" s="921"/>
      <c r="H42" s="920"/>
      <c r="I42" s="933"/>
      <c r="J42" s="921"/>
      <c r="K42" s="920"/>
      <c r="L42" s="927" t="str">
        <f>IF(D42="","",IF('8c1 - MSA Attribute - Form'!AD42="TRUE","Y","N"))</f>
        <v/>
      </c>
      <c r="M42" s="926" t="str">
        <f>IF(E42="","",IF('8c1 - MSA Attribute - Form'!AE42="TRUE","Y","N"))</f>
        <v/>
      </c>
      <c r="P42" s="917">
        <v>29</v>
      </c>
      <c r="Q42" s="916" t="str">
        <f>IF('8c1 - MSA Attribute - Form'!C42="","",IF('8c1 - MSA Attribute - Form'!C42='8c1 - MSA Attribute - Form'!$C$8,'8c1 - MSA Attribute - Form'!$B$8,'8c1 - MSA Attribute - Form'!$B$9))</f>
        <v/>
      </c>
      <c r="R42" s="915" t="str">
        <f>IF('8c1 - MSA Attribute - Form'!D42="","",IF('8c1 - MSA Attribute - Form'!D42='8c1 - MSA Attribute - Form'!$C$8,'8c1 - MSA Attribute - Form'!$B$8,'8c1 - MSA Attribute - Form'!$B$9))</f>
        <v/>
      </c>
      <c r="S42" s="913" t="str">
        <f>IF('8c1 - MSA Attribute - Form'!E42="","",IF('8c1 - MSA Attribute - Form'!E42='8c1 - MSA Attribute - Form'!$C$8,'8c1 - MSA Attribute - Form'!$B$8,'8c1 - MSA Attribute - Form'!$B$9))</f>
        <v/>
      </c>
      <c r="T42" s="915" t="str">
        <f t="shared" si="0"/>
        <v/>
      </c>
      <c r="U42" s="913" t="str">
        <f>IF('8c1 - MSA Attribute - Form'!$C42="","",IF(AK42="TRUE",1,0))</f>
        <v/>
      </c>
      <c r="V42" s="915" t="str">
        <f>IF('8c1 - MSA Attribute - Form'!H42="","",IF('8c1 - MSA Attribute - Form'!G42='8c1 - MSA Attribute - Form'!$C$8,'8c1 - MSA Attribute - Form'!$B$8,'8c1 - MSA Attribute - Form'!$B$9))</f>
        <v/>
      </c>
      <c r="W42" s="913" t="str">
        <f>IF('8c1 - MSA Attribute - Form'!G42="","",IF('8c1 - MSA Attribute - Form'!H42='8c1 - MSA Attribute - Form'!$C$8,'8c1 - MSA Attribute - Form'!$B$8,'8c1 - MSA Attribute - Form'!$B$9))</f>
        <v/>
      </c>
      <c r="X42" s="915" t="str">
        <f t="shared" si="1"/>
        <v/>
      </c>
      <c r="Y42" s="913" t="str">
        <f>IF('8c1 - MSA Attribute - Form'!$C42="","",IF(AL42="TRUE",1,0))</f>
        <v/>
      </c>
      <c r="Z42" s="915" t="str">
        <f>IF('8c1 - MSA Attribute - Form'!K42="","",IF('8c1 - MSA Attribute - Form'!J42='8c1 - MSA Attribute - Form'!$C$8,'8c1 - MSA Attribute - Form'!$B$8,'8c1 - MSA Attribute - Form'!$B$9))</f>
        <v/>
      </c>
      <c r="AA42" s="915" t="str">
        <f>IF('8c1 - MSA Attribute - Form'!J42="","",IF('8c1 - MSA Attribute - Form'!K42='8c1 - MSA Attribute - Form'!$C$8,'8c1 - MSA Attribute - Form'!$B$8,'8c1 - MSA Attribute - Form'!$B$9))</f>
        <v/>
      </c>
      <c r="AB42" s="915" t="str">
        <f t="shared" si="2"/>
        <v/>
      </c>
      <c r="AC42" s="913" t="str">
        <f>IF('8c1 - MSA Attribute - Form'!$C42="","",IF(AM42="TRUE",1,0))</f>
        <v/>
      </c>
      <c r="AD42" s="912" t="str">
        <f>IF('8c1 - MSA Attribute - Form'!G42="","",IF(Z42="",AG42,AH42))</f>
        <v/>
      </c>
      <c r="AE42" s="912" t="str">
        <f>IF('8c1 - MSA Attribute - Form'!G42="","",IF(Z42="",AI42,AJ42))</f>
        <v/>
      </c>
      <c r="AF42" s="884"/>
      <c r="AG42" s="910" t="str">
        <f>IF('8c1 - MSA Attribute - Form'!G42="","",IF($R42+$S42+$V42+$W42=4,"TRUE",IF($R42+$S42+$V42+$W42=8,"TRUE","FALSE")))</f>
        <v/>
      </c>
      <c r="AH42" s="910" t="str">
        <f>IF('8c1 - MSA Attribute - Form'!J42="","",IF($R42+$S42+$V42+$W42+$Z42+$AA42=6,"TRUE",IF($R42+$S42+$V42+$W42+$Z42+$AA42=12,"TRUE","FALSE")))</f>
        <v/>
      </c>
      <c r="AI42" s="910" t="str">
        <f>IF('8c1 - MSA Attribute - Form'!G42="","",IF($R42+$S42+$V42+$W42+$Q42=5,"TRUE",IF($R42+$S42+$V42+$W42+$Q42=10,"TRUE","FALSE")))</f>
        <v/>
      </c>
      <c r="AJ42" s="910" t="str">
        <f>IF('8c1 - MSA Attribute - Form'!J42="","",IF($R42+$S42+$V42+$W42+$Z42+$AA42+$Q42=7,"TRUE",IF($R42+$S42+$V42+$W42+$Z42+$AA42+$Q42=14,"TRUE","FALSE")))</f>
        <v/>
      </c>
      <c r="AK42" s="909" t="str">
        <f>IF('8c1 - MSA Attribute - Form'!C42="","",IF('8c1 - MSA Attribute - Form'!Q42+'8c1 - MSA Attribute - Form'!R42+'8c1 - MSA Attribute - Form'!S42=3, "TRUE",IF('8c1 - MSA Attribute - Form'!Q42+'8c1 - MSA Attribute - Form'!R42+'8c1 - MSA Attribute - Form'!S42=6,"TRUE","FALSE")))</f>
        <v/>
      </c>
      <c r="AL42" s="909" t="str">
        <f>IF('8c1 - MSA Attribute - Form'!$C42="","",IF($Q42+V42+W42=3, "TRUE",IF($Q42+V42+W42=6,"TRUE","FALSE")))</f>
        <v/>
      </c>
      <c r="AM42" s="908" t="str">
        <f>IF('8c1 - MSA Attribute - Form'!J42="","",IF('8c1 - MSA Attribute - Form'!$C42="","",IF($Q42+Z42+AA42=3, "TRUE",IF($Q42+Z42+AA42=6,"TRUE","FALSE"))))</f>
        <v/>
      </c>
      <c r="AN42" s="907" t="str">
        <f t="shared" si="3"/>
        <v/>
      </c>
      <c r="AO42" s="907" t="str">
        <f t="shared" si="4"/>
        <v/>
      </c>
      <c r="AP42" s="907" t="str">
        <f t="shared" si="5"/>
        <v/>
      </c>
      <c r="AQ42" s="907" t="str">
        <f t="shared" si="6"/>
        <v/>
      </c>
      <c r="AR42" s="907" t="str">
        <f t="shared" si="7"/>
        <v/>
      </c>
      <c r="AS42" s="907" t="str">
        <f t="shared" si="11"/>
        <v/>
      </c>
      <c r="AT42" s="907" t="str">
        <f t="shared" si="8"/>
        <v/>
      </c>
      <c r="AU42" s="907" t="str">
        <f t="shared" si="9"/>
        <v/>
      </c>
      <c r="AV42" s="907" t="str">
        <f t="shared" si="10"/>
        <v/>
      </c>
    </row>
    <row r="43" spans="2:48" s="930" customFormat="1" ht="15.5">
      <c r="B43" s="929">
        <v>30</v>
      </c>
      <c r="C43" s="924"/>
      <c r="D43" s="923"/>
      <c r="E43" s="920"/>
      <c r="F43" s="933"/>
      <c r="G43" s="921"/>
      <c r="H43" s="920"/>
      <c r="I43" s="933"/>
      <c r="J43" s="921"/>
      <c r="K43" s="920"/>
      <c r="L43" s="927" t="str">
        <f>IF(D43="","",IF('8c1 - MSA Attribute - Form'!AD43="TRUE","Y","N"))</f>
        <v/>
      </c>
      <c r="M43" s="926" t="str">
        <f>IF(E43="","",IF('8c1 - MSA Attribute - Form'!AE43="TRUE","Y","N"))</f>
        <v/>
      </c>
      <c r="P43" s="917">
        <v>30</v>
      </c>
      <c r="Q43" s="916" t="str">
        <f>IF('8c1 - MSA Attribute - Form'!C43="","",IF('8c1 - MSA Attribute - Form'!C43='8c1 - MSA Attribute - Form'!$C$8,'8c1 - MSA Attribute - Form'!$B$8,'8c1 - MSA Attribute - Form'!$B$9))</f>
        <v/>
      </c>
      <c r="R43" s="915" t="str">
        <f>IF('8c1 - MSA Attribute - Form'!D43="","",IF('8c1 - MSA Attribute - Form'!D43='8c1 - MSA Attribute - Form'!$C$8,'8c1 - MSA Attribute - Form'!$B$8,'8c1 - MSA Attribute - Form'!$B$9))</f>
        <v/>
      </c>
      <c r="S43" s="913" t="str">
        <f>IF('8c1 - MSA Attribute - Form'!E43="","",IF('8c1 - MSA Attribute - Form'!E43='8c1 - MSA Attribute - Form'!$C$8,'8c1 - MSA Attribute - Form'!$B$8,'8c1 - MSA Attribute - Form'!$B$9))</f>
        <v/>
      </c>
      <c r="T43" s="915" t="str">
        <f t="shared" si="0"/>
        <v/>
      </c>
      <c r="U43" s="913" t="str">
        <f>IF('8c1 - MSA Attribute - Form'!$C43="","",IF(AK43="TRUE",1,0))</f>
        <v/>
      </c>
      <c r="V43" s="915" t="str">
        <f>IF('8c1 - MSA Attribute - Form'!H43="","",IF('8c1 - MSA Attribute - Form'!G43='8c1 - MSA Attribute - Form'!$C$8,'8c1 - MSA Attribute - Form'!$B$8,'8c1 - MSA Attribute - Form'!$B$9))</f>
        <v/>
      </c>
      <c r="W43" s="913" t="str">
        <f>IF('8c1 - MSA Attribute - Form'!G43="","",IF('8c1 - MSA Attribute - Form'!H43='8c1 - MSA Attribute - Form'!$C$8,'8c1 - MSA Attribute - Form'!$B$8,'8c1 - MSA Attribute - Form'!$B$9))</f>
        <v/>
      </c>
      <c r="X43" s="915" t="str">
        <f t="shared" si="1"/>
        <v/>
      </c>
      <c r="Y43" s="913" t="str">
        <f>IF('8c1 - MSA Attribute - Form'!$C43="","",IF(AL43="TRUE",1,0))</f>
        <v/>
      </c>
      <c r="Z43" s="915" t="str">
        <f>IF('8c1 - MSA Attribute - Form'!K43="","",IF('8c1 - MSA Attribute - Form'!J43='8c1 - MSA Attribute - Form'!$C$8,'8c1 - MSA Attribute - Form'!$B$8,'8c1 - MSA Attribute - Form'!$B$9))</f>
        <v/>
      </c>
      <c r="AA43" s="915" t="str">
        <f>IF('8c1 - MSA Attribute - Form'!J43="","",IF('8c1 - MSA Attribute - Form'!K43='8c1 - MSA Attribute - Form'!$C$8,'8c1 - MSA Attribute - Form'!$B$8,'8c1 - MSA Attribute - Form'!$B$9))</f>
        <v/>
      </c>
      <c r="AB43" s="915" t="str">
        <f t="shared" si="2"/>
        <v/>
      </c>
      <c r="AC43" s="913" t="str">
        <f>IF('8c1 - MSA Attribute - Form'!$C43="","",IF(AM43="TRUE",1,0))</f>
        <v/>
      </c>
      <c r="AD43" s="912" t="str">
        <f>IF('8c1 - MSA Attribute - Form'!G43="","",IF(Z43="",AG43,AH43))</f>
        <v/>
      </c>
      <c r="AE43" s="912" t="str">
        <f>IF('8c1 - MSA Attribute - Form'!G43="","",IF(Z43="",AI43,AJ43))</f>
        <v/>
      </c>
      <c r="AF43" s="884"/>
      <c r="AG43" s="910" t="str">
        <f>IF('8c1 - MSA Attribute - Form'!G43="","",IF($R43+$S43+$V43+$W43=4,"TRUE",IF($R43+$S43+$V43+$W43=8,"TRUE","FALSE")))</f>
        <v/>
      </c>
      <c r="AH43" s="910" t="str">
        <f>IF('8c1 - MSA Attribute - Form'!J43="","",IF($R43+$S43+$V43+$W43+$Z43+$AA43=6,"TRUE",IF($R43+$S43+$V43+$W43+$Z43+$AA43=12,"TRUE","FALSE")))</f>
        <v/>
      </c>
      <c r="AI43" s="910" t="str">
        <f>IF('8c1 - MSA Attribute - Form'!G43="","",IF($R43+$S43+$V43+$W43+$Q43=5,"TRUE",IF($R43+$S43+$V43+$W43+$Q43=10,"TRUE","FALSE")))</f>
        <v/>
      </c>
      <c r="AJ43" s="910" t="str">
        <f>IF('8c1 - MSA Attribute - Form'!J43="","",IF($R43+$S43+$V43+$W43+$Z43+$AA43+$Q43=7,"TRUE",IF($R43+$S43+$V43+$W43+$Z43+$AA43+$Q43=14,"TRUE","FALSE")))</f>
        <v/>
      </c>
      <c r="AK43" s="909" t="str">
        <f>IF('8c1 - MSA Attribute - Form'!C43="","",IF('8c1 - MSA Attribute - Form'!Q43+'8c1 - MSA Attribute - Form'!R43+'8c1 - MSA Attribute - Form'!S43=3, "TRUE",IF('8c1 - MSA Attribute - Form'!Q43+'8c1 - MSA Attribute - Form'!R43+'8c1 - MSA Attribute - Form'!S43=6,"TRUE","FALSE")))</f>
        <v/>
      </c>
      <c r="AL43" s="909" t="str">
        <f>IF('8c1 - MSA Attribute - Form'!$C43="","",IF($Q43+V43+W43=3, "TRUE",IF($Q43+V43+W43=6,"TRUE","FALSE")))</f>
        <v/>
      </c>
      <c r="AM43" s="908" t="str">
        <f>IF('8c1 - MSA Attribute - Form'!J43="","",IF('8c1 - MSA Attribute - Form'!$C43="","",IF($Q43+Z43+AA43=3, "TRUE",IF($Q43+Z43+AA43=6,"TRUE","FALSE"))))</f>
        <v/>
      </c>
      <c r="AN43" s="907" t="str">
        <f t="shared" si="3"/>
        <v/>
      </c>
      <c r="AO43" s="907" t="str">
        <f t="shared" si="4"/>
        <v/>
      </c>
      <c r="AP43" s="907" t="str">
        <f t="shared" si="5"/>
        <v/>
      </c>
      <c r="AQ43" s="907" t="str">
        <f t="shared" si="6"/>
        <v/>
      </c>
      <c r="AR43" s="907" t="str">
        <f t="shared" si="7"/>
        <v/>
      </c>
      <c r="AS43" s="907" t="str">
        <f t="shared" si="11"/>
        <v/>
      </c>
      <c r="AT43" s="907" t="str">
        <f t="shared" si="8"/>
        <v/>
      </c>
      <c r="AU43" s="907" t="str">
        <f t="shared" si="9"/>
        <v/>
      </c>
      <c r="AV43" s="907" t="str">
        <f t="shared" si="10"/>
        <v/>
      </c>
    </row>
    <row r="44" spans="2:48" s="930" customFormat="1" ht="15.5">
      <c r="B44" s="929">
        <v>31</v>
      </c>
      <c r="C44" s="924"/>
      <c r="D44" s="923"/>
      <c r="E44" s="920"/>
      <c r="F44" s="933"/>
      <c r="G44" s="921"/>
      <c r="H44" s="920"/>
      <c r="I44" s="933"/>
      <c r="J44" s="921"/>
      <c r="K44" s="920"/>
      <c r="L44" s="927" t="str">
        <f>IF(D44="","",IF('8c1 - MSA Attribute - Form'!AD44="TRUE","Y","N"))</f>
        <v/>
      </c>
      <c r="M44" s="926" t="str">
        <f>IF(E44="","",IF('8c1 - MSA Attribute - Form'!AE44="TRUE","Y","N"))</f>
        <v/>
      </c>
      <c r="P44" s="917">
        <v>31</v>
      </c>
      <c r="Q44" s="916" t="str">
        <f>IF('8c1 - MSA Attribute - Form'!C44="","",IF('8c1 - MSA Attribute - Form'!C44='8c1 - MSA Attribute - Form'!$C$8,'8c1 - MSA Attribute - Form'!$B$8,'8c1 - MSA Attribute - Form'!$B$9))</f>
        <v/>
      </c>
      <c r="R44" s="915" t="str">
        <f>IF('8c1 - MSA Attribute - Form'!D44="","",IF('8c1 - MSA Attribute - Form'!D44='8c1 - MSA Attribute - Form'!$C$8,'8c1 - MSA Attribute - Form'!$B$8,'8c1 - MSA Attribute - Form'!$B$9))</f>
        <v/>
      </c>
      <c r="S44" s="913" t="str">
        <f>IF('8c1 - MSA Attribute - Form'!E44="","",IF('8c1 - MSA Attribute - Form'!E44='8c1 - MSA Attribute - Form'!$C$8,'8c1 - MSA Attribute - Form'!$B$8,'8c1 - MSA Attribute - Form'!$B$9))</f>
        <v/>
      </c>
      <c r="T44" s="915" t="str">
        <f t="shared" si="0"/>
        <v/>
      </c>
      <c r="U44" s="913" t="str">
        <f>IF('8c1 - MSA Attribute - Form'!$C44="","",IF(AK44="TRUE",1,0))</f>
        <v/>
      </c>
      <c r="V44" s="915" t="str">
        <f>IF('8c1 - MSA Attribute - Form'!H44="","",IF('8c1 - MSA Attribute - Form'!G44='8c1 - MSA Attribute - Form'!$C$8,'8c1 - MSA Attribute - Form'!$B$8,'8c1 - MSA Attribute - Form'!$B$9))</f>
        <v/>
      </c>
      <c r="W44" s="913" t="str">
        <f>IF('8c1 - MSA Attribute - Form'!G44="","",IF('8c1 - MSA Attribute - Form'!H44='8c1 - MSA Attribute - Form'!$C$8,'8c1 - MSA Attribute - Form'!$B$8,'8c1 - MSA Attribute - Form'!$B$9))</f>
        <v/>
      </c>
      <c r="X44" s="915" t="str">
        <f t="shared" si="1"/>
        <v/>
      </c>
      <c r="Y44" s="913" t="str">
        <f>IF('8c1 - MSA Attribute - Form'!$C44="","",IF(AL44="TRUE",1,0))</f>
        <v/>
      </c>
      <c r="Z44" s="915" t="str">
        <f>IF('8c1 - MSA Attribute - Form'!K44="","",IF('8c1 - MSA Attribute - Form'!J44='8c1 - MSA Attribute - Form'!$C$8,'8c1 - MSA Attribute - Form'!$B$8,'8c1 - MSA Attribute - Form'!$B$9))</f>
        <v/>
      </c>
      <c r="AA44" s="915" t="str">
        <f>IF('8c1 - MSA Attribute - Form'!J44="","",IF('8c1 - MSA Attribute - Form'!K44='8c1 - MSA Attribute - Form'!$C$8,'8c1 - MSA Attribute - Form'!$B$8,'8c1 - MSA Attribute - Form'!$B$9))</f>
        <v/>
      </c>
      <c r="AB44" s="915" t="str">
        <f t="shared" si="2"/>
        <v/>
      </c>
      <c r="AC44" s="913" t="str">
        <f>IF('8c1 - MSA Attribute - Form'!$C44="","",IF(AM44="TRUE",1,0))</f>
        <v/>
      </c>
      <c r="AD44" s="912" t="str">
        <f>IF('8c1 - MSA Attribute - Form'!G44="","",IF(Z44="",AG44,AH44))</f>
        <v/>
      </c>
      <c r="AE44" s="912" t="str">
        <f>IF('8c1 - MSA Attribute - Form'!G44="","",IF(Z44="",AI44,AJ44))</f>
        <v/>
      </c>
      <c r="AF44" s="884"/>
      <c r="AG44" s="910" t="str">
        <f>IF('8c1 - MSA Attribute - Form'!G44="","",IF($R44+$S44+$V44+$W44=4,"TRUE",IF($R44+$S44+$V44+$W44=8,"TRUE","FALSE")))</f>
        <v/>
      </c>
      <c r="AH44" s="910" t="str">
        <f>IF('8c1 - MSA Attribute - Form'!J44="","",IF($R44+$S44+$V44+$W44+$Z44+$AA44=6,"TRUE",IF($R44+$S44+$V44+$W44+$Z44+$AA44=12,"TRUE","FALSE")))</f>
        <v/>
      </c>
      <c r="AI44" s="910" t="str">
        <f>IF('8c1 - MSA Attribute - Form'!G44="","",IF($R44+$S44+$V44+$W44+$Q44=5,"TRUE",IF($R44+$S44+$V44+$W44+$Q44=10,"TRUE","FALSE")))</f>
        <v/>
      </c>
      <c r="AJ44" s="910" t="str">
        <f>IF('8c1 - MSA Attribute - Form'!J44="","",IF($R44+$S44+$V44+$W44+$Z44+$AA44+$Q44=7,"TRUE",IF($R44+$S44+$V44+$W44+$Z44+$AA44+$Q44=14,"TRUE","FALSE")))</f>
        <v/>
      </c>
      <c r="AK44" s="909" t="str">
        <f>IF('8c1 - MSA Attribute - Form'!C44="","",IF('8c1 - MSA Attribute - Form'!Q44+'8c1 - MSA Attribute - Form'!R44+'8c1 - MSA Attribute - Form'!S44=3, "TRUE",IF('8c1 - MSA Attribute - Form'!Q44+'8c1 - MSA Attribute - Form'!R44+'8c1 - MSA Attribute - Form'!S44=6,"TRUE","FALSE")))</f>
        <v/>
      </c>
      <c r="AL44" s="909" t="str">
        <f>IF('8c1 - MSA Attribute - Form'!$C44="","",IF($Q44+V44+W44=3, "TRUE",IF($Q44+V44+W44=6,"TRUE","FALSE")))</f>
        <v/>
      </c>
      <c r="AM44" s="908" t="str">
        <f>IF('8c1 - MSA Attribute - Form'!J44="","",IF('8c1 - MSA Attribute - Form'!$C44="","",IF($Q44+Z44+AA44=3, "TRUE",IF($Q44+Z44+AA44=6,"TRUE","FALSE"))))</f>
        <v/>
      </c>
      <c r="AN44" s="907" t="str">
        <f t="shared" si="3"/>
        <v/>
      </c>
      <c r="AO44" s="907" t="str">
        <f t="shared" si="4"/>
        <v/>
      </c>
      <c r="AP44" s="907" t="str">
        <f t="shared" si="5"/>
        <v/>
      </c>
      <c r="AQ44" s="907" t="str">
        <f t="shared" si="6"/>
        <v/>
      </c>
      <c r="AR44" s="907" t="str">
        <f t="shared" si="7"/>
        <v/>
      </c>
      <c r="AS44" s="907" t="str">
        <f t="shared" si="11"/>
        <v/>
      </c>
      <c r="AT44" s="907" t="str">
        <f t="shared" si="8"/>
        <v/>
      </c>
      <c r="AU44" s="907" t="str">
        <f t="shared" si="9"/>
        <v/>
      </c>
      <c r="AV44" s="907" t="str">
        <f t="shared" si="10"/>
        <v/>
      </c>
    </row>
    <row r="45" spans="2:48" s="930" customFormat="1" ht="15.5">
      <c r="B45" s="929">
        <v>32</v>
      </c>
      <c r="C45" s="924"/>
      <c r="D45" s="923"/>
      <c r="E45" s="920"/>
      <c r="F45" s="933"/>
      <c r="G45" s="921"/>
      <c r="H45" s="920"/>
      <c r="I45" s="933"/>
      <c r="J45" s="921"/>
      <c r="K45" s="920"/>
      <c r="L45" s="927" t="str">
        <f>IF(D45="","",IF('8c1 - MSA Attribute - Form'!AD45="TRUE","Y","N"))</f>
        <v/>
      </c>
      <c r="M45" s="926" t="str">
        <f>IF(E45="","",IF('8c1 - MSA Attribute - Form'!AE45="TRUE","Y","N"))</f>
        <v/>
      </c>
      <c r="P45" s="917">
        <v>32</v>
      </c>
      <c r="Q45" s="916" t="str">
        <f>IF('8c1 - MSA Attribute - Form'!C45="","",IF('8c1 - MSA Attribute - Form'!C45='8c1 - MSA Attribute - Form'!$C$8,'8c1 - MSA Attribute - Form'!$B$8,'8c1 - MSA Attribute - Form'!$B$9))</f>
        <v/>
      </c>
      <c r="R45" s="915" t="str">
        <f>IF('8c1 - MSA Attribute - Form'!D45="","",IF('8c1 - MSA Attribute - Form'!D45='8c1 - MSA Attribute - Form'!$C$8,'8c1 - MSA Attribute - Form'!$B$8,'8c1 - MSA Attribute - Form'!$B$9))</f>
        <v/>
      </c>
      <c r="S45" s="913" t="str">
        <f>IF('8c1 - MSA Attribute - Form'!E45="","",IF('8c1 - MSA Attribute - Form'!E45='8c1 - MSA Attribute - Form'!$C$8,'8c1 - MSA Attribute - Form'!$B$8,'8c1 - MSA Attribute - Form'!$B$9))</f>
        <v/>
      </c>
      <c r="T45" s="915" t="str">
        <f t="shared" si="0"/>
        <v/>
      </c>
      <c r="U45" s="913" t="str">
        <f>IF('8c1 - MSA Attribute - Form'!$C45="","",IF(AK45="TRUE",1,0))</f>
        <v/>
      </c>
      <c r="V45" s="915" t="str">
        <f>IF('8c1 - MSA Attribute - Form'!H45="","",IF('8c1 - MSA Attribute - Form'!G45='8c1 - MSA Attribute - Form'!$C$8,'8c1 - MSA Attribute - Form'!$B$8,'8c1 - MSA Attribute - Form'!$B$9))</f>
        <v/>
      </c>
      <c r="W45" s="913" t="str">
        <f>IF('8c1 - MSA Attribute - Form'!G45="","",IF('8c1 - MSA Attribute - Form'!H45='8c1 - MSA Attribute - Form'!$C$8,'8c1 - MSA Attribute - Form'!$B$8,'8c1 - MSA Attribute - Form'!$B$9))</f>
        <v/>
      </c>
      <c r="X45" s="915" t="str">
        <f t="shared" si="1"/>
        <v/>
      </c>
      <c r="Y45" s="913" t="str">
        <f>IF('8c1 - MSA Attribute - Form'!$C45="","",IF(AL45="TRUE",1,0))</f>
        <v/>
      </c>
      <c r="Z45" s="915" t="str">
        <f>IF('8c1 - MSA Attribute - Form'!K45="","",IF('8c1 - MSA Attribute - Form'!J45='8c1 - MSA Attribute - Form'!$C$8,'8c1 - MSA Attribute - Form'!$B$8,'8c1 - MSA Attribute - Form'!$B$9))</f>
        <v/>
      </c>
      <c r="AA45" s="915" t="str">
        <f>IF('8c1 - MSA Attribute - Form'!J45="","",IF('8c1 - MSA Attribute - Form'!K45='8c1 - MSA Attribute - Form'!$C$8,'8c1 - MSA Attribute - Form'!$B$8,'8c1 - MSA Attribute - Form'!$B$9))</f>
        <v/>
      </c>
      <c r="AB45" s="915" t="str">
        <f t="shared" si="2"/>
        <v/>
      </c>
      <c r="AC45" s="913" t="str">
        <f>IF('8c1 - MSA Attribute - Form'!$C45="","",IF(AM45="TRUE",1,0))</f>
        <v/>
      </c>
      <c r="AD45" s="912" t="str">
        <f>IF('8c1 - MSA Attribute - Form'!G45="","",IF(Z45="",AG45,AH45))</f>
        <v/>
      </c>
      <c r="AE45" s="912" t="str">
        <f>IF('8c1 - MSA Attribute - Form'!G45="","",IF(Z45="",AI45,AJ45))</f>
        <v/>
      </c>
      <c r="AF45" s="884"/>
      <c r="AG45" s="910" t="str">
        <f>IF('8c1 - MSA Attribute - Form'!G45="","",IF($R45+$S45+$V45+$W45=4,"TRUE",IF($R45+$S45+$V45+$W45=8,"TRUE","FALSE")))</f>
        <v/>
      </c>
      <c r="AH45" s="910" t="str">
        <f>IF('8c1 - MSA Attribute - Form'!J45="","",IF($R45+$S45+$V45+$W45+$Z45+$AA45=6,"TRUE",IF($R45+$S45+$V45+$W45+$Z45+$AA45=12,"TRUE","FALSE")))</f>
        <v/>
      </c>
      <c r="AI45" s="910" t="str">
        <f>IF('8c1 - MSA Attribute - Form'!G45="","",IF($R45+$S45+$V45+$W45+$Q45=5,"TRUE",IF($R45+$S45+$V45+$W45+$Q45=10,"TRUE","FALSE")))</f>
        <v/>
      </c>
      <c r="AJ45" s="910" t="str">
        <f>IF('8c1 - MSA Attribute - Form'!J45="","",IF($R45+$S45+$V45+$W45+$Z45+$AA45+$Q45=7,"TRUE",IF($R45+$S45+$V45+$W45+$Z45+$AA45+$Q45=14,"TRUE","FALSE")))</f>
        <v/>
      </c>
      <c r="AK45" s="909" t="str">
        <f>IF('8c1 - MSA Attribute - Form'!C45="","",IF('8c1 - MSA Attribute - Form'!Q45+'8c1 - MSA Attribute - Form'!R45+'8c1 - MSA Attribute - Form'!S45=3, "TRUE",IF('8c1 - MSA Attribute - Form'!Q45+'8c1 - MSA Attribute - Form'!R45+'8c1 - MSA Attribute - Form'!S45=6,"TRUE","FALSE")))</f>
        <v/>
      </c>
      <c r="AL45" s="909" t="str">
        <f>IF('8c1 - MSA Attribute - Form'!$C45="","",IF($Q45+V45+W45=3, "TRUE",IF($Q45+V45+W45=6,"TRUE","FALSE")))</f>
        <v/>
      </c>
      <c r="AM45" s="908" t="str">
        <f>IF('8c1 - MSA Attribute - Form'!J45="","",IF('8c1 - MSA Attribute - Form'!$C45="","",IF($Q45+Z45+AA45=3, "TRUE",IF($Q45+Z45+AA45=6,"TRUE","FALSE"))))</f>
        <v/>
      </c>
      <c r="AN45" s="907" t="str">
        <f t="shared" si="3"/>
        <v/>
      </c>
      <c r="AO45" s="907" t="str">
        <f t="shared" si="4"/>
        <v/>
      </c>
      <c r="AP45" s="907" t="str">
        <f t="shared" si="5"/>
        <v/>
      </c>
      <c r="AQ45" s="907" t="str">
        <f t="shared" si="6"/>
        <v/>
      </c>
      <c r="AR45" s="907" t="str">
        <f t="shared" si="7"/>
        <v/>
      </c>
      <c r="AS45" s="907" t="str">
        <f t="shared" si="11"/>
        <v/>
      </c>
      <c r="AT45" s="907" t="str">
        <f t="shared" si="8"/>
        <v/>
      </c>
      <c r="AU45" s="907" t="str">
        <f t="shared" si="9"/>
        <v/>
      </c>
      <c r="AV45" s="907" t="str">
        <f t="shared" si="10"/>
        <v/>
      </c>
    </row>
    <row r="46" spans="2:48" s="930" customFormat="1" ht="15.5">
      <c r="B46" s="929">
        <v>33</v>
      </c>
      <c r="C46" s="924"/>
      <c r="D46" s="923"/>
      <c r="E46" s="920"/>
      <c r="F46" s="933"/>
      <c r="G46" s="921"/>
      <c r="H46" s="920"/>
      <c r="I46" s="933"/>
      <c r="J46" s="921"/>
      <c r="K46" s="920"/>
      <c r="L46" s="927" t="str">
        <f>IF(D46="","",IF('8c1 - MSA Attribute - Form'!AD46="TRUE","Y","N"))</f>
        <v/>
      </c>
      <c r="M46" s="926" t="str">
        <f>IF(E46="","",IF('8c1 - MSA Attribute - Form'!AE46="TRUE","Y","N"))</f>
        <v/>
      </c>
      <c r="P46" s="917">
        <v>33</v>
      </c>
      <c r="Q46" s="916" t="str">
        <f>IF('8c1 - MSA Attribute - Form'!C46="","",IF('8c1 - MSA Attribute - Form'!C46='8c1 - MSA Attribute - Form'!$C$8,'8c1 - MSA Attribute - Form'!$B$8,'8c1 - MSA Attribute - Form'!$B$9))</f>
        <v/>
      </c>
      <c r="R46" s="915" t="str">
        <f>IF('8c1 - MSA Attribute - Form'!D46="","",IF('8c1 - MSA Attribute - Form'!D46='8c1 - MSA Attribute - Form'!$C$8,'8c1 - MSA Attribute - Form'!$B$8,'8c1 - MSA Attribute - Form'!$B$9))</f>
        <v/>
      </c>
      <c r="S46" s="913" t="str">
        <f>IF('8c1 - MSA Attribute - Form'!E46="","",IF('8c1 - MSA Attribute - Form'!E46='8c1 - MSA Attribute - Form'!$C$8,'8c1 - MSA Attribute - Form'!$B$8,'8c1 - MSA Attribute - Form'!$B$9))</f>
        <v/>
      </c>
      <c r="T46" s="915" t="str">
        <f t="shared" ref="T46:T77" si="12">IF(R46="","",IF(R46=S46,1,0))</f>
        <v/>
      </c>
      <c r="U46" s="913" t="str">
        <f>IF('8c1 - MSA Attribute - Form'!$C46="","",IF(AK46="TRUE",1,0))</f>
        <v/>
      </c>
      <c r="V46" s="915" t="str">
        <f>IF('8c1 - MSA Attribute - Form'!H46="","",IF('8c1 - MSA Attribute - Form'!G46='8c1 - MSA Attribute - Form'!$C$8,'8c1 - MSA Attribute - Form'!$B$8,'8c1 - MSA Attribute - Form'!$B$9))</f>
        <v/>
      </c>
      <c r="W46" s="913" t="str">
        <f>IF('8c1 - MSA Attribute - Form'!G46="","",IF('8c1 - MSA Attribute - Form'!H46='8c1 - MSA Attribute - Form'!$C$8,'8c1 - MSA Attribute - Form'!$B$8,'8c1 - MSA Attribute - Form'!$B$9))</f>
        <v/>
      </c>
      <c r="X46" s="915" t="str">
        <f t="shared" ref="X46:X77" si="13">IF(V46="","",IF(V46=W46,1,0))</f>
        <v/>
      </c>
      <c r="Y46" s="913" t="str">
        <f>IF('8c1 - MSA Attribute - Form'!$C46="","",IF(AL46="TRUE",1,0))</f>
        <v/>
      </c>
      <c r="Z46" s="915" t="str">
        <f>IF('8c1 - MSA Attribute - Form'!K46="","",IF('8c1 - MSA Attribute - Form'!J46='8c1 - MSA Attribute - Form'!$C$8,'8c1 - MSA Attribute - Form'!$B$8,'8c1 - MSA Attribute - Form'!$B$9))</f>
        <v/>
      </c>
      <c r="AA46" s="915" t="str">
        <f>IF('8c1 - MSA Attribute - Form'!J46="","",IF('8c1 - MSA Attribute - Form'!K46='8c1 - MSA Attribute - Form'!$C$8,'8c1 - MSA Attribute - Form'!$B$8,'8c1 - MSA Attribute - Form'!$B$9))</f>
        <v/>
      </c>
      <c r="AB46" s="915" t="str">
        <f t="shared" ref="AB46:AB77" si="14">IF(Z46="","",IF(Z46=AA46,1,0))</f>
        <v/>
      </c>
      <c r="AC46" s="913" t="str">
        <f>IF('8c1 - MSA Attribute - Form'!$C46="","",IF(AM46="TRUE",1,0))</f>
        <v/>
      </c>
      <c r="AD46" s="912" t="str">
        <f>IF('8c1 - MSA Attribute - Form'!G46="","",IF(Z46="",AG46,AH46))</f>
        <v/>
      </c>
      <c r="AE46" s="912" t="str">
        <f>IF('8c1 - MSA Attribute - Form'!G46="","",IF(Z46="",AI46,AJ46))</f>
        <v/>
      </c>
      <c r="AF46" s="884"/>
      <c r="AG46" s="910" t="str">
        <f>IF('8c1 - MSA Attribute - Form'!G46="","",IF($R46+$S46+$V46+$W46=4,"TRUE",IF($R46+$S46+$V46+$W46=8,"TRUE","FALSE")))</f>
        <v/>
      </c>
      <c r="AH46" s="910" t="str">
        <f>IF('8c1 - MSA Attribute - Form'!J46="","",IF($R46+$S46+$V46+$W46+$Z46+$AA46=6,"TRUE",IF($R46+$S46+$V46+$W46+$Z46+$AA46=12,"TRUE","FALSE")))</f>
        <v/>
      </c>
      <c r="AI46" s="910" t="str">
        <f>IF('8c1 - MSA Attribute - Form'!G46="","",IF($R46+$S46+$V46+$W46+$Q46=5,"TRUE",IF($R46+$S46+$V46+$W46+$Q46=10,"TRUE","FALSE")))</f>
        <v/>
      </c>
      <c r="AJ46" s="910" t="str">
        <f>IF('8c1 - MSA Attribute - Form'!J46="","",IF($R46+$S46+$V46+$W46+$Z46+$AA46+$Q46=7,"TRUE",IF($R46+$S46+$V46+$W46+$Z46+$AA46+$Q46=14,"TRUE","FALSE")))</f>
        <v/>
      </c>
      <c r="AK46" s="909" t="str">
        <f>IF('8c1 - MSA Attribute - Form'!C46="","",IF('8c1 - MSA Attribute - Form'!Q46+'8c1 - MSA Attribute - Form'!R46+'8c1 - MSA Attribute - Form'!S46=3, "TRUE",IF('8c1 - MSA Attribute - Form'!Q46+'8c1 - MSA Attribute - Form'!R46+'8c1 - MSA Attribute - Form'!S46=6,"TRUE","FALSE")))</f>
        <v/>
      </c>
      <c r="AL46" s="909" t="str">
        <f>IF('8c1 - MSA Attribute - Form'!$C46="","",IF($Q46+V46+W46=3, "TRUE",IF($Q46+V46+W46=6,"TRUE","FALSE")))</f>
        <v/>
      </c>
      <c r="AM46" s="908" t="str">
        <f>IF('8c1 - MSA Attribute - Form'!J46="","",IF('8c1 - MSA Attribute - Form'!$C46="","",IF($Q46+Z46+AA46=3, "TRUE",IF($Q46+Z46+AA46=6,"TRUE","FALSE"))))</f>
        <v/>
      </c>
      <c r="AN46" s="907" t="str">
        <f t="shared" ref="AN46:AN77" si="15">IF($Q46&lt;&gt;"",IF($Q46=1,IF(R46=2,IF(S46=2,1,0),0),0),"")</f>
        <v/>
      </c>
      <c r="AO46" s="907" t="str">
        <f t="shared" ref="AO46:AO77" si="16">IF($Q46&lt;&gt;"",IF($Q46=2,IF(S46=1,IF(T46=1,1,0),0),0),"")</f>
        <v/>
      </c>
      <c r="AP46" s="907" t="str">
        <f t="shared" ref="AP46:AP77" si="17">IF($Q46&lt;&gt;"",IF(R46&lt;&gt;S46,1,0),"")</f>
        <v/>
      </c>
      <c r="AQ46" s="907" t="str">
        <f t="shared" ref="AQ46:AQ77" si="18">IF($Q46&lt;&gt;"",IF($Q46=1,IF(V46=2,IF(W46=2,1,0),0),0),"")</f>
        <v/>
      </c>
      <c r="AR46" s="907" t="str">
        <f t="shared" ref="AR46:AR77" si="19">IF($Q46&lt;&gt;"",IF($Q46=2,IF(V46=1,IF(W46=1,1,0),0),0),"")</f>
        <v/>
      </c>
      <c r="AS46" s="907" t="str">
        <f t="shared" si="11"/>
        <v/>
      </c>
      <c r="AT46" s="907" t="str">
        <f t="shared" ref="AT46:AT77" si="20">IF($Q46&lt;&gt;"",IF($Q46=1,IF(Z46=2,IF(AA46=2,1,0),0),0),"")</f>
        <v/>
      </c>
      <c r="AU46" s="907" t="str">
        <f t="shared" ref="AU46:AU77" si="21">IF($Q46&lt;&gt;"",IF($Q46=2,IF(Z46=1,IF(AA46=1,1,0),0),0),"")</f>
        <v/>
      </c>
      <c r="AV46" s="907" t="str">
        <f t="shared" ref="AV46:AV77" si="22">IF($Q46&lt;&gt;"",IF(Z46&lt;&gt;AA46,1,0),"")</f>
        <v/>
      </c>
    </row>
    <row r="47" spans="2:48" s="930" customFormat="1" ht="15.5">
      <c r="B47" s="929">
        <v>34</v>
      </c>
      <c r="C47" s="924"/>
      <c r="D47" s="923"/>
      <c r="E47" s="920"/>
      <c r="F47" s="933"/>
      <c r="G47" s="921"/>
      <c r="H47" s="920"/>
      <c r="I47" s="933"/>
      <c r="J47" s="921"/>
      <c r="K47" s="920"/>
      <c r="L47" s="927" t="str">
        <f>IF(D47="","",IF('8c1 - MSA Attribute - Form'!AD47="TRUE","Y","N"))</f>
        <v/>
      </c>
      <c r="M47" s="926" t="str">
        <f>IF(E47="","",IF('8c1 - MSA Attribute - Form'!AE47="TRUE","Y","N"))</f>
        <v/>
      </c>
      <c r="P47" s="917">
        <v>34</v>
      </c>
      <c r="Q47" s="916" t="str">
        <f>IF('8c1 - MSA Attribute - Form'!C47="","",IF('8c1 - MSA Attribute - Form'!C47='8c1 - MSA Attribute - Form'!$C$8,'8c1 - MSA Attribute - Form'!$B$8,'8c1 - MSA Attribute - Form'!$B$9))</f>
        <v/>
      </c>
      <c r="R47" s="915" t="str">
        <f>IF('8c1 - MSA Attribute - Form'!D47="","",IF('8c1 - MSA Attribute - Form'!D47='8c1 - MSA Attribute - Form'!$C$8,'8c1 - MSA Attribute - Form'!$B$8,'8c1 - MSA Attribute - Form'!$B$9))</f>
        <v/>
      </c>
      <c r="S47" s="913" t="str">
        <f>IF('8c1 - MSA Attribute - Form'!E47="","",IF('8c1 - MSA Attribute - Form'!E47='8c1 - MSA Attribute - Form'!$C$8,'8c1 - MSA Attribute - Form'!$B$8,'8c1 - MSA Attribute - Form'!$B$9))</f>
        <v/>
      </c>
      <c r="T47" s="915" t="str">
        <f t="shared" si="12"/>
        <v/>
      </c>
      <c r="U47" s="913" t="str">
        <f>IF('8c1 - MSA Attribute - Form'!$C47="","",IF(AK47="TRUE",1,0))</f>
        <v/>
      </c>
      <c r="V47" s="915" t="str">
        <f>IF('8c1 - MSA Attribute - Form'!H47="","",IF('8c1 - MSA Attribute - Form'!G47='8c1 - MSA Attribute - Form'!$C$8,'8c1 - MSA Attribute - Form'!$B$8,'8c1 - MSA Attribute - Form'!$B$9))</f>
        <v/>
      </c>
      <c r="W47" s="913" t="str">
        <f>IF('8c1 - MSA Attribute - Form'!G47="","",IF('8c1 - MSA Attribute - Form'!H47='8c1 - MSA Attribute - Form'!$C$8,'8c1 - MSA Attribute - Form'!$B$8,'8c1 - MSA Attribute - Form'!$B$9))</f>
        <v/>
      </c>
      <c r="X47" s="915" t="str">
        <f t="shared" si="13"/>
        <v/>
      </c>
      <c r="Y47" s="913" t="str">
        <f>IF('8c1 - MSA Attribute - Form'!$C47="","",IF(AL47="TRUE",1,0))</f>
        <v/>
      </c>
      <c r="Z47" s="915" t="str">
        <f>IF('8c1 - MSA Attribute - Form'!K47="","",IF('8c1 - MSA Attribute - Form'!J47='8c1 - MSA Attribute - Form'!$C$8,'8c1 - MSA Attribute - Form'!$B$8,'8c1 - MSA Attribute - Form'!$B$9))</f>
        <v/>
      </c>
      <c r="AA47" s="915" t="str">
        <f>IF('8c1 - MSA Attribute - Form'!J47="","",IF('8c1 - MSA Attribute - Form'!K47='8c1 - MSA Attribute - Form'!$C$8,'8c1 - MSA Attribute - Form'!$B$8,'8c1 - MSA Attribute - Form'!$B$9))</f>
        <v/>
      </c>
      <c r="AB47" s="915" t="str">
        <f t="shared" si="14"/>
        <v/>
      </c>
      <c r="AC47" s="913" t="str">
        <f>IF('8c1 - MSA Attribute - Form'!$C47="","",IF(AM47="TRUE",1,0))</f>
        <v/>
      </c>
      <c r="AD47" s="912" t="str">
        <f>IF('8c1 - MSA Attribute - Form'!G47="","",IF(Z47="",AG47,AH47))</f>
        <v/>
      </c>
      <c r="AE47" s="912" t="str">
        <f>IF('8c1 - MSA Attribute - Form'!G47="","",IF(Z47="",AI47,AJ47))</f>
        <v/>
      </c>
      <c r="AF47" s="884"/>
      <c r="AG47" s="910" t="str">
        <f>IF('8c1 - MSA Attribute - Form'!G47="","",IF($R47+$S47+$V47+$W47=4,"TRUE",IF($R47+$S47+$V47+$W47=8,"TRUE","FALSE")))</f>
        <v/>
      </c>
      <c r="AH47" s="910" t="str">
        <f>IF('8c1 - MSA Attribute - Form'!J47="","",IF($R47+$S47+$V47+$W47+$Z47+$AA47=6,"TRUE",IF($R47+$S47+$V47+$W47+$Z47+$AA47=12,"TRUE","FALSE")))</f>
        <v/>
      </c>
      <c r="AI47" s="910" t="str">
        <f>IF('8c1 - MSA Attribute - Form'!G47="","",IF($R47+$S47+$V47+$W47+$Q47=5,"TRUE",IF($R47+$S47+$V47+$W47+$Q47=10,"TRUE","FALSE")))</f>
        <v/>
      </c>
      <c r="AJ47" s="910" t="str">
        <f>IF('8c1 - MSA Attribute - Form'!J47="","",IF($R47+$S47+$V47+$W47+$Z47+$AA47+$Q47=7,"TRUE",IF($R47+$S47+$V47+$W47+$Z47+$AA47+$Q47=14,"TRUE","FALSE")))</f>
        <v/>
      </c>
      <c r="AK47" s="909" t="str">
        <f>IF('8c1 - MSA Attribute - Form'!C47="","",IF('8c1 - MSA Attribute - Form'!Q47+'8c1 - MSA Attribute - Form'!R47+'8c1 - MSA Attribute - Form'!S47=3, "TRUE",IF('8c1 - MSA Attribute - Form'!Q47+'8c1 - MSA Attribute - Form'!R47+'8c1 - MSA Attribute - Form'!S47=6,"TRUE","FALSE")))</f>
        <v/>
      </c>
      <c r="AL47" s="909" t="str">
        <f>IF('8c1 - MSA Attribute - Form'!$C47="","",IF($Q47+V47+W47=3, "TRUE",IF($Q47+V47+W47=6,"TRUE","FALSE")))</f>
        <v/>
      </c>
      <c r="AM47" s="908" t="str">
        <f>IF('8c1 - MSA Attribute - Form'!J47="","",IF('8c1 - MSA Attribute - Form'!$C47="","",IF($Q47+Z47+AA47=3, "TRUE",IF($Q47+Z47+AA47=6,"TRUE","FALSE"))))</f>
        <v/>
      </c>
      <c r="AN47" s="907" t="str">
        <f t="shared" si="15"/>
        <v/>
      </c>
      <c r="AO47" s="907" t="str">
        <f t="shared" si="16"/>
        <v/>
      </c>
      <c r="AP47" s="907" t="str">
        <f t="shared" si="17"/>
        <v/>
      </c>
      <c r="AQ47" s="907" t="str">
        <f t="shared" si="18"/>
        <v/>
      </c>
      <c r="AR47" s="907" t="str">
        <f t="shared" si="19"/>
        <v/>
      </c>
      <c r="AS47" s="907" t="str">
        <f t="shared" ref="AS47:AS78" si="23">IF(Q47&lt;&gt;"",IF(V47&lt;&gt;W47,1,0),"")</f>
        <v/>
      </c>
      <c r="AT47" s="907" t="str">
        <f t="shared" si="20"/>
        <v/>
      </c>
      <c r="AU47" s="907" t="str">
        <f t="shared" si="21"/>
        <v/>
      </c>
      <c r="AV47" s="907" t="str">
        <f t="shared" si="22"/>
        <v/>
      </c>
    </row>
    <row r="48" spans="2:48" s="930" customFormat="1" ht="15.5">
      <c r="B48" s="929">
        <v>35</v>
      </c>
      <c r="C48" s="924"/>
      <c r="D48" s="923"/>
      <c r="E48" s="920"/>
      <c r="F48" s="933"/>
      <c r="G48" s="921"/>
      <c r="H48" s="920"/>
      <c r="I48" s="933"/>
      <c r="J48" s="921"/>
      <c r="K48" s="920"/>
      <c r="L48" s="927" t="str">
        <f>IF(D48="","",IF('8c1 - MSA Attribute - Form'!AD48="TRUE","Y","N"))</f>
        <v/>
      </c>
      <c r="M48" s="926" t="str">
        <f>IF(E48="","",IF('8c1 - MSA Attribute - Form'!AE48="TRUE","Y","N"))</f>
        <v/>
      </c>
      <c r="P48" s="917">
        <v>35</v>
      </c>
      <c r="Q48" s="916" t="str">
        <f>IF('8c1 - MSA Attribute - Form'!C48="","",IF('8c1 - MSA Attribute - Form'!C48='8c1 - MSA Attribute - Form'!$C$8,'8c1 - MSA Attribute - Form'!$B$8,'8c1 - MSA Attribute - Form'!$B$9))</f>
        <v/>
      </c>
      <c r="R48" s="915" t="str">
        <f>IF('8c1 - MSA Attribute - Form'!D48="","",IF('8c1 - MSA Attribute - Form'!D48='8c1 - MSA Attribute - Form'!$C$8,'8c1 - MSA Attribute - Form'!$B$8,'8c1 - MSA Attribute - Form'!$B$9))</f>
        <v/>
      </c>
      <c r="S48" s="913" t="str">
        <f>IF('8c1 - MSA Attribute - Form'!E48="","",IF('8c1 - MSA Attribute - Form'!E48='8c1 - MSA Attribute - Form'!$C$8,'8c1 - MSA Attribute - Form'!$B$8,'8c1 - MSA Attribute - Form'!$B$9))</f>
        <v/>
      </c>
      <c r="T48" s="915" t="str">
        <f t="shared" si="12"/>
        <v/>
      </c>
      <c r="U48" s="913" t="str">
        <f>IF('8c1 - MSA Attribute - Form'!$C48="","",IF(AK48="TRUE",1,0))</f>
        <v/>
      </c>
      <c r="V48" s="915" t="str">
        <f>IF('8c1 - MSA Attribute - Form'!H48="","",IF('8c1 - MSA Attribute - Form'!G48='8c1 - MSA Attribute - Form'!$C$8,'8c1 - MSA Attribute - Form'!$B$8,'8c1 - MSA Attribute - Form'!$B$9))</f>
        <v/>
      </c>
      <c r="W48" s="913" t="str">
        <f>IF('8c1 - MSA Attribute - Form'!G48="","",IF('8c1 - MSA Attribute - Form'!H48='8c1 - MSA Attribute - Form'!$C$8,'8c1 - MSA Attribute - Form'!$B$8,'8c1 - MSA Attribute - Form'!$B$9))</f>
        <v/>
      </c>
      <c r="X48" s="915" t="str">
        <f t="shared" si="13"/>
        <v/>
      </c>
      <c r="Y48" s="913" t="str">
        <f>IF('8c1 - MSA Attribute - Form'!$C48="","",IF(AL48="TRUE",1,0))</f>
        <v/>
      </c>
      <c r="Z48" s="915" t="str">
        <f>IF('8c1 - MSA Attribute - Form'!K48="","",IF('8c1 - MSA Attribute - Form'!J48='8c1 - MSA Attribute - Form'!$C$8,'8c1 - MSA Attribute - Form'!$B$8,'8c1 - MSA Attribute - Form'!$B$9))</f>
        <v/>
      </c>
      <c r="AA48" s="915" t="str">
        <f>IF('8c1 - MSA Attribute - Form'!J48="","",IF('8c1 - MSA Attribute - Form'!K48='8c1 - MSA Attribute - Form'!$C$8,'8c1 - MSA Attribute - Form'!$B$8,'8c1 - MSA Attribute - Form'!$B$9))</f>
        <v/>
      </c>
      <c r="AB48" s="915" t="str">
        <f t="shared" si="14"/>
        <v/>
      </c>
      <c r="AC48" s="913" t="str">
        <f>IF('8c1 - MSA Attribute - Form'!$C48="","",IF(AM48="TRUE",1,0))</f>
        <v/>
      </c>
      <c r="AD48" s="912" t="str">
        <f>IF('8c1 - MSA Attribute - Form'!G48="","",IF(Z48="",AG48,AH48))</f>
        <v/>
      </c>
      <c r="AE48" s="912" t="str">
        <f>IF('8c1 - MSA Attribute - Form'!G48="","",IF(Z48="",AI48,AJ48))</f>
        <v/>
      </c>
      <c r="AF48" s="884"/>
      <c r="AG48" s="910" t="str">
        <f>IF('8c1 - MSA Attribute - Form'!G48="","",IF($R48+$S48+$V48+$W48=4,"TRUE",IF($R48+$S48+$V48+$W48=8,"TRUE","FALSE")))</f>
        <v/>
      </c>
      <c r="AH48" s="910" t="str">
        <f>IF('8c1 - MSA Attribute - Form'!J48="","",IF($R48+$S48+$V48+$W48+$Z48+$AA48=6,"TRUE",IF($R48+$S48+$V48+$W48+$Z48+$AA48=12,"TRUE","FALSE")))</f>
        <v/>
      </c>
      <c r="AI48" s="910" t="str">
        <f>IF('8c1 - MSA Attribute - Form'!G48="","",IF($R48+$S48+$V48+$W48+$Q48=5,"TRUE",IF($R48+$S48+$V48+$W48+$Q48=10,"TRUE","FALSE")))</f>
        <v/>
      </c>
      <c r="AJ48" s="910" t="str">
        <f>IF('8c1 - MSA Attribute - Form'!J48="","",IF($R48+$S48+$V48+$W48+$Z48+$AA48+$Q48=7,"TRUE",IF($R48+$S48+$V48+$W48+$Z48+$AA48+$Q48=14,"TRUE","FALSE")))</f>
        <v/>
      </c>
      <c r="AK48" s="909" t="str">
        <f>IF('8c1 - MSA Attribute - Form'!C48="","",IF('8c1 - MSA Attribute - Form'!Q48+'8c1 - MSA Attribute - Form'!R48+'8c1 - MSA Attribute - Form'!S48=3, "TRUE",IF('8c1 - MSA Attribute - Form'!Q48+'8c1 - MSA Attribute - Form'!R48+'8c1 - MSA Attribute - Form'!S48=6,"TRUE","FALSE")))</f>
        <v/>
      </c>
      <c r="AL48" s="909" t="str">
        <f>IF('8c1 - MSA Attribute - Form'!$C48="","",IF($Q48+V48+W48=3, "TRUE",IF($Q48+V48+W48=6,"TRUE","FALSE")))</f>
        <v/>
      </c>
      <c r="AM48" s="908" t="str">
        <f>IF('8c1 - MSA Attribute - Form'!J48="","",IF('8c1 - MSA Attribute - Form'!$C48="","",IF($Q48+Z48+AA48=3, "TRUE",IF($Q48+Z48+AA48=6,"TRUE","FALSE"))))</f>
        <v/>
      </c>
      <c r="AN48" s="907" t="str">
        <f t="shared" si="15"/>
        <v/>
      </c>
      <c r="AO48" s="907" t="str">
        <f t="shared" si="16"/>
        <v/>
      </c>
      <c r="AP48" s="907" t="str">
        <f t="shared" si="17"/>
        <v/>
      </c>
      <c r="AQ48" s="907" t="str">
        <f t="shared" si="18"/>
        <v/>
      </c>
      <c r="AR48" s="907" t="str">
        <f t="shared" si="19"/>
        <v/>
      </c>
      <c r="AS48" s="907" t="str">
        <f t="shared" si="23"/>
        <v/>
      </c>
      <c r="AT48" s="907" t="str">
        <f t="shared" si="20"/>
        <v/>
      </c>
      <c r="AU48" s="907" t="str">
        <f t="shared" si="21"/>
        <v/>
      </c>
      <c r="AV48" s="907" t="str">
        <f t="shared" si="22"/>
        <v/>
      </c>
    </row>
    <row r="49" spans="2:48" s="930" customFormat="1" ht="15.5">
      <c r="B49" s="929">
        <v>36</v>
      </c>
      <c r="C49" s="924"/>
      <c r="D49" s="923"/>
      <c r="E49" s="920"/>
      <c r="F49" s="933"/>
      <c r="G49" s="921"/>
      <c r="H49" s="920"/>
      <c r="I49" s="933"/>
      <c r="J49" s="921"/>
      <c r="K49" s="920"/>
      <c r="L49" s="927" t="str">
        <f>IF(D49="","",IF('8c1 - MSA Attribute - Form'!AD49="TRUE","Y","N"))</f>
        <v/>
      </c>
      <c r="M49" s="926" t="str">
        <f>IF(E49="","",IF('8c1 - MSA Attribute - Form'!AE49="TRUE","Y","N"))</f>
        <v/>
      </c>
      <c r="P49" s="917">
        <v>36</v>
      </c>
      <c r="Q49" s="916" t="str">
        <f>IF('8c1 - MSA Attribute - Form'!C49="","",IF('8c1 - MSA Attribute - Form'!C49='8c1 - MSA Attribute - Form'!$C$8,'8c1 - MSA Attribute - Form'!$B$8,'8c1 - MSA Attribute - Form'!$B$9))</f>
        <v/>
      </c>
      <c r="R49" s="915" t="str">
        <f>IF('8c1 - MSA Attribute - Form'!D49="","",IF('8c1 - MSA Attribute - Form'!D49='8c1 - MSA Attribute - Form'!$C$8,'8c1 - MSA Attribute - Form'!$B$8,'8c1 - MSA Attribute - Form'!$B$9))</f>
        <v/>
      </c>
      <c r="S49" s="913" t="str">
        <f>IF('8c1 - MSA Attribute - Form'!E49="","",IF('8c1 - MSA Attribute - Form'!E49='8c1 - MSA Attribute - Form'!$C$8,'8c1 - MSA Attribute - Form'!$B$8,'8c1 - MSA Attribute - Form'!$B$9))</f>
        <v/>
      </c>
      <c r="T49" s="915" t="str">
        <f t="shared" si="12"/>
        <v/>
      </c>
      <c r="U49" s="913" t="str">
        <f>IF('8c1 - MSA Attribute - Form'!$C49="","",IF(AK49="TRUE",1,0))</f>
        <v/>
      </c>
      <c r="V49" s="915" t="str">
        <f>IF('8c1 - MSA Attribute - Form'!H49="","",IF('8c1 - MSA Attribute - Form'!G49='8c1 - MSA Attribute - Form'!$C$8,'8c1 - MSA Attribute - Form'!$B$8,'8c1 - MSA Attribute - Form'!$B$9))</f>
        <v/>
      </c>
      <c r="W49" s="913" t="str">
        <f>IF('8c1 - MSA Attribute - Form'!G49="","",IF('8c1 - MSA Attribute - Form'!H49='8c1 - MSA Attribute - Form'!$C$8,'8c1 - MSA Attribute - Form'!$B$8,'8c1 - MSA Attribute - Form'!$B$9))</f>
        <v/>
      </c>
      <c r="X49" s="915" t="str">
        <f t="shared" si="13"/>
        <v/>
      </c>
      <c r="Y49" s="913" t="str">
        <f>IF('8c1 - MSA Attribute - Form'!$C49="","",IF(AL49="TRUE",1,0))</f>
        <v/>
      </c>
      <c r="Z49" s="915" t="str">
        <f>IF('8c1 - MSA Attribute - Form'!K49="","",IF('8c1 - MSA Attribute - Form'!J49='8c1 - MSA Attribute - Form'!$C$8,'8c1 - MSA Attribute - Form'!$B$8,'8c1 - MSA Attribute - Form'!$B$9))</f>
        <v/>
      </c>
      <c r="AA49" s="915" t="str">
        <f>IF('8c1 - MSA Attribute - Form'!J49="","",IF('8c1 - MSA Attribute - Form'!K49='8c1 - MSA Attribute - Form'!$C$8,'8c1 - MSA Attribute - Form'!$B$8,'8c1 - MSA Attribute - Form'!$B$9))</f>
        <v/>
      </c>
      <c r="AB49" s="915" t="str">
        <f t="shared" si="14"/>
        <v/>
      </c>
      <c r="AC49" s="913" t="str">
        <f>IF('8c1 - MSA Attribute - Form'!$C49="","",IF(AM49="TRUE",1,0))</f>
        <v/>
      </c>
      <c r="AD49" s="912" t="str">
        <f>IF('8c1 - MSA Attribute - Form'!G49="","",IF(Z49="",AG49,AH49))</f>
        <v/>
      </c>
      <c r="AE49" s="912" t="str">
        <f>IF('8c1 - MSA Attribute - Form'!G49="","",IF(Z49="",AI49,AJ49))</f>
        <v/>
      </c>
      <c r="AF49" s="884"/>
      <c r="AG49" s="910" t="str">
        <f>IF('8c1 - MSA Attribute - Form'!G49="","",IF($R49+$S49+$V49+$W49=4,"TRUE",IF($R49+$S49+$V49+$W49=8,"TRUE","FALSE")))</f>
        <v/>
      </c>
      <c r="AH49" s="910" t="str">
        <f>IF('8c1 - MSA Attribute - Form'!J49="","",IF($R49+$S49+$V49+$W49+$Z49+$AA49=6,"TRUE",IF($R49+$S49+$V49+$W49+$Z49+$AA49=12,"TRUE","FALSE")))</f>
        <v/>
      </c>
      <c r="AI49" s="910" t="str">
        <f>IF('8c1 - MSA Attribute - Form'!G49="","",IF($R49+$S49+$V49+$W49+$Q49=5,"TRUE",IF($R49+$S49+$V49+$W49+$Q49=10,"TRUE","FALSE")))</f>
        <v/>
      </c>
      <c r="AJ49" s="910" t="str">
        <f>IF('8c1 - MSA Attribute - Form'!J49="","",IF($R49+$S49+$V49+$W49+$Z49+$AA49+$Q49=7,"TRUE",IF($R49+$S49+$V49+$W49+$Z49+$AA49+$Q49=14,"TRUE","FALSE")))</f>
        <v/>
      </c>
      <c r="AK49" s="909" t="str">
        <f>IF('8c1 - MSA Attribute - Form'!C49="","",IF('8c1 - MSA Attribute - Form'!Q49+'8c1 - MSA Attribute - Form'!R49+'8c1 - MSA Attribute - Form'!S49=3, "TRUE",IF('8c1 - MSA Attribute - Form'!Q49+'8c1 - MSA Attribute - Form'!R49+'8c1 - MSA Attribute - Form'!S49=6,"TRUE","FALSE")))</f>
        <v/>
      </c>
      <c r="AL49" s="909" t="str">
        <f>IF('8c1 - MSA Attribute - Form'!$C49="","",IF($Q49+V49+W49=3, "TRUE",IF($Q49+V49+W49=6,"TRUE","FALSE")))</f>
        <v/>
      </c>
      <c r="AM49" s="908" t="str">
        <f>IF('8c1 - MSA Attribute - Form'!J49="","",IF('8c1 - MSA Attribute - Form'!$C49="","",IF($Q49+Z49+AA49=3, "TRUE",IF($Q49+Z49+AA49=6,"TRUE","FALSE"))))</f>
        <v/>
      </c>
      <c r="AN49" s="907" t="str">
        <f t="shared" si="15"/>
        <v/>
      </c>
      <c r="AO49" s="907" t="str">
        <f t="shared" si="16"/>
        <v/>
      </c>
      <c r="AP49" s="907" t="str">
        <f t="shared" si="17"/>
        <v/>
      </c>
      <c r="AQ49" s="907" t="str">
        <f t="shared" si="18"/>
        <v/>
      </c>
      <c r="AR49" s="907" t="str">
        <f t="shared" si="19"/>
        <v/>
      </c>
      <c r="AS49" s="907" t="str">
        <f t="shared" si="23"/>
        <v/>
      </c>
      <c r="AT49" s="907" t="str">
        <f t="shared" si="20"/>
        <v/>
      </c>
      <c r="AU49" s="907" t="str">
        <f t="shared" si="21"/>
        <v/>
      </c>
      <c r="AV49" s="907" t="str">
        <f t="shared" si="22"/>
        <v/>
      </c>
    </row>
    <row r="50" spans="2:48" s="930" customFormat="1" ht="15.5">
      <c r="B50" s="929">
        <v>37</v>
      </c>
      <c r="C50" s="924"/>
      <c r="D50" s="923"/>
      <c r="E50" s="920"/>
      <c r="F50" s="933"/>
      <c r="G50" s="921"/>
      <c r="H50" s="920"/>
      <c r="I50" s="933"/>
      <c r="J50" s="921"/>
      <c r="K50" s="920"/>
      <c r="L50" s="927" t="str">
        <f>IF(D50="","",IF('8c1 - MSA Attribute - Form'!AD50="TRUE","Y","N"))</f>
        <v/>
      </c>
      <c r="M50" s="926" t="str">
        <f>IF(E50="","",IF('8c1 - MSA Attribute - Form'!AE50="TRUE","Y","N"))</f>
        <v/>
      </c>
      <c r="P50" s="917">
        <v>37</v>
      </c>
      <c r="Q50" s="916" t="str">
        <f>IF('8c1 - MSA Attribute - Form'!C50="","",IF('8c1 - MSA Attribute - Form'!C50='8c1 - MSA Attribute - Form'!$C$8,'8c1 - MSA Attribute - Form'!$B$8,'8c1 - MSA Attribute - Form'!$B$9))</f>
        <v/>
      </c>
      <c r="R50" s="915" t="str">
        <f>IF('8c1 - MSA Attribute - Form'!D50="","",IF('8c1 - MSA Attribute - Form'!D50='8c1 - MSA Attribute - Form'!$C$8,'8c1 - MSA Attribute - Form'!$B$8,'8c1 - MSA Attribute - Form'!$B$9))</f>
        <v/>
      </c>
      <c r="S50" s="913" t="str">
        <f>IF('8c1 - MSA Attribute - Form'!E50="","",IF('8c1 - MSA Attribute - Form'!E50='8c1 - MSA Attribute - Form'!$C$8,'8c1 - MSA Attribute - Form'!$B$8,'8c1 - MSA Attribute - Form'!$B$9))</f>
        <v/>
      </c>
      <c r="T50" s="915" t="str">
        <f t="shared" si="12"/>
        <v/>
      </c>
      <c r="U50" s="913" t="str">
        <f>IF('8c1 - MSA Attribute - Form'!$C50="","",IF(AK50="TRUE",1,0))</f>
        <v/>
      </c>
      <c r="V50" s="915" t="str">
        <f>IF('8c1 - MSA Attribute - Form'!H50="","",IF('8c1 - MSA Attribute - Form'!G50='8c1 - MSA Attribute - Form'!$C$8,'8c1 - MSA Attribute - Form'!$B$8,'8c1 - MSA Attribute - Form'!$B$9))</f>
        <v/>
      </c>
      <c r="W50" s="913" t="str">
        <f>IF('8c1 - MSA Attribute - Form'!G50="","",IF('8c1 - MSA Attribute - Form'!H50='8c1 - MSA Attribute - Form'!$C$8,'8c1 - MSA Attribute - Form'!$B$8,'8c1 - MSA Attribute - Form'!$B$9))</f>
        <v/>
      </c>
      <c r="X50" s="915" t="str">
        <f t="shared" si="13"/>
        <v/>
      </c>
      <c r="Y50" s="913" t="str">
        <f>IF('8c1 - MSA Attribute - Form'!$C50="","",IF(AL50="TRUE",1,0))</f>
        <v/>
      </c>
      <c r="Z50" s="915" t="str">
        <f>IF('8c1 - MSA Attribute - Form'!K50="","",IF('8c1 - MSA Attribute - Form'!J50='8c1 - MSA Attribute - Form'!$C$8,'8c1 - MSA Attribute - Form'!$B$8,'8c1 - MSA Attribute - Form'!$B$9))</f>
        <v/>
      </c>
      <c r="AA50" s="915" t="str">
        <f>IF('8c1 - MSA Attribute - Form'!J50="","",IF('8c1 - MSA Attribute - Form'!K50='8c1 - MSA Attribute - Form'!$C$8,'8c1 - MSA Attribute - Form'!$B$8,'8c1 - MSA Attribute - Form'!$B$9))</f>
        <v/>
      </c>
      <c r="AB50" s="915" t="str">
        <f t="shared" si="14"/>
        <v/>
      </c>
      <c r="AC50" s="913" t="str">
        <f>IF('8c1 - MSA Attribute - Form'!$C50="","",IF(AM50="TRUE",1,0))</f>
        <v/>
      </c>
      <c r="AD50" s="912" t="str">
        <f>IF('8c1 - MSA Attribute - Form'!G50="","",IF(Z50="",AG50,AH50))</f>
        <v/>
      </c>
      <c r="AE50" s="912" t="str">
        <f>IF('8c1 - MSA Attribute - Form'!G50="","",IF(Z50="",AI50,AJ50))</f>
        <v/>
      </c>
      <c r="AF50" s="884"/>
      <c r="AG50" s="910" t="str">
        <f>IF('8c1 - MSA Attribute - Form'!G50="","",IF($R50+$S50+$V50+$W50=4,"TRUE",IF($R50+$S50+$V50+$W50=8,"TRUE","FALSE")))</f>
        <v/>
      </c>
      <c r="AH50" s="910" t="str">
        <f>IF('8c1 - MSA Attribute - Form'!J50="","",IF($R50+$S50+$V50+$W50+$Z50+$AA50=6,"TRUE",IF($R50+$S50+$V50+$W50+$Z50+$AA50=12,"TRUE","FALSE")))</f>
        <v/>
      </c>
      <c r="AI50" s="910" t="str">
        <f>IF('8c1 - MSA Attribute - Form'!G50="","",IF($R50+$S50+$V50+$W50+$Q50=5,"TRUE",IF($R50+$S50+$V50+$W50+$Q50=10,"TRUE","FALSE")))</f>
        <v/>
      </c>
      <c r="AJ50" s="910" t="str">
        <f>IF('8c1 - MSA Attribute - Form'!J50="","",IF($R50+$S50+$V50+$W50+$Z50+$AA50+$Q50=7,"TRUE",IF($R50+$S50+$V50+$W50+$Z50+$AA50+$Q50=14,"TRUE","FALSE")))</f>
        <v/>
      </c>
      <c r="AK50" s="909" t="str">
        <f>IF('8c1 - MSA Attribute - Form'!C50="","",IF('8c1 - MSA Attribute - Form'!Q50+'8c1 - MSA Attribute - Form'!R50+'8c1 - MSA Attribute - Form'!S50=3, "TRUE",IF('8c1 - MSA Attribute - Form'!Q50+'8c1 - MSA Attribute - Form'!R50+'8c1 - MSA Attribute - Form'!S50=6,"TRUE","FALSE")))</f>
        <v/>
      </c>
      <c r="AL50" s="909" t="str">
        <f>IF('8c1 - MSA Attribute - Form'!$C50="","",IF($Q50+V50+W50=3, "TRUE",IF($Q50+V50+W50=6,"TRUE","FALSE")))</f>
        <v/>
      </c>
      <c r="AM50" s="908" t="str">
        <f>IF('8c1 - MSA Attribute - Form'!J50="","",IF('8c1 - MSA Attribute - Form'!$C50="","",IF($Q50+Z50+AA50=3, "TRUE",IF($Q50+Z50+AA50=6,"TRUE","FALSE"))))</f>
        <v/>
      </c>
      <c r="AN50" s="907" t="str">
        <f t="shared" si="15"/>
        <v/>
      </c>
      <c r="AO50" s="907" t="str">
        <f t="shared" si="16"/>
        <v/>
      </c>
      <c r="AP50" s="907" t="str">
        <f t="shared" si="17"/>
        <v/>
      </c>
      <c r="AQ50" s="907" t="str">
        <f t="shared" si="18"/>
        <v/>
      </c>
      <c r="AR50" s="907" t="str">
        <f t="shared" si="19"/>
        <v/>
      </c>
      <c r="AS50" s="907" t="str">
        <f t="shared" si="23"/>
        <v/>
      </c>
      <c r="AT50" s="907" t="str">
        <f t="shared" si="20"/>
        <v/>
      </c>
      <c r="AU50" s="907" t="str">
        <f t="shared" si="21"/>
        <v/>
      </c>
      <c r="AV50" s="907" t="str">
        <f t="shared" si="22"/>
        <v/>
      </c>
    </row>
    <row r="51" spans="2:48" s="930" customFormat="1" ht="15.5">
      <c r="B51" s="929">
        <v>38</v>
      </c>
      <c r="C51" s="924"/>
      <c r="D51" s="923"/>
      <c r="E51" s="920"/>
      <c r="F51" s="933"/>
      <c r="G51" s="921"/>
      <c r="H51" s="920"/>
      <c r="I51" s="933"/>
      <c r="J51" s="921"/>
      <c r="K51" s="920"/>
      <c r="L51" s="927" t="str">
        <f>IF(D51="","",IF('8c1 - MSA Attribute - Form'!AD51="TRUE","Y","N"))</f>
        <v/>
      </c>
      <c r="M51" s="926" t="str">
        <f>IF(E51="","",IF('8c1 - MSA Attribute - Form'!AE51="TRUE","Y","N"))</f>
        <v/>
      </c>
      <c r="P51" s="917">
        <v>38</v>
      </c>
      <c r="Q51" s="916" t="str">
        <f>IF('8c1 - MSA Attribute - Form'!C51="","",IF('8c1 - MSA Attribute - Form'!C51='8c1 - MSA Attribute - Form'!$C$8,'8c1 - MSA Attribute - Form'!$B$8,'8c1 - MSA Attribute - Form'!$B$9))</f>
        <v/>
      </c>
      <c r="R51" s="915" t="str">
        <f>IF('8c1 - MSA Attribute - Form'!D51="","",IF('8c1 - MSA Attribute - Form'!D51='8c1 - MSA Attribute - Form'!$C$8,'8c1 - MSA Attribute - Form'!$B$8,'8c1 - MSA Attribute - Form'!$B$9))</f>
        <v/>
      </c>
      <c r="S51" s="913" t="str">
        <f>IF('8c1 - MSA Attribute - Form'!E51="","",IF('8c1 - MSA Attribute - Form'!E51='8c1 - MSA Attribute - Form'!$C$8,'8c1 - MSA Attribute - Form'!$B$8,'8c1 - MSA Attribute - Form'!$B$9))</f>
        <v/>
      </c>
      <c r="T51" s="915" t="str">
        <f t="shared" si="12"/>
        <v/>
      </c>
      <c r="U51" s="913" t="str">
        <f>IF('8c1 - MSA Attribute - Form'!$C51="","",IF(AK51="TRUE",1,0))</f>
        <v/>
      </c>
      <c r="V51" s="915" t="str">
        <f>IF('8c1 - MSA Attribute - Form'!H51="","",IF('8c1 - MSA Attribute - Form'!G51='8c1 - MSA Attribute - Form'!$C$8,'8c1 - MSA Attribute - Form'!$B$8,'8c1 - MSA Attribute - Form'!$B$9))</f>
        <v/>
      </c>
      <c r="W51" s="913" t="str">
        <f>IF('8c1 - MSA Attribute - Form'!G51="","",IF('8c1 - MSA Attribute - Form'!H51='8c1 - MSA Attribute - Form'!$C$8,'8c1 - MSA Attribute - Form'!$B$8,'8c1 - MSA Attribute - Form'!$B$9))</f>
        <v/>
      </c>
      <c r="X51" s="915" t="str">
        <f t="shared" si="13"/>
        <v/>
      </c>
      <c r="Y51" s="913" t="str">
        <f>IF('8c1 - MSA Attribute - Form'!$C51="","",IF(AL51="TRUE",1,0))</f>
        <v/>
      </c>
      <c r="Z51" s="915" t="str">
        <f>IF('8c1 - MSA Attribute - Form'!K51="","",IF('8c1 - MSA Attribute - Form'!J51='8c1 - MSA Attribute - Form'!$C$8,'8c1 - MSA Attribute - Form'!$B$8,'8c1 - MSA Attribute - Form'!$B$9))</f>
        <v/>
      </c>
      <c r="AA51" s="915" t="str">
        <f>IF('8c1 - MSA Attribute - Form'!J51="","",IF('8c1 - MSA Attribute - Form'!K51='8c1 - MSA Attribute - Form'!$C$8,'8c1 - MSA Attribute - Form'!$B$8,'8c1 - MSA Attribute - Form'!$B$9))</f>
        <v/>
      </c>
      <c r="AB51" s="915" t="str">
        <f t="shared" si="14"/>
        <v/>
      </c>
      <c r="AC51" s="913" t="str">
        <f>IF('8c1 - MSA Attribute - Form'!$C51="","",IF(AM51="TRUE",1,0))</f>
        <v/>
      </c>
      <c r="AD51" s="912" t="str">
        <f>IF('8c1 - MSA Attribute - Form'!G51="","",IF(Z51="",AG51,AH51))</f>
        <v/>
      </c>
      <c r="AE51" s="912" t="str">
        <f>IF('8c1 - MSA Attribute - Form'!G51="","",IF(Z51="",AI51,AJ51))</f>
        <v/>
      </c>
      <c r="AF51" s="884"/>
      <c r="AG51" s="910" t="str">
        <f>IF('8c1 - MSA Attribute - Form'!G51="","",IF($R51+$S51+$V51+$W51=4,"TRUE",IF($R51+$S51+$V51+$W51=8,"TRUE","FALSE")))</f>
        <v/>
      </c>
      <c r="AH51" s="910" t="str">
        <f>IF('8c1 - MSA Attribute - Form'!J51="","",IF($R51+$S51+$V51+$W51+$Z51+$AA51=6,"TRUE",IF($R51+$S51+$V51+$W51+$Z51+$AA51=12,"TRUE","FALSE")))</f>
        <v/>
      </c>
      <c r="AI51" s="910" t="str">
        <f>IF('8c1 - MSA Attribute - Form'!G51="","",IF($R51+$S51+$V51+$W51+$Q51=5,"TRUE",IF($R51+$S51+$V51+$W51+$Q51=10,"TRUE","FALSE")))</f>
        <v/>
      </c>
      <c r="AJ51" s="910" t="str">
        <f>IF('8c1 - MSA Attribute - Form'!J51="","",IF($R51+$S51+$V51+$W51+$Z51+$AA51+$Q51=7,"TRUE",IF($R51+$S51+$V51+$W51+$Z51+$AA51+$Q51=14,"TRUE","FALSE")))</f>
        <v/>
      </c>
      <c r="AK51" s="909" t="str">
        <f>IF('8c1 - MSA Attribute - Form'!C51="","",IF('8c1 - MSA Attribute - Form'!Q51+'8c1 - MSA Attribute - Form'!R51+'8c1 - MSA Attribute - Form'!S51=3, "TRUE",IF('8c1 - MSA Attribute - Form'!Q51+'8c1 - MSA Attribute - Form'!R51+'8c1 - MSA Attribute - Form'!S51=6,"TRUE","FALSE")))</f>
        <v/>
      </c>
      <c r="AL51" s="909" t="str">
        <f>IF('8c1 - MSA Attribute - Form'!$C51="","",IF($Q51+V51+W51=3, "TRUE",IF($Q51+V51+W51=6,"TRUE","FALSE")))</f>
        <v/>
      </c>
      <c r="AM51" s="908" t="str">
        <f>IF('8c1 - MSA Attribute - Form'!J51="","",IF('8c1 - MSA Attribute - Form'!$C51="","",IF($Q51+Z51+AA51=3, "TRUE",IF($Q51+Z51+AA51=6,"TRUE","FALSE"))))</f>
        <v/>
      </c>
      <c r="AN51" s="907" t="str">
        <f t="shared" si="15"/>
        <v/>
      </c>
      <c r="AO51" s="907" t="str">
        <f t="shared" si="16"/>
        <v/>
      </c>
      <c r="AP51" s="907" t="str">
        <f t="shared" si="17"/>
        <v/>
      </c>
      <c r="AQ51" s="907" t="str">
        <f t="shared" si="18"/>
        <v/>
      </c>
      <c r="AR51" s="907" t="str">
        <f t="shared" si="19"/>
        <v/>
      </c>
      <c r="AS51" s="907" t="str">
        <f t="shared" si="23"/>
        <v/>
      </c>
      <c r="AT51" s="907" t="str">
        <f t="shared" si="20"/>
        <v/>
      </c>
      <c r="AU51" s="907" t="str">
        <f t="shared" si="21"/>
        <v/>
      </c>
      <c r="AV51" s="907" t="str">
        <f t="shared" si="22"/>
        <v/>
      </c>
    </row>
    <row r="52" spans="2:48" s="930" customFormat="1" ht="15.5">
      <c r="B52" s="929">
        <v>39</v>
      </c>
      <c r="C52" s="924"/>
      <c r="D52" s="923"/>
      <c r="E52" s="920"/>
      <c r="F52" s="933"/>
      <c r="G52" s="921"/>
      <c r="H52" s="920"/>
      <c r="I52" s="933"/>
      <c r="J52" s="921"/>
      <c r="K52" s="920"/>
      <c r="L52" s="927" t="str">
        <f>IF(D52="","",IF('8c1 - MSA Attribute - Form'!AD52="TRUE","Y","N"))</f>
        <v/>
      </c>
      <c r="M52" s="926" t="str">
        <f>IF(E52="","",IF('8c1 - MSA Attribute - Form'!AE52="TRUE","Y","N"))</f>
        <v/>
      </c>
      <c r="P52" s="917">
        <v>39</v>
      </c>
      <c r="Q52" s="916" t="str">
        <f>IF('8c1 - MSA Attribute - Form'!C52="","",IF('8c1 - MSA Attribute - Form'!C52='8c1 - MSA Attribute - Form'!$C$8,'8c1 - MSA Attribute - Form'!$B$8,'8c1 - MSA Attribute - Form'!$B$9))</f>
        <v/>
      </c>
      <c r="R52" s="915" t="str">
        <f>IF('8c1 - MSA Attribute - Form'!D52="","",IF('8c1 - MSA Attribute - Form'!D52='8c1 - MSA Attribute - Form'!$C$8,'8c1 - MSA Attribute - Form'!$B$8,'8c1 - MSA Attribute - Form'!$B$9))</f>
        <v/>
      </c>
      <c r="S52" s="913" t="str">
        <f>IF('8c1 - MSA Attribute - Form'!E52="","",IF('8c1 - MSA Attribute - Form'!E52='8c1 - MSA Attribute - Form'!$C$8,'8c1 - MSA Attribute - Form'!$B$8,'8c1 - MSA Attribute - Form'!$B$9))</f>
        <v/>
      </c>
      <c r="T52" s="915" t="str">
        <f t="shared" si="12"/>
        <v/>
      </c>
      <c r="U52" s="913" t="str">
        <f>IF('8c1 - MSA Attribute - Form'!$C52="","",IF(AK52="TRUE",1,0))</f>
        <v/>
      </c>
      <c r="V52" s="915" t="str">
        <f>IF('8c1 - MSA Attribute - Form'!H52="","",IF('8c1 - MSA Attribute - Form'!G52='8c1 - MSA Attribute - Form'!$C$8,'8c1 - MSA Attribute - Form'!$B$8,'8c1 - MSA Attribute - Form'!$B$9))</f>
        <v/>
      </c>
      <c r="W52" s="913" t="str">
        <f>IF('8c1 - MSA Attribute - Form'!G52="","",IF('8c1 - MSA Attribute - Form'!H52='8c1 - MSA Attribute - Form'!$C$8,'8c1 - MSA Attribute - Form'!$B$8,'8c1 - MSA Attribute - Form'!$B$9))</f>
        <v/>
      </c>
      <c r="X52" s="915" t="str">
        <f t="shared" si="13"/>
        <v/>
      </c>
      <c r="Y52" s="913" t="str">
        <f>IF('8c1 - MSA Attribute - Form'!$C52="","",IF(AL52="TRUE",1,0))</f>
        <v/>
      </c>
      <c r="Z52" s="915" t="str">
        <f>IF('8c1 - MSA Attribute - Form'!K52="","",IF('8c1 - MSA Attribute - Form'!J52='8c1 - MSA Attribute - Form'!$C$8,'8c1 - MSA Attribute - Form'!$B$8,'8c1 - MSA Attribute - Form'!$B$9))</f>
        <v/>
      </c>
      <c r="AA52" s="915" t="str">
        <f>IF('8c1 - MSA Attribute - Form'!J52="","",IF('8c1 - MSA Attribute - Form'!K52='8c1 - MSA Attribute - Form'!$C$8,'8c1 - MSA Attribute - Form'!$B$8,'8c1 - MSA Attribute - Form'!$B$9))</f>
        <v/>
      </c>
      <c r="AB52" s="915" t="str">
        <f t="shared" si="14"/>
        <v/>
      </c>
      <c r="AC52" s="913" t="str">
        <f>IF('8c1 - MSA Attribute - Form'!$C52="","",IF(AM52="TRUE",1,0))</f>
        <v/>
      </c>
      <c r="AD52" s="912" t="str">
        <f>IF('8c1 - MSA Attribute - Form'!G52="","",IF(Z52="",AG52,AH52))</f>
        <v/>
      </c>
      <c r="AE52" s="912" t="str">
        <f>IF('8c1 - MSA Attribute - Form'!G52="","",IF(Z52="",AI52,AJ52))</f>
        <v/>
      </c>
      <c r="AF52" s="884"/>
      <c r="AG52" s="910" t="str">
        <f>IF('8c1 - MSA Attribute - Form'!G52="","",IF($R52+$S52+$V52+$W52=4,"TRUE",IF($R52+$S52+$V52+$W52=8,"TRUE","FALSE")))</f>
        <v/>
      </c>
      <c r="AH52" s="910" t="str">
        <f>IF('8c1 - MSA Attribute - Form'!J52="","",IF($R52+$S52+$V52+$W52+$Z52+$AA52=6,"TRUE",IF($R52+$S52+$V52+$W52+$Z52+$AA52=12,"TRUE","FALSE")))</f>
        <v/>
      </c>
      <c r="AI52" s="910" t="str">
        <f>IF('8c1 - MSA Attribute - Form'!G52="","",IF($R52+$S52+$V52+$W52+$Q52=5,"TRUE",IF($R52+$S52+$V52+$W52+$Q52=10,"TRUE","FALSE")))</f>
        <v/>
      </c>
      <c r="AJ52" s="910" t="str">
        <f>IF('8c1 - MSA Attribute - Form'!J52="","",IF($R52+$S52+$V52+$W52+$Z52+$AA52+$Q52=7,"TRUE",IF($R52+$S52+$V52+$W52+$Z52+$AA52+$Q52=14,"TRUE","FALSE")))</f>
        <v/>
      </c>
      <c r="AK52" s="909" t="str">
        <f>IF('8c1 - MSA Attribute - Form'!C52="","",IF('8c1 - MSA Attribute - Form'!Q52+'8c1 - MSA Attribute - Form'!R52+'8c1 - MSA Attribute - Form'!S52=3, "TRUE",IF('8c1 - MSA Attribute - Form'!Q52+'8c1 - MSA Attribute - Form'!R52+'8c1 - MSA Attribute - Form'!S52=6,"TRUE","FALSE")))</f>
        <v/>
      </c>
      <c r="AL52" s="909" t="str">
        <f>IF('8c1 - MSA Attribute - Form'!$C52="","",IF($Q52+V52+W52=3, "TRUE",IF($Q52+V52+W52=6,"TRUE","FALSE")))</f>
        <v/>
      </c>
      <c r="AM52" s="908" t="str">
        <f>IF('8c1 - MSA Attribute - Form'!J52="","",IF('8c1 - MSA Attribute - Form'!$C52="","",IF($Q52+Z52+AA52=3, "TRUE",IF($Q52+Z52+AA52=6,"TRUE","FALSE"))))</f>
        <v/>
      </c>
      <c r="AN52" s="907" t="str">
        <f t="shared" si="15"/>
        <v/>
      </c>
      <c r="AO52" s="907" t="str">
        <f t="shared" si="16"/>
        <v/>
      </c>
      <c r="AP52" s="907" t="str">
        <f t="shared" si="17"/>
        <v/>
      </c>
      <c r="AQ52" s="907" t="str">
        <f t="shared" si="18"/>
        <v/>
      </c>
      <c r="AR52" s="907" t="str">
        <f t="shared" si="19"/>
        <v/>
      </c>
      <c r="AS52" s="907" t="str">
        <f t="shared" si="23"/>
        <v/>
      </c>
      <c r="AT52" s="907" t="str">
        <f t="shared" si="20"/>
        <v/>
      </c>
      <c r="AU52" s="907" t="str">
        <f t="shared" si="21"/>
        <v/>
      </c>
      <c r="AV52" s="907" t="str">
        <f t="shared" si="22"/>
        <v/>
      </c>
    </row>
    <row r="53" spans="2:48" s="930" customFormat="1" ht="15.5">
      <c r="B53" s="929">
        <v>40</v>
      </c>
      <c r="C53" s="924"/>
      <c r="D53" s="923"/>
      <c r="E53" s="920"/>
      <c r="F53" s="933"/>
      <c r="G53" s="921"/>
      <c r="H53" s="920"/>
      <c r="I53" s="933"/>
      <c r="J53" s="921"/>
      <c r="K53" s="920"/>
      <c r="L53" s="927" t="str">
        <f>IF(D53="","",IF('8c1 - MSA Attribute - Form'!AD53="TRUE","Y","N"))</f>
        <v/>
      </c>
      <c r="M53" s="926" t="str">
        <f>IF(E53="","",IF('8c1 - MSA Attribute - Form'!AE53="TRUE","Y","N"))</f>
        <v/>
      </c>
      <c r="P53" s="917">
        <v>40</v>
      </c>
      <c r="Q53" s="916" t="str">
        <f>IF('8c1 - MSA Attribute - Form'!C53="","",IF('8c1 - MSA Attribute - Form'!C53='8c1 - MSA Attribute - Form'!$C$8,'8c1 - MSA Attribute - Form'!$B$8,'8c1 - MSA Attribute - Form'!$B$9))</f>
        <v/>
      </c>
      <c r="R53" s="915" t="str">
        <f>IF('8c1 - MSA Attribute - Form'!D53="","",IF('8c1 - MSA Attribute - Form'!D53='8c1 - MSA Attribute - Form'!$C$8,'8c1 - MSA Attribute - Form'!$B$8,'8c1 - MSA Attribute - Form'!$B$9))</f>
        <v/>
      </c>
      <c r="S53" s="913" t="str">
        <f>IF('8c1 - MSA Attribute - Form'!E53="","",IF('8c1 - MSA Attribute - Form'!E53='8c1 - MSA Attribute - Form'!$C$8,'8c1 - MSA Attribute - Form'!$B$8,'8c1 - MSA Attribute - Form'!$B$9))</f>
        <v/>
      </c>
      <c r="T53" s="915" t="str">
        <f t="shared" si="12"/>
        <v/>
      </c>
      <c r="U53" s="913" t="str">
        <f>IF('8c1 - MSA Attribute - Form'!$C53="","",IF(AK53="TRUE",1,0))</f>
        <v/>
      </c>
      <c r="V53" s="915" t="str">
        <f>IF('8c1 - MSA Attribute - Form'!H53="","",IF('8c1 - MSA Attribute - Form'!G53='8c1 - MSA Attribute - Form'!$C$8,'8c1 - MSA Attribute - Form'!$B$8,'8c1 - MSA Attribute - Form'!$B$9))</f>
        <v/>
      </c>
      <c r="W53" s="913" t="str">
        <f>IF('8c1 - MSA Attribute - Form'!G53="","",IF('8c1 - MSA Attribute - Form'!H53='8c1 - MSA Attribute - Form'!$C$8,'8c1 - MSA Attribute - Form'!$B$8,'8c1 - MSA Attribute - Form'!$B$9))</f>
        <v/>
      </c>
      <c r="X53" s="915" t="str">
        <f t="shared" si="13"/>
        <v/>
      </c>
      <c r="Y53" s="913" t="str">
        <f>IF('8c1 - MSA Attribute - Form'!$C53="","",IF(AL53="TRUE",1,0))</f>
        <v/>
      </c>
      <c r="Z53" s="915" t="str">
        <f>IF('8c1 - MSA Attribute - Form'!K53="","",IF('8c1 - MSA Attribute - Form'!J53='8c1 - MSA Attribute - Form'!$C$8,'8c1 - MSA Attribute - Form'!$B$8,'8c1 - MSA Attribute - Form'!$B$9))</f>
        <v/>
      </c>
      <c r="AA53" s="915" t="str">
        <f>IF('8c1 - MSA Attribute - Form'!J53="","",IF('8c1 - MSA Attribute - Form'!K53='8c1 - MSA Attribute - Form'!$C$8,'8c1 - MSA Attribute - Form'!$B$8,'8c1 - MSA Attribute - Form'!$B$9))</f>
        <v/>
      </c>
      <c r="AB53" s="915" t="str">
        <f t="shared" si="14"/>
        <v/>
      </c>
      <c r="AC53" s="913" t="str">
        <f>IF('8c1 - MSA Attribute - Form'!$C53="","",IF(AM53="TRUE",1,0))</f>
        <v/>
      </c>
      <c r="AD53" s="912" t="str">
        <f>IF('8c1 - MSA Attribute - Form'!G53="","",IF(Z53="",AG53,AH53))</f>
        <v/>
      </c>
      <c r="AE53" s="912" t="str">
        <f>IF('8c1 - MSA Attribute - Form'!G53="","",IF(Z53="",AI53,AJ53))</f>
        <v/>
      </c>
      <c r="AF53" s="884"/>
      <c r="AG53" s="910" t="str">
        <f>IF('8c1 - MSA Attribute - Form'!G53="","",IF($R53+$S53+$V53+$W53=4,"TRUE",IF($R53+$S53+$V53+$W53=8,"TRUE","FALSE")))</f>
        <v/>
      </c>
      <c r="AH53" s="910" t="str">
        <f>IF('8c1 - MSA Attribute - Form'!J53="","",IF($R53+$S53+$V53+$W53+$Z53+$AA53=6,"TRUE",IF($R53+$S53+$V53+$W53+$Z53+$AA53=12,"TRUE","FALSE")))</f>
        <v/>
      </c>
      <c r="AI53" s="910" t="str">
        <f>IF('8c1 - MSA Attribute - Form'!G53="","",IF($R53+$S53+$V53+$W53+$Q53=5,"TRUE",IF($R53+$S53+$V53+$W53+$Q53=10,"TRUE","FALSE")))</f>
        <v/>
      </c>
      <c r="AJ53" s="910" t="str">
        <f>IF('8c1 - MSA Attribute - Form'!J53="","",IF($R53+$S53+$V53+$W53+$Z53+$AA53+$Q53=7,"TRUE",IF($R53+$S53+$V53+$W53+$Z53+$AA53+$Q53=14,"TRUE","FALSE")))</f>
        <v/>
      </c>
      <c r="AK53" s="909" t="str">
        <f>IF('8c1 - MSA Attribute - Form'!C53="","",IF('8c1 - MSA Attribute - Form'!Q53+'8c1 - MSA Attribute - Form'!R53+'8c1 - MSA Attribute - Form'!S53=3, "TRUE",IF('8c1 - MSA Attribute - Form'!Q53+'8c1 - MSA Attribute - Form'!R53+'8c1 - MSA Attribute - Form'!S53=6,"TRUE","FALSE")))</f>
        <v/>
      </c>
      <c r="AL53" s="909" t="str">
        <f>IF('8c1 - MSA Attribute - Form'!$C53="","",IF($Q53+V53+W53=3, "TRUE",IF($Q53+V53+W53=6,"TRUE","FALSE")))</f>
        <v/>
      </c>
      <c r="AM53" s="908" t="str">
        <f>IF('8c1 - MSA Attribute - Form'!J53="","",IF('8c1 - MSA Attribute - Form'!$C53="","",IF($Q53+Z53+AA53=3, "TRUE",IF($Q53+Z53+AA53=6,"TRUE","FALSE"))))</f>
        <v/>
      </c>
      <c r="AN53" s="907" t="str">
        <f t="shared" si="15"/>
        <v/>
      </c>
      <c r="AO53" s="907" t="str">
        <f t="shared" si="16"/>
        <v/>
      </c>
      <c r="AP53" s="907" t="str">
        <f t="shared" si="17"/>
        <v/>
      </c>
      <c r="AQ53" s="907" t="str">
        <f t="shared" si="18"/>
        <v/>
      </c>
      <c r="AR53" s="907" t="str">
        <f t="shared" si="19"/>
        <v/>
      </c>
      <c r="AS53" s="907" t="str">
        <f t="shared" si="23"/>
        <v/>
      </c>
      <c r="AT53" s="907" t="str">
        <f t="shared" si="20"/>
        <v/>
      </c>
      <c r="AU53" s="907" t="str">
        <f t="shared" si="21"/>
        <v/>
      </c>
      <c r="AV53" s="907" t="str">
        <f t="shared" si="22"/>
        <v/>
      </c>
    </row>
    <row r="54" spans="2:48" s="930" customFormat="1" ht="15.5">
      <c r="B54" s="929">
        <v>41</v>
      </c>
      <c r="C54" s="924"/>
      <c r="D54" s="923"/>
      <c r="E54" s="920"/>
      <c r="F54" s="933"/>
      <c r="G54" s="921"/>
      <c r="H54" s="920"/>
      <c r="I54" s="933"/>
      <c r="J54" s="921"/>
      <c r="K54" s="920"/>
      <c r="L54" s="927" t="str">
        <f>IF(D54="","",IF('8c1 - MSA Attribute - Form'!AD54="TRUE","Y","N"))</f>
        <v/>
      </c>
      <c r="M54" s="926" t="str">
        <f>IF(E54="","",IF('8c1 - MSA Attribute - Form'!AE54="TRUE","Y","N"))</f>
        <v/>
      </c>
      <c r="P54" s="917">
        <v>41</v>
      </c>
      <c r="Q54" s="916" t="str">
        <f>IF('8c1 - MSA Attribute - Form'!C54="","",IF('8c1 - MSA Attribute - Form'!C54='8c1 - MSA Attribute - Form'!$C$8,'8c1 - MSA Attribute - Form'!$B$8,'8c1 - MSA Attribute - Form'!$B$9))</f>
        <v/>
      </c>
      <c r="R54" s="915" t="str">
        <f>IF('8c1 - MSA Attribute - Form'!D54="","",IF('8c1 - MSA Attribute - Form'!D54='8c1 - MSA Attribute - Form'!$C$8,'8c1 - MSA Attribute - Form'!$B$8,'8c1 - MSA Attribute - Form'!$B$9))</f>
        <v/>
      </c>
      <c r="S54" s="913" t="str">
        <f>IF('8c1 - MSA Attribute - Form'!E54="","",IF('8c1 - MSA Attribute - Form'!E54='8c1 - MSA Attribute - Form'!$C$8,'8c1 - MSA Attribute - Form'!$B$8,'8c1 - MSA Attribute - Form'!$B$9))</f>
        <v/>
      </c>
      <c r="T54" s="915" t="str">
        <f t="shared" si="12"/>
        <v/>
      </c>
      <c r="U54" s="913" t="str">
        <f>IF('8c1 - MSA Attribute - Form'!$C54="","",IF(AK54="TRUE",1,0))</f>
        <v/>
      </c>
      <c r="V54" s="915" t="str">
        <f>IF('8c1 - MSA Attribute - Form'!H54="","",IF('8c1 - MSA Attribute - Form'!G54='8c1 - MSA Attribute - Form'!$C$8,'8c1 - MSA Attribute - Form'!$B$8,'8c1 - MSA Attribute - Form'!$B$9))</f>
        <v/>
      </c>
      <c r="W54" s="913" t="str">
        <f>IF('8c1 - MSA Attribute - Form'!G54="","",IF('8c1 - MSA Attribute - Form'!H54='8c1 - MSA Attribute - Form'!$C$8,'8c1 - MSA Attribute - Form'!$B$8,'8c1 - MSA Attribute - Form'!$B$9))</f>
        <v/>
      </c>
      <c r="X54" s="915" t="str">
        <f t="shared" si="13"/>
        <v/>
      </c>
      <c r="Y54" s="913" t="str">
        <f>IF('8c1 - MSA Attribute - Form'!$C54="","",IF(AL54="TRUE",1,0))</f>
        <v/>
      </c>
      <c r="Z54" s="915" t="str">
        <f>IF('8c1 - MSA Attribute - Form'!K54="","",IF('8c1 - MSA Attribute - Form'!J54='8c1 - MSA Attribute - Form'!$C$8,'8c1 - MSA Attribute - Form'!$B$8,'8c1 - MSA Attribute - Form'!$B$9))</f>
        <v/>
      </c>
      <c r="AA54" s="915" t="str">
        <f>IF('8c1 - MSA Attribute - Form'!J54="","",IF('8c1 - MSA Attribute - Form'!K54='8c1 - MSA Attribute - Form'!$C$8,'8c1 - MSA Attribute - Form'!$B$8,'8c1 - MSA Attribute - Form'!$B$9))</f>
        <v/>
      </c>
      <c r="AB54" s="915" t="str">
        <f t="shared" si="14"/>
        <v/>
      </c>
      <c r="AC54" s="913" t="str">
        <f>IF('8c1 - MSA Attribute - Form'!$C54="","",IF(AM54="TRUE",1,0))</f>
        <v/>
      </c>
      <c r="AD54" s="912" t="str">
        <f>IF('8c1 - MSA Attribute - Form'!G54="","",IF(Z54="",AG54,AH54))</f>
        <v/>
      </c>
      <c r="AE54" s="912" t="str">
        <f>IF('8c1 - MSA Attribute - Form'!G54="","",IF(Z54="",AI54,AJ54))</f>
        <v/>
      </c>
      <c r="AF54" s="884"/>
      <c r="AG54" s="910" t="str">
        <f>IF('8c1 - MSA Attribute - Form'!G54="","",IF($R54+$S54+$V54+$W54=4,"TRUE",IF($R54+$S54+$V54+$W54=8,"TRUE","FALSE")))</f>
        <v/>
      </c>
      <c r="AH54" s="910" t="str">
        <f>IF('8c1 - MSA Attribute - Form'!J54="","",IF($R54+$S54+$V54+$W54+$Z54+$AA54=6,"TRUE",IF($R54+$S54+$V54+$W54+$Z54+$AA54=12,"TRUE","FALSE")))</f>
        <v/>
      </c>
      <c r="AI54" s="910" t="str">
        <f>IF('8c1 - MSA Attribute - Form'!G54="","",IF($R54+$S54+$V54+$W54+$Q54=5,"TRUE",IF($R54+$S54+$V54+$W54+$Q54=10,"TRUE","FALSE")))</f>
        <v/>
      </c>
      <c r="AJ54" s="910" t="str">
        <f>IF('8c1 - MSA Attribute - Form'!J54="","",IF($R54+$S54+$V54+$W54+$Z54+$AA54+$Q54=7,"TRUE",IF($R54+$S54+$V54+$W54+$Z54+$AA54+$Q54=14,"TRUE","FALSE")))</f>
        <v/>
      </c>
      <c r="AK54" s="909" t="str">
        <f>IF('8c1 - MSA Attribute - Form'!C54="","",IF('8c1 - MSA Attribute - Form'!Q54+'8c1 - MSA Attribute - Form'!R54+'8c1 - MSA Attribute - Form'!S54=3, "TRUE",IF('8c1 - MSA Attribute - Form'!Q54+'8c1 - MSA Attribute - Form'!R54+'8c1 - MSA Attribute - Form'!S54=6,"TRUE","FALSE")))</f>
        <v/>
      </c>
      <c r="AL54" s="909" t="str">
        <f>IF('8c1 - MSA Attribute - Form'!$C54="","",IF($Q54+V54+W54=3, "TRUE",IF($Q54+V54+W54=6,"TRUE","FALSE")))</f>
        <v/>
      </c>
      <c r="AM54" s="908" t="str">
        <f>IF('8c1 - MSA Attribute - Form'!J54="","",IF('8c1 - MSA Attribute - Form'!$C54="","",IF($Q54+Z54+AA54=3, "TRUE",IF($Q54+Z54+AA54=6,"TRUE","FALSE"))))</f>
        <v/>
      </c>
      <c r="AN54" s="907" t="str">
        <f t="shared" si="15"/>
        <v/>
      </c>
      <c r="AO54" s="907" t="str">
        <f t="shared" si="16"/>
        <v/>
      </c>
      <c r="AP54" s="907" t="str">
        <f t="shared" si="17"/>
        <v/>
      </c>
      <c r="AQ54" s="907" t="str">
        <f t="shared" si="18"/>
        <v/>
      </c>
      <c r="AR54" s="907" t="str">
        <f t="shared" si="19"/>
        <v/>
      </c>
      <c r="AS54" s="907" t="str">
        <f t="shared" si="23"/>
        <v/>
      </c>
      <c r="AT54" s="907" t="str">
        <f t="shared" si="20"/>
        <v/>
      </c>
      <c r="AU54" s="907" t="str">
        <f t="shared" si="21"/>
        <v/>
      </c>
      <c r="AV54" s="907" t="str">
        <f t="shared" si="22"/>
        <v/>
      </c>
    </row>
    <row r="55" spans="2:48" s="930" customFormat="1" ht="15.5">
      <c r="B55" s="929">
        <v>42</v>
      </c>
      <c r="C55" s="924"/>
      <c r="D55" s="923"/>
      <c r="E55" s="920"/>
      <c r="F55" s="933"/>
      <c r="G55" s="921"/>
      <c r="H55" s="920"/>
      <c r="I55" s="933"/>
      <c r="J55" s="921"/>
      <c r="K55" s="920"/>
      <c r="L55" s="927" t="str">
        <f>IF(D55="","",IF('8c1 - MSA Attribute - Form'!AD55="TRUE","Y","N"))</f>
        <v/>
      </c>
      <c r="M55" s="926" t="str">
        <f>IF(E55="","",IF('8c1 - MSA Attribute - Form'!AE55="TRUE","Y","N"))</f>
        <v/>
      </c>
      <c r="P55" s="917">
        <v>42</v>
      </c>
      <c r="Q55" s="916" t="str">
        <f>IF('8c1 - MSA Attribute - Form'!C55="","",IF('8c1 - MSA Attribute - Form'!C55='8c1 - MSA Attribute - Form'!$C$8,'8c1 - MSA Attribute - Form'!$B$8,'8c1 - MSA Attribute - Form'!$B$9))</f>
        <v/>
      </c>
      <c r="R55" s="915" t="str">
        <f>IF('8c1 - MSA Attribute - Form'!D55="","",IF('8c1 - MSA Attribute - Form'!D55='8c1 - MSA Attribute - Form'!$C$8,'8c1 - MSA Attribute - Form'!$B$8,'8c1 - MSA Attribute - Form'!$B$9))</f>
        <v/>
      </c>
      <c r="S55" s="913" t="str">
        <f>IF('8c1 - MSA Attribute - Form'!E55="","",IF('8c1 - MSA Attribute - Form'!E55='8c1 - MSA Attribute - Form'!$C$8,'8c1 - MSA Attribute - Form'!$B$8,'8c1 - MSA Attribute - Form'!$B$9))</f>
        <v/>
      </c>
      <c r="T55" s="915" t="str">
        <f t="shared" si="12"/>
        <v/>
      </c>
      <c r="U55" s="913" t="str">
        <f>IF('8c1 - MSA Attribute - Form'!$C55="","",IF(AK55="TRUE",1,0))</f>
        <v/>
      </c>
      <c r="V55" s="915" t="str">
        <f>IF('8c1 - MSA Attribute - Form'!H55="","",IF('8c1 - MSA Attribute - Form'!G55='8c1 - MSA Attribute - Form'!$C$8,'8c1 - MSA Attribute - Form'!$B$8,'8c1 - MSA Attribute - Form'!$B$9))</f>
        <v/>
      </c>
      <c r="W55" s="913" t="str">
        <f>IF('8c1 - MSA Attribute - Form'!G55="","",IF('8c1 - MSA Attribute - Form'!H55='8c1 - MSA Attribute - Form'!$C$8,'8c1 - MSA Attribute - Form'!$B$8,'8c1 - MSA Attribute - Form'!$B$9))</f>
        <v/>
      </c>
      <c r="X55" s="915" t="str">
        <f t="shared" si="13"/>
        <v/>
      </c>
      <c r="Y55" s="913" t="str">
        <f>IF('8c1 - MSA Attribute - Form'!$C55="","",IF(AL55="TRUE",1,0))</f>
        <v/>
      </c>
      <c r="Z55" s="915" t="str">
        <f>IF('8c1 - MSA Attribute - Form'!K55="","",IF('8c1 - MSA Attribute - Form'!J55='8c1 - MSA Attribute - Form'!$C$8,'8c1 - MSA Attribute - Form'!$B$8,'8c1 - MSA Attribute - Form'!$B$9))</f>
        <v/>
      </c>
      <c r="AA55" s="915" t="str">
        <f>IF('8c1 - MSA Attribute - Form'!J55="","",IF('8c1 - MSA Attribute - Form'!K55='8c1 - MSA Attribute - Form'!$C$8,'8c1 - MSA Attribute - Form'!$B$8,'8c1 - MSA Attribute - Form'!$B$9))</f>
        <v/>
      </c>
      <c r="AB55" s="915" t="str">
        <f t="shared" si="14"/>
        <v/>
      </c>
      <c r="AC55" s="913" t="str">
        <f>IF('8c1 - MSA Attribute - Form'!$C55="","",IF(AM55="TRUE",1,0))</f>
        <v/>
      </c>
      <c r="AD55" s="912" t="str">
        <f>IF('8c1 - MSA Attribute - Form'!G55="","",IF(Z55="",AG55,AH55))</f>
        <v/>
      </c>
      <c r="AE55" s="912" t="str">
        <f>IF('8c1 - MSA Attribute - Form'!G55="","",IF(Z55="",AI55,AJ55))</f>
        <v/>
      </c>
      <c r="AF55" s="884"/>
      <c r="AG55" s="910" t="str">
        <f>IF('8c1 - MSA Attribute - Form'!G55="","",IF($R55+$S55+$V55+$W55=4,"TRUE",IF($R55+$S55+$V55+$W55=8,"TRUE","FALSE")))</f>
        <v/>
      </c>
      <c r="AH55" s="910" t="str">
        <f>IF('8c1 - MSA Attribute - Form'!J55="","",IF($R55+$S55+$V55+$W55+$Z55+$AA55=6,"TRUE",IF($R55+$S55+$V55+$W55+$Z55+$AA55=12,"TRUE","FALSE")))</f>
        <v/>
      </c>
      <c r="AI55" s="910" t="str">
        <f>IF('8c1 - MSA Attribute - Form'!G55="","",IF($R55+$S55+$V55+$W55+$Q55=5,"TRUE",IF($R55+$S55+$V55+$W55+$Q55=10,"TRUE","FALSE")))</f>
        <v/>
      </c>
      <c r="AJ55" s="910" t="str">
        <f>IF('8c1 - MSA Attribute - Form'!J55="","",IF($R55+$S55+$V55+$W55+$Z55+$AA55+$Q55=7,"TRUE",IF($R55+$S55+$V55+$W55+$Z55+$AA55+$Q55=14,"TRUE","FALSE")))</f>
        <v/>
      </c>
      <c r="AK55" s="909" t="str">
        <f>IF('8c1 - MSA Attribute - Form'!C55="","",IF('8c1 - MSA Attribute - Form'!Q55+'8c1 - MSA Attribute - Form'!R55+'8c1 - MSA Attribute - Form'!S55=3, "TRUE",IF('8c1 - MSA Attribute - Form'!Q55+'8c1 - MSA Attribute - Form'!R55+'8c1 - MSA Attribute - Form'!S55=6,"TRUE","FALSE")))</f>
        <v/>
      </c>
      <c r="AL55" s="909" t="str">
        <f>IF('8c1 - MSA Attribute - Form'!$C55="","",IF($Q55+V55+W55=3, "TRUE",IF($Q55+V55+W55=6,"TRUE","FALSE")))</f>
        <v/>
      </c>
      <c r="AM55" s="908" t="str">
        <f>IF('8c1 - MSA Attribute - Form'!J55="","",IF('8c1 - MSA Attribute - Form'!$C55="","",IF($Q55+Z55+AA55=3, "TRUE",IF($Q55+Z55+AA55=6,"TRUE","FALSE"))))</f>
        <v/>
      </c>
      <c r="AN55" s="907" t="str">
        <f t="shared" si="15"/>
        <v/>
      </c>
      <c r="AO55" s="907" t="str">
        <f t="shared" si="16"/>
        <v/>
      </c>
      <c r="AP55" s="907" t="str">
        <f t="shared" si="17"/>
        <v/>
      </c>
      <c r="AQ55" s="907" t="str">
        <f t="shared" si="18"/>
        <v/>
      </c>
      <c r="AR55" s="907" t="str">
        <f t="shared" si="19"/>
        <v/>
      </c>
      <c r="AS55" s="907" t="str">
        <f t="shared" si="23"/>
        <v/>
      </c>
      <c r="AT55" s="907" t="str">
        <f t="shared" si="20"/>
        <v/>
      </c>
      <c r="AU55" s="907" t="str">
        <f t="shared" si="21"/>
        <v/>
      </c>
      <c r="AV55" s="907" t="str">
        <f t="shared" si="22"/>
        <v/>
      </c>
    </row>
    <row r="56" spans="2:48" s="930" customFormat="1" ht="15.5">
      <c r="B56" s="929">
        <v>43</v>
      </c>
      <c r="C56" s="924"/>
      <c r="D56" s="923"/>
      <c r="E56" s="920"/>
      <c r="F56" s="933"/>
      <c r="G56" s="921"/>
      <c r="H56" s="920"/>
      <c r="I56" s="933"/>
      <c r="J56" s="921"/>
      <c r="K56" s="920"/>
      <c r="L56" s="927" t="str">
        <f>IF(D56="","",IF('8c1 - MSA Attribute - Form'!AD56="TRUE","Y","N"))</f>
        <v/>
      </c>
      <c r="M56" s="926" t="str">
        <f>IF(E56="","",IF('8c1 - MSA Attribute - Form'!AE56="TRUE","Y","N"))</f>
        <v/>
      </c>
      <c r="P56" s="917">
        <v>43</v>
      </c>
      <c r="Q56" s="916" t="str">
        <f>IF('8c1 - MSA Attribute - Form'!C56="","",IF('8c1 - MSA Attribute - Form'!C56='8c1 - MSA Attribute - Form'!$C$8,'8c1 - MSA Attribute - Form'!$B$8,'8c1 - MSA Attribute - Form'!$B$9))</f>
        <v/>
      </c>
      <c r="R56" s="915" t="str">
        <f>IF('8c1 - MSA Attribute - Form'!D56="","",IF('8c1 - MSA Attribute - Form'!D56='8c1 - MSA Attribute - Form'!$C$8,'8c1 - MSA Attribute - Form'!$B$8,'8c1 - MSA Attribute - Form'!$B$9))</f>
        <v/>
      </c>
      <c r="S56" s="913" t="str">
        <f>IF('8c1 - MSA Attribute - Form'!E56="","",IF('8c1 - MSA Attribute - Form'!E56='8c1 - MSA Attribute - Form'!$C$8,'8c1 - MSA Attribute - Form'!$B$8,'8c1 - MSA Attribute - Form'!$B$9))</f>
        <v/>
      </c>
      <c r="T56" s="915" t="str">
        <f t="shared" si="12"/>
        <v/>
      </c>
      <c r="U56" s="913" t="str">
        <f>IF('8c1 - MSA Attribute - Form'!$C56="","",IF(AK56="TRUE",1,0))</f>
        <v/>
      </c>
      <c r="V56" s="915" t="str">
        <f>IF('8c1 - MSA Attribute - Form'!H56="","",IF('8c1 - MSA Attribute - Form'!G56='8c1 - MSA Attribute - Form'!$C$8,'8c1 - MSA Attribute - Form'!$B$8,'8c1 - MSA Attribute - Form'!$B$9))</f>
        <v/>
      </c>
      <c r="W56" s="913" t="str">
        <f>IF('8c1 - MSA Attribute - Form'!G56="","",IF('8c1 - MSA Attribute - Form'!H56='8c1 - MSA Attribute - Form'!$C$8,'8c1 - MSA Attribute - Form'!$B$8,'8c1 - MSA Attribute - Form'!$B$9))</f>
        <v/>
      </c>
      <c r="X56" s="915" t="str">
        <f t="shared" si="13"/>
        <v/>
      </c>
      <c r="Y56" s="913" t="str">
        <f>IF('8c1 - MSA Attribute - Form'!$C56="","",IF(AL56="TRUE",1,0))</f>
        <v/>
      </c>
      <c r="Z56" s="915" t="str">
        <f>IF('8c1 - MSA Attribute - Form'!K56="","",IF('8c1 - MSA Attribute - Form'!J56='8c1 - MSA Attribute - Form'!$C$8,'8c1 - MSA Attribute - Form'!$B$8,'8c1 - MSA Attribute - Form'!$B$9))</f>
        <v/>
      </c>
      <c r="AA56" s="915" t="str">
        <f>IF('8c1 - MSA Attribute - Form'!J56="","",IF('8c1 - MSA Attribute - Form'!K56='8c1 - MSA Attribute - Form'!$C$8,'8c1 - MSA Attribute - Form'!$B$8,'8c1 - MSA Attribute - Form'!$B$9))</f>
        <v/>
      </c>
      <c r="AB56" s="915" t="str">
        <f t="shared" si="14"/>
        <v/>
      </c>
      <c r="AC56" s="913" t="str">
        <f>IF('8c1 - MSA Attribute - Form'!$C56="","",IF(AM56="TRUE",1,0))</f>
        <v/>
      </c>
      <c r="AD56" s="912" t="str">
        <f>IF('8c1 - MSA Attribute - Form'!G56="","",IF(Z56="",AG56,AH56))</f>
        <v/>
      </c>
      <c r="AE56" s="912" t="str">
        <f>IF('8c1 - MSA Attribute - Form'!G56="","",IF(Z56="",AI56,AJ56))</f>
        <v/>
      </c>
      <c r="AF56" s="884"/>
      <c r="AG56" s="910" t="str">
        <f>IF('8c1 - MSA Attribute - Form'!G56="","",IF($R56+$S56+$V56+$W56=4,"TRUE",IF($R56+$S56+$V56+$W56=8,"TRUE","FALSE")))</f>
        <v/>
      </c>
      <c r="AH56" s="910" t="str">
        <f>IF('8c1 - MSA Attribute - Form'!J56="","",IF($R56+$S56+$V56+$W56+$Z56+$AA56=6,"TRUE",IF($R56+$S56+$V56+$W56+$Z56+$AA56=12,"TRUE","FALSE")))</f>
        <v/>
      </c>
      <c r="AI56" s="910" t="str">
        <f>IF('8c1 - MSA Attribute - Form'!G56="","",IF($R56+$S56+$V56+$W56+$Q56=5,"TRUE",IF($R56+$S56+$V56+$W56+$Q56=10,"TRUE","FALSE")))</f>
        <v/>
      </c>
      <c r="AJ56" s="910" t="str">
        <f>IF('8c1 - MSA Attribute - Form'!J56="","",IF($R56+$S56+$V56+$W56+$Z56+$AA56+$Q56=7,"TRUE",IF($R56+$S56+$V56+$W56+$Z56+$AA56+$Q56=14,"TRUE","FALSE")))</f>
        <v/>
      </c>
      <c r="AK56" s="909" t="str">
        <f>IF('8c1 - MSA Attribute - Form'!C56="","",IF('8c1 - MSA Attribute - Form'!Q56+'8c1 - MSA Attribute - Form'!R56+'8c1 - MSA Attribute - Form'!S56=3, "TRUE",IF('8c1 - MSA Attribute - Form'!Q56+'8c1 - MSA Attribute - Form'!R56+'8c1 - MSA Attribute - Form'!S56=6,"TRUE","FALSE")))</f>
        <v/>
      </c>
      <c r="AL56" s="909" t="str">
        <f>IF('8c1 - MSA Attribute - Form'!$C56="","",IF($Q56+V56+W56=3, "TRUE",IF($Q56+V56+W56=6,"TRUE","FALSE")))</f>
        <v/>
      </c>
      <c r="AM56" s="908" t="str">
        <f>IF('8c1 - MSA Attribute - Form'!J56="","",IF('8c1 - MSA Attribute - Form'!$C56="","",IF($Q56+Z56+AA56=3, "TRUE",IF($Q56+Z56+AA56=6,"TRUE","FALSE"))))</f>
        <v/>
      </c>
      <c r="AN56" s="907" t="str">
        <f t="shared" si="15"/>
        <v/>
      </c>
      <c r="AO56" s="907" t="str">
        <f t="shared" si="16"/>
        <v/>
      </c>
      <c r="AP56" s="907" t="str">
        <f t="shared" si="17"/>
        <v/>
      </c>
      <c r="AQ56" s="907" t="str">
        <f t="shared" si="18"/>
        <v/>
      </c>
      <c r="AR56" s="907" t="str">
        <f t="shared" si="19"/>
        <v/>
      </c>
      <c r="AS56" s="907" t="str">
        <f t="shared" si="23"/>
        <v/>
      </c>
      <c r="AT56" s="907" t="str">
        <f t="shared" si="20"/>
        <v/>
      </c>
      <c r="AU56" s="907" t="str">
        <f t="shared" si="21"/>
        <v/>
      </c>
      <c r="AV56" s="907" t="str">
        <f t="shared" si="22"/>
        <v/>
      </c>
    </row>
    <row r="57" spans="2:48" s="930" customFormat="1" ht="15.5">
      <c r="B57" s="929">
        <v>44</v>
      </c>
      <c r="C57" s="924"/>
      <c r="D57" s="923"/>
      <c r="E57" s="920"/>
      <c r="F57" s="933"/>
      <c r="G57" s="921"/>
      <c r="H57" s="920"/>
      <c r="I57" s="933"/>
      <c r="J57" s="921"/>
      <c r="K57" s="920"/>
      <c r="L57" s="927" t="str">
        <f>IF(D57="","",IF('8c1 - MSA Attribute - Form'!AD57="TRUE","Y","N"))</f>
        <v/>
      </c>
      <c r="M57" s="926" t="str">
        <f>IF(E57="","",IF('8c1 - MSA Attribute - Form'!AE57="TRUE","Y","N"))</f>
        <v/>
      </c>
      <c r="P57" s="917">
        <v>44</v>
      </c>
      <c r="Q57" s="916" t="str">
        <f>IF('8c1 - MSA Attribute - Form'!C57="","",IF('8c1 - MSA Attribute - Form'!C57='8c1 - MSA Attribute - Form'!$C$8,'8c1 - MSA Attribute - Form'!$B$8,'8c1 - MSA Attribute - Form'!$B$9))</f>
        <v/>
      </c>
      <c r="R57" s="915" t="str">
        <f>IF('8c1 - MSA Attribute - Form'!D57="","",IF('8c1 - MSA Attribute - Form'!D57='8c1 - MSA Attribute - Form'!$C$8,'8c1 - MSA Attribute - Form'!$B$8,'8c1 - MSA Attribute - Form'!$B$9))</f>
        <v/>
      </c>
      <c r="S57" s="913" t="str">
        <f>IF('8c1 - MSA Attribute - Form'!E57="","",IF('8c1 - MSA Attribute - Form'!E57='8c1 - MSA Attribute - Form'!$C$8,'8c1 - MSA Attribute - Form'!$B$8,'8c1 - MSA Attribute - Form'!$B$9))</f>
        <v/>
      </c>
      <c r="T57" s="915" t="str">
        <f t="shared" si="12"/>
        <v/>
      </c>
      <c r="U57" s="913" t="str">
        <f>IF('8c1 - MSA Attribute - Form'!$C57="","",IF(AK57="TRUE",1,0))</f>
        <v/>
      </c>
      <c r="V57" s="915" t="str">
        <f>IF('8c1 - MSA Attribute - Form'!H57="","",IF('8c1 - MSA Attribute - Form'!G57='8c1 - MSA Attribute - Form'!$C$8,'8c1 - MSA Attribute - Form'!$B$8,'8c1 - MSA Attribute - Form'!$B$9))</f>
        <v/>
      </c>
      <c r="W57" s="913" t="str">
        <f>IF('8c1 - MSA Attribute - Form'!G57="","",IF('8c1 - MSA Attribute - Form'!H57='8c1 - MSA Attribute - Form'!$C$8,'8c1 - MSA Attribute - Form'!$B$8,'8c1 - MSA Attribute - Form'!$B$9))</f>
        <v/>
      </c>
      <c r="X57" s="915" t="str">
        <f t="shared" si="13"/>
        <v/>
      </c>
      <c r="Y57" s="913" t="str">
        <f>IF('8c1 - MSA Attribute - Form'!$C57="","",IF(AL57="TRUE",1,0))</f>
        <v/>
      </c>
      <c r="Z57" s="915" t="str">
        <f>IF('8c1 - MSA Attribute - Form'!K57="","",IF('8c1 - MSA Attribute - Form'!J57='8c1 - MSA Attribute - Form'!$C$8,'8c1 - MSA Attribute - Form'!$B$8,'8c1 - MSA Attribute - Form'!$B$9))</f>
        <v/>
      </c>
      <c r="AA57" s="915" t="str">
        <f>IF('8c1 - MSA Attribute - Form'!J57="","",IF('8c1 - MSA Attribute - Form'!K57='8c1 - MSA Attribute - Form'!$C$8,'8c1 - MSA Attribute - Form'!$B$8,'8c1 - MSA Attribute - Form'!$B$9))</f>
        <v/>
      </c>
      <c r="AB57" s="915" t="str">
        <f t="shared" si="14"/>
        <v/>
      </c>
      <c r="AC57" s="913" t="str">
        <f>IF('8c1 - MSA Attribute - Form'!$C57="","",IF(AM57="TRUE",1,0))</f>
        <v/>
      </c>
      <c r="AD57" s="912" t="str">
        <f>IF('8c1 - MSA Attribute - Form'!G57="","",IF(Z57="",AG57,AH57))</f>
        <v/>
      </c>
      <c r="AE57" s="912" t="str">
        <f>IF('8c1 - MSA Attribute - Form'!G57="","",IF(Z57="",AI57,AJ57))</f>
        <v/>
      </c>
      <c r="AF57" s="884"/>
      <c r="AG57" s="910" t="str">
        <f>IF('8c1 - MSA Attribute - Form'!G57="","",IF($R57+$S57+$V57+$W57=4,"TRUE",IF($R57+$S57+$V57+$W57=8,"TRUE","FALSE")))</f>
        <v/>
      </c>
      <c r="AH57" s="910" t="str">
        <f>IF('8c1 - MSA Attribute - Form'!J57="","",IF($R57+$S57+$V57+$W57+$Z57+$AA57=6,"TRUE",IF($R57+$S57+$V57+$W57+$Z57+$AA57=12,"TRUE","FALSE")))</f>
        <v/>
      </c>
      <c r="AI57" s="910" t="str">
        <f>IF('8c1 - MSA Attribute - Form'!G57="","",IF($R57+$S57+$V57+$W57+$Q57=5,"TRUE",IF($R57+$S57+$V57+$W57+$Q57=10,"TRUE","FALSE")))</f>
        <v/>
      </c>
      <c r="AJ57" s="910" t="str">
        <f>IF('8c1 - MSA Attribute - Form'!J57="","",IF($R57+$S57+$V57+$W57+$Z57+$AA57+$Q57=7,"TRUE",IF($R57+$S57+$V57+$W57+$Z57+$AA57+$Q57=14,"TRUE","FALSE")))</f>
        <v/>
      </c>
      <c r="AK57" s="909" t="str">
        <f>IF('8c1 - MSA Attribute - Form'!C57="","",IF('8c1 - MSA Attribute - Form'!Q57+'8c1 - MSA Attribute - Form'!R57+'8c1 - MSA Attribute - Form'!S57=3, "TRUE",IF('8c1 - MSA Attribute - Form'!Q57+'8c1 - MSA Attribute - Form'!R57+'8c1 - MSA Attribute - Form'!S57=6,"TRUE","FALSE")))</f>
        <v/>
      </c>
      <c r="AL57" s="909" t="str">
        <f>IF('8c1 - MSA Attribute - Form'!$C57="","",IF($Q57+V57+W57=3, "TRUE",IF($Q57+V57+W57=6,"TRUE","FALSE")))</f>
        <v/>
      </c>
      <c r="AM57" s="908" t="str">
        <f>IF('8c1 - MSA Attribute - Form'!J57="","",IF('8c1 - MSA Attribute - Form'!$C57="","",IF($Q57+Z57+AA57=3, "TRUE",IF($Q57+Z57+AA57=6,"TRUE","FALSE"))))</f>
        <v/>
      </c>
      <c r="AN57" s="907" t="str">
        <f t="shared" si="15"/>
        <v/>
      </c>
      <c r="AO57" s="907" t="str">
        <f t="shared" si="16"/>
        <v/>
      </c>
      <c r="AP57" s="907" t="str">
        <f t="shared" si="17"/>
        <v/>
      </c>
      <c r="AQ57" s="907" t="str">
        <f t="shared" si="18"/>
        <v/>
      </c>
      <c r="AR57" s="907" t="str">
        <f t="shared" si="19"/>
        <v/>
      </c>
      <c r="AS57" s="907" t="str">
        <f t="shared" si="23"/>
        <v/>
      </c>
      <c r="AT57" s="907" t="str">
        <f t="shared" si="20"/>
        <v/>
      </c>
      <c r="AU57" s="907" t="str">
        <f t="shared" si="21"/>
        <v/>
      </c>
      <c r="AV57" s="907" t="str">
        <f t="shared" si="22"/>
        <v/>
      </c>
    </row>
    <row r="58" spans="2:48" s="930" customFormat="1" ht="15.5">
      <c r="B58" s="929">
        <v>45</v>
      </c>
      <c r="C58" s="924"/>
      <c r="D58" s="923"/>
      <c r="E58" s="920"/>
      <c r="F58" s="933"/>
      <c r="G58" s="921"/>
      <c r="H58" s="920"/>
      <c r="I58" s="933"/>
      <c r="J58" s="921"/>
      <c r="K58" s="920"/>
      <c r="L58" s="927" t="str">
        <f>IF(D58="","",IF('8c1 - MSA Attribute - Form'!AD58="TRUE","Y","N"))</f>
        <v/>
      </c>
      <c r="M58" s="926" t="str">
        <f>IF(E58="","",IF('8c1 - MSA Attribute - Form'!AE58="TRUE","Y","N"))</f>
        <v/>
      </c>
      <c r="P58" s="917">
        <v>45</v>
      </c>
      <c r="Q58" s="916" t="str">
        <f>IF('8c1 - MSA Attribute - Form'!C58="","",IF('8c1 - MSA Attribute - Form'!C58='8c1 - MSA Attribute - Form'!$C$8,'8c1 - MSA Attribute - Form'!$B$8,'8c1 - MSA Attribute - Form'!$B$9))</f>
        <v/>
      </c>
      <c r="R58" s="915" t="str">
        <f>IF('8c1 - MSA Attribute - Form'!D58="","",IF('8c1 - MSA Attribute - Form'!D58='8c1 - MSA Attribute - Form'!$C$8,'8c1 - MSA Attribute - Form'!$B$8,'8c1 - MSA Attribute - Form'!$B$9))</f>
        <v/>
      </c>
      <c r="S58" s="913" t="str">
        <f>IF('8c1 - MSA Attribute - Form'!E58="","",IF('8c1 - MSA Attribute - Form'!E58='8c1 - MSA Attribute - Form'!$C$8,'8c1 - MSA Attribute - Form'!$B$8,'8c1 - MSA Attribute - Form'!$B$9))</f>
        <v/>
      </c>
      <c r="T58" s="915" t="str">
        <f t="shared" si="12"/>
        <v/>
      </c>
      <c r="U58" s="913" t="str">
        <f>IF('8c1 - MSA Attribute - Form'!$C58="","",IF(AK58="TRUE",1,0))</f>
        <v/>
      </c>
      <c r="V58" s="915" t="str">
        <f>IF('8c1 - MSA Attribute - Form'!H58="","",IF('8c1 - MSA Attribute - Form'!G58='8c1 - MSA Attribute - Form'!$C$8,'8c1 - MSA Attribute - Form'!$B$8,'8c1 - MSA Attribute - Form'!$B$9))</f>
        <v/>
      </c>
      <c r="W58" s="913" t="str">
        <f>IF('8c1 - MSA Attribute - Form'!G58="","",IF('8c1 - MSA Attribute - Form'!H58='8c1 - MSA Attribute - Form'!$C$8,'8c1 - MSA Attribute - Form'!$B$8,'8c1 - MSA Attribute - Form'!$B$9))</f>
        <v/>
      </c>
      <c r="X58" s="915" t="str">
        <f t="shared" si="13"/>
        <v/>
      </c>
      <c r="Y58" s="913" t="str">
        <f>IF('8c1 - MSA Attribute - Form'!$C58="","",IF(AL58="TRUE",1,0))</f>
        <v/>
      </c>
      <c r="Z58" s="915" t="str">
        <f>IF('8c1 - MSA Attribute - Form'!K58="","",IF('8c1 - MSA Attribute - Form'!J58='8c1 - MSA Attribute - Form'!$C$8,'8c1 - MSA Attribute - Form'!$B$8,'8c1 - MSA Attribute - Form'!$B$9))</f>
        <v/>
      </c>
      <c r="AA58" s="915" t="str">
        <f>IF('8c1 - MSA Attribute - Form'!J58="","",IF('8c1 - MSA Attribute - Form'!K58='8c1 - MSA Attribute - Form'!$C$8,'8c1 - MSA Attribute - Form'!$B$8,'8c1 - MSA Attribute - Form'!$B$9))</f>
        <v/>
      </c>
      <c r="AB58" s="915" t="str">
        <f t="shared" si="14"/>
        <v/>
      </c>
      <c r="AC58" s="913" t="str">
        <f>IF('8c1 - MSA Attribute - Form'!$C58="","",IF(AM58="TRUE",1,0))</f>
        <v/>
      </c>
      <c r="AD58" s="912" t="str">
        <f>IF('8c1 - MSA Attribute - Form'!G58="","",IF(Z58="",AG58,AH58))</f>
        <v/>
      </c>
      <c r="AE58" s="912" t="str">
        <f>IF('8c1 - MSA Attribute - Form'!G58="","",IF(Z58="",AI58,AJ58))</f>
        <v/>
      </c>
      <c r="AF58" s="884"/>
      <c r="AG58" s="910" t="str">
        <f>IF('8c1 - MSA Attribute - Form'!G58="","",IF($R58+$S58+$V58+$W58=4,"TRUE",IF($R58+$S58+$V58+$W58=8,"TRUE","FALSE")))</f>
        <v/>
      </c>
      <c r="AH58" s="910" t="str">
        <f>IF('8c1 - MSA Attribute - Form'!J58="","",IF($R58+$S58+$V58+$W58+$Z58+$AA58=6,"TRUE",IF($R58+$S58+$V58+$W58+$Z58+$AA58=12,"TRUE","FALSE")))</f>
        <v/>
      </c>
      <c r="AI58" s="910" t="str">
        <f>IF('8c1 - MSA Attribute - Form'!G58="","",IF($R58+$S58+$V58+$W58+$Q58=5,"TRUE",IF($R58+$S58+$V58+$W58+$Q58=10,"TRUE","FALSE")))</f>
        <v/>
      </c>
      <c r="AJ58" s="910" t="str">
        <f>IF('8c1 - MSA Attribute - Form'!J58="","",IF($R58+$S58+$V58+$W58+$Z58+$AA58+$Q58=7,"TRUE",IF($R58+$S58+$V58+$W58+$Z58+$AA58+$Q58=14,"TRUE","FALSE")))</f>
        <v/>
      </c>
      <c r="AK58" s="909" t="str">
        <f>IF('8c1 - MSA Attribute - Form'!C58="","",IF('8c1 - MSA Attribute - Form'!Q58+'8c1 - MSA Attribute - Form'!R58+'8c1 - MSA Attribute - Form'!S58=3, "TRUE",IF('8c1 - MSA Attribute - Form'!Q58+'8c1 - MSA Attribute - Form'!R58+'8c1 - MSA Attribute - Form'!S58=6,"TRUE","FALSE")))</f>
        <v/>
      </c>
      <c r="AL58" s="909" t="str">
        <f>IF('8c1 - MSA Attribute - Form'!$C58="","",IF($Q58+V58+W58=3, "TRUE",IF($Q58+V58+W58=6,"TRUE","FALSE")))</f>
        <v/>
      </c>
      <c r="AM58" s="908" t="str">
        <f>IF('8c1 - MSA Attribute - Form'!J58="","",IF('8c1 - MSA Attribute - Form'!$C58="","",IF($Q58+Z58+AA58=3, "TRUE",IF($Q58+Z58+AA58=6,"TRUE","FALSE"))))</f>
        <v/>
      </c>
      <c r="AN58" s="907" t="str">
        <f t="shared" si="15"/>
        <v/>
      </c>
      <c r="AO58" s="907" t="str">
        <f t="shared" si="16"/>
        <v/>
      </c>
      <c r="AP58" s="907" t="str">
        <f t="shared" si="17"/>
        <v/>
      </c>
      <c r="AQ58" s="907" t="str">
        <f t="shared" si="18"/>
        <v/>
      </c>
      <c r="AR58" s="907" t="str">
        <f t="shared" si="19"/>
        <v/>
      </c>
      <c r="AS58" s="907" t="str">
        <f t="shared" si="23"/>
        <v/>
      </c>
      <c r="AT58" s="907" t="str">
        <f t="shared" si="20"/>
        <v/>
      </c>
      <c r="AU58" s="907" t="str">
        <f t="shared" si="21"/>
        <v/>
      </c>
      <c r="AV58" s="907" t="str">
        <f t="shared" si="22"/>
        <v/>
      </c>
    </row>
    <row r="59" spans="2:48" s="930" customFormat="1" ht="15.5">
      <c r="B59" s="929">
        <v>46</v>
      </c>
      <c r="C59" s="924"/>
      <c r="D59" s="923"/>
      <c r="E59" s="920"/>
      <c r="F59" s="933"/>
      <c r="G59" s="921"/>
      <c r="H59" s="920"/>
      <c r="I59" s="933"/>
      <c r="J59" s="921"/>
      <c r="K59" s="920"/>
      <c r="L59" s="927" t="str">
        <f>IF(D59="","",IF('8c1 - MSA Attribute - Form'!AD59="TRUE","Y","N"))</f>
        <v/>
      </c>
      <c r="M59" s="926" t="str">
        <f>IF(E59="","",IF('8c1 - MSA Attribute - Form'!AE59="TRUE","Y","N"))</f>
        <v/>
      </c>
      <c r="P59" s="917">
        <v>46</v>
      </c>
      <c r="Q59" s="916" t="str">
        <f>IF('8c1 - MSA Attribute - Form'!C59="","",IF('8c1 - MSA Attribute - Form'!C59='8c1 - MSA Attribute - Form'!$C$8,'8c1 - MSA Attribute - Form'!$B$8,'8c1 - MSA Attribute - Form'!$B$9))</f>
        <v/>
      </c>
      <c r="R59" s="915" t="str">
        <f>IF('8c1 - MSA Attribute - Form'!D59="","",IF('8c1 - MSA Attribute - Form'!D59='8c1 - MSA Attribute - Form'!$C$8,'8c1 - MSA Attribute - Form'!$B$8,'8c1 - MSA Attribute - Form'!$B$9))</f>
        <v/>
      </c>
      <c r="S59" s="913" t="str">
        <f>IF('8c1 - MSA Attribute - Form'!E59="","",IF('8c1 - MSA Attribute - Form'!E59='8c1 - MSA Attribute - Form'!$C$8,'8c1 - MSA Attribute - Form'!$B$8,'8c1 - MSA Attribute - Form'!$B$9))</f>
        <v/>
      </c>
      <c r="T59" s="915" t="str">
        <f t="shared" si="12"/>
        <v/>
      </c>
      <c r="U59" s="913" t="str">
        <f>IF('8c1 - MSA Attribute - Form'!$C59="","",IF(AK59="TRUE",1,0))</f>
        <v/>
      </c>
      <c r="V59" s="915" t="str">
        <f>IF('8c1 - MSA Attribute - Form'!H59="","",IF('8c1 - MSA Attribute - Form'!G59='8c1 - MSA Attribute - Form'!$C$8,'8c1 - MSA Attribute - Form'!$B$8,'8c1 - MSA Attribute - Form'!$B$9))</f>
        <v/>
      </c>
      <c r="W59" s="913" t="str">
        <f>IF('8c1 - MSA Attribute - Form'!G59="","",IF('8c1 - MSA Attribute - Form'!H59='8c1 - MSA Attribute - Form'!$C$8,'8c1 - MSA Attribute - Form'!$B$8,'8c1 - MSA Attribute - Form'!$B$9))</f>
        <v/>
      </c>
      <c r="X59" s="915" t="str">
        <f t="shared" si="13"/>
        <v/>
      </c>
      <c r="Y59" s="913" t="str">
        <f>IF('8c1 - MSA Attribute - Form'!$C59="","",IF(AL59="TRUE",1,0))</f>
        <v/>
      </c>
      <c r="Z59" s="915" t="str">
        <f>IF('8c1 - MSA Attribute - Form'!K59="","",IF('8c1 - MSA Attribute - Form'!J59='8c1 - MSA Attribute - Form'!$C$8,'8c1 - MSA Attribute - Form'!$B$8,'8c1 - MSA Attribute - Form'!$B$9))</f>
        <v/>
      </c>
      <c r="AA59" s="915" t="str">
        <f>IF('8c1 - MSA Attribute - Form'!J59="","",IF('8c1 - MSA Attribute - Form'!K59='8c1 - MSA Attribute - Form'!$C$8,'8c1 - MSA Attribute - Form'!$B$8,'8c1 - MSA Attribute - Form'!$B$9))</f>
        <v/>
      </c>
      <c r="AB59" s="915" t="str">
        <f t="shared" si="14"/>
        <v/>
      </c>
      <c r="AC59" s="913" t="str">
        <f>IF('8c1 - MSA Attribute - Form'!$C59="","",IF(AM59="TRUE",1,0))</f>
        <v/>
      </c>
      <c r="AD59" s="912" t="str">
        <f>IF('8c1 - MSA Attribute - Form'!G59="","",IF(Z59="",AG59,AH59))</f>
        <v/>
      </c>
      <c r="AE59" s="912" t="str">
        <f>IF('8c1 - MSA Attribute - Form'!G59="","",IF(Z59="",AI59,AJ59))</f>
        <v/>
      </c>
      <c r="AF59" s="884"/>
      <c r="AG59" s="910" t="str">
        <f>IF('8c1 - MSA Attribute - Form'!G59="","",IF($R59+$S59+$V59+$W59=4,"TRUE",IF($R59+$S59+$V59+$W59=8,"TRUE","FALSE")))</f>
        <v/>
      </c>
      <c r="AH59" s="910" t="str">
        <f>IF('8c1 - MSA Attribute - Form'!J59="","",IF($R59+$S59+$V59+$W59+$Z59+$AA59=6,"TRUE",IF($R59+$S59+$V59+$W59+$Z59+$AA59=12,"TRUE","FALSE")))</f>
        <v/>
      </c>
      <c r="AI59" s="910" t="str">
        <f>IF('8c1 - MSA Attribute - Form'!G59="","",IF($R59+$S59+$V59+$W59+$Q59=5,"TRUE",IF($R59+$S59+$V59+$W59+$Q59=10,"TRUE","FALSE")))</f>
        <v/>
      </c>
      <c r="AJ59" s="910" t="str">
        <f>IF('8c1 - MSA Attribute - Form'!J59="","",IF($R59+$S59+$V59+$W59+$Z59+$AA59+$Q59=7,"TRUE",IF($R59+$S59+$V59+$W59+$Z59+$AA59+$Q59=14,"TRUE","FALSE")))</f>
        <v/>
      </c>
      <c r="AK59" s="909" t="str">
        <f>IF('8c1 - MSA Attribute - Form'!C59="","",IF('8c1 - MSA Attribute - Form'!Q59+'8c1 - MSA Attribute - Form'!R59+'8c1 - MSA Attribute - Form'!S59=3, "TRUE",IF('8c1 - MSA Attribute - Form'!Q59+'8c1 - MSA Attribute - Form'!R59+'8c1 - MSA Attribute - Form'!S59=6,"TRUE","FALSE")))</f>
        <v/>
      </c>
      <c r="AL59" s="909" t="str">
        <f>IF('8c1 - MSA Attribute - Form'!$C59="","",IF($Q59+V59+W59=3, "TRUE",IF($Q59+V59+W59=6,"TRUE","FALSE")))</f>
        <v/>
      </c>
      <c r="AM59" s="908" t="str">
        <f>IF('8c1 - MSA Attribute - Form'!J59="","",IF('8c1 - MSA Attribute - Form'!$C59="","",IF($Q59+Z59+AA59=3, "TRUE",IF($Q59+Z59+AA59=6,"TRUE","FALSE"))))</f>
        <v/>
      </c>
      <c r="AN59" s="907" t="str">
        <f t="shared" si="15"/>
        <v/>
      </c>
      <c r="AO59" s="907" t="str">
        <f t="shared" si="16"/>
        <v/>
      </c>
      <c r="AP59" s="907" t="str">
        <f t="shared" si="17"/>
        <v/>
      </c>
      <c r="AQ59" s="907" t="str">
        <f t="shared" si="18"/>
        <v/>
      </c>
      <c r="AR59" s="907" t="str">
        <f t="shared" si="19"/>
        <v/>
      </c>
      <c r="AS59" s="907" t="str">
        <f t="shared" si="23"/>
        <v/>
      </c>
      <c r="AT59" s="907" t="str">
        <f t="shared" si="20"/>
        <v/>
      </c>
      <c r="AU59" s="907" t="str">
        <f t="shared" si="21"/>
        <v/>
      </c>
      <c r="AV59" s="907" t="str">
        <f t="shared" si="22"/>
        <v/>
      </c>
    </row>
    <row r="60" spans="2:48" s="930" customFormat="1" ht="15.5">
      <c r="B60" s="929">
        <v>47</v>
      </c>
      <c r="C60" s="924"/>
      <c r="D60" s="923"/>
      <c r="E60" s="920"/>
      <c r="F60" s="933"/>
      <c r="G60" s="921"/>
      <c r="H60" s="920"/>
      <c r="I60" s="933"/>
      <c r="J60" s="921"/>
      <c r="K60" s="920"/>
      <c r="L60" s="927" t="str">
        <f>IF(D60="","",IF('8c1 - MSA Attribute - Form'!AD60="TRUE","Y","N"))</f>
        <v/>
      </c>
      <c r="M60" s="926" t="str">
        <f>IF(E60="","",IF('8c1 - MSA Attribute - Form'!AE60="TRUE","Y","N"))</f>
        <v/>
      </c>
      <c r="P60" s="917">
        <v>47</v>
      </c>
      <c r="Q60" s="916" t="str">
        <f>IF('8c1 - MSA Attribute - Form'!C60="","",IF('8c1 - MSA Attribute - Form'!C60='8c1 - MSA Attribute - Form'!$C$8,'8c1 - MSA Attribute - Form'!$B$8,'8c1 - MSA Attribute - Form'!$B$9))</f>
        <v/>
      </c>
      <c r="R60" s="915" t="str">
        <f>IF('8c1 - MSA Attribute - Form'!D60="","",IF('8c1 - MSA Attribute - Form'!D60='8c1 - MSA Attribute - Form'!$C$8,'8c1 - MSA Attribute - Form'!$B$8,'8c1 - MSA Attribute - Form'!$B$9))</f>
        <v/>
      </c>
      <c r="S60" s="913" t="str">
        <f>IF('8c1 - MSA Attribute - Form'!E60="","",IF('8c1 - MSA Attribute - Form'!E60='8c1 - MSA Attribute - Form'!$C$8,'8c1 - MSA Attribute - Form'!$B$8,'8c1 - MSA Attribute - Form'!$B$9))</f>
        <v/>
      </c>
      <c r="T60" s="915" t="str">
        <f t="shared" si="12"/>
        <v/>
      </c>
      <c r="U60" s="913" t="str">
        <f>IF('8c1 - MSA Attribute - Form'!$C60="","",IF(AK60="TRUE",1,0))</f>
        <v/>
      </c>
      <c r="V60" s="915" t="str">
        <f>IF('8c1 - MSA Attribute - Form'!H60="","",IF('8c1 - MSA Attribute - Form'!G60='8c1 - MSA Attribute - Form'!$C$8,'8c1 - MSA Attribute - Form'!$B$8,'8c1 - MSA Attribute - Form'!$B$9))</f>
        <v/>
      </c>
      <c r="W60" s="913" t="str">
        <f>IF('8c1 - MSA Attribute - Form'!G60="","",IF('8c1 - MSA Attribute - Form'!H60='8c1 - MSA Attribute - Form'!$C$8,'8c1 - MSA Attribute - Form'!$B$8,'8c1 - MSA Attribute - Form'!$B$9))</f>
        <v/>
      </c>
      <c r="X60" s="915" t="str">
        <f t="shared" si="13"/>
        <v/>
      </c>
      <c r="Y60" s="913" t="str">
        <f>IF('8c1 - MSA Attribute - Form'!$C60="","",IF(AL60="TRUE",1,0))</f>
        <v/>
      </c>
      <c r="Z60" s="915" t="str">
        <f>IF('8c1 - MSA Attribute - Form'!K60="","",IF('8c1 - MSA Attribute - Form'!J60='8c1 - MSA Attribute - Form'!$C$8,'8c1 - MSA Attribute - Form'!$B$8,'8c1 - MSA Attribute - Form'!$B$9))</f>
        <v/>
      </c>
      <c r="AA60" s="915" t="str">
        <f>IF('8c1 - MSA Attribute - Form'!J60="","",IF('8c1 - MSA Attribute - Form'!K60='8c1 - MSA Attribute - Form'!$C$8,'8c1 - MSA Attribute - Form'!$B$8,'8c1 - MSA Attribute - Form'!$B$9))</f>
        <v/>
      </c>
      <c r="AB60" s="915" t="str">
        <f t="shared" si="14"/>
        <v/>
      </c>
      <c r="AC60" s="913" t="str">
        <f>IF('8c1 - MSA Attribute - Form'!$C60="","",IF(AM60="TRUE",1,0))</f>
        <v/>
      </c>
      <c r="AD60" s="912" t="str">
        <f>IF('8c1 - MSA Attribute - Form'!G60="","",IF(Z60="",AG60,AH60))</f>
        <v/>
      </c>
      <c r="AE60" s="912" t="str">
        <f>IF('8c1 - MSA Attribute - Form'!G60="","",IF(Z60="",AI60,AJ60))</f>
        <v/>
      </c>
      <c r="AF60" s="884"/>
      <c r="AG60" s="910" t="str">
        <f>IF('8c1 - MSA Attribute - Form'!G60="","",IF($R60+$S60+$V60+$W60=4,"TRUE",IF($R60+$S60+$V60+$W60=8,"TRUE","FALSE")))</f>
        <v/>
      </c>
      <c r="AH60" s="910" t="str">
        <f>IF('8c1 - MSA Attribute - Form'!J60="","",IF($R60+$S60+$V60+$W60+$Z60+$AA60=6,"TRUE",IF($R60+$S60+$V60+$W60+$Z60+$AA60=12,"TRUE","FALSE")))</f>
        <v/>
      </c>
      <c r="AI60" s="910" t="str">
        <f>IF('8c1 - MSA Attribute - Form'!G60="","",IF($R60+$S60+$V60+$W60+$Q60=5,"TRUE",IF($R60+$S60+$V60+$W60+$Q60=10,"TRUE","FALSE")))</f>
        <v/>
      </c>
      <c r="AJ60" s="910" t="str">
        <f>IF('8c1 - MSA Attribute - Form'!J60="","",IF($R60+$S60+$V60+$W60+$Z60+$AA60+$Q60=7,"TRUE",IF($R60+$S60+$V60+$W60+$Z60+$AA60+$Q60=14,"TRUE","FALSE")))</f>
        <v/>
      </c>
      <c r="AK60" s="909" t="str">
        <f>IF('8c1 - MSA Attribute - Form'!C60="","",IF('8c1 - MSA Attribute - Form'!Q60+'8c1 - MSA Attribute - Form'!R60+'8c1 - MSA Attribute - Form'!S60=3, "TRUE",IF('8c1 - MSA Attribute - Form'!Q60+'8c1 - MSA Attribute - Form'!R60+'8c1 - MSA Attribute - Form'!S60=6,"TRUE","FALSE")))</f>
        <v/>
      </c>
      <c r="AL60" s="909" t="str">
        <f>IF('8c1 - MSA Attribute - Form'!$C60="","",IF($Q60+V60+W60=3, "TRUE",IF($Q60+V60+W60=6,"TRUE","FALSE")))</f>
        <v/>
      </c>
      <c r="AM60" s="908" t="str">
        <f>IF('8c1 - MSA Attribute - Form'!J60="","",IF('8c1 - MSA Attribute - Form'!$C60="","",IF($Q60+Z60+AA60=3, "TRUE",IF($Q60+Z60+AA60=6,"TRUE","FALSE"))))</f>
        <v/>
      </c>
      <c r="AN60" s="907" t="str">
        <f t="shared" si="15"/>
        <v/>
      </c>
      <c r="AO60" s="907" t="str">
        <f t="shared" si="16"/>
        <v/>
      </c>
      <c r="AP60" s="907" t="str">
        <f t="shared" si="17"/>
        <v/>
      </c>
      <c r="AQ60" s="907" t="str">
        <f t="shared" si="18"/>
        <v/>
      </c>
      <c r="AR60" s="907" t="str">
        <f t="shared" si="19"/>
        <v/>
      </c>
      <c r="AS60" s="907" t="str">
        <f t="shared" si="23"/>
        <v/>
      </c>
      <c r="AT60" s="907" t="str">
        <f t="shared" si="20"/>
        <v/>
      </c>
      <c r="AU60" s="907" t="str">
        <f t="shared" si="21"/>
        <v/>
      </c>
      <c r="AV60" s="907" t="str">
        <f t="shared" si="22"/>
        <v/>
      </c>
    </row>
    <row r="61" spans="2:48" s="930" customFormat="1" ht="15.5">
      <c r="B61" s="929">
        <v>48</v>
      </c>
      <c r="C61" s="924"/>
      <c r="D61" s="923"/>
      <c r="E61" s="920"/>
      <c r="F61" s="933"/>
      <c r="G61" s="921"/>
      <c r="H61" s="920"/>
      <c r="I61" s="933"/>
      <c r="J61" s="921"/>
      <c r="K61" s="920"/>
      <c r="L61" s="927" t="str">
        <f>IF(D61="","",IF('8c1 - MSA Attribute - Form'!AD61="TRUE","Y","N"))</f>
        <v/>
      </c>
      <c r="M61" s="926" t="str">
        <f>IF(E61="","",IF('8c1 - MSA Attribute - Form'!AE61="TRUE","Y","N"))</f>
        <v/>
      </c>
      <c r="P61" s="917">
        <v>48</v>
      </c>
      <c r="Q61" s="916" t="str">
        <f>IF('8c1 - MSA Attribute - Form'!C61="","",IF('8c1 - MSA Attribute - Form'!C61='8c1 - MSA Attribute - Form'!$C$8,'8c1 - MSA Attribute - Form'!$B$8,'8c1 - MSA Attribute - Form'!$B$9))</f>
        <v/>
      </c>
      <c r="R61" s="915" t="str">
        <f>IF('8c1 - MSA Attribute - Form'!D61="","",IF('8c1 - MSA Attribute - Form'!D61='8c1 - MSA Attribute - Form'!$C$8,'8c1 - MSA Attribute - Form'!$B$8,'8c1 - MSA Attribute - Form'!$B$9))</f>
        <v/>
      </c>
      <c r="S61" s="913" t="str">
        <f>IF('8c1 - MSA Attribute - Form'!E61="","",IF('8c1 - MSA Attribute - Form'!E61='8c1 - MSA Attribute - Form'!$C$8,'8c1 - MSA Attribute - Form'!$B$8,'8c1 - MSA Attribute - Form'!$B$9))</f>
        <v/>
      </c>
      <c r="T61" s="915" t="str">
        <f t="shared" si="12"/>
        <v/>
      </c>
      <c r="U61" s="913" t="str">
        <f>IF('8c1 - MSA Attribute - Form'!$C61="","",IF(AK61="TRUE",1,0))</f>
        <v/>
      </c>
      <c r="V61" s="915" t="str">
        <f>IF('8c1 - MSA Attribute - Form'!H61="","",IF('8c1 - MSA Attribute - Form'!G61='8c1 - MSA Attribute - Form'!$C$8,'8c1 - MSA Attribute - Form'!$B$8,'8c1 - MSA Attribute - Form'!$B$9))</f>
        <v/>
      </c>
      <c r="W61" s="913" t="str">
        <f>IF('8c1 - MSA Attribute - Form'!G61="","",IF('8c1 - MSA Attribute - Form'!H61='8c1 - MSA Attribute - Form'!$C$8,'8c1 - MSA Attribute - Form'!$B$8,'8c1 - MSA Attribute - Form'!$B$9))</f>
        <v/>
      </c>
      <c r="X61" s="915" t="str">
        <f t="shared" si="13"/>
        <v/>
      </c>
      <c r="Y61" s="913" t="str">
        <f>IF('8c1 - MSA Attribute - Form'!$C61="","",IF(AL61="TRUE",1,0))</f>
        <v/>
      </c>
      <c r="Z61" s="915" t="str">
        <f>IF('8c1 - MSA Attribute - Form'!K61="","",IF('8c1 - MSA Attribute - Form'!J61='8c1 - MSA Attribute - Form'!$C$8,'8c1 - MSA Attribute - Form'!$B$8,'8c1 - MSA Attribute - Form'!$B$9))</f>
        <v/>
      </c>
      <c r="AA61" s="915" t="str">
        <f>IF('8c1 - MSA Attribute - Form'!J61="","",IF('8c1 - MSA Attribute - Form'!K61='8c1 - MSA Attribute - Form'!$C$8,'8c1 - MSA Attribute - Form'!$B$8,'8c1 - MSA Attribute - Form'!$B$9))</f>
        <v/>
      </c>
      <c r="AB61" s="915" t="str">
        <f t="shared" si="14"/>
        <v/>
      </c>
      <c r="AC61" s="913" t="str">
        <f>IF('8c1 - MSA Attribute - Form'!$C61="","",IF(AM61="TRUE",1,0))</f>
        <v/>
      </c>
      <c r="AD61" s="912" t="str">
        <f>IF('8c1 - MSA Attribute - Form'!G61="","",IF(Z61="",AG61,AH61))</f>
        <v/>
      </c>
      <c r="AE61" s="912" t="str">
        <f>IF('8c1 - MSA Attribute - Form'!G61="","",IF(Z61="",AI61,AJ61))</f>
        <v/>
      </c>
      <c r="AF61" s="884"/>
      <c r="AG61" s="910" t="str">
        <f>IF('8c1 - MSA Attribute - Form'!G61="","",IF($R61+$S61+$V61+$W61=4,"TRUE",IF($R61+$S61+$V61+$W61=8,"TRUE","FALSE")))</f>
        <v/>
      </c>
      <c r="AH61" s="910" t="str">
        <f>IF('8c1 - MSA Attribute - Form'!J61="","",IF($R61+$S61+$V61+$W61+$Z61+$AA61=6,"TRUE",IF($R61+$S61+$V61+$W61+$Z61+$AA61=12,"TRUE","FALSE")))</f>
        <v/>
      </c>
      <c r="AI61" s="910" t="str">
        <f>IF('8c1 - MSA Attribute - Form'!G61="","",IF($R61+$S61+$V61+$W61+$Q61=5,"TRUE",IF($R61+$S61+$V61+$W61+$Q61=10,"TRUE","FALSE")))</f>
        <v/>
      </c>
      <c r="AJ61" s="910" t="str">
        <f>IF('8c1 - MSA Attribute - Form'!J61="","",IF($R61+$S61+$V61+$W61+$Z61+$AA61+$Q61=7,"TRUE",IF($R61+$S61+$V61+$W61+$Z61+$AA61+$Q61=14,"TRUE","FALSE")))</f>
        <v/>
      </c>
      <c r="AK61" s="909" t="str">
        <f>IF('8c1 - MSA Attribute - Form'!C61="","",IF('8c1 - MSA Attribute - Form'!Q61+'8c1 - MSA Attribute - Form'!R61+'8c1 - MSA Attribute - Form'!S61=3, "TRUE",IF('8c1 - MSA Attribute - Form'!Q61+'8c1 - MSA Attribute - Form'!R61+'8c1 - MSA Attribute - Form'!S61=6,"TRUE","FALSE")))</f>
        <v/>
      </c>
      <c r="AL61" s="909" t="str">
        <f>IF('8c1 - MSA Attribute - Form'!$C61="","",IF($Q61+V61+W61=3, "TRUE",IF($Q61+V61+W61=6,"TRUE","FALSE")))</f>
        <v/>
      </c>
      <c r="AM61" s="908" t="str">
        <f>IF('8c1 - MSA Attribute - Form'!J61="","",IF('8c1 - MSA Attribute - Form'!$C61="","",IF($Q61+Z61+AA61=3, "TRUE",IF($Q61+Z61+AA61=6,"TRUE","FALSE"))))</f>
        <v/>
      </c>
      <c r="AN61" s="907" t="str">
        <f t="shared" si="15"/>
        <v/>
      </c>
      <c r="AO61" s="907" t="str">
        <f t="shared" si="16"/>
        <v/>
      </c>
      <c r="AP61" s="907" t="str">
        <f t="shared" si="17"/>
        <v/>
      </c>
      <c r="AQ61" s="907" t="str">
        <f t="shared" si="18"/>
        <v/>
      </c>
      <c r="AR61" s="907" t="str">
        <f t="shared" si="19"/>
        <v/>
      </c>
      <c r="AS61" s="907" t="str">
        <f t="shared" si="23"/>
        <v/>
      </c>
      <c r="AT61" s="907" t="str">
        <f t="shared" si="20"/>
        <v/>
      </c>
      <c r="AU61" s="907" t="str">
        <f t="shared" si="21"/>
        <v/>
      </c>
      <c r="AV61" s="907" t="str">
        <f t="shared" si="22"/>
        <v/>
      </c>
    </row>
    <row r="62" spans="2:48" s="930" customFormat="1" ht="15.5">
      <c r="B62" s="929">
        <v>49</v>
      </c>
      <c r="C62" s="924"/>
      <c r="D62" s="923"/>
      <c r="E62" s="920"/>
      <c r="F62" s="933"/>
      <c r="G62" s="921"/>
      <c r="H62" s="920"/>
      <c r="I62" s="933"/>
      <c r="J62" s="921"/>
      <c r="K62" s="920"/>
      <c r="L62" s="927" t="str">
        <f>IF(D62="","",IF('8c1 - MSA Attribute - Form'!AD62="TRUE","Y","N"))</f>
        <v/>
      </c>
      <c r="M62" s="926" t="str">
        <f>IF(E62="","",IF('8c1 - MSA Attribute - Form'!AE62="TRUE","Y","N"))</f>
        <v/>
      </c>
      <c r="P62" s="917">
        <v>49</v>
      </c>
      <c r="Q62" s="916" t="str">
        <f>IF('8c1 - MSA Attribute - Form'!C62="","",IF('8c1 - MSA Attribute - Form'!C62='8c1 - MSA Attribute - Form'!$C$8,'8c1 - MSA Attribute - Form'!$B$8,'8c1 - MSA Attribute - Form'!$B$9))</f>
        <v/>
      </c>
      <c r="R62" s="915" t="str">
        <f>IF('8c1 - MSA Attribute - Form'!D62="","",IF('8c1 - MSA Attribute - Form'!D62='8c1 - MSA Attribute - Form'!$C$8,'8c1 - MSA Attribute - Form'!$B$8,'8c1 - MSA Attribute - Form'!$B$9))</f>
        <v/>
      </c>
      <c r="S62" s="913" t="str">
        <f>IF('8c1 - MSA Attribute - Form'!E62="","",IF('8c1 - MSA Attribute - Form'!E62='8c1 - MSA Attribute - Form'!$C$8,'8c1 - MSA Attribute - Form'!$B$8,'8c1 - MSA Attribute - Form'!$B$9))</f>
        <v/>
      </c>
      <c r="T62" s="915" t="str">
        <f t="shared" si="12"/>
        <v/>
      </c>
      <c r="U62" s="913" t="str">
        <f>IF('8c1 - MSA Attribute - Form'!$C62="","",IF(AK62="TRUE",1,0))</f>
        <v/>
      </c>
      <c r="V62" s="915" t="str">
        <f>IF('8c1 - MSA Attribute - Form'!H62="","",IF('8c1 - MSA Attribute - Form'!G62='8c1 - MSA Attribute - Form'!$C$8,'8c1 - MSA Attribute - Form'!$B$8,'8c1 - MSA Attribute - Form'!$B$9))</f>
        <v/>
      </c>
      <c r="W62" s="913" t="str">
        <f>IF('8c1 - MSA Attribute - Form'!G62="","",IF('8c1 - MSA Attribute - Form'!H62='8c1 - MSA Attribute - Form'!$C$8,'8c1 - MSA Attribute - Form'!$B$8,'8c1 - MSA Attribute - Form'!$B$9))</f>
        <v/>
      </c>
      <c r="X62" s="915" t="str">
        <f t="shared" si="13"/>
        <v/>
      </c>
      <c r="Y62" s="913" t="str">
        <f>IF('8c1 - MSA Attribute - Form'!$C62="","",IF(AL62="TRUE",1,0))</f>
        <v/>
      </c>
      <c r="Z62" s="915" t="str">
        <f>IF('8c1 - MSA Attribute - Form'!K62="","",IF('8c1 - MSA Attribute - Form'!J62='8c1 - MSA Attribute - Form'!$C$8,'8c1 - MSA Attribute - Form'!$B$8,'8c1 - MSA Attribute - Form'!$B$9))</f>
        <v/>
      </c>
      <c r="AA62" s="915" t="str">
        <f>IF('8c1 - MSA Attribute - Form'!J62="","",IF('8c1 - MSA Attribute - Form'!K62='8c1 - MSA Attribute - Form'!$C$8,'8c1 - MSA Attribute - Form'!$B$8,'8c1 - MSA Attribute - Form'!$B$9))</f>
        <v/>
      </c>
      <c r="AB62" s="915" t="str">
        <f t="shared" si="14"/>
        <v/>
      </c>
      <c r="AC62" s="913" t="str">
        <f>IF('8c1 - MSA Attribute - Form'!$C62="","",IF(AM62="TRUE",1,0))</f>
        <v/>
      </c>
      <c r="AD62" s="912" t="str">
        <f>IF('8c1 - MSA Attribute - Form'!G62="","",IF(Z62="",AG62,AH62))</f>
        <v/>
      </c>
      <c r="AE62" s="912" t="str">
        <f>IF('8c1 - MSA Attribute - Form'!G62="","",IF(Z62="",AI62,AJ62))</f>
        <v/>
      </c>
      <c r="AF62" s="884"/>
      <c r="AG62" s="910" t="str">
        <f>IF('8c1 - MSA Attribute - Form'!G62="","",IF($R62+$S62+$V62+$W62=4,"TRUE",IF($R62+$S62+$V62+$W62=8,"TRUE","FALSE")))</f>
        <v/>
      </c>
      <c r="AH62" s="910" t="str">
        <f>IF('8c1 - MSA Attribute - Form'!J62="","",IF($R62+$S62+$V62+$W62+$Z62+$AA62=6,"TRUE",IF($R62+$S62+$V62+$W62+$Z62+$AA62=12,"TRUE","FALSE")))</f>
        <v/>
      </c>
      <c r="AI62" s="910" t="str">
        <f>IF('8c1 - MSA Attribute - Form'!G62="","",IF($R62+$S62+$V62+$W62+$Q62=5,"TRUE",IF($R62+$S62+$V62+$W62+$Q62=10,"TRUE","FALSE")))</f>
        <v/>
      </c>
      <c r="AJ62" s="910" t="str">
        <f>IF('8c1 - MSA Attribute - Form'!J62="","",IF($R62+$S62+$V62+$W62+$Z62+$AA62+$Q62=7,"TRUE",IF($R62+$S62+$V62+$W62+$Z62+$AA62+$Q62=14,"TRUE","FALSE")))</f>
        <v/>
      </c>
      <c r="AK62" s="909" t="str">
        <f>IF('8c1 - MSA Attribute - Form'!C62="","",IF('8c1 - MSA Attribute - Form'!Q62+'8c1 - MSA Attribute - Form'!R62+'8c1 - MSA Attribute - Form'!S62=3, "TRUE",IF('8c1 - MSA Attribute - Form'!Q62+'8c1 - MSA Attribute - Form'!R62+'8c1 - MSA Attribute - Form'!S62=6,"TRUE","FALSE")))</f>
        <v/>
      </c>
      <c r="AL62" s="909" t="str">
        <f>IF('8c1 - MSA Attribute - Form'!$C62="","",IF($Q62+V62+W62=3, "TRUE",IF($Q62+V62+W62=6,"TRUE","FALSE")))</f>
        <v/>
      </c>
      <c r="AM62" s="908" t="str">
        <f>IF('8c1 - MSA Attribute - Form'!J62="","",IF('8c1 - MSA Attribute - Form'!$C62="","",IF($Q62+Z62+AA62=3, "TRUE",IF($Q62+Z62+AA62=6,"TRUE","FALSE"))))</f>
        <v/>
      </c>
      <c r="AN62" s="907" t="str">
        <f t="shared" si="15"/>
        <v/>
      </c>
      <c r="AO62" s="907" t="str">
        <f t="shared" si="16"/>
        <v/>
      </c>
      <c r="AP62" s="907" t="str">
        <f t="shared" si="17"/>
        <v/>
      </c>
      <c r="AQ62" s="907" t="str">
        <f t="shared" si="18"/>
        <v/>
      </c>
      <c r="AR62" s="907" t="str">
        <f t="shared" si="19"/>
        <v/>
      </c>
      <c r="AS62" s="907" t="str">
        <f t="shared" si="23"/>
        <v/>
      </c>
      <c r="AT62" s="907" t="str">
        <f t="shared" si="20"/>
        <v/>
      </c>
      <c r="AU62" s="907" t="str">
        <f t="shared" si="21"/>
        <v/>
      </c>
      <c r="AV62" s="907" t="str">
        <f t="shared" si="22"/>
        <v/>
      </c>
    </row>
    <row r="63" spans="2:48" s="930" customFormat="1" ht="15.5">
      <c r="B63" s="929">
        <v>50</v>
      </c>
      <c r="C63" s="924"/>
      <c r="D63" s="923"/>
      <c r="E63" s="920"/>
      <c r="F63" s="933"/>
      <c r="G63" s="921"/>
      <c r="H63" s="920"/>
      <c r="I63" s="933"/>
      <c r="J63" s="921"/>
      <c r="K63" s="920"/>
      <c r="L63" s="927" t="str">
        <f>IF(D63="","",IF('8c1 - MSA Attribute - Form'!AD63="TRUE","Y","N"))</f>
        <v/>
      </c>
      <c r="M63" s="926" t="str">
        <f>IF(E63="","",IF('8c1 - MSA Attribute - Form'!AE63="TRUE","Y","N"))</f>
        <v/>
      </c>
      <c r="P63" s="917">
        <v>50</v>
      </c>
      <c r="Q63" s="916" t="str">
        <f>IF('8c1 - MSA Attribute - Form'!C63="","",IF('8c1 - MSA Attribute - Form'!C63='8c1 - MSA Attribute - Form'!$C$8,'8c1 - MSA Attribute - Form'!$B$8,'8c1 - MSA Attribute - Form'!$B$9))</f>
        <v/>
      </c>
      <c r="R63" s="915" t="str">
        <f>IF('8c1 - MSA Attribute - Form'!D63="","",IF('8c1 - MSA Attribute - Form'!D63='8c1 - MSA Attribute - Form'!$C$8,'8c1 - MSA Attribute - Form'!$B$8,'8c1 - MSA Attribute - Form'!$B$9))</f>
        <v/>
      </c>
      <c r="S63" s="913" t="str">
        <f>IF('8c1 - MSA Attribute - Form'!E63="","",IF('8c1 - MSA Attribute - Form'!E63='8c1 - MSA Attribute - Form'!$C$8,'8c1 - MSA Attribute - Form'!$B$8,'8c1 - MSA Attribute - Form'!$B$9))</f>
        <v/>
      </c>
      <c r="T63" s="915" t="str">
        <f t="shared" si="12"/>
        <v/>
      </c>
      <c r="U63" s="913" t="str">
        <f>IF('8c1 - MSA Attribute - Form'!$C63="","",IF(AK63="TRUE",1,0))</f>
        <v/>
      </c>
      <c r="V63" s="915" t="str">
        <f>IF('8c1 - MSA Attribute - Form'!H63="","",IF('8c1 - MSA Attribute - Form'!G63='8c1 - MSA Attribute - Form'!$C$8,'8c1 - MSA Attribute - Form'!$B$8,'8c1 - MSA Attribute - Form'!$B$9))</f>
        <v/>
      </c>
      <c r="W63" s="913" t="str">
        <f>IF('8c1 - MSA Attribute - Form'!G63="","",IF('8c1 - MSA Attribute - Form'!H63='8c1 - MSA Attribute - Form'!$C$8,'8c1 - MSA Attribute - Form'!$B$8,'8c1 - MSA Attribute - Form'!$B$9))</f>
        <v/>
      </c>
      <c r="X63" s="915" t="str">
        <f t="shared" si="13"/>
        <v/>
      </c>
      <c r="Y63" s="913" t="str">
        <f>IF('8c1 - MSA Attribute - Form'!$C63="","",IF(AL63="TRUE",1,0))</f>
        <v/>
      </c>
      <c r="Z63" s="915" t="str">
        <f>IF('8c1 - MSA Attribute - Form'!K63="","",IF('8c1 - MSA Attribute - Form'!J63='8c1 - MSA Attribute - Form'!$C$8,'8c1 - MSA Attribute - Form'!$B$8,'8c1 - MSA Attribute - Form'!$B$9))</f>
        <v/>
      </c>
      <c r="AA63" s="915" t="str">
        <f>IF('8c1 - MSA Attribute - Form'!J63="","",IF('8c1 - MSA Attribute - Form'!K63='8c1 - MSA Attribute - Form'!$C$8,'8c1 - MSA Attribute - Form'!$B$8,'8c1 - MSA Attribute - Form'!$B$9))</f>
        <v/>
      </c>
      <c r="AB63" s="915" t="str">
        <f t="shared" si="14"/>
        <v/>
      </c>
      <c r="AC63" s="913" t="str">
        <f>IF('8c1 - MSA Attribute - Form'!$C63="","",IF(AM63="TRUE",1,0))</f>
        <v/>
      </c>
      <c r="AD63" s="912" t="str">
        <f>IF('8c1 - MSA Attribute - Form'!G63="","",IF(Z63="",AG63,AH63))</f>
        <v/>
      </c>
      <c r="AE63" s="912" t="str">
        <f>IF('8c1 - MSA Attribute - Form'!G63="","",IF(Z63="",AI63,AJ63))</f>
        <v/>
      </c>
      <c r="AF63" s="884"/>
      <c r="AG63" s="910" t="str">
        <f>IF('8c1 - MSA Attribute - Form'!G63="","",IF($R63+$S63+$V63+$W63=4,"TRUE",IF($R63+$S63+$V63+$W63=8,"TRUE","FALSE")))</f>
        <v/>
      </c>
      <c r="AH63" s="910" t="str">
        <f>IF('8c1 - MSA Attribute - Form'!J63="","",IF($R63+$S63+$V63+$W63+$Z63+$AA63=6,"TRUE",IF($R63+$S63+$V63+$W63+$Z63+$AA63=12,"TRUE","FALSE")))</f>
        <v/>
      </c>
      <c r="AI63" s="910" t="str">
        <f>IF('8c1 - MSA Attribute - Form'!G63="","",IF($R63+$S63+$V63+$W63+$Q63=5,"TRUE",IF($R63+$S63+$V63+$W63+$Q63=10,"TRUE","FALSE")))</f>
        <v/>
      </c>
      <c r="AJ63" s="910" t="str">
        <f>IF('8c1 - MSA Attribute - Form'!J63="","",IF($R63+$S63+$V63+$W63+$Z63+$AA63+$Q63=7,"TRUE",IF($R63+$S63+$V63+$W63+$Z63+$AA63+$Q63=14,"TRUE","FALSE")))</f>
        <v/>
      </c>
      <c r="AK63" s="909" t="str">
        <f>IF('8c1 - MSA Attribute - Form'!C63="","",IF('8c1 - MSA Attribute - Form'!Q63+'8c1 - MSA Attribute - Form'!R63+'8c1 - MSA Attribute - Form'!S63=3, "TRUE",IF('8c1 - MSA Attribute - Form'!Q63+'8c1 - MSA Attribute - Form'!R63+'8c1 - MSA Attribute - Form'!S63=6,"TRUE","FALSE")))</f>
        <v/>
      </c>
      <c r="AL63" s="909" t="str">
        <f>IF('8c1 - MSA Attribute - Form'!$C63="","",IF($Q63+V63+W63=3, "TRUE",IF($Q63+V63+W63=6,"TRUE","FALSE")))</f>
        <v/>
      </c>
      <c r="AM63" s="908" t="str">
        <f>IF('8c1 - MSA Attribute - Form'!J63="","",IF('8c1 - MSA Attribute - Form'!$C63="","",IF($Q63+Z63+AA63=3, "TRUE",IF($Q63+Z63+AA63=6,"TRUE","FALSE"))))</f>
        <v/>
      </c>
      <c r="AN63" s="907" t="str">
        <f t="shared" si="15"/>
        <v/>
      </c>
      <c r="AO63" s="907" t="str">
        <f t="shared" si="16"/>
        <v/>
      </c>
      <c r="AP63" s="907" t="str">
        <f t="shared" si="17"/>
        <v/>
      </c>
      <c r="AQ63" s="907" t="str">
        <f t="shared" si="18"/>
        <v/>
      </c>
      <c r="AR63" s="907" t="str">
        <f t="shared" si="19"/>
        <v/>
      </c>
      <c r="AS63" s="907" t="str">
        <f t="shared" si="23"/>
        <v/>
      </c>
      <c r="AT63" s="907" t="str">
        <f t="shared" si="20"/>
        <v/>
      </c>
      <c r="AU63" s="907" t="str">
        <f t="shared" si="21"/>
        <v/>
      </c>
      <c r="AV63" s="907" t="str">
        <f t="shared" si="22"/>
        <v/>
      </c>
    </row>
    <row r="64" spans="2:48" s="930" customFormat="1" ht="15.5">
      <c r="B64" s="929">
        <v>51</v>
      </c>
      <c r="C64" s="924"/>
      <c r="D64" s="923"/>
      <c r="E64" s="920"/>
      <c r="F64" s="933"/>
      <c r="G64" s="921"/>
      <c r="H64" s="920"/>
      <c r="I64" s="933"/>
      <c r="J64" s="921"/>
      <c r="K64" s="920"/>
      <c r="L64" s="927" t="str">
        <f>IF(D64="","",IF('8c1 - MSA Attribute - Form'!AD64="TRUE","Y","N"))</f>
        <v/>
      </c>
      <c r="M64" s="926" t="str">
        <f>IF(E64="","",IF('8c1 - MSA Attribute - Form'!AE64="TRUE","Y","N"))</f>
        <v/>
      </c>
      <c r="P64" s="917">
        <v>51</v>
      </c>
      <c r="Q64" s="916" t="str">
        <f>IF('8c1 - MSA Attribute - Form'!C64="","",IF('8c1 - MSA Attribute - Form'!C64='8c1 - MSA Attribute - Form'!$C$8,'8c1 - MSA Attribute - Form'!$B$8,'8c1 - MSA Attribute - Form'!$B$9))</f>
        <v/>
      </c>
      <c r="R64" s="915" t="str">
        <f>IF('8c1 - MSA Attribute - Form'!D64="","",IF('8c1 - MSA Attribute - Form'!D64='8c1 - MSA Attribute - Form'!$C$8,'8c1 - MSA Attribute - Form'!$B$8,'8c1 - MSA Attribute - Form'!$B$9))</f>
        <v/>
      </c>
      <c r="S64" s="913" t="str">
        <f>IF('8c1 - MSA Attribute - Form'!E64="","",IF('8c1 - MSA Attribute - Form'!E64='8c1 - MSA Attribute - Form'!$C$8,'8c1 - MSA Attribute - Form'!$B$8,'8c1 - MSA Attribute - Form'!$B$9))</f>
        <v/>
      </c>
      <c r="T64" s="915" t="str">
        <f t="shared" si="12"/>
        <v/>
      </c>
      <c r="U64" s="913" t="str">
        <f>IF('8c1 - MSA Attribute - Form'!$C64="","",IF(AK64="TRUE",1,0))</f>
        <v/>
      </c>
      <c r="V64" s="915" t="str">
        <f>IF('8c1 - MSA Attribute - Form'!H64="","",IF('8c1 - MSA Attribute - Form'!G64='8c1 - MSA Attribute - Form'!$C$8,'8c1 - MSA Attribute - Form'!$B$8,'8c1 - MSA Attribute - Form'!$B$9))</f>
        <v/>
      </c>
      <c r="W64" s="913" t="str">
        <f>IF('8c1 - MSA Attribute - Form'!G64="","",IF('8c1 - MSA Attribute - Form'!H64='8c1 - MSA Attribute - Form'!$C$8,'8c1 - MSA Attribute - Form'!$B$8,'8c1 - MSA Attribute - Form'!$B$9))</f>
        <v/>
      </c>
      <c r="X64" s="915" t="str">
        <f t="shared" si="13"/>
        <v/>
      </c>
      <c r="Y64" s="913" t="str">
        <f>IF('8c1 - MSA Attribute - Form'!$C64="","",IF(AL64="TRUE",1,0))</f>
        <v/>
      </c>
      <c r="Z64" s="915" t="str">
        <f>IF('8c1 - MSA Attribute - Form'!K64="","",IF('8c1 - MSA Attribute - Form'!J64='8c1 - MSA Attribute - Form'!$C$8,'8c1 - MSA Attribute - Form'!$B$8,'8c1 - MSA Attribute - Form'!$B$9))</f>
        <v/>
      </c>
      <c r="AA64" s="915" t="str">
        <f>IF('8c1 - MSA Attribute - Form'!J64="","",IF('8c1 - MSA Attribute - Form'!K64='8c1 - MSA Attribute - Form'!$C$8,'8c1 - MSA Attribute - Form'!$B$8,'8c1 - MSA Attribute - Form'!$B$9))</f>
        <v/>
      </c>
      <c r="AB64" s="915" t="str">
        <f t="shared" si="14"/>
        <v/>
      </c>
      <c r="AC64" s="913" t="str">
        <f>IF('8c1 - MSA Attribute - Form'!$C64="","",IF(AM64="TRUE",1,0))</f>
        <v/>
      </c>
      <c r="AD64" s="912" t="str">
        <f>IF('8c1 - MSA Attribute - Form'!G64="","",IF(Z64="",AG64,AH64))</f>
        <v/>
      </c>
      <c r="AE64" s="912" t="str">
        <f>IF('8c1 - MSA Attribute - Form'!G64="","",IF(Z64="",AI64,AJ64))</f>
        <v/>
      </c>
      <c r="AF64" s="884"/>
      <c r="AG64" s="910" t="str">
        <f>IF('8c1 - MSA Attribute - Form'!G64="","",IF($R64+$S64+$V64+$W64=4,"TRUE",IF($R64+$S64+$V64+$W64=8,"TRUE","FALSE")))</f>
        <v/>
      </c>
      <c r="AH64" s="910" t="str">
        <f>IF('8c1 - MSA Attribute - Form'!J64="","",IF($R64+$S64+$V64+$W64+$Z64+$AA64=6,"TRUE",IF($R64+$S64+$V64+$W64+$Z64+$AA64=12,"TRUE","FALSE")))</f>
        <v/>
      </c>
      <c r="AI64" s="910" t="str">
        <f>IF('8c1 - MSA Attribute - Form'!G64="","",IF($R64+$S64+$V64+$W64+$Q64=5,"TRUE",IF($R64+$S64+$V64+$W64+$Q64=10,"TRUE","FALSE")))</f>
        <v/>
      </c>
      <c r="AJ64" s="910" t="str">
        <f>IF('8c1 - MSA Attribute - Form'!J64="","",IF($R64+$S64+$V64+$W64+$Z64+$AA64+$Q64=7,"TRUE",IF($R64+$S64+$V64+$W64+$Z64+$AA64+$Q64=14,"TRUE","FALSE")))</f>
        <v/>
      </c>
      <c r="AK64" s="909" t="str">
        <f>IF('8c1 - MSA Attribute - Form'!C64="","",IF('8c1 - MSA Attribute - Form'!Q64+'8c1 - MSA Attribute - Form'!R64+'8c1 - MSA Attribute - Form'!S64=3, "TRUE",IF('8c1 - MSA Attribute - Form'!Q64+'8c1 - MSA Attribute - Form'!R64+'8c1 - MSA Attribute - Form'!S64=6,"TRUE","FALSE")))</f>
        <v/>
      </c>
      <c r="AL64" s="909" t="str">
        <f>IF('8c1 - MSA Attribute - Form'!$C64="","",IF($Q64+V64+W64=3, "TRUE",IF($Q64+V64+W64=6,"TRUE","FALSE")))</f>
        <v/>
      </c>
      <c r="AM64" s="908" t="str">
        <f>IF('8c1 - MSA Attribute - Form'!J64="","",IF('8c1 - MSA Attribute - Form'!$C64="","",IF($Q64+Z64+AA64=3, "TRUE",IF($Q64+Z64+AA64=6,"TRUE","FALSE"))))</f>
        <v/>
      </c>
      <c r="AN64" s="907" t="str">
        <f t="shared" si="15"/>
        <v/>
      </c>
      <c r="AO64" s="907" t="str">
        <f t="shared" si="16"/>
        <v/>
      </c>
      <c r="AP64" s="907" t="str">
        <f t="shared" si="17"/>
        <v/>
      </c>
      <c r="AQ64" s="907" t="str">
        <f t="shared" si="18"/>
        <v/>
      </c>
      <c r="AR64" s="907" t="str">
        <f t="shared" si="19"/>
        <v/>
      </c>
      <c r="AS64" s="907" t="str">
        <f t="shared" si="23"/>
        <v/>
      </c>
      <c r="AT64" s="907" t="str">
        <f t="shared" si="20"/>
        <v/>
      </c>
      <c r="AU64" s="907" t="str">
        <f t="shared" si="21"/>
        <v/>
      </c>
      <c r="AV64" s="907" t="str">
        <f t="shared" si="22"/>
        <v/>
      </c>
    </row>
    <row r="65" spans="2:48" s="930" customFormat="1" ht="15.5">
      <c r="B65" s="929">
        <v>52</v>
      </c>
      <c r="C65" s="924"/>
      <c r="D65" s="923"/>
      <c r="E65" s="920"/>
      <c r="F65" s="933"/>
      <c r="G65" s="921"/>
      <c r="H65" s="920"/>
      <c r="I65" s="933"/>
      <c r="J65" s="921"/>
      <c r="K65" s="920"/>
      <c r="L65" s="927" t="str">
        <f>IF(D65="","",IF('8c1 - MSA Attribute - Form'!AD65="TRUE","Y","N"))</f>
        <v/>
      </c>
      <c r="M65" s="926" t="str">
        <f>IF(E65="","",IF('8c1 - MSA Attribute - Form'!AE65="TRUE","Y","N"))</f>
        <v/>
      </c>
      <c r="P65" s="917">
        <v>52</v>
      </c>
      <c r="Q65" s="916" t="str">
        <f>IF('8c1 - MSA Attribute - Form'!C65="","",IF('8c1 - MSA Attribute - Form'!C65='8c1 - MSA Attribute - Form'!$C$8,'8c1 - MSA Attribute - Form'!$B$8,'8c1 - MSA Attribute - Form'!$B$9))</f>
        <v/>
      </c>
      <c r="R65" s="915" t="str">
        <f>IF('8c1 - MSA Attribute - Form'!D65="","",IF('8c1 - MSA Attribute - Form'!D65='8c1 - MSA Attribute - Form'!$C$8,'8c1 - MSA Attribute - Form'!$B$8,'8c1 - MSA Attribute - Form'!$B$9))</f>
        <v/>
      </c>
      <c r="S65" s="913" t="str">
        <f>IF('8c1 - MSA Attribute - Form'!E65="","",IF('8c1 - MSA Attribute - Form'!E65='8c1 - MSA Attribute - Form'!$C$8,'8c1 - MSA Attribute - Form'!$B$8,'8c1 - MSA Attribute - Form'!$B$9))</f>
        <v/>
      </c>
      <c r="T65" s="915" t="str">
        <f t="shared" si="12"/>
        <v/>
      </c>
      <c r="U65" s="913" t="str">
        <f>IF('8c1 - MSA Attribute - Form'!$C65="","",IF(AK65="TRUE",1,0))</f>
        <v/>
      </c>
      <c r="V65" s="915" t="str">
        <f>IF('8c1 - MSA Attribute - Form'!H65="","",IF('8c1 - MSA Attribute - Form'!G65='8c1 - MSA Attribute - Form'!$C$8,'8c1 - MSA Attribute - Form'!$B$8,'8c1 - MSA Attribute - Form'!$B$9))</f>
        <v/>
      </c>
      <c r="W65" s="913" t="str">
        <f>IF('8c1 - MSA Attribute - Form'!G65="","",IF('8c1 - MSA Attribute - Form'!H65='8c1 - MSA Attribute - Form'!$C$8,'8c1 - MSA Attribute - Form'!$B$8,'8c1 - MSA Attribute - Form'!$B$9))</f>
        <v/>
      </c>
      <c r="X65" s="915" t="str">
        <f t="shared" si="13"/>
        <v/>
      </c>
      <c r="Y65" s="913" t="str">
        <f>IF('8c1 - MSA Attribute - Form'!$C65="","",IF(AL65="TRUE",1,0))</f>
        <v/>
      </c>
      <c r="Z65" s="915" t="str">
        <f>IF('8c1 - MSA Attribute - Form'!K65="","",IF('8c1 - MSA Attribute - Form'!J65='8c1 - MSA Attribute - Form'!$C$8,'8c1 - MSA Attribute - Form'!$B$8,'8c1 - MSA Attribute - Form'!$B$9))</f>
        <v/>
      </c>
      <c r="AA65" s="915" t="str">
        <f>IF('8c1 - MSA Attribute - Form'!J65="","",IF('8c1 - MSA Attribute - Form'!K65='8c1 - MSA Attribute - Form'!$C$8,'8c1 - MSA Attribute - Form'!$B$8,'8c1 - MSA Attribute - Form'!$B$9))</f>
        <v/>
      </c>
      <c r="AB65" s="915" t="str">
        <f t="shared" si="14"/>
        <v/>
      </c>
      <c r="AC65" s="913" t="str">
        <f>IF('8c1 - MSA Attribute - Form'!$C65="","",IF(AM65="TRUE",1,0))</f>
        <v/>
      </c>
      <c r="AD65" s="912" t="str">
        <f>IF('8c1 - MSA Attribute - Form'!G65="","",IF(Z65="",AG65,AH65))</f>
        <v/>
      </c>
      <c r="AE65" s="912" t="str">
        <f>IF('8c1 - MSA Attribute - Form'!G65="","",IF(Z65="",AI65,AJ65))</f>
        <v/>
      </c>
      <c r="AF65" s="884"/>
      <c r="AG65" s="910" t="str">
        <f>IF('8c1 - MSA Attribute - Form'!G65="","",IF($R65+$S65+$V65+$W65=4,"TRUE",IF($R65+$S65+$V65+$W65=8,"TRUE","FALSE")))</f>
        <v/>
      </c>
      <c r="AH65" s="910" t="str">
        <f>IF('8c1 - MSA Attribute - Form'!J65="","",IF($R65+$S65+$V65+$W65+$Z65+$AA65=6,"TRUE",IF($R65+$S65+$V65+$W65+$Z65+$AA65=12,"TRUE","FALSE")))</f>
        <v/>
      </c>
      <c r="AI65" s="910" t="str">
        <f>IF('8c1 - MSA Attribute - Form'!G65="","",IF($R65+$S65+$V65+$W65+$Q65=5,"TRUE",IF($R65+$S65+$V65+$W65+$Q65=10,"TRUE","FALSE")))</f>
        <v/>
      </c>
      <c r="AJ65" s="910" t="str">
        <f>IF('8c1 - MSA Attribute - Form'!J65="","",IF($R65+$S65+$V65+$W65+$Z65+$AA65+$Q65=7,"TRUE",IF($R65+$S65+$V65+$W65+$Z65+$AA65+$Q65=14,"TRUE","FALSE")))</f>
        <v/>
      </c>
      <c r="AK65" s="909" t="str">
        <f>IF('8c1 - MSA Attribute - Form'!C65="","",IF('8c1 - MSA Attribute - Form'!Q65+'8c1 - MSA Attribute - Form'!R65+'8c1 - MSA Attribute - Form'!S65=3, "TRUE",IF('8c1 - MSA Attribute - Form'!Q65+'8c1 - MSA Attribute - Form'!R65+'8c1 - MSA Attribute - Form'!S65=6,"TRUE","FALSE")))</f>
        <v/>
      </c>
      <c r="AL65" s="909" t="str">
        <f>IF('8c1 - MSA Attribute - Form'!$C65="","",IF($Q65+V65+W65=3, "TRUE",IF($Q65+V65+W65=6,"TRUE","FALSE")))</f>
        <v/>
      </c>
      <c r="AM65" s="908" t="str">
        <f>IF('8c1 - MSA Attribute - Form'!J65="","",IF('8c1 - MSA Attribute - Form'!$C65="","",IF($Q65+Z65+AA65=3, "TRUE",IF($Q65+Z65+AA65=6,"TRUE","FALSE"))))</f>
        <v/>
      </c>
      <c r="AN65" s="907" t="str">
        <f t="shared" si="15"/>
        <v/>
      </c>
      <c r="AO65" s="907" t="str">
        <f t="shared" si="16"/>
        <v/>
      </c>
      <c r="AP65" s="907" t="str">
        <f t="shared" si="17"/>
        <v/>
      </c>
      <c r="AQ65" s="907" t="str">
        <f t="shared" si="18"/>
        <v/>
      </c>
      <c r="AR65" s="907" t="str">
        <f t="shared" si="19"/>
        <v/>
      </c>
      <c r="AS65" s="907" t="str">
        <f t="shared" si="23"/>
        <v/>
      </c>
      <c r="AT65" s="907" t="str">
        <f t="shared" si="20"/>
        <v/>
      </c>
      <c r="AU65" s="907" t="str">
        <f t="shared" si="21"/>
        <v/>
      </c>
      <c r="AV65" s="907" t="str">
        <f t="shared" si="22"/>
        <v/>
      </c>
    </row>
    <row r="66" spans="2:48" s="930" customFormat="1" ht="15.5">
      <c r="B66" s="929">
        <v>53</v>
      </c>
      <c r="C66" s="924"/>
      <c r="D66" s="923"/>
      <c r="E66" s="920"/>
      <c r="F66" s="933"/>
      <c r="G66" s="921"/>
      <c r="H66" s="920"/>
      <c r="I66" s="933"/>
      <c r="J66" s="921"/>
      <c r="K66" s="920"/>
      <c r="L66" s="927" t="str">
        <f>IF(D66="","",IF('8c1 - MSA Attribute - Form'!AD66="TRUE","Y","N"))</f>
        <v/>
      </c>
      <c r="M66" s="926" t="str">
        <f>IF(E66="","",IF('8c1 - MSA Attribute - Form'!AE66="TRUE","Y","N"))</f>
        <v/>
      </c>
      <c r="P66" s="917">
        <v>53</v>
      </c>
      <c r="Q66" s="916" t="str">
        <f>IF('8c1 - MSA Attribute - Form'!C66="","",IF('8c1 - MSA Attribute - Form'!C66='8c1 - MSA Attribute - Form'!$C$8,'8c1 - MSA Attribute - Form'!$B$8,'8c1 - MSA Attribute - Form'!$B$9))</f>
        <v/>
      </c>
      <c r="R66" s="915" t="str">
        <f>IF('8c1 - MSA Attribute - Form'!D66="","",IF('8c1 - MSA Attribute - Form'!D66='8c1 - MSA Attribute - Form'!$C$8,'8c1 - MSA Attribute - Form'!$B$8,'8c1 - MSA Attribute - Form'!$B$9))</f>
        <v/>
      </c>
      <c r="S66" s="913" t="str">
        <f>IF('8c1 - MSA Attribute - Form'!E66="","",IF('8c1 - MSA Attribute - Form'!E66='8c1 - MSA Attribute - Form'!$C$8,'8c1 - MSA Attribute - Form'!$B$8,'8c1 - MSA Attribute - Form'!$B$9))</f>
        <v/>
      </c>
      <c r="T66" s="915" t="str">
        <f t="shared" si="12"/>
        <v/>
      </c>
      <c r="U66" s="913" t="str">
        <f>IF('8c1 - MSA Attribute - Form'!$C66="","",IF(AK66="TRUE",1,0))</f>
        <v/>
      </c>
      <c r="V66" s="915" t="str">
        <f>IF('8c1 - MSA Attribute - Form'!H66="","",IF('8c1 - MSA Attribute - Form'!G66='8c1 - MSA Attribute - Form'!$C$8,'8c1 - MSA Attribute - Form'!$B$8,'8c1 - MSA Attribute - Form'!$B$9))</f>
        <v/>
      </c>
      <c r="W66" s="913" t="str">
        <f>IF('8c1 - MSA Attribute - Form'!G66="","",IF('8c1 - MSA Attribute - Form'!H66='8c1 - MSA Attribute - Form'!$C$8,'8c1 - MSA Attribute - Form'!$B$8,'8c1 - MSA Attribute - Form'!$B$9))</f>
        <v/>
      </c>
      <c r="X66" s="915" t="str">
        <f t="shared" si="13"/>
        <v/>
      </c>
      <c r="Y66" s="913" t="str">
        <f>IF('8c1 - MSA Attribute - Form'!$C66="","",IF(AL66="TRUE",1,0))</f>
        <v/>
      </c>
      <c r="Z66" s="915" t="str">
        <f>IF('8c1 - MSA Attribute - Form'!K66="","",IF('8c1 - MSA Attribute - Form'!J66='8c1 - MSA Attribute - Form'!$C$8,'8c1 - MSA Attribute - Form'!$B$8,'8c1 - MSA Attribute - Form'!$B$9))</f>
        <v/>
      </c>
      <c r="AA66" s="915" t="str">
        <f>IF('8c1 - MSA Attribute - Form'!J66="","",IF('8c1 - MSA Attribute - Form'!K66='8c1 - MSA Attribute - Form'!$C$8,'8c1 - MSA Attribute - Form'!$B$8,'8c1 - MSA Attribute - Form'!$B$9))</f>
        <v/>
      </c>
      <c r="AB66" s="915" t="str">
        <f t="shared" si="14"/>
        <v/>
      </c>
      <c r="AC66" s="913" t="str">
        <f>IF('8c1 - MSA Attribute - Form'!$C66="","",IF(AM66="TRUE",1,0))</f>
        <v/>
      </c>
      <c r="AD66" s="912" t="str">
        <f>IF('8c1 - MSA Attribute - Form'!G66="","",IF(Z66="",AG66,AH66))</f>
        <v/>
      </c>
      <c r="AE66" s="912" t="str">
        <f>IF('8c1 - MSA Attribute - Form'!G66="","",IF(Z66="",AI66,AJ66))</f>
        <v/>
      </c>
      <c r="AF66" s="884"/>
      <c r="AG66" s="910" t="str">
        <f>IF('8c1 - MSA Attribute - Form'!G66="","",IF($R66+$S66+$V66+$W66=4,"TRUE",IF($R66+$S66+$V66+$W66=8,"TRUE","FALSE")))</f>
        <v/>
      </c>
      <c r="AH66" s="910" t="str">
        <f>IF('8c1 - MSA Attribute - Form'!J66="","",IF($R66+$S66+$V66+$W66+$Z66+$AA66=6,"TRUE",IF($R66+$S66+$V66+$W66+$Z66+$AA66=12,"TRUE","FALSE")))</f>
        <v/>
      </c>
      <c r="AI66" s="910" t="str">
        <f>IF('8c1 - MSA Attribute - Form'!G66="","",IF($R66+$S66+$V66+$W66+$Q66=5,"TRUE",IF($R66+$S66+$V66+$W66+$Q66=10,"TRUE","FALSE")))</f>
        <v/>
      </c>
      <c r="AJ66" s="910" t="str">
        <f>IF('8c1 - MSA Attribute - Form'!J66="","",IF($R66+$S66+$V66+$W66+$Z66+$AA66+$Q66=7,"TRUE",IF($R66+$S66+$V66+$W66+$Z66+$AA66+$Q66=14,"TRUE","FALSE")))</f>
        <v/>
      </c>
      <c r="AK66" s="909" t="str">
        <f>IF('8c1 - MSA Attribute - Form'!C66="","",IF('8c1 - MSA Attribute - Form'!Q66+'8c1 - MSA Attribute - Form'!R66+'8c1 - MSA Attribute - Form'!S66=3, "TRUE",IF('8c1 - MSA Attribute - Form'!Q66+'8c1 - MSA Attribute - Form'!R66+'8c1 - MSA Attribute - Form'!S66=6,"TRUE","FALSE")))</f>
        <v/>
      </c>
      <c r="AL66" s="909" t="str">
        <f>IF('8c1 - MSA Attribute - Form'!$C66="","",IF($Q66+V66+W66=3, "TRUE",IF($Q66+V66+W66=6,"TRUE","FALSE")))</f>
        <v/>
      </c>
      <c r="AM66" s="908" t="str">
        <f>IF('8c1 - MSA Attribute - Form'!J66="","",IF('8c1 - MSA Attribute - Form'!$C66="","",IF($Q66+Z66+AA66=3, "TRUE",IF($Q66+Z66+AA66=6,"TRUE","FALSE"))))</f>
        <v/>
      </c>
      <c r="AN66" s="907" t="str">
        <f t="shared" si="15"/>
        <v/>
      </c>
      <c r="AO66" s="907" t="str">
        <f t="shared" si="16"/>
        <v/>
      </c>
      <c r="AP66" s="907" t="str">
        <f t="shared" si="17"/>
        <v/>
      </c>
      <c r="AQ66" s="907" t="str">
        <f t="shared" si="18"/>
        <v/>
      </c>
      <c r="AR66" s="907" t="str">
        <f t="shared" si="19"/>
        <v/>
      </c>
      <c r="AS66" s="907" t="str">
        <f t="shared" si="23"/>
        <v/>
      </c>
      <c r="AT66" s="907" t="str">
        <f t="shared" si="20"/>
        <v/>
      </c>
      <c r="AU66" s="907" t="str">
        <f t="shared" si="21"/>
        <v/>
      </c>
      <c r="AV66" s="907" t="str">
        <f t="shared" si="22"/>
        <v/>
      </c>
    </row>
    <row r="67" spans="2:48" s="930" customFormat="1" ht="15.5">
      <c r="B67" s="929">
        <v>54</v>
      </c>
      <c r="C67" s="924"/>
      <c r="D67" s="923"/>
      <c r="E67" s="920"/>
      <c r="F67" s="933"/>
      <c r="G67" s="921"/>
      <c r="H67" s="920"/>
      <c r="I67" s="933"/>
      <c r="J67" s="921"/>
      <c r="K67" s="920"/>
      <c r="L67" s="927" t="str">
        <f>IF(D67="","",IF('8c1 - MSA Attribute - Form'!AD67="TRUE","Y","N"))</f>
        <v/>
      </c>
      <c r="M67" s="926" t="str">
        <f>IF(E67="","",IF('8c1 - MSA Attribute - Form'!AE67="TRUE","Y","N"))</f>
        <v/>
      </c>
      <c r="P67" s="917">
        <v>54</v>
      </c>
      <c r="Q67" s="916" t="str">
        <f>IF('8c1 - MSA Attribute - Form'!C67="","",IF('8c1 - MSA Attribute - Form'!C67='8c1 - MSA Attribute - Form'!$C$8,'8c1 - MSA Attribute - Form'!$B$8,'8c1 - MSA Attribute - Form'!$B$9))</f>
        <v/>
      </c>
      <c r="R67" s="915" t="str">
        <f>IF('8c1 - MSA Attribute - Form'!D67="","",IF('8c1 - MSA Attribute - Form'!D67='8c1 - MSA Attribute - Form'!$C$8,'8c1 - MSA Attribute - Form'!$B$8,'8c1 - MSA Attribute - Form'!$B$9))</f>
        <v/>
      </c>
      <c r="S67" s="913" t="str">
        <f>IF('8c1 - MSA Attribute - Form'!E67="","",IF('8c1 - MSA Attribute - Form'!E67='8c1 - MSA Attribute - Form'!$C$8,'8c1 - MSA Attribute - Form'!$B$8,'8c1 - MSA Attribute - Form'!$B$9))</f>
        <v/>
      </c>
      <c r="T67" s="915" t="str">
        <f t="shared" si="12"/>
        <v/>
      </c>
      <c r="U67" s="913" t="str">
        <f>IF('8c1 - MSA Attribute - Form'!$C67="","",IF(AK67="TRUE",1,0))</f>
        <v/>
      </c>
      <c r="V67" s="915" t="str">
        <f>IF('8c1 - MSA Attribute - Form'!H67="","",IF('8c1 - MSA Attribute - Form'!G67='8c1 - MSA Attribute - Form'!$C$8,'8c1 - MSA Attribute - Form'!$B$8,'8c1 - MSA Attribute - Form'!$B$9))</f>
        <v/>
      </c>
      <c r="W67" s="913" t="str">
        <f>IF('8c1 - MSA Attribute - Form'!G67="","",IF('8c1 - MSA Attribute - Form'!H67='8c1 - MSA Attribute - Form'!$C$8,'8c1 - MSA Attribute - Form'!$B$8,'8c1 - MSA Attribute - Form'!$B$9))</f>
        <v/>
      </c>
      <c r="X67" s="915" t="str">
        <f t="shared" si="13"/>
        <v/>
      </c>
      <c r="Y67" s="913" t="str">
        <f>IF('8c1 - MSA Attribute - Form'!$C67="","",IF(AL67="TRUE",1,0))</f>
        <v/>
      </c>
      <c r="Z67" s="915" t="str">
        <f>IF('8c1 - MSA Attribute - Form'!K67="","",IF('8c1 - MSA Attribute - Form'!J67='8c1 - MSA Attribute - Form'!$C$8,'8c1 - MSA Attribute - Form'!$B$8,'8c1 - MSA Attribute - Form'!$B$9))</f>
        <v/>
      </c>
      <c r="AA67" s="915" t="str">
        <f>IF('8c1 - MSA Attribute - Form'!J67="","",IF('8c1 - MSA Attribute - Form'!K67='8c1 - MSA Attribute - Form'!$C$8,'8c1 - MSA Attribute - Form'!$B$8,'8c1 - MSA Attribute - Form'!$B$9))</f>
        <v/>
      </c>
      <c r="AB67" s="915" t="str">
        <f t="shared" si="14"/>
        <v/>
      </c>
      <c r="AC67" s="913" t="str">
        <f>IF('8c1 - MSA Attribute - Form'!$C67="","",IF(AM67="TRUE",1,0))</f>
        <v/>
      </c>
      <c r="AD67" s="912" t="str">
        <f>IF('8c1 - MSA Attribute - Form'!G67="","",IF(Z67="",AG67,AH67))</f>
        <v/>
      </c>
      <c r="AE67" s="912" t="str">
        <f>IF('8c1 - MSA Attribute - Form'!G67="","",IF(Z67="",AI67,AJ67))</f>
        <v/>
      </c>
      <c r="AF67" s="884"/>
      <c r="AG67" s="910" t="str">
        <f>IF('8c1 - MSA Attribute - Form'!G67="","",IF($R67+$S67+$V67+$W67=4,"TRUE",IF($R67+$S67+$V67+$W67=8,"TRUE","FALSE")))</f>
        <v/>
      </c>
      <c r="AH67" s="910" t="str">
        <f>IF('8c1 - MSA Attribute - Form'!J67="","",IF($R67+$S67+$V67+$W67+$Z67+$AA67=6,"TRUE",IF($R67+$S67+$V67+$W67+$Z67+$AA67=12,"TRUE","FALSE")))</f>
        <v/>
      </c>
      <c r="AI67" s="910" t="str">
        <f>IF('8c1 - MSA Attribute - Form'!G67="","",IF($R67+$S67+$V67+$W67+$Q67=5,"TRUE",IF($R67+$S67+$V67+$W67+$Q67=10,"TRUE","FALSE")))</f>
        <v/>
      </c>
      <c r="AJ67" s="910" t="str">
        <f>IF('8c1 - MSA Attribute - Form'!J67="","",IF($R67+$S67+$V67+$W67+$Z67+$AA67+$Q67=7,"TRUE",IF($R67+$S67+$V67+$W67+$Z67+$AA67+$Q67=14,"TRUE","FALSE")))</f>
        <v/>
      </c>
      <c r="AK67" s="909" t="str">
        <f>IF('8c1 - MSA Attribute - Form'!C67="","",IF('8c1 - MSA Attribute - Form'!Q67+'8c1 - MSA Attribute - Form'!R67+'8c1 - MSA Attribute - Form'!S67=3, "TRUE",IF('8c1 - MSA Attribute - Form'!Q67+'8c1 - MSA Attribute - Form'!R67+'8c1 - MSA Attribute - Form'!S67=6,"TRUE","FALSE")))</f>
        <v/>
      </c>
      <c r="AL67" s="909" t="str">
        <f>IF('8c1 - MSA Attribute - Form'!$C67="","",IF($Q67+V67+W67=3, "TRUE",IF($Q67+V67+W67=6,"TRUE","FALSE")))</f>
        <v/>
      </c>
      <c r="AM67" s="908" t="str">
        <f>IF('8c1 - MSA Attribute - Form'!J67="","",IF('8c1 - MSA Attribute - Form'!$C67="","",IF($Q67+Z67+AA67=3, "TRUE",IF($Q67+Z67+AA67=6,"TRUE","FALSE"))))</f>
        <v/>
      </c>
      <c r="AN67" s="907" t="str">
        <f t="shared" si="15"/>
        <v/>
      </c>
      <c r="AO67" s="907" t="str">
        <f t="shared" si="16"/>
        <v/>
      </c>
      <c r="AP67" s="907" t="str">
        <f t="shared" si="17"/>
        <v/>
      </c>
      <c r="AQ67" s="907" t="str">
        <f t="shared" si="18"/>
        <v/>
      </c>
      <c r="AR67" s="907" t="str">
        <f t="shared" si="19"/>
        <v/>
      </c>
      <c r="AS67" s="907" t="str">
        <f t="shared" si="23"/>
        <v/>
      </c>
      <c r="AT67" s="907" t="str">
        <f t="shared" si="20"/>
        <v/>
      </c>
      <c r="AU67" s="907" t="str">
        <f t="shared" si="21"/>
        <v/>
      </c>
      <c r="AV67" s="907" t="str">
        <f t="shared" si="22"/>
        <v/>
      </c>
    </row>
    <row r="68" spans="2:48" s="930" customFormat="1" ht="15.5">
      <c r="B68" s="929">
        <v>55</v>
      </c>
      <c r="C68" s="924"/>
      <c r="D68" s="923"/>
      <c r="E68" s="920"/>
      <c r="F68" s="933"/>
      <c r="G68" s="921"/>
      <c r="H68" s="920"/>
      <c r="I68" s="933"/>
      <c r="J68" s="921"/>
      <c r="K68" s="920"/>
      <c r="L68" s="927" t="str">
        <f>IF(D68="","",IF('8c1 - MSA Attribute - Form'!AD68="TRUE","Y","N"))</f>
        <v/>
      </c>
      <c r="M68" s="926" t="str">
        <f>IF(E68="","",IF('8c1 - MSA Attribute - Form'!AE68="TRUE","Y","N"))</f>
        <v/>
      </c>
      <c r="P68" s="917">
        <v>55</v>
      </c>
      <c r="Q68" s="916" t="str">
        <f>IF('8c1 - MSA Attribute - Form'!C68="","",IF('8c1 - MSA Attribute - Form'!C68='8c1 - MSA Attribute - Form'!$C$8,'8c1 - MSA Attribute - Form'!$B$8,'8c1 - MSA Attribute - Form'!$B$9))</f>
        <v/>
      </c>
      <c r="R68" s="915" t="str">
        <f>IF('8c1 - MSA Attribute - Form'!D68="","",IF('8c1 - MSA Attribute - Form'!D68='8c1 - MSA Attribute - Form'!$C$8,'8c1 - MSA Attribute - Form'!$B$8,'8c1 - MSA Attribute - Form'!$B$9))</f>
        <v/>
      </c>
      <c r="S68" s="913" t="str">
        <f>IF('8c1 - MSA Attribute - Form'!E68="","",IF('8c1 - MSA Attribute - Form'!E68='8c1 - MSA Attribute - Form'!$C$8,'8c1 - MSA Attribute - Form'!$B$8,'8c1 - MSA Attribute - Form'!$B$9))</f>
        <v/>
      </c>
      <c r="T68" s="915" t="str">
        <f t="shared" si="12"/>
        <v/>
      </c>
      <c r="U68" s="913" t="str">
        <f>IF('8c1 - MSA Attribute - Form'!$C68="","",IF(AK68="TRUE",1,0))</f>
        <v/>
      </c>
      <c r="V68" s="915" t="str">
        <f>IF('8c1 - MSA Attribute - Form'!H68="","",IF('8c1 - MSA Attribute - Form'!G68='8c1 - MSA Attribute - Form'!$C$8,'8c1 - MSA Attribute - Form'!$B$8,'8c1 - MSA Attribute - Form'!$B$9))</f>
        <v/>
      </c>
      <c r="W68" s="913" t="str">
        <f>IF('8c1 - MSA Attribute - Form'!G68="","",IF('8c1 - MSA Attribute - Form'!H68='8c1 - MSA Attribute - Form'!$C$8,'8c1 - MSA Attribute - Form'!$B$8,'8c1 - MSA Attribute - Form'!$B$9))</f>
        <v/>
      </c>
      <c r="X68" s="915" t="str">
        <f t="shared" si="13"/>
        <v/>
      </c>
      <c r="Y68" s="913" t="str">
        <f>IF('8c1 - MSA Attribute - Form'!$C68="","",IF(AL68="TRUE",1,0))</f>
        <v/>
      </c>
      <c r="Z68" s="915" t="str">
        <f>IF('8c1 - MSA Attribute - Form'!K68="","",IF('8c1 - MSA Attribute - Form'!J68='8c1 - MSA Attribute - Form'!$C$8,'8c1 - MSA Attribute - Form'!$B$8,'8c1 - MSA Attribute - Form'!$B$9))</f>
        <v/>
      </c>
      <c r="AA68" s="915" t="str">
        <f>IF('8c1 - MSA Attribute - Form'!J68="","",IF('8c1 - MSA Attribute - Form'!K68='8c1 - MSA Attribute - Form'!$C$8,'8c1 - MSA Attribute - Form'!$B$8,'8c1 - MSA Attribute - Form'!$B$9))</f>
        <v/>
      </c>
      <c r="AB68" s="915" t="str">
        <f t="shared" si="14"/>
        <v/>
      </c>
      <c r="AC68" s="913" t="str">
        <f>IF('8c1 - MSA Attribute - Form'!$C68="","",IF(AM68="TRUE",1,0))</f>
        <v/>
      </c>
      <c r="AD68" s="912" t="str">
        <f>IF('8c1 - MSA Attribute - Form'!G68="","",IF(Z68="",AG68,AH68))</f>
        <v/>
      </c>
      <c r="AE68" s="912" t="str">
        <f>IF('8c1 - MSA Attribute - Form'!G68="","",IF(Z68="",AI68,AJ68))</f>
        <v/>
      </c>
      <c r="AF68" s="884"/>
      <c r="AG68" s="910" t="str">
        <f>IF('8c1 - MSA Attribute - Form'!G68="","",IF($R68+$S68+$V68+$W68=4,"TRUE",IF($R68+$S68+$V68+$W68=8,"TRUE","FALSE")))</f>
        <v/>
      </c>
      <c r="AH68" s="910" t="str">
        <f>IF('8c1 - MSA Attribute - Form'!J68="","",IF($R68+$S68+$V68+$W68+$Z68+$AA68=6,"TRUE",IF($R68+$S68+$V68+$W68+$Z68+$AA68=12,"TRUE","FALSE")))</f>
        <v/>
      </c>
      <c r="AI68" s="910" t="str">
        <f>IF('8c1 - MSA Attribute - Form'!G68="","",IF($R68+$S68+$V68+$W68+$Q68=5,"TRUE",IF($R68+$S68+$V68+$W68+$Q68=10,"TRUE","FALSE")))</f>
        <v/>
      </c>
      <c r="AJ68" s="910" t="str">
        <f>IF('8c1 - MSA Attribute - Form'!J68="","",IF($R68+$S68+$V68+$W68+$Z68+$AA68+$Q68=7,"TRUE",IF($R68+$S68+$V68+$W68+$Z68+$AA68+$Q68=14,"TRUE","FALSE")))</f>
        <v/>
      </c>
      <c r="AK68" s="909" t="str">
        <f>IF('8c1 - MSA Attribute - Form'!C68="","",IF('8c1 - MSA Attribute - Form'!Q68+'8c1 - MSA Attribute - Form'!R68+'8c1 - MSA Attribute - Form'!S68=3, "TRUE",IF('8c1 - MSA Attribute - Form'!Q68+'8c1 - MSA Attribute - Form'!R68+'8c1 - MSA Attribute - Form'!S68=6,"TRUE","FALSE")))</f>
        <v/>
      </c>
      <c r="AL68" s="909" t="str">
        <f>IF('8c1 - MSA Attribute - Form'!$C68="","",IF($Q68+V68+W68=3, "TRUE",IF($Q68+V68+W68=6,"TRUE","FALSE")))</f>
        <v/>
      </c>
      <c r="AM68" s="908" t="str">
        <f>IF('8c1 - MSA Attribute - Form'!J68="","",IF('8c1 - MSA Attribute - Form'!$C68="","",IF($Q68+Z68+AA68=3, "TRUE",IF($Q68+Z68+AA68=6,"TRUE","FALSE"))))</f>
        <v/>
      </c>
      <c r="AN68" s="907" t="str">
        <f t="shared" si="15"/>
        <v/>
      </c>
      <c r="AO68" s="907" t="str">
        <f t="shared" si="16"/>
        <v/>
      </c>
      <c r="AP68" s="907" t="str">
        <f t="shared" si="17"/>
        <v/>
      </c>
      <c r="AQ68" s="907" t="str">
        <f t="shared" si="18"/>
        <v/>
      </c>
      <c r="AR68" s="907" t="str">
        <f t="shared" si="19"/>
        <v/>
      </c>
      <c r="AS68" s="907" t="str">
        <f t="shared" si="23"/>
        <v/>
      </c>
      <c r="AT68" s="907" t="str">
        <f t="shared" si="20"/>
        <v/>
      </c>
      <c r="AU68" s="907" t="str">
        <f t="shared" si="21"/>
        <v/>
      </c>
      <c r="AV68" s="907" t="str">
        <f t="shared" si="22"/>
        <v/>
      </c>
    </row>
    <row r="69" spans="2:48" s="930" customFormat="1" ht="15.5">
      <c r="B69" s="929">
        <v>56</v>
      </c>
      <c r="C69" s="924"/>
      <c r="D69" s="923"/>
      <c r="E69" s="920"/>
      <c r="F69" s="933"/>
      <c r="G69" s="921"/>
      <c r="H69" s="920"/>
      <c r="I69" s="933"/>
      <c r="J69" s="921"/>
      <c r="K69" s="920"/>
      <c r="L69" s="927" t="str">
        <f>IF(D69="","",IF('8c1 - MSA Attribute - Form'!AD69="TRUE","Y","N"))</f>
        <v/>
      </c>
      <c r="M69" s="926" t="str">
        <f>IF(E69="","",IF('8c1 - MSA Attribute - Form'!AE69="TRUE","Y","N"))</f>
        <v/>
      </c>
      <c r="P69" s="917">
        <v>56</v>
      </c>
      <c r="Q69" s="916" t="str">
        <f>IF('8c1 - MSA Attribute - Form'!C69="","",IF('8c1 - MSA Attribute - Form'!C69='8c1 - MSA Attribute - Form'!$C$8,'8c1 - MSA Attribute - Form'!$B$8,'8c1 - MSA Attribute - Form'!$B$9))</f>
        <v/>
      </c>
      <c r="R69" s="915" t="str">
        <f>IF('8c1 - MSA Attribute - Form'!D69="","",IF('8c1 - MSA Attribute - Form'!D69='8c1 - MSA Attribute - Form'!$C$8,'8c1 - MSA Attribute - Form'!$B$8,'8c1 - MSA Attribute - Form'!$B$9))</f>
        <v/>
      </c>
      <c r="S69" s="913" t="str">
        <f>IF('8c1 - MSA Attribute - Form'!E69="","",IF('8c1 - MSA Attribute - Form'!E69='8c1 - MSA Attribute - Form'!$C$8,'8c1 - MSA Attribute - Form'!$B$8,'8c1 - MSA Attribute - Form'!$B$9))</f>
        <v/>
      </c>
      <c r="T69" s="915" t="str">
        <f t="shared" si="12"/>
        <v/>
      </c>
      <c r="U69" s="913" t="str">
        <f>IF('8c1 - MSA Attribute - Form'!$C69="","",IF(AK69="TRUE",1,0))</f>
        <v/>
      </c>
      <c r="V69" s="915" t="str">
        <f>IF('8c1 - MSA Attribute - Form'!H69="","",IF('8c1 - MSA Attribute - Form'!G69='8c1 - MSA Attribute - Form'!$C$8,'8c1 - MSA Attribute - Form'!$B$8,'8c1 - MSA Attribute - Form'!$B$9))</f>
        <v/>
      </c>
      <c r="W69" s="913" t="str">
        <f>IF('8c1 - MSA Attribute - Form'!G69="","",IF('8c1 - MSA Attribute - Form'!H69='8c1 - MSA Attribute - Form'!$C$8,'8c1 - MSA Attribute - Form'!$B$8,'8c1 - MSA Attribute - Form'!$B$9))</f>
        <v/>
      </c>
      <c r="X69" s="915" t="str">
        <f t="shared" si="13"/>
        <v/>
      </c>
      <c r="Y69" s="913" t="str">
        <f>IF('8c1 - MSA Attribute - Form'!$C69="","",IF(AL69="TRUE",1,0))</f>
        <v/>
      </c>
      <c r="Z69" s="915" t="str">
        <f>IF('8c1 - MSA Attribute - Form'!K69="","",IF('8c1 - MSA Attribute - Form'!J69='8c1 - MSA Attribute - Form'!$C$8,'8c1 - MSA Attribute - Form'!$B$8,'8c1 - MSA Attribute - Form'!$B$9))</f>
        <v/>
      </c>
      <c r="AA69" s="915" t="str">
        <f>IF('8c1 - MSA Attribute - Form'!J69="","",IF('8c1 - MSA Attribute - Form'!K69='8c1 - MSA Attribute - Form'!$C$8,'8c1 - MSA Attribute - Form'!$B$8,'8c1 - MSA Attribute - Form'!$B$9))</f>
        <v/>
      </c>
      <c r="AB69" s="915" t="str">
        <f t="shared" si="14"/>
        <v/>
      </c>
      <c r="AC69" s="913" t="str">
        <f>IF('8c1 - MSA Attribute - Form'!$C69="","",IF(AM69="TRUE",1,0))</f>
        <v/>
      </c>
      <c r="AD69" s="912" t="str">
        <f>IF('8c1 - MSA Attribute - Form'!G69="","",IF(Z69="",AG69,AH69))</f>
        <v/>
      </c>
      <c r="AE69" s="912" t="str">
        <f>IF('8c1 - MSA Attribute - Form'!G69="","",IF(Z69="",AI69,AJ69))</f>
        <v/>
      </c>
      <c r="AF69" s="884"/>
      <c r="AG69" s="910" t="str">
        <f>IF('8c1 - MSA Attribute - Form'!G69="","",IF($R69+$S69+$V69+$W69=4,"TRUE",IF($R69+$S69+$V69+$W69=8,"TRUE","FALSE")))</f>
        <v/>
      </c>
      <c r="AH69" s="910" t="str">
        <f>IF('8c1 - MSA Attribute - Form'!J69="","",IF($R69+$S69+$V69+$W69+$Z69+$AA69=6,"TRUE",IF($R69+$S69+$V69+$W69+$Z69+$AA69=12,"TRUE","FALSE")))</f>
        <v/>
      </c>
      <c r="AI69" s="910" t="str">
        <f>IF('8c1 - MSA Attribute - Form'!G69="","",IF($R69+$S69+$V69+$W69+$Q69=5,"TRUE",IF($R69+$S69+$V69+$W69+$Q69=10,"TRUE","FALSE")))</f>
        <v/>
      </c>
      <c r="AJ69" s="910" t="str">
        <f>IF('8c1 - MSA Attribute - Form'!J69="","",IF($R69+$S69+$V69+$W69+$Z69+$AA69+$Q69=7,"TRUE",IF($R69+$S69+$V69+$W69+$Z69+$AA69+$Q69=14,"TRUE","FALSE")))</f>
        <v/>
      </c>
      <c r="AK69" s="909" t="str">
        <f>IF('8c1 - MSA Attribute - Form'!C69="","",IF('8c1 - MSA Attribute - Form'!Q69+'8c1 - MSA Attribute - Form'!R69+'8c1 - MSA Attribute - Form'!S69=3, "TRUE",IF('8c1 - MSA Attribute - Form'!Q69+'8c1 - MSA Attribute - Form'!R69+'8c1 - MSA Attribute - Form'!S69=6,"TRUE","FALSE")))</f>
        <v/>
      </c>
      <c r="AL69" s="909" t="str">
        <f>IF('8c1 - MSA Attribute - Form'!$C69="","",IF($Q69+V69+W69=3, "TRUE",IF($Q69+V69+W69=6,"TRUE","FALSE")))</f>
        <v/>
      </c>
      <c r="AM69" s="908" t="str">
        <f>IF('8c1 - MSA Attribute - Form'!J69="","",IF('8c1 - MSA Attribute - Form'!$C69="","",IF($Q69+Z69+AA69=3, "TRUE",IF($Q69+Z69+AA69=6,"TRUE","FALSE"))))</f>
        <v/>
      </c>
      <c r="AN69" s="907" t="str">
        <f t="shared" si="15"/>
        <v/>
      </c>
      <c r="AO69" s="907" t="str">
        <f t="shared" si="16"/>
        <v/>
      </c>
      <c r="AP69" s="907" t="str">
        <f t="shared" si="17"/>
        <v/>
      </c>
      <c r="AQ69" s="907" t="str">
        <f t="shared" si="18"/>
        <v/>
      </c>
      <c r="AR69" s="907" t="str">
        <f t="shared" si="19"/>
        <v/>
      </c>
      <c r="AS69" s="907" t="str">
        <f t="shared" si="23"/>
        <v/>
      </c>
      <c r="AT69" s="907" t="str">
        <f t="shared" si="20"/>
        <v/>
      </c>
      <c r="AU69" s="907" t="str">
        <f t="shared" si="21"/>
        <v/>
      </c>
      <c r="AV69" s="907" t="str">
        <f t="shared" si="22"/>
        <v/>
      </c>
    </row>
    <row r="70" spans="2:48" s="930" customFormat="1" ht="15.5">
      <c r="B70" s="929">
        <v>57</v>
      </c>
      <c r="C70" s="924"/>
      <c r="D70" s="923"/>
      <c r="E70" s="920"/>
      <c r="F70" s="933"/>
      <c r="G70" s="921"/>
      <c r="H70" s="920"/>
      <c r="I70" s="933"/>
      <c r="J70" s="921"/>
      <c r="K70" s="920"/>
      <c r="L70" s="927" t="str">
        <f>IF(D70="","",IF('8c1 - MSA Attribute - Form'!AD70="TRUE","Y","N"))</f>
        <v/>
      </c>
      <c r="M70" s="926" t="str">
        <f>IF(E70="","",IF('8c1 - MSA Attribute - Form'!AE70="TRUE","Y","N"))</f>
        <v/>
      </c>
      <c r="P70" s="917">
        <v>57</v>
      </c>
      <c r="Q70" s="916" t="str">
        <f>IF('8c1 - MSA Attribute - Form'!C70="","",IF('8c1 - MSA Attribute - Form'!C70='8c1 - MSA Attribute - Form'!$C$8,'8c1 - MSA Attribute - Form'!$B$8,'8c1 - MSA Attribute - Form'!$B$9))</f>
        <v/>
      </c>
      <c r="R70" s="915" t="str">
        <f>IF('8c1 - MSA Attribute - Form'!D70="","",IF('8c1 - MSA Attribute - Form'!D70='8c1 - MSA Attribute - Form'!$C$8,'8c1 - MSA Attribute - Form'!$B$8,'8c1 - MSA Attribute - Form'!$B$9))</f>
        <v/>
      </c>
      <c r="S70" s="913" t="str">
        <f>IF('8c1 - MSA Attribute - Form'!E70="","",IF('8c1 - MSA Attribute - Form'!E70='8c1 - MSA Attribute - Form'!$C$8,'8c1 - MSA Attribute - Form'!$B$8,'8c1 - MSA Attribute - Form'!$B$9))</f>
        <v/>
      </c>
      <c r="T70" s="915" t="str">
        <f t="shared" si="12"/>
        <v/>
      </c>
      <c r="U70" s="913" t="str">
        <f>IF('8c1 - MSA Attribute - Form'!$C70="","",IF(AK70="TRUE",1,0))</f>
        <v/>
      </c>
      <c r="V70" s="915" t="str">
        <f>IF('8c1 - MSA Attribute - Form'!H70="","",IF('8c1 - MSA Attribute - Form'!G70='8c1 - MSA Attribute - Form'!$C$8,'8c1 - MSA Attribute - Form'!$B$8,'8c1 - MSA Attribute - Form'!$B$9))</f>
        <v/>
      </c>
      <c r="W70" s="913" t="str">
        <f>IF('8c1 - MSA Attribute - Form'!G70="","",IF('8c1 - MSA Attribute - Form'!H70='8c1 - MSA Attribute - Form'!$C$8,'8c1 - MSA Attribute - Form'!$B$8,'8c1 - MSA Attribute - Form'!$B$9))</f>
        <v/>
      </c>
      <c r="X70" s="915" t="str">
        <f t="shared" si="13"/>
        <v/>
      </c>
      <c r="Y70" s="913" t="str">
        <f>IF('8c1 - MSA Attribute - Form'!$C70="","",IF(AL70="TRUE",1,0))</f>
        <v/>
      </c>
      <c r="Z70" s="915" t="str">
        <f>IF('8c1 - MSA Attribute - Form'!K70="","",IF('8c1 - MSA Attribute - Form'!J70='8c1 - MSA Attribute - Form'!$C$8,'8c1 - MSA Attribute - Form'!$B$8,'8c1 - MSA Attribute - Form'!$B$9))</f>
        <v/>
      </c>
      <c r="AA70" s="915" t="str">
        <f>IF('8c1 - MSA Attribute - Form'!J70="","",IF('8c1 - MSA Attribute - Form'!K70='8c1 - MSA Attribute - Form'!$C$8,'8c1 - MSA Attribute - Form'!$B$8,'8c1 - MSA Attribute - Form'!$B$9))</f>
        <v/>
      </c>
      <c r="AB70" s="915" t="str">
        <f t="shared" si="14"/>
        <v/>
      </c>
      <c r="AC70" s="913" t="str">
        <f>IF('8c1 - MSA Attribute - Form'!$C70="","",IF(AM70="TRUE",1,0))</f>
        <v/>
      </c>
      <c r="AD70" s="912" t="str">
        <f>IF('8c1 - MSA Attribute - Form'!G70="","",IF(Z70="",AG70,AH70))</f>
        <v/>
      </c>
      <c r="AE70" s="912" t="str">
        <f>IF('8c1 - MSA Attribute - Form'!G70="","",IF(Z70="",AI70,AJ70))</f>
        <v/>
      </c>
      <c r="AF70" s="884"/>
      <c r="AG70" s="910" t="str">
        <f>IF('8c1 - MSA Attribute - Form'!G70="","",IF($R70+$S70+$V70+$W70=4,"TRUE",IF($R70+$S70+$V70+$W70=8,"TRUE","FALSE")))</f>
        <v/>
      </c>
      <c r="AH70" s="910" t="str">
        <f>IF('8c1 - MSA Attribute - Form'!J70="","",IF($R70+$S70+$V70+$W70+$Z70+$AA70=6,"TRUE",IF($R70+$S70+$V70+$W70+$Z70+$AA70=12,"TRUE","FALSE")))</f>
        <v/>
      </c>
      <c r="AI70" s="910" t="str">
        <f>IF('8c1 - MSA Attribute - Form'!G70="","",IF($R70+$S70+$V70+$W70+$Q70=5,"TRUE",IF($R70+$S70+$V70+$W70+$Q70=10,"TRUE","FALSE")))</f>
        <v/>
      </c>
      <c r="AJ70" s="910" t="str">
        <f>IF('8c1 - MSA Attribute - Form'!J70="","",IF($R70+$S70+$V70+$W70+$Z70+$AA70+$Q70=7,"TRUE",IF($R70+$S70+$V70+$W70+$Z70+$AA70+$Q70=14,"TRUE","FALSE")))</f>
        <v/>
      </c>
      <c r="AK70" s="909" t="str">
        <f>IF('8c1 - MSA Attribute - Form'!C70="","",IF('8c1 - MSA Attribute - Form'!Q70+'8c1 - MSA Attribute - Form'!R70+'8c1 - MSA Attribute - Form'!S70=3, "TRUE",IF('8c1 - MSA Attribute - Form'!Q70+'8c1 - MSA Attribute - Form'!R70+'8c1 - MSA Attribute - Form'!S70=6,"TRUE","FALSE")))</f>
        <v/>
      </c>
      <c r="AL70" s="909" t="str">
        <f>IF('8c1 - MSA Attribute - Form'!$C70="","",IF($Q70+V70+W70=3, "TRUE",IF($Q70+V70+W70=6,"TRUE","FALSE")))</f>
        <v/>
      </c>
      <c r="AM70" s="908" t="str">
        <f>IF('8c1 - MSA Attribute - Form'!J70="","",IF('8c1 - MSA Attribute - Form'!$C70="","",IF($Q70+Z70+AA70=3, "TRUE",IF($Q70+Z70+AA70=6,"TRUE","FALSE"))))</f>
        <v/>
      </c>
      <c r="AN70" s="907" t="str">
        <f t="shared" si="15"/>
        <v/>
      </c>
      <c r="AO70" s="907" t="str">
        <f t="shared" si="16"/>
        <v/>
      </c>
      <c r="AP70" s="907" t="str">
        <f t="shared" si="17"/>
        <v/>
      </c>
      <c r="AQ70" s="907" t="str">
        <f t="shared" si="18"/>
        <v/>
      </c>
      <c r="AR70" s="907" t="str">
        <f t="shared" si="19"/>
        <v/>
      </c>
      <c r="AS70" s="907" t="str">
        <f t="shared" si="23"/>
        <v/>
      </c>
      <c r="AT70" s="907" t="str">
        <f t="shared" si="20"/>
        <v/>
      </c>
      <c r="AU70" s="907" t="str">
        <f t="shared" si="21"/>
        <v/>
      </c>
      <c r="AV70" s="907" t="str">
        <f t="shared" si="22"/>
        <v/>
      </c>
    </row>
    <row r="71" spans="2:48" s="930" customFormat="1" ht="15.5">
      <c r="B71" s="929">
        <v>58</v>
      </c>
      <c r="C71" s="924"/>
      <c r="D71" s="923"/>
      <c r="E71" s="920"/>
      <c r="F71" s="933"/>
      <c r="G71" s="921"/>
      <c r="H71" s="920"/>
      <c r="I71" s="933"/>
      <c r="J71" s="921"/>
      <c r="K71" s="920"/>
      <c r="L71" s="927" t="str">
        <f>IF(D71="","",IF('8c1 - MSA Attribute - Form'!AD71="TRUE","Y","N"))</f>
        <v/>
      </c>
      <c r="M71" s="926" t="str">
        <f>IF(E71="","",IF('8c1 - MSA Attribute - Form'!AE71="TRUE","Y","N"))</f>
        <v/>
      </c>
      <c r="P71" s="917">
        <v>58</v>
      </c>
      <c r="Q71" s="916" t="str">
        <f>IF('8c1 - MSA Attribute - Form'!C71="","",IF('8c1 - MSA Attribute - Form'!C71='8c1 - MSA Attribute - Form'!$C$8,'8c1 - MSA Attribute - Form'!$B$8,'8c1 - MSA Attribute - Form'!$B$9))</f>
        <v/>
      </c>
      <c r="R71" s="915" t="str">
        <f>IF('8c1 - MSA Attribute - Form'!D71="","",IF('8c1 - MSA Attribute - Form'!D71='8c1 - MSA Attribute - Form'!$C$8,'8c1 - MSA Attribute - Form'!$B$8,'8c1 - MSA Attribute - Form'!$B$9))</f>
        <v/>
      </c>
      <c r="S71" s="913" t="str">
        <f>IF('8c1 - MSA Attribute - Form'!E71="","",IF('8c1 - MSA Attribute - Form'!E71='8c1 - MSA Attribute - Form'!$C$8,'8c1 - MSA Attribute - Form'!$B$8,'8c1 - MSA Attribute - Form'!$B$9))</f>
        <v/>
      </c>
      <c r="T71" s="915" t="str">
        <f t="shared" si="12"/>
        <v/>
      </c>
      <c r="U71" s="913" t="str">
        <f>IF('8c1 - MSA Attribute - Form'!$C71="","",IF(AK71="TRUE",1,0))</f>
        <v/>
      </c>
      <c r="V71" s="915" t="str">
        <f>IF('8c1 - MSA Attribute - Form'!H71="","",IF('8c1 - MSA Attribute - Form'!G71='8c1 - MSA Attribute - Form'!$C$8,'8c1 - MSA Attribute - Form'!$B$8,'8c1 - MSA Attribute - Form'!$B$9))</f>
        <v/>
      </c>
      <c r="W71" s="913" t="str">
        <f>IF('8c1 - MSA Attribute - Form'!G71="","",IF('8c1 - MSA Attribute - Form'!H71='8c1 - MSA Attribute - Form'!$C$8,'8c1 - MSA Attribute - Form'!$B$8,'8c1 - MSA Attribute - Form'!$B$9))</f>
        <v/>
      </c>
      <c r="X71" s="915" t="str">
        <f t="shared" si="13"/>
        <v/>
      </c>
      <c r="Y71" s="913" t="str">
        <f>IF('8c1 - MSA Attribute - Form'!$C71="","",IF(AL71="TRUE",1,0))</f>
        <v/>
      </c>
      <c r="Z71" s="915" t="str">
        <f>IF('8c1 - MSA Attribute - Form'!K71="","",IF('8c1 - MSA Attribute - Form'!J71='8c1 - MSA Attribute - Form'!$C$8,'8c1 - MSA Attribute - Form'!$B$8,'8c1 - MSA Attribute - Form'!$B$9))</f>
        <v/>
      </c>
      <c r="AA71" s="915" t="str">
        <f>IF('8c1 - MSA Attribute - Form'!J71="","",IF('8c1 - MSA Attribute - Form'!K71='8c1 - MSA Attribute - Form'!$C$8,'8c1 - MSA Attribute - Form'!$B$8,'8c1 - MSA Attribute - Form'!$B$9))</f>
        <v/>
      </c>
      <c r="AB71" s="915" t="str">
        <f t="shared" si="14"/>
        <v/>
      </c>
      <c r="AC71" s="913" t="str">
        <f>IF('8c1 - MSA Attribute - Form'!$C71="","",IF(AM71="TRUE",1,0))</f>
        <v/>
      </c>
      <c r="AD71" s="912" t="str">
        <f>IF('8c1 - MSA Attribute - Form'!G71="","",IF(Z71="",AG71,AH71))</f>
        <v/>
      </c>
      <c r="AE71" s="912" t="str">
        <f>IF('8c1 - MSA Attribute - Form'!G71="","",IF(Z71="",AI71,AJ71))</f>
        <v/>
      </c>
      <c r="AF71" s="884"/>
      <c r="AG71" s="910" t="str">
        <f>IF('8c1 - MSA Attribute - Form'!G71="","",IF($R71+$S71+$V71+$W71=4,"TRUE",IF($R71+$S71+$V71+$W71=8,"TRUE","FALSE")))</f>
        <v/>
      </c>
      <c r="AH71" s="910" t="str">
        <f>IF('8c1 - MSA Attribute - Form'!J71="","",IF($R71+$S71+$V71+$W71+$Z71+$AA71=6,"TRUE",IF($R71+$S71+$V71+$W71+$Z71+$AA71=12,"TRUE","FALSE")))</f>
        <v/>
      </c>
      <c r="AI71" s="910" t="str">
        <f>IF('8c1 - MSA Attribute - Form'!G71="","",IF($R71+$S71+$V71+$W71+$Q71=5,"TRUE",IF($R71+$S71+$V71+$W71+$Q71=10,"TRUE","FALSE")))</f>
        <v/>
      </c>
      <c r="AJ71" s="910" t="str">
        <f>IF('8c1 - MSA Attribute - Form'!J71="","",IF($R71+$S71+$V71+$W71+$Z71+$AA71+$Q71=7,"TRUE",IF($R71+$S71+$V71+$W71+$Z71+$AA71+$Q71=14,"TRUE","FALSE")))</f>
        <v/>
      </c>
      <c r="AK71" s="909" t="str">
        <f>IF('8c1 - MSA Attribute - Form'!C71="","",IF('8c1 - MSA Attribute - Form'!Q71+'8c1 - MSA Attribute - Form'!R71+'8c1 - MSA Attribute - Form'!S71=3, "TRUE",IF('8c1 - MSA Attribute - Form'!Q71+'8c1 - MSA Attribute - Form'!R71+'8c1 - MSA Attribute - Form'!S71=6,"TRUE","FALSE")))</f>
        <v/>
      </c>
      <c r="AL71" s="909" t="str">
        <f>IF('8c1 - MSA Attribute - Form'!$C71="","",IF($Q71+V71+W71=3, "TRUE",IF($Q71+V71+W71=6,"TRUE","FALSE")))</f>
        <v/>
      </c>
      <c r="AM71" s="908" t="str">
        <f>IF('8c1 - MSA Attribute - Form'!J71="","",IF('8c1 - MSA Attribute - Form'!$C71="","",IF($Q71+Z71+AA71=3, "TRUE",IF($Q71+Z71+AA71=6,"TRUE","FALSE"))))</f>
        <v/>
      </c>
      <c r="AN71" s="907" t="str">
        <f t="shared" si="15"/>
        <v/>
      </c>
      <c r="AO71" s="907" t="str">
        <f t="shared" si="16"/>
        <v/>
      </c>
      <c r="AP71" s="907" t="str">
        <f t="shared" si="17"/>
        <v/>
      </c>
      <c r="AQ71" s="907" t="str">
        <f t="shared" si="18"/>
        <v/>
      </c>
      <c r="AR71" s="907" t="str">
        <f t="shared" si="19"/>
        <v/>
      </c>
      <c r="AS71" s="907" t="str">
        <f t="shared" si="23"/>
        <v/>
      </c>
      <c r="AT71" s="907" t="str">
        <f t="shared" si="20"/>
        <v/>
      </c>
      <c r="AU71" s="907" t="str">
        <f t="shared" si="21"/>
        <v/>
      </c>
      <c r="AV71" s="907" t="str">
        <f t="shared" si="22"/>
        <v/>
      </c>
    </row>
    <row r="72" spans="2:48" s="930" customFormat="1" ht="15.5">
      <c r="B72" s="929">
        <v>59</v>
      </c>
      <c r="C72" s="924"/>
      <c r="D72" s="923"/>
      <c r="E72" s="920"/>
      <c r="F72" s="933"/>
      <c r="G72" s="921"/>
      <c r="H72" s="920"/>
      <c r="I72" s="933"/>
      <c r="J72" s="921"/>
      <c r="K72" s="920"/>
      <c r="L72" s="927" t="str">
        <f>IF(D72="","",IF('8c1 - MSA Attribute - Form'!AD72="TRUE","Y","N"))</f>
        <v/>
      </c>
      <c r="M72" s="926" t="str">
        <f>IF(E72="","",IF('8c1 - MSA Attribute - Form'!AE72="TRUE","Y","N"))</f>
        <v/>
      </c>
      <c r="P72" s="917">
        <v>59</v>
      </c>
      <c r="Q72" s="916" t="str">
        <f>IF('8c1 - MSA Attribute - Form'!C72="","",IF('8c1 - MSA Attribute - Form'!C72='8c1 - MSA Attribute - Form'!$C$8,'8c1 - MSA Attribute - Form'!$B$8,'8c1 - MSA Attribute - Form'!$B$9))</f>
        <v/>
      </c>
      <c r="R72" s="915" t="str">
        <f>IF('8c1 - MSA Attribute - Form'!D72="","",IF('8c1 - MSA Attribute - Form'!D72='8c1 - MSA Attribute - Form'!$C$8,'8c1 - MSA Attribute - Form'!$B$8,'8c1 - MSA Attribute - Form'!$B$9))</f>
        <v/>
      </c>
      <c r="S72" s="913" t="str">
        <f>IF('8c1 - MSA Attribute - Form'!E72="","",IF('8c1 - MSA Attribute - Form'!E72='8c1 - MSA Attribute - Form'!$C$8,'8c1 - MSA Attribute - Form'!$B$8,'8c1 - MSA Attribute - Form'!$B$9))</f>
        <v/>
      </c>
      <c r="T72" s="915" t="str">
        <f t="shared" si="12"/>
        <v/>
      </c>
      <c r="U72" s="913" t="str">
        <f>IF('8c1 - MSA Attribute - Form'!$C72="","",IF(AK72="TRUE",1,0))</f>
        <v/>
      </c>
      <c r="V72" s="915" t="str">
        <f>IF('8c1 - MSA Attribute - Form'!H72="","",IF('8c1 - MSA Attribute - Form'!G72='8c1 - MSA Attribute - Form'!$C$8,'8c1 - MSA Attribute - Form'!$B$8,'8c1 - MSA Attribute - Form'!$B$9))</f>
        <v/>
      </c>
      <c r="W72" s="913" t="str">
        <f>IF('8c1 - MSA Attribute - Form'!G72="","",IF('8c1 - MSA Attribute - Form'!H72='8c1 - MSA Attribute - Form'!$C$8,'8c1 - MSA Attribute - Form'!$B$8,'8c1 - MSA Attribute - Form'!$B$9))</f>
        <v/>
      </c>
      <c r="X72" s="915" t="str">
        <f t="shared" si="13"/>
        <v/>
      </c>
      <c r="Y72" s="913" t="str">
        <f>IF('8c1 - MSA Attribute - Form'!$C72="","",IF(AL72="TRUE",1,0))</f>
        <v/>
      </c>
      <c r="Z72" s="915" t="str">
        <f>IF('8c1 - MSA Attribute - Form'!K72="","",IF('8c1 - MSA Attribute - Form'!J72='8c1 - MSA Attribute - Form'!$C$8,'8c1 - MSA Attribute - Form'!$B$8,'8c1 - MSA Attribute - Form'!$B$9))</f>
        <v/>
      </c>
      <c r="AA72" s="915" t="str">
        <f>IF('8c1 - MSA Attribute - Form'!J72="","",IF('8c1 - MSA Attribute - Form'!K72='8c1 - MSA Attribute - Form'!$C$8,'8c1 - MSA Attribute - Form'!$B$8,'8c1 - MSA Attribute - Form'!$B$9))</f>
        <v/>
      </c>
      <c r="AB72" s="915" t="str">
        <f t="shared" si="14"/>
        <v/>
      </c>
      <c r="AC72" s="913" t="str">
        <f>IF('8c1 - MSA Attribute - Form'!$C72="","",IF(AM72="TRUE",1,0))</f>
        <v/>
      </c>
      <c r="AD72" s="912" t="str">
        <f>IF('8c1 - MSA Attribute - Form'!G72="","",IF(Z72="",AG72,AH72))</f>
        <v/>
      </c>
      <c r="AE72" s="912" t="str">
        <f>IF('8c1 - MSA Attribute - Form'!G72="","",IF(Z72="",AI72,AJ72))</f>
        <v/>
      </c>
      <c r="AF72" s="884"/>
      <c r="AG72" s="910" t="str">
        <f>IF('8c1 - MSA Attribute - Form'!G72="","",IF($R72+$S72+$V72+$W72=4,"TRUE",IF($R72+$S72+$V72+$W72=8,"TRUE","FALSE")))</f>
        <v/>
      </c>
      <c r="AH72" s="910" t="str">
        <f>IF('8c1 - MSA Attribute - Form'!J72="","",IF($R72+$S72+$V72+$W72+$Z72+$AA72=6,"TRUE",IF($R72+$S72+$V72+$W72+$Z72+$AA72=12,"TRUE","FALSE")))</f>
        <v/>
      </c>
      <c r="AI72" s="910" t="str">
        <f>IF('8c1 - MSA Attribute - Form'!G72="","",IF($R72+$S72+$V72+$W72+$Q72=5,"TRUE",IF($R72+$S72+$V72+$W72+$Q72=10,"TRUE","FALSE")))</f>
        <v/>
      </c>
      <c r="AJ72" s="910" t="str">
        <f>IF('8c1 - MSA Attribute - Form'!J72="","",IF($R72+$S72+$V72+$W72+$Z72+$AA72+$Q72=7,"TRUE",IF($R72+$S72+$V72+$W72+$Z72+$AA72+$Q72=14,"TRUE","FALSE")))</f>
        <v/>
      </c>
      <c r="AK72" s="909" t="str">
        <f>IF('8c1 - MSA Attribute - Form'!C72="","",IF('8c1 - MSA Attribute - Form'!Q72+'8c1 - MSA Attribute - Form'!R72+'8c1 - MSA Attribute - Form'!S72=3, "TRUE",IF('8c1 - MSA Attribute - Form'!Q72+'8c1 - MSA Attribute - Form'!R72+'8c1 - MSA Attribute - Form'!S72=6,"TRUE","FALSE")))</f>
        <v/>
      </c>
      <c r="AL72" s="909" t="str">
        <f>IF('8c1 - MSA Attribute - Form'!$C72="","",IF($Q72+V72+W72=3, "TRUE",IF($Q72+V72+W72=6,"TRUE","FALSE")))</f>
        <v/>
      </c>
      <c r="AM72" s="908" t="str">
        <f>IF('8c1 - MSA Attribute - Form'!J72="","",IF('8c1 - MSA Attribute - Form'!$C72="","",IF($Q72+Z72+AA72=3, "TRUE",IF($Q72+Z72+AA72=6,"TRUE","FALSE"))))</f>
        <v/>
      </c>
      <c r="AN72" s="907" t="str">
        <f t="shared" si="15"/>
        <v/>
      </c>
      <c r="AO72" s="907" t="str">
        <f t="shared" si="16"/>
        <v/>
      </c>
      <c r="AP72" s="907" t="str">
        <f t="shared" si="17"/>
        <v/>
      </c>
      <c r="AQ72" s="907" t="str">
        <f t="shared" si="18"/>
        <v/>
      </c>
      <c r="AR72" s="907" t="str">
        <f t="shared" si="19"/>
        <v/>
      </c>
      <c r="AS72" s="907" t="str">
        <f t="shared" si="23"/>
        <v/>
      </c>
      <c r="AT72" s="907" t="str">
        <f t="shared" si="20"/>
        <v/>
      </c>
      <c r="AU72" s="907" t="str">
        <f t="shared" si="21"/>
        <v/>
      </c>
      <c r="AV72" s="907" t="str">
        <f t="shared" si="22"/>
        <v/>
      </c>
    </row>
    <row r="73" spans="2:48" s="930" customFormat="1" ht="15.5">
      <c r="B73" s="929">
        <v>60</v>
      </c>
      <c r="C73" s="924"/>
      <c r="D73" s="923"/>
      <c r="E73" s="920"/>
      <c r="F73" s="933"/>
      <c r="G73" s="921"/>
      <c r="H73" s="920"/>
      <c r="I73" s="933"/>
      <c r="J73" s="921"/>
      <c r="K73" s="920"/>
      <c r="L73" s="927" t="str">
        <f>IF(D73="","",IF('8c1 - MSA Attribute - Form'!AD73="TRUE","Y","N"))</f>
        <v/>
      </c>
      <c r="M73" s="926" t="str">
        <f>IF(E73="","",IF('8c1 - MSA Attribute - Form'!AE73="TRUE","Y","N"))</f>
        <v/>
      </c>
      <c r="P73" s="917">
        <v>60</v>
      </c>
      <c r="Q73" s="916" t="str">
        <f>IF('8c1 - MSA Attribute - Form'!C73="","",IF('8c1 - MSA Attribute - Form'!C73='8c1 - MSA Attribute - Form'!$C$8,'8c1 - MSA Attribute - Form'!$B$8,'8c1 - MSA Attribute - Form'!$B$9))</f>
        <v/>
      </c>
      <c r="R73" s="915" t="str">
        <f>IF('8c1 - MSA Attribute - Form'!D73="","",IF('8c1 - MSA Attribute - Form'!D73='8c1 - MSA Attribute - Form'!$C$8,'8c1 - MSA Attribute - Form'!$B$8,'8c1 - MSA Attribute - Form'!$B$9))</f>
        <v/>
      </c>
      <c r="S73" s="913" t="str">
        <f>IF('8c1 - MSA Attribute - Form'!E73="","",IF('8c1 - MSA Attribute - Form'!E73='8c1 - MSA Attribute - Form'!$C$8,'8c1 - MSA Attribute - Form'!$B$8,'8c1 - MSA Attribute - Form'!$B$9))</f>
        <v/>
      </c>
      <c r="T73" s="915" t="str">
        <f t="shared" si="12"/>
        <v/>
      </c>
      <c r="U73" s="913" t="str">
        <f>IF('8c1 - MSA Attribute - Form'!$C73="","",IF(AK73="TRUE",1,0))</f>
        <v/>
      </c>
      <c r="V73" s="915" t="str">
        <f>IF('8c1 - MSA Attribute - Form'!H73="","",IF('8c1 - MSA Attribute - Form'!G73='8c1 - MSA Attribute - Form'!$C$8,'8c1 - MSA Attribute - Form'!$B$8,'8c1 - MSA Attribute - Form'!$B$9))</f>
        <v/>
      </c>
      <c r="W73" s="913" t="str">
        <f>IF('8c1 - MSA Attribute - Form'!G73="","",IF('8c1 - MSA Attribute - Form'!H73='8c1 - MSA Attribute - Form'!$C$8,'8c1 - MSA Attribute - Form'!$B$8,'8c1 - MSA Attribute - Form'!$B$9))</f>
        <v/>
      </c>
      <c r="X73" s="915" t="str">
        <f t="shared" si="13"/>
        <v/>
      </c>
      <c r="Y73" s="913" t="str">
        <f>IF('8c1 - MSA Attribute - Form'!$C73="","",IF(AL73="TRUE",1,0))</f>
        <v/>
      </c>
      <c r="Z73" s="915" t="str">
        <f>IF('8c1 - MSA Attribute - Form'!K73="","",IF('8c1 - MSA Attribute - Form'!J73='8c1 - MSA Attribute - Form'!$C$8,'8c1 - MSA Attribute - Form'!$B$8,'8c1 - MSA Attribute - Form'!$B$9))</f>
        <v/>
      </c>
      <c r="AA73" s="915" t="str">
        <f>IF('8c1 - MSA Attribute - Form'!J73="","",IF('8c1 - MSA Attribute - Form'!K73='8c1 - MSA Attribute - Form'!$C$8,'8c1 - MSA Attribute - Form'!$B$8,'8c1 - MSA Attribute - Form'!$B$9))</f>
        <v/>
      </c>
      <c r="AB73" s="915" t="str">
        <f t="shared" si="14"/>
        <v/>
      </c>
      <c r="AC73" s="913" t="str">
        <f>IF('8c1 - MSA Attribute - Form'!$C73="","",IF(AM73="TRUE",1,0))</f>
        <v/>
      </c>
      <c r="AD73" s="912" t="str">
        <f>IF('8c1 - MSA Attribute - Form'!G73="","",IF(Z73="",AG73,AH73))</f>
        <v/>
      </c>
      <c r="AE73" s="912" t="str">
        <f>IF('8c1 - MSA Attribute - Form'!G73="","",IF(Z73="",AI73,AJ73))</f>
        <v/>
      </c>
      <c r="AF73" s="884"/>
      <c r="AG73" s="910" t="str">
        <f>IF('8c1 - MSA Attribute - Form'!G73="","",IF($R73+$S73+$V73+$W73=4,"TRUE",IF($R73+$S73+$V73+$W73=8,"TRUE","FALSE")))</f>
        <v/>
      </c>
      <c r="AH73" s="910" t="str">
        <f>IF('8c1 - MSA Attribute - Form'!J73="","",IF($R73+$S73+$V73+$W73+$Z73+$AA73=6,"TRUE",IF($R73+$S73+$V73+$W73+$Z73+$AA73=12,"TRUE","FALSE")))</f>
        <v/>
      </c>
      <c r="AI73" s="910" t="str">
        <f>IF('8c1 - MSA Attribute - Form'!G73="","",IF($R73+$S73+$V73+$W73+$Q73=5,"TRUE",IF($R73+$S73+$V73+$W73+$Q73=10,"TRUE","FALSE")))</f>
        <v/>
      </c>
      <c r="AJ73" s="910" t="str">
        <f>IF('8c1 - MSA Attribute - Form'!J73="","",IF($R73+$S73+$V73+$W73+$Z73+$AA73+$Q73=7,"TRUE",IF($R73+$S73+$V73+$W73+$Z73+$AA73+$Q73=14,"TRUE","FALSE")))</f>
        <v/>
      </c>
      <c r="AK73" s="909" t="str">
        <f>IF('8c1 - MSA Attribute - Form'!C73="","",IF('8c1 - MSA Attribute - Form'!Q73+'8c1 - MSA Attribute - Form'!R73+'8c1 - MSA Attribute - Form'!S73=3, "TRUE",IF('8c1 - MSA Attribute - Form'!Q73+'8c1 - MSA Attribute - Form'!R73+'8c1 - MSA Attribute - Form'!S73=6,"TRUE","FALSE")))</f>
        <v/>
      </c>
      <c r="AL73" s="909" t="str">
        <f>IF('8c1 - MSA Attribute - Form'!$C73="","",IF($Q73+V73+W73=3, "TRUE",IF($Q73+V73+W73=6,"TRUE","FALSE")))</f>
        <v/>
      </c>
      <c r="AM73" s="908" t="str">
        <f>IF('8c1 - MSA Attribute - Form'!J73="","",IF('8c1 - MSA Attribute - Form'!$C73="","",IF($Q73+Z73+AA73=3, "TRUE",IF($Q73+Z73+AA73=6,"TRUE","FALSE"))))</f>
        <v/>
      </c>
      <c r="AN73" s="907" t="str">
        <f t="shared" si="15"/>
        <v/>
      </c>
      <c r="AO73" s="907" t="str">
        <f t="shared" si="16"/>
        <v/>
      </c>
      <c r="AP73" s="907" t="str">
        <f t="shared" si="17"/>
        <v/>
      </c>
      <c r="AQ73" s="907" t="str">
        <f t="shared" si="18"/>
        <v/>
      </c>
      <c r="AR73" s="907" t="str">
        <f t="shared" si="19"/>
        <v/>
      </c>
      <c r="AS73" s="907" t="str">
        <f t="shared" si="23"/>
        <v/>
      </c>
      <c r="AT73" s="907" t="str">
        <f t="shared" si="20"/>
        <v/>
      </c>
      <c r="AU73" s="907" t="str">
        <f t="shared" si="21"/>
        <v/>
      </c>
      <c r="AV73" s="907" t="str">
        <f t="shared" si="22"/>
        <v/>
      </c>
    </row>
    <row r="74" spans="2:48" s="930" customFormat="1" ht="15.5">
      <c r="B74" s="929">
        <v>61</v>
      </c>
      <c r="C74" s="924"/>
      <c r="D74" s="923"/>
      <c r="E74" s="920"/>
      <c r="F74" s="933"/>
      <c r="G74" s="921"/>
      <c r="H74" s="920"/>
      <c r="I74" s="933"/>
      <c r="J74" s="921"/>
      <c r="K74" s="920"/>
      <c r="L74" s="927" t="str">
        <f>IF(D74="","",IF('8c1 - MSA Attribute - Form'!AD74="TRUE","Y","N"))</f>
        <v/>
      </c>
      <c r="M74" s="926" t="str">
        <f>IF(E74="","",IF('8c1 - MSA Attribute - Form'!AE74="TRUE","Y","N"))</f>
        <v/>
      </c>
      <c r="P74" s="917">
        <v>61</v>
      </c>
      <c r="Q74" s="916" t="str">
        <f>IF('8c1 - MSA Attribute - Form'!C74="","",IF('8c1 - MSA Attribute - Form'!C74='8c1 - MSA Attribute - Form'!$C$8,'8c1 - MSA Attribute - Form'!$B$8,'8c1 - MSA Attribute - Form'!$B$9))</f>
        <v/>
      </c>
      <c r="R74" s="915" t="str">
        <f>IF('8c1 - MSA Attribute - Form'!D74="","",IF('8c1 - MSA Attribute - Form'!D74='8c1 - MSA Attribute - Form'!$C$8,'8c1 - MSA Attribute - Form'!$B$8,'8c1 - MSA Attribute - Form'!$B$9))</f>
        <v/>
      </c>
      <c r="S74" s="913" t="str">
        <f>IF('8c1 - MSA Attribute - Form'!E74="","",IF('8c1 - MSA Attribute - Form'!E74='8c1 - MSA Attribute - Form'!$C$8,'8c1 - MSA Attribute - Form'!$B$8,'8c1 - MSA Attribute - Form'!$B$9))</f>
        <v/>
      </c>
      <c r="T74" s="915" t="str">
        <f t="shared" si="12"/>
        <v/>
      </c>
      <c r="U74" s="913" t="str">
        <f>IF('8c1 - MSA Attribute - Form'!$C74="","",IF(AK74="TRUE",1,0))</f>
        <v/>
      </c>
      <c r="V74" s="915" t="str">
        <f>IF('8c1 - MSA Attribute - Form'!H74="","",IF('8c1 - MSA Attribute - Form'!G74='8c1 - MSA Attribute - Form'!$C$8,'8c1 - MSA Attribute - Form'!$B$8,'8c1 - MSA Attribute - Form'!$B$9))</f>
        <v/>
      </c>
      <c r="W74" s="913" t="str">
        <f>IF('8c1 - MSA Attribute - Form'!G74="","",IF('8c1 - MSA Attribute - Form'!H74='8c1 - MSA Attribute - Form'!$C$8,'8c1 - MSA Attribute - Form'!$B$8,'8c1 - MSA Attribute - Form'!$B$9))</f>
        <v/>
      </c>
      <c r="X74" s="915" t="str">
        <f t="shared" si="13"/>
        <v/>
      </c>
      <c r="Y74" s="913" t="str">
        <f>IF('8c1 - MSA Attribute - Form'!$C74="","",IF(AL74="TRUE",1,0))</f>
        <v/>
      </c>
      <c r="Z74" s="915" t="str">
        <f>IF('8c1 - MSA Attribute - Form'!K74="","",IF('8c1 - MSA Attribute - Form'!J74='8c1 - MSA Attribute - Form'!$C$8,'8c1 - MSA Attribute - Form'!$B$8,'8c1 - MSA Attribute - Form'!$B$9))</f>
        <v/>
      </c>
      <c r="AA74" s="915" t="str">
        <f>IF('8c1 - MSA Attribute - Form'!J74="","",IF('8c1 - MSA Attribute - Form'!K74='8c1 - MSA Attribute - Form'!$C$8,'8c1 - MSA Attribute - Form'!$B$8,'8c1 - MSA Attribute - Form'!$B$9))</f>
        <v/>
      </c>
      <c r="AB74" s="915" t="str">
        <f t="shared" si="14"/>
        <v/>
      </c>
      <c r="AC74" s="913" t="str">
        <f>IF('8c1 - MSA Attribute - Form'!$C74="","",IF(AM74="TRUE",1,0))</f>
        <v/>
      </c>
      <c r="AD74" s="912" t="str">
        <f>IF('8c1 - MSA Attribute - Form'!G74="","",IF(Z74="",AG74,AH74))</f>
        <v/>
      </c>
      <c r="AE74" s="912" t="str">
        <f>IF('8c1 - MSA Attribute - Form'!G74="","",IF(Z74="",AI74,AJ74))</f>
        <v/>
      </c>
      <c r="AF74" s="884"/>
      <c r="AG74" s="910" t="str">
        <f>IF('8c1 - MSA Attribute - Form'!G74="","",IF($R74+$S74+$V74+$W74=4,"TRUE",IF($R74+$S74+$V74+$W74=8,"TRUE","FALSE")))</f>
        <v/>
      </c>
      <c r="AH74" s="910" t="str">
        <f>IF('8c1 - MSA Attribute - Form'!J74="","",IF($R74+$S74+$V74+$W74+$Z74+$AA74=6,"TRUE",IF($R74+$S74+$V74+$W74+$Z74+$AA74=12,"TRUE","FALSE")))</f>
        <v/>
      </c>
      <c r="AI74" s="910" t="str">
        <f>IF('8c1 - MSA Attribute - Form'!G74="","",IF($R74+$S74+$V74+$W74+$Q74=5,"TRUE",IF($R74+$S74+$V74+$W74+$Q74=10,"TRUE","FALSE")))</f>
        <v/>
      </c>
      <c r="AJ74" s="910" t="str">
        <f>IF('8c1 - MSA Attribute - Form'!J74="","",IF($R74+$S74+$V74+$W74+$Z74+$AA74+$Q74=7,"TRUE",IF($R74+$S74+$V74+$W74+$Z74+$AA74+$Q74=14,"TRUE","FALSE")))</f>
        <v/>
      </c>
      <c r="AK74" s="909" t="str">
        <f>IF('8c1 - MSA Attribute - Form'!C74="","",IF('8c1 - MSA Attribute - Form'!Q74+'8c1 - MSA Attribute - Form'!R74+'8c1 - MSA Attribute - Form'!S74=3, "TRUE",IF('8c1 - MSA Attribute - Form'!Q74+'8c1 - MSA Attribute - Form'!R74+'8c1 - MSA Attribute - Form'!S74=6,"TRUE","FALSE")))</f>
        <v/>
      </c>
      <c r="AL74" s="909" t="str">
        <f>IF('8c1 - MSA Attribute - Form'!$C74="","",IF($Q74+V74+W74=3, "TRUE",IF($Q74+V74+W74=6,"TRUE","FALSE")))</f>
        <v/>
      </c>
      <c r="AM74" s="908" t="str">
        <f>IF('8c1 - MSA Attribute - Form'!J74="","",IF('8c1 - MSA Attribute - Form'!$C74="","",IF($Q74+Z74+AA74=3, "TRUE",IF($Q74+Z74+AA74=6,"TRUE","FALSE"))))</f>
        <v/>
      </c>
      <c r="AN74" s="907" t="str">
        <f t="shared" si="15"/>
        <v/>
      </c>
      <c r="AO74" s="907" t="str">
        <f t="shared" si="16"/>
        <v/>
      </c>
      <c r="AP74" s="907" t="str">
        <f t="shared" si="17"/>
        <v/>
      </c>
      <c r="AQ74" s="907" t="str">
        <f t="shared" si="18"/>
        <v/>
      </c>
      <c r="AR74" s="907" t="str">
        <f t="shared" si="19"/>
        <v/>
      </c>
      <c r="AS74" s="907" t="str">
        <f t="shared" si="23"/>
        <v/>
      </c>
      <c r="AT74" s="907" t="str">
        <f t="shared" si="20"/>
        <v/>
      </c>
      <c r="AU74" s="907" t="str">
        <f t="shared" si="21"/>
        <v/>
      </c>
      <c r="AV74" s="907" t="str">
        <f t="shared" si="22"/>
        <v/>
      </c>
    </row>
    <row r="75" spans="2:48" s="930" customFormat="1" ht="15.5">
      <c r="B75" s="929">
        <v>62</v>
      </c>
      <c r="C75" s="924"/>
      <c r="D75" s="923"/>
      <c r="E75" s="920"/>
      <c r="F75" s="933"/>
      <c r="G75" s="921"/>
      <c r="H75" s="920"/>
      <c r="I75" s="933"/>
      <c r="J75" s="921"/>
      <c r="K75" s="920"/>
      <c r="L75" s="927" t="str">
        <f>IF(D75="","",IF('8c1 - MSA Attribute - Form'!AD75="TRUE","Y","N"))</f>
        <v/>
      </c>
      <c r="M75" s="926" t="str">
        <f>IF(E75="","",IF('8c1 - MSA Attribute - Form'!AE75="TRUE","Y","N"))</f>
        <v/>
      </c>
      <c r="P75" s="917">
        <v>62</v>
      </c>
      <c r="Q75" s="916" t="str">
        <f>IF('8c1 - MSA Attribute - Form'!C75="","",IF('8c1 - MSA Attribute - Form'!C75='8c1 - MSA Attribute - Form'!$C$8,'8c1 - MSA Attribute - Form'!$B$8,'8c1 - MSA Attribute - Form'!$B$9))</f>
        <v/>
      </c>
      <c r="R75" s="915" t="str">
        <f>IF('8c1 - MSA Attribute - Form'!D75="","",IF('8c1 - MSA Attribute - Form'!D75='8c1 - MSA Attribute - Form'!$C$8,'8c1 - MSA Attribute - Form'!$B$8,'8c1 - MSA Attribute - Form'!$B$9))</f>
        <v/>
      </c>
      <c r="S75" s="913" t="str">
        <f>IF('8c1 - MSA Attribute - Form'!E75="","",IF('8c1 - MSA Attribute - Form'!E75='8c1 - MSA Attribute - Form'!$C$8,'8c1 - MSA Attribute - Form'!$B$8,'8c1 - MSA Attribute - Form'!$B$9))</f>
        <v/>
      </c>
      <c r="T75" s="915" t="str">
        <f t="shared" si="12"/>
        <v/>
      </c>
      <c r="U75" s="913" t="str">
        <f>IF('8c1 - MSA Attribute - Form'!$C75="","",IF(AK75="TRUE",1,0))</f>
        <v/>
      </c>
      <c r="V75" s="915" t="str">
        <f>IF('8c1 - MSA Attribute - Form'!H75="","",IF('8c1 - MSA Attribute - Form'!G75='8c1 - MSA Attribute - Form'!$C$8,'8c1 - MSA Attribute - Form'!$B$8,'8c1 - MSA Attribute - Form'!$B$9))</f>
        <v/>
      </c>
      <c r="W75" s="913" t="str">
        <f>IF('8c1 - MSA Attribute - Form'!G75="","",IF('8c1 - MSA Attribute - Form'!H75='8c1 - MSA Attribute - Form'!$C$8,'8c1 - MSA Attribute - Form'!$B$8,'8c1 - MSA Attribute - Form'!$B$9))</f>
        <v/>
      </c>
      <c r="X75" s="915" t="str">
        <f t="shared" si="13"/>
        <v/>
      </c>
      <c r="Y75" s="913" t="str">
        <f>IF('8c1 - MSA Attribute - Form'!$C75="","",IF(AL75="TRUE",1,0))</f>
        <v/>
      </c>
      <c r="Z75" s="915" t="str">
        <f>IF('8c1 - MSA Attribute - Form'!K75="","",IF('8c1 - MSA Attribute - Form'!J75='8c1 - MSA Attribute - Form'!$C$8,'8c1 - MSA Attribute - Form'!$B$8,'8c1 - MSA Attribute - Form'!$B$9))</f>
        <v/>
      </c>
      <c r="AA75" s="915" t="str">
        <f>IF('8c1 - MSA Attribute - Form'!J75="","",IF('8c1 - MSA Attribute - Form'!K75='8c1 - MSA Attribute - Form'!$C$8,'8c1 - MSA Attribute - Form'!$B$8,'8c1 - MSA Attribute - Form'!$B$9))</f>
        <v/>
      </c>
      <c r="AB75" s="915" t="str">
        <f t="shared" si="14"/>
        <v/>
      </c>
      <c r="AC75" s="913" t="str">
        <f>IF('8c1 - MSA Attribute - Form'!$C75="","",IF(AM75="TRUE",1,0))</f>
        <v/>
      </c>
      <c r="AD75" s="912" t="str">
        <f>IF('8c1 - MSA Attribute - Form'!G75="","",IF(Z75="",AG75,AH75))</f>
        <v/>
      </c>
      <c r="AE75" s="912" t="str">
        <f>IF('8c1 - MSA Attribute - Form'!G75="","",IF(Z75="",AI75,AJ75))</f>
        <v/>
      </c>
      <c r="AF75" s="884"/>
      <c r="AG75" s="910" t="str">
        <f>IF('8c1 - MSA Attribute - Form'!G75="","",IF($R75+$S75+$V75+$W75=4,"TRUE",IF($R75+$S75+$V75+$W75=8,"TRUE","FALSE")))</f>
        <v/>
      </c>
      <c r="AH75" s="910" t="str">
        <f>IF('8c1 - MSA Attribute - Form'!J75="","",IF($R75+$S75+$V75+$W75+$Z75+$AA75=6,"TRUE",IF($R75+$S75+$V75+$W75+$Z75+$AA75=12,"TRUE","FALSE")))</f>
        <v/>
      </c>
      <c r="AI75" s="910" t="str">
        <f>IF('8c1 - MSA Attribute - Form'!G75="","",IF($R75+$S75+$V75+$W75+$Q75=5,"TRUE",IF($R75+$S75+$V75+$W75+$Q75=10,"TRUE","FALSE")))</f>
        <v/>
      </c>
      <c r="AJ75" s="910" t="str">
        <f>IF('8c1 - MSA Attribute - Form'!J75="","",IF($R75+$S75+$V75+$W75+$Z75+$AA75+$Q75=7,"TRUE",IF($R75+$S75+$V75+$W75+$Z75+$AA75+$Q75=14,"TRUE","FALSE")))</f>
        <v/>
      </c>
      <c r="AK75" s="909" t="str">
        <f>IF('8c1 - MSA Attribute - Form'!C75="","",IF('8c1 - MSA Attribute - Form'!Q75+'8c1 - MSA Attribute - Form'!R75+'8c1 - MSA Attribute - Form'!S75=3, "TRUE",IF('8c1 - MSA Attribute - Form'!Q75+'8c1 - MSA Attribute - Form'!R75+'8c1 - MSA Attribute - Form'!S75=6,"TRUE","FALSE")))</f>
        <v/>
      </c>
      <c r="AL75" s="909" t="str">
        <f>IF('8c1 - MSA Attribute - Form'!$C75="","",IF($Q75+V75+W75=3, "TRUE",IF($Q75+V75+W75=6,"TRUE","FALSE")))</f>
        <v/>
      </c>
      <c r="AM75" s="908" t="str">
        <f>IF('8c1 - MSA Attribute - Form'!J75="","",IF('8c1 - MSA Attribute - Form'!$C75="","",IF($Q75+Z75+AA75=3, "TRUE",IF($Q75+Z75+AA75=6,"TRUE","FALSE"))))</f>
        <v/>
      </c>
      <c r="AN75" s="907" t="str">
        <f t="shared" si="15"/>
        <v/>
      </c>
      <c r="AO75" s="907" t="str">
        <f t="shared" si="16"/>
        <v/>
      </c>
      <c r="AP75" s="907" t="str">
        <f t="shared" si="17"/>
        <v/>
      </c>
      <c r="AQ75" s="907" t="str">
        <f t="shared" si="18"/>
        <v/>
      </c>
      <c r="AR75" s="907" t="str">
        <f t="shared" si="19"/>
        <v/>
      </c>
      <c r="AS75" s="907" t="str">
        <f t="shared" si="23"/>
        <v/>
      </c>
      <c r="AT75" s="907" t="str">
        <f t="shared" si="20"/>
        <v/>
      </c>
      <c r="AU75" s="907" t="str">
        <f t="shared" si="21"/>
        <v/>
      </c>
      <c r="AV75" s="907" t="str">
        <f t="shared" si="22"/>
        <v/>
      </c>
    </row>
    <row r="76" spans="2:48" s="930" customFormat="1" ht="15.5">
      <c r="B76" s="929">
        <v>63</v>
      </c>
      <c r="C76" s="924"/>
      <c r="D76" s="923"/>
      <c r="E76" s="920"/>
      <c r="F76" s="933"/>
      <c r="G76" s="921"/>
      <c r="H76" s="920"/>
      <c r="I76" s="933"/>
      <c r="J76" s="921"/>
      <c r="K76" s="920"/>
      <c r="L76" s="927" t="str">
        <f>IF(D76="","",IF('8c1 - MSA Attribute - Form'!AD76="TRUE","Y","N"))</f>
        <v/>
      </c>
      <c r="M76" s="926" t="str">
        <f>IF(E76="","",IF('8c1 - MSA Attribute - Form'!AE76="TRUE","Y","N"))</f>
        <v/>
      </c>
      <c r="P76" s="917">
        <v>63</v>
      </c>
      <c r="Q76" s="916" t="str">
        <f>IF('8c1 - MSA Attribute - Form'!C76="","",IF('8c1 - MSA Attribute - Form'!C76='8c1 - MSA Attribute - Form'!$C$8,'8c1 - MSA Attribute - Form'!$B$8,'8c1 - MSA Attribute - Form'!$B$9))</f>
        <v/>
      </c>
      <c r="R76" s="915" t="str">
        <f>IF('8c1 - MSA Attribute - Form'!D76="","",IF('8c1 - MSA Attribute - Form'!D76='8c1 - MSA Attribute - Form'!$C$8,'8c1 - MSA Attribute - Form'!$B$8,'8c1 - MSA Attribute - Form'!$B$9))</f>
        <v/>
      </c>
      <c r="S76" s="913" t="str">
        <f>IF('8c1 - MSA Attribute - Form'!E76="","",IF('8c1 - MSA Attribute - Form'!E76='8c1 - MSA Attribute - Form'!$C$8,'8c1 - MSA Attribute - Form'!$B$8,'8c1 - MSA Attribute - Form'!$B$9))</f>
        <v/>
      </c>
      <c r="T76" s="915" t="str">
        <f t="shared" si="12"/>
        <v/>
      </c>
      <c r="U76" s="913" t="str">
        <f>IF('8c1 - MSA Attribute - Form'!$C76="","",IF(AK76="TRUE",1,0))</f>
        <v/>
      </c>
      <c r="V76" s="915" t="str">
        <f>IF('8c1 - MSA Attribute - Form'!H76="","",IF('8c1 - MSA Attribute - Form'!G76='8c1 - MSA Attribute - Form'!$C$8,'8c1 - MSA Attribute - Form'!$B$8,'8c1 - MSA Attribute - Form'!$B$9))</f>
        <v/>
      </c>
      <c r="W76" s="913" t="str">
        <f>IF('8c1 - MSA Attribute - Form'!G76="","",IF('8c1 - MSA Attribute - Form'!H76='8c1 - MSA Attribute - Form'!$C$8,'8c1 - MSA Attribute - Form'!$B$8,'8c1 - MSA Attribute - Form'!$B$9))</f>
        <v/>
      </c>
      <c r="X76" s="915" t="str">
        <f t="shared" si="13"/>
        <v/>
      </c>
      <c r="Y76" s="913" t="str">
        <f>IF('8c1 - MSA Attribute - Form'!$C76="","",IF(AL76="TRUE",1,0))</f>
        <v/>
      </c>
      <c r="Z76" s="915" t="str">
        <f>IF('8c1 - MSA Attribute - Form'!K76="","",IF('8c1 - MSA Attribute - Form'!J76='8c1 - MSA Attribute - Form'!$C$8,'8c1 - MSA Attribute - Form'!$B$8,'8c1 - MSA Attribute - Form'!$B$9))</f>
        <v/>
      </c>
      <c r="AA76" s="915" t="str">
        <f>IF('8c1 - MSA Attribute - Form'!J76="","",IF('8c1 - MSA Attribute - Form'!K76='8c1 - MSA Attribute - Form'!$C$8,'8c1 - MSA Attribute - Form'!$B$8,'8c1 - MSA Attribute - Form'!$B$9))</f>
        <v/>
      </c>
      <c r="AB76" s="915" t="str">
        <f t="shared" si="14"/>
        <v/>
      </c>
      <c r="AC76" s="913" t="str">
        <f>IF('8c1 - MSA Attribute - Form'!$C76="","",IF(AM76="TRUE",1,0))</f>
        <v/>
      </c>
      <c r="AD76" s="912" t="str">
        <f>IF('8c1 - MSA Attribute - Form'!G76="","",IF(Z76="",AG76,AH76))</f>
        <v/>
      </c>
      <c r="AE76" s="912" t="str">
        <f>IF('8c1 - MSA Attribute - Form'!G76="","",IF(Z76="",AI76,AJ76))</f>
        <v/>
      </c>
      <c r="AF76" s="884"/>
      <c r="AG76" s="910" t="str">
        <f>IF('8c1 - MSA Attribute - Form'!G76="","",IF($R76+$S76+$V76+$W76=4,"TRUE",IF($R76+$S76+$V76+$W76=8,"TRUE","FALSE")))</f>
        <v/>
      </c>
      <c r="AH76" s="910" t="str">
        <f>IF('8c1 - MSA Attribute - Form'!J76="","",IF($R76+$S76+$V76+$W76+$Z76+$AA76=6,"TRUE",IF($R76+$S76+$V76+$W76+$Z76+$AA76=12,"TRUE","FALSE")))</f>
        <v/>
      </c>
      <c r="AI76" s="910" t="str">
        <f>IF('8c1 - MSA Attribute - Form'!G76="","",IF($R76+$S76+$V76+$W76+$Q76=5,"TRUE",IF($R76+$S76+$V76+$W76+$Q76=10,"TRUE","FALSE")))</f>
        <v/>
      </c>
      <c r="AJ76" s="910" t="str">
        <f>IF('8c1 - MSA Attribute - Form'!J76="","",IF($R76+$S76+$V76+$W76+$Z76+$AA76+$Q76=7,"TRUE",IF($R76+$S76+$V76+$W76+$Z76+$AA76+$Q76=14,"TRUE","FALSE")))</f>
        <v/>
      </c>
      <c r="AK76" s="909" t="str">
        <f>IF('8c1 - MSA Attribute - Form'!C76="","",IF('8c1 - MSA Attribute - Form'!Q76+'8c1 - MSA Attribute - Form'!R76+'8c1 - MSA Attribute - Form'!S76=3, "TRUE",IF('8c1 - MSA Attribute - Form'!Q76+'8c1 - MSA Attribute - Form'!R76+'8c1 - MSA Attribute - Form'!S76=6,"TRUE","FALSE")))</f>
        <v/>
      </c>
      <c r="AL76" s="909" t="str">
        <f>IF('8c1 - MSA Attribute - Form'!$C76="","",IF($Q76+V76+W76=3, "TRUE",IF($Q76+V76+W76=6,"TRUE","FALSE")))</f>
        <v/>
      </c>
      <c r="AM76" s="908" t="str">
        <f>IF('8c1 - MSA Attribute - Form'!J76="","",IF('8c1 - MSA Attribute - Form'!$C76="","",IF($Q76+Z76+AA76=3, "TRUE",IF($Q76+Z76+AA76=6,"TRUE","FALSE"))))</f>
        <v/>
      </c>
      <c r="AN76" s="907" t="str">
        <f t="shared" si="15"/>
        <v/>
      </c>
      <c r="AO76" s="907" t="str">
        <f t="shared" si="16"/>
        <v/>
      </c>
      <c r="AP76" s="907" t="str">
        <f t="shared" si="17"/>
        <v/>
      </c>
      <c r="AQ76" s="907" t="str">
        <f t="shared" si="18"/>
        <v/>
      </c>
      <c r="AR76" s="907" t="str">
        <f t="shared" si="19"/>
        <v/>
      </c>
      <c r="AS76" s="907" t="str">
        <f t="shared" si="23"/>
        <v/>
      </c>
      <c r="AT76" s="907" t="str">
        <f t="shared" si="20"/>
        <v/>
      </c>
      <c r="AU76" s="907" t="str">
        <f t="shared" si="21"/>
        <v/>
      </c>
      <c r="AV76" s="907" t="str">
        <f t="shared" si="22"/>
        <v/>
      </c>
    </row>
    <row r="77" spans="2:48" s="930" customFormat="1" ht="15.5">
      <c r="B77" s="929">
        <v>64</v>
      </c>
      <c r="C77" s="924"/>
      <c r="D77" s="923"/>
      <c r="E77" s="920"/>
      <c r="F77" s="933"/>
      <c r="G77" s="921"/>
      <c r="H77" s="920"/>
      <c r="I77" s="933"/>
      <c r="J77" s="921"/>
      <c r="K77" s="920"/>
      <c r="L77" s="927" t="str">
        <f>IF(D77="","",IF('8c1 - MSA Attribute - Form'!AD77="TRUE","Y","N"))</f>
        <v/>
      </c>
      <c r="M77" s="926" t="str">
        <f>IF(E77="","",IF('8c1 - MSA Attribute - Form'!AE77="TRUE","Y","N"))</f>
        <v/>
      </c>
      <c r="P77" s="917">
        <v>64</v>
      </c>
      <c r="Q77" s="916" t="str">
        <f>IF('8c1 - MSA Attribute - Form'!C77="","",IF('8c1 - MSA Attribute - Form'!C77='8c1 - MSA Attribute - Form'!$C$8,'8c1 - MSA Attribute - Form'!$B$8,'8c1 - MSA Attribute - Form'!$B$9))</f>
        <v/>
      </c>
      <c r="R77" s="915" t="str">
        <f>IF('8c1 - MSA Attribute - Form'!D77="","",IF('8c1 - MSA Attribute - Form'!D77='8c1 - MSA Attribute - Form'!$C$8,'8c1 - MSA Attribute - Form'!$B$8,'8c1 - MSA Attribute - Form'!$B$9))</f>
        <v/>
      </c>
      <c r="S77" s="913" t="str">
        <f>IF('8c1 - MSA Attribute - Form'!E77="","",IF('8c1 - MSA Attribute - Form'!E77='8c1 - MSA Attribute - Form'!$C$8,'8c1 - MSA Attribute - Form'!$B$8,'8c1 - MSA Attribute - Form'!$B$9))</f>
        <v/>
      </c>
      <c r="T77" s="915" t="str">
        <f t="shared" si="12"/>
        <v/>
      </c>
      <c r="U77" s="913" t="str">
        <f>IF('8c1 - MSA Attribute - Form'!$C77="","",IF(AK77="TRUE",1,0))</f>
        <v/>
      </c>
      <c r="V77" s="915" t="str">
        <f>IF('8c1 - MSA Attribute - Form'!H77="","",IF('8c1 - MSA Attribute - Form'!G77='8c1 - MSA Attribute - Form'!$C$8,'8c1 - MSA Attribute - Form'!$B$8,'8c1 - MSA Attribute - Form'!$B$9))</f>
        <v/>
      </c>
      <c r="W77" s="913" t="str">
        <f>IF('8c1 - MSA Attribute - Form'!G77="","",IF('8c1 - MSA Attribute - Form'!H77='8c1 - MSA Attribute - Form'!$C$8,'8c1 - MSA Attribute - Form'!$B$8,'8c1 - MSA Attribute - Form'!$B$9))</f>
        <v/>
      </c>
      <c r="X77" s="915" t="str">
        <f t="shared" si="13"/>
        <v/>
      </c>
      <c r="Y77" s="913" t="str">
        <f>IF('8c1 - MSA Attribute - Form'!$C77="","",IF(AL77="TRUE",1,0))</f>
        <v/>
      </c>
      <c r="Z77" s="915" t="str">
        <f>IF('8c1 - MSA Attribute - Form'!K77="","",IF('8c1 - MSA Attribute - Form'!J77='8c1 - MSA Attribute - Form'!$C$8,'8c1 - MSA Attribute - Form'!$B$8,'8c1 - MSA Attribute - Form'!$B$9))</f>
        <v/>
      </c>
      <c r="AA77" s="915" t="str">
        <f>IF('8c1 - MSA Attribute - Form'!J77="","",IF('8c1 - MSA Attribute - Form'!K77='8c1 - MSA Attribute - Form'!$C$8,'8c1 - MSA Attribute - Form'!$B$8,'8c1 - MSA Attribute - Form'!$B$9))</f>
        <v/>
      </c>
      <c r="AB77" s="915" t="str">
        <f t="shared" si="14"/>
        <v/>
      </c>
      <c r="AC77" s="913" t="str">
        <f>IF('8c1 - MSA Attribute - Form'!$C77="","",IF(AM77="TRUE",1,0))</f>
        <v/>
      </c>
      <c r="AD77" s="912" t="str">
        <f>IF('8c1 - MSA Attribute - Form'!G77="","",IF(Z77="",AG77,AH77))</f>
        <v/>
      </c>
      <c r="AE77" s="912" t="str">
        <f>IF('8c1 - MSA Attribute - Form'!G77="","",IF(Z77="",AI77,AJ77))</f>
        <v/>
      </c>
      <c r="AF77" s="884"/>
      <c r="AG77" s="910" t="str">
        <f>IF('8c1 - MSA Attribute - Form'!G77="","",IF($R77+$S77+$V77+$W77=4,"TRUE",IF($R77+$S77+$V77+$W77=8,"TRUE","FALSE")))</f>
        <v/>
      </c>
      <c r="AH77" s="910" t="str">
        <f>IF('8c1 - MSA Attribute - Form'!J77="","",IF($R77+$S77+$V77+$W77+$Z77+$AA77=6,"TRUE",IF($R77+$S77+$V77+$W77+$Z77+$AA77=12,"TRUE","FALSE")))</f>
        <v/>
      </c>
      <c r="AI77" s="910" t="str">
        <f>IF('8c1 - MSA Attribute - Form'!G77="","",IF($R77+$S77+$V77+$W77+$Q77=5,"TRUE",IF($R77+$S77+$V77+$W77+$Q77=10,"TRUE","FALSE")))</f>
        <v/>
      </c>
      <c r="AJ77" s="910" t="str">
        <f>IF('8c1 - MSA Attribute - Form'!J77="","",IF($R77+$S77+$V77+$W77+$Z77+$AA77+$Q77=7,"TRUE",IF($R77+$S77+$V77+$W77+$Z77+$AA77+$Q77=14,"TRUE","FALSE")))</f>
        <v/>
      </c>
      <c r="AK77" s="909" t="str">
        <f>IF('8c1 - MSA Attribute - Form'!C77="","",IF('8c1 - MSA Attribute - Form'!Q77+'8c1 - MSA Attribute - Form'!R77+'8c1 - MSA Attribute - Form'!S77=3, "TRUE",IF('8c1 - MSA Attribute - Form'!Q77+'8c1 - MSA Attribute - Form'!R77+'8c1 - MSA Attribute - Form'!S77=6,"TRUE","FALSE")))</f>
        <v/>
      </c>
      <c r="AL77" s="909" t="str">
        <f>IF('8c1 - MSA Attribute - Form'!$C77="","",IF($Q77+V77+W77=3, "TRUE",IF($Q77+V77+W77=6,"TRUE","FALSE")))</f>
        <v/>
      </c>
      <c r="AM77" s="908" t="str">
        <f>IF('8c1 - MSA Attribute - Form'!J77="","",IF('8c1 - MSA Attribute - Form'!$C77="","",IF($Q77+Z77+AA77=3, "TRUE",IF($Q77+Z77+AA77=6,"TRUE","FALSE"))))</f>
        <v/>
      </c>
      <c r="AN77" s="907" t="str">
        <f t="shared" si="15"/>
        <v/>
      </c>
      <c r="AO77" s="907" t="str">
        <f t="shared" si="16"/>
        <v/>
      </c>
      <c r="AP77" s="907" t="str">
        <f t="shared" si="17"/>
        <v/>
      </c>
      <c r="AQ77" s="907" t="str">
        <f t="shared" si="18"/>
        <v/>
      </c>
      <c r="AR77" s="907" t="str">
        <f t="shared" si="19"/>
        <v/>
      </c>
      <c r="AS77" s="907" t="str">
        <f t="shared" si="23"/>
        <v/>
      </c>
      <c r="AT77" s="907" t="str">
        <f t="shared" si="20"/>
        <v/>
      </c>
      <c r="AU77" s="907" t="str">
        <f t="shared" si="21"/>
        <v/>
      </c>
      <c r="AV77" s="907" t="str">
        <f t="shared" si="22"/>
        <v/>
      </c>
    </row>
    <row r="78" spans="2:48" s="930" customFormat="1" ht="15.5">
      <c r="B78" s="929">
        <v>65</v>
      </c>
      <c r="C78" s="924"/>
      <c r="D78" s="923"/>
      <c r="E78" s="920"/>
      <c r="F78" s="933"/>
      <c r="G78" s="921"/>
      <c r="H78" s="920"/>
      <c r="I78" s="933"/>
      <c r="J78" s="921"/>
      <c r="K78" s="920"/>
      <c r="L78" s="927" t="str">
        <f>IF(D78="","",IF('8c1 - MSA Attribute - Form'!AD78="TRUE","Y","N"))</f>
        <v/>
      </c>
      <c r="M78" s="926" t="str">
        <f>IF(E78="","",IF('8c1 - MSA Attribute - Form'!AE78="TRUE","Y","N"))</f>
        <v/>
      </c>
      <c r="P78" s="917">
        <v>65</v>
      </c>
      <c r="Q78" s="916" t="str">
        <f>IF('8c1 - MSA Attribute - Form'!C78="","",IF('8c1 - MSA Attribute - Form'!C78='8c1 - MSA Attribute - Form'!$C$8,'8c1 - MSA Attribute - Form'!$B$8,'8c1 - MSA Attribute - Form'!$B$9))</f>
        <v/>
      </c>
      <c r="R78" s="915" t="str">
        <f>IF('8c1 - MSA Attribute - Form'!D78="","",IF('8c1 - MSA Attribute - Form'!D78='8c1 - MSA Attribute - Form'!$C$8,'8c1 - MSA Attribute - Form'!$B$8,'8c1 - MSA Attribute - Form'!$B$9))</f>
        <v/>
      </c>
      <c r="S78" s="913" t="str">
        <f>IF('8c1 - MSA Attribute - Form'!E78="","",IF('8c1 - MSA Attribute - Form'!E78='8c1 - MSA Attribute - Form'!$C$8,'8c1 - MSA Attribute - Form'!$B$8,'8c1 - MSA Attribute - Form'!$B$9))</f>
        <v/>
      </c>
      <c r="T78" s="915" t="str">
        <f t="shared" ref="T78:T109" si="24">IF(R78="","",IF(R78=S78,1,0))</f>
        <v/>
      </c>
      <c r="U78" s="913" t="str">
        <f>IF('8c1 - MSA Attribute - Form'!$C78="","",IF(AK78="TRUE",1,0))</f>
        <v/>
      </c>
      <c r="V78" s="915" t="str">
        <f>IF('8c1 - MSA Attribute - Form'!H78="","",IF('8c1 - MSA Attribute - Form'!G78='8c1 - MSA Attribute - Form'!$C$8,'8c1 - MSA Attribute - Form'!$B$8,'8c1 - MSA Attribute - Form'!$B$9))</f>
        <v/>
      </c>
      <c r="W78" s="913" t="str">
        <f>IF('8c1 - MSA Attribute - Form'!G78="","",IF('8c1 - MSA Attribute - Form'!H78='8c1 - MSA Attribute - Form'!$C$8,'8c1 - MSA Attribute - Form'!$B$8,'8c1 - MSA Attribute - Form'!$B$9))</f>
        <v/>
      </c>
      <c r="X78" s="915" t="str">
        <f t="shared" ref="X78:X109" si="25">IF(V78="","",IF(V78=W78,1,0))</f>
        <v/>
      </c>
      <c r="Y78" s="913" t="str">
        <f>IF('8c1 - MSA Attribute - Form'!$C78="","",IF(AL78="TRUE",1,0))</f>
        <v/>
      </c>
      <c r="Z78" s="915" t="str">
        <f>IF('8c1 - MSA Attribute - Form'!K78="","",IF('8c1 - MSA Attribute - Form'!J78='8c1 - MSA Attribute - Form'!$C$8,'8c1 - MSA Attribute - Form'!$B$8,'8c1 - MSA Attribute - Form'!$B$9))</f>
        <v/>
      </c>
      <c r="AA78" s="915" t="str">
        <f>IF('8c1 - MSA Attribute - Form'!J78="","",IF('8c1 - MSA Attribute - Form'!K78='8c1 - MSA Attribute - Form'!$C$8,'8c1 - MSA Attribute - Form'!$B$8,'8c1 - MSA Attribute - Form'!$B$9))</f>
        <v/>
      </c>
      <c r="AB78" s="915" t="str">
        <f t="shared" ref="AB78:AB109" si="26">IF(Z78="","",IF(Z78=AA78,1,0))</f>
        <v/>
      </c>
      <c r="AC78" s="913" t="str">
        <f>IF('8c1 - MSA Attribute - Form'!$C78="","",IF(AM78="TRUE",1,0))</f>
        <v/>
      </c>
      <c r="AD78" s="912" t="str">
        <f>IF('8c1 - MSA Attribute - Form'!G78="","",IF(Z78="",AG78,AH78))</f>
        <v/>
      </c>
      <c r="AE78" s="912" t="str">
        <f>IF('8c1 - MSA Attribute - Form'!G78="","",IF(Z78="",AI78,AJ78))</f>
        <v/>
      </c>
      <c r="AF78" s="884"/>
      <c r="AG78" s="910" t="str">
        <f>IF('8c1 - MSA Attribute - Form'!G78="","",IF($R78+$S78+$V78+$W78=4,"TRUE",IF($R78+$S78+$V78+$W78=8,"TRUE","FALSE")))</f>
        <v/>
      </c>
      <c r="AH78" s="910" t="str">
        <f>IF('8c1 - MSA Attribute - Form'!J78="","",IF($R78+$S78+$V78+$W78+$Z78+$AA78=6,"TRUE",IF($R78+$S78+$V78+$W78+$Z78+$AA78=12,"TRUE","FALSE")))</f>
        <v/>
      </c>
      <c r="AI78" s="910" t="str">
        <f>IF('8c1 - MSA Attribute - Form'!G78="","",IF($R78+$S78+$V78+$W78+$Q78=5,"TRUE",IF($R78+$S78+$V78+$W78+$Q78=10,"TRUE","FALSE")))</f>
        <v/>
      </c>
      <c r="AJ78" s="910" t="str">
        <f>IF('8c1 - MSA Attribute - Form'!J78="","",IF($R78+$S78+$V78+$W78+$Z78+$AA78+$Q78=7,"TRUE",IF($R78+$S78+$V78+$W78+$Z78+$AA78+$Q78=14,"TRUE","FALSE")))</f>
        <v/>
      </c>
      <c r="AK78" s="909" t="str">
        <f>IF('8c1 - MSA Attribute - Form'!C78="","",IF('8c1 - MSA Attribute - Form'!Q78+'8c1 - MSA Attribute - Form'!R78+'8c1 - MSA Attribute - Form'!S78=3, "TRUE",IF('8c1 - MSA Attribute - Form'!Q78+'8c1 - MSA Attribute - Form'!R78+'8c1 - MSA Attribute - Form'!S78=6,"TRUE","FALSE")))</f>
        <v/>
      </c>
      <c r="AL78" s="909" t="str">
        <f>IF('8c1 - MSA Attribute - Form'!$C78="","",IF($Q78+V78+W78=3, "TRUE",IF($Q78+V78+W78=6,"TRUE","FALSE")))</f>
        <v/>
      </c>
      <c r="AM78" s="908" t="str">
        <f>IF('8c1 - MSA Attribute - Form'!J78="","",IF('8c1 - MSA Attribute - Form'!$C78="","",IF($Q78+Z78+AA78=3, "TRUE",IF($Q78+Z78+AA78=6,"TRUE","FALSE"))))</f>
        <v/>
      </c>
      <c r="AN78" s="907" t="str">
        <f t="shared" ref="AN78:AN113" si="27">IF($Q78&lt;&gt;"",IF($Q78=1,IF(R78=2,IF(S78=2,1,0),0),0),"")</f>
        <v/>
      </c>
      <c r="AO78" s="907" t="str">
        <f t="shared" ref="AO78:AO113" si="28">IF($Q78&lt;&gt;"",IF($Q78=2,IF(S78=1,IF(T78=1,1,0),0),0),"")</f>
        <v/>
      </c>
      <c r="AP78" s="907" t="str">
        <f t="shared" ref="AP78:AP113" si="29">IF($Q78&lt;&gt;"",IF(R78&lt;&gt;S78,1,0),"")</f>
        <v/>
      </c>
      <c r="AQ78" s="907" t="str">
        <f t="shared" ref="AQ78:AQ113" si="30">IF($Q78&lt;&gt;"",IF($Q78=1,IF(V78=2,IF(W78=2,1,0),0),0),"")</f>
        <v/>
      </c>
      <c r="AR78" s="907" t="str">
        <f t="shared" ref="AR78:AR113" si="31">IF($Q78&lt;&gt;"",IF($Q78=2,IF(V78=1,IF(W78=1,1,0),0),0),"")</f>
        <v/>
      </c>
      <c r="AS78" s="907" t="str">
        <f t="shared" si="23"/>
        <v/>
      </c>
      <c r="AT78" s="907" t="str">
        <f t="shared" ref="AT78:AT113" si="32">IF($Q78&lt;&gt;"",IF($Q78=1,IF(Z78=2,IF(AA78=2,1,0),0),0),"")</f>
        <v/>
      </c>
      <c r="AU78" s="907" t="str">
        <f t="shared" ref="AU78:AU113" si="33">IF($Q78&lt;&gt;"",IF($Q78=2,IF(Z78=1,IF(AA78=1,1,0),0),0),"")</f>
        <v/>
      </c>
      <c r="AV78" s="907" t="str">
        <f t="shared" ref="AV78:AV113" si="34">IF($Q78&lt;&gt;"",IF(Z78&lt;&gt;AA78,1,0),"")</f>
        <v/>
      </c>
    </row>
    <row r="79" spans="2:48" s="930" customFormat="1" ht="15.5">
      <c r="B79" s="929">
        <v>66</v>
      </c>
      <c r="C79" s="924"/>
      <c r="D79" s="923"/>
      <c r="E79" s="920"/>
      <c r="F79" s="933"/>
      <c r="G79" s="921"/>
      <c r="H79" s="920"/>
      <c r="I79" s="933"/>
      <c r="J79" s="921"/>
      <c r="K79" s="920"/>
      <c r="L79" s="927" t="str">
        <f>IF(D79="","",IF('8c1 - MSA Attribute - Form'!AD79="TRUE","Y","N"))</f>
        <v/>
      </c>
      <c r="M79" s="926" t="str">
        <f>IF(E79="","",IF('8c1 - MSA Attribute - Form'!AE79="TRUE","Y","N"))</f>
        <v/>
      </c>
      <c r="P79" s="917">
        <v>66</v>
      </c>
      <c r="Q79" s="916" t="str">
        <f>IF('8c1 - MSA Attribute - Form'!C79="","",IF('8c1 - MSA Attribute - Form'!C79='8c1 - MSA Attribute - Form'!$C$8,'8c1 - MSA Attribute - Form'!$B$8,'8c1 - MSA Attribute - Form'!$B$9))</f>
        <v/>
      </c>
      <c r="R79" s="915" t="str">
        <f>IF('8c1 - MSA Attribute - Form'!D79="","",IF('8c1 - MSA Attribute - Form'!D79='8c1 - MSA Attribute - Form'!$C$8,'8c1 - MSA Attribute - Form'!$B$8,'8c1 - MSA Attribute - Form'!$B$9))</f>
        <v/>
      </c>
      <c r="S79" s="913" t="str">
        <f>IF('8c1 - MSA Attribute - Form'!E79="","",IF('8c1 - MSA Attribute - Form'!E79='8c1 - MSA Attribute - Form'!$C$8,'8c1 - MSA Attribute - Form'!$B$8,'8c1 - MSA Attribute - Form'!$B$9))</f>
        <v/>
      </c>
      <c r="T79" s="915" t="str">
        <f t="shared" si="24"/>
        <v/>
      </c>
      <c r="U79" s="913" t="str">
        <f>IF('8c1 - MSA Attribute - Form'!$C79="","",IF(AK79="TRUE",1,0))</f>
        <v/>
      </c>
      <c r="V79" s="915" t="str">
        <f>IF('8c1 - MSA Attribute - Form'!H79="","",IF('8c1 - MSA Attribute - Form'!G79='8c1 - MSA Attribute - Form'!$C$8,'8c1 - MSA Attribute - Form'!$B$8,'8c1 - MSA Attribute - Form'!$B$9))</f>
        <v/>
      </c>
      <c r="W79" s="913" t="str">
        <f>IF('8c1 - MSA Attribute - Form'!G79="","",IF('8c1 - MSA Attribute - Form'!H79='8c1 - MSA Attribute - Form'!$C$8,'8c1 - MSA Attribute - Form'!$B$8,'8c1 - MSA Attribute - Form'!$B$9))</f>
        <v/>
      </c>
      <c r="X79" s="915" t="str">
        <f t="shared" si="25"/>
        <v/>
      </c>
      <c r="Y79" s="913" t="str">
        <f>IF('8c1 - MSA Attribute - Form'!$C79="","",IF(AL79="TRUE",1,0))</f>
        <v/>
      </c>
      <c r="Z79" s="915" t="str">
        <f>IF('8c1 - MSA Attribute - Form'!K79="","",IF('8c1 - MSA Attribute - Form'!J79='8c1 - MSA Attribute - Form'!$C$8,'8c1 - MSA Attribute - Form'!$B$8,'8c1 - MSA Attribute - Form'!$B$9))</f>
        <v/>
      </c>
      <c r="AA79" s="915" t="str">
        <f>IF('8c1 - MSA Attribute - Form'!J79="","",IF('8c1 - MSA Attribute - Form'!K79='8c1 - MSA Attribute - Form'!$C$8,'8c1 - MSA Attribute - Form'!$B$8,'8c1 - MSA Attribute - Form'!$B$9))</f>
        <v/>
      </c>
      <c r="AB79" s="915" t="str">
        <f t="shared" si="26"/>
        <v/>
      </c>
      <c r="AC79" s="913" t="str">
        <f>IF('8c1 - MSA Attribute - Form'!$C79="","",IF(AM79="TRUE",1,0))</f>
        <v/>
      </c>
      <c r="AD79" s="912" t="str">
        <f>IF('8c1 - MSA Attribute - Form'!G79="","",IF(Z79="",AG79,AH79))</f>
        <v/>
      </c>
      <c r="AE79" s="912" t="str">
        <f>IF('8c1 - MSA Attribute - Form'!G79="","",IF(Z79="",AI79,AJ79))</f>
        <v/>
      </c>
      <c r="AF79" s="884"/>
      <c r="AG79" s="910" t="str">
        <f>IF('8c1 - MSA Attribute - Form'!G79="","",IF($R79+$S79+$V79+$W79=4,"TRUE",IF($R79+$S79+$V79+$W79=8,"TRUE","FALSE")))</f>
        <v/>
      </c>
      <c r="AH79" s="910" t="str">
        <f>IF('8c1 - MSA Attribute - Form'!J79="","",IF($R79+$S79+$V79+$W79+$Z79+$AA79=6,"TRUE",IF($R79+$S79+$V79+$W79+$Z79+$AA79=12,"TRUE","FALSE")))</f>
        <v/>
      </c>
      <c r="AI79" s="910" t="str">
        <f>IF('8c1 - MSA Attribute - Form'!G79="","",IF($R79+$S79+$V79+$W79+$Q79=5,"TRUE",IF($R79+$S79+$V79+$W79+$Q79=10,"TRUE","FALSE")))</f>
        <v/>
      </c>
      <c r="AJ79" s="910" t="str">
        <f>IF('8c1 - MSA Attribute - Form'!J79="","",IF($R79+$S79+$V79+$W79+$Z79+$AA79+$Q79=7,"TRUE",IF($R79+$S79+$V79+$W79+$Z79+$AA79+$Q79=14,"TRUE","FALSE")))</f>
        <v/>
      </c>
      <c r="AK79" s="909" t="str">
        <f>IF('8c1 - MSA Attribute - Form'!C79="","",IF('8c1 - MSA Attribute - Form'!Q79+'8c1 - MSA Attribute - Form'!R79+'8c1 - MSA Attribute - Form'!S79=3, "TRUE",IF('8c1 - MSA Attribute - Form'!Q79+'8c1 - MSA Attribute - Form'!R79+'8c1 - MSA Attribute - Form'!S79=6,"TRUE","FALSE")))</f>
        <v/>
      </c>
      <c r="AL79" s="909" t="str">
        <f>IF('8c1 - MSA Attribute - Form'!$C79="","",IF($Q79+V79+W79=3, "TRUE",IF($Q79+V79+W79=6,"TRUE","FALSE")))</f>
        <v/>
      </c>
      <c r="AM79" s="908" t="str">
        <f>IF('8c1 - MSA Attribute - Form'!J79="","",IF('8c1 - MSA Attribute - Form'!$C79="","",IF($Q79+Z79+AA79=3, "TRUE",IF($Q79+Z79+AA79=6,"TRUE","FALSE"))))</f>
        <v/>
      </c>
      <c r="AN79" s="907" t="str">
        <f t="shared" si="27"/>
        <v/>
      </c>
      <c r="AO79" s="907" t="str">
        <f t="shared" si="28"/>
        <v/>
      </c>
      <c r="AP79" s="907" t="str">
        <f t="shared" si="29"/>
        <v/>
      </c>
      <c r="AQ79" s="907" t="str">
        <f t="shared" si="30"/>
        <v/>
      </c>
      <c r="AR79" s="907" t="str">
        <f t="shared" si="31"/>
        <v/>
      </c>
      <c r="AS79" s="907" t="str">
        <f t="shared" ref="AS79:AS113" si="35">IF(Q79&lt;&gt;"",IF(V79&lt;&gt;W79,1,0),"")</f>
        <v/>
      </c>
      <c r="AT79" s="907" t="str">
        <f t="shared" si="32"/>
        <v/>
      </c>
      <c r="AU79" s="907" t="str">
        <f t="shared" si="33"/>
        <v/>
      </c>
      <c r="AV79" s="907" t="str">
        <f t="shared" si="34"/>
        <v/>
      </c>
    </row>
    <row r="80" spans="2:48" s="930" customFormat="1" ht="15.5">
      <c r="B80" s="929">
        <v>67</v>
      </c>
      <c r="C80" s="924"/>
      <c r="D80" s="923"/>
      <c r="E80" s="920"/>
      <c r="F80" s="933"/>
      <c r="G80" s="921"/>
      <c r="H80" s="920"/>
      <c r="I80" s="933"/>
      <c r="J80" s="921"/>
      <c r="K80" s="920"/>
      <c r="L80" s="927" t="str">
        <f>IF(D80="","",IF('8c1 - MSA Attribute - Form'!AD80="TRUE","Y","N"))</f>
        <v/>
      </c>
      <c r="M80" s="926" t="str">
        <f>IF(E80="","",IF('8c1 - MSA Attribute - Form'!AE80="TRUE","Y","N"))</f>
        <v/>
      </c>
      <c r="P80" s="917">
        <v>67</v>
      </c>
      <c r="Q80" s="916" t="str">
        <f>IF('8c1 - MSA Attribute - Form'!C80="","",IF('8c1 - MSA Attribute - Form'!C80='8c1 - MSA Attribute - Form'!$C$8,'8c1 - MSA Attribute - Form'!$B$8,'8c1 - MSA Attribute - Form'!$B$9))</f>
        <v/>
      </c>
      <c r="R80" s="915" t="str">
        <f>IF('8c1 - MSA Attribute - Form'!D80="","",IF('8c1 - MSA Attribute - Form'!D80='8c1 - MSA Attribute - Form'!$C$8,'8c1 - MSA Attribute - Form'!$B$8,'8c1 - MSA Attribute - Form'!$B$9))</f>
        <v/>
      </c>
      <c r="S80" s="913" t="str">
        <f>IF('8c1 - MSA Attribute - Form'!E80="","",IF('8c1 - MSA Attribute - Form'!E80='8c1 - MSA Attribute - Form'!$C$8,'8c1 - MSA Attribute - Form'!$B$8,'8c1 - MSA Attribute - Form'!$B$9))</f>
        <v/>
      </c>
      <c r="T80" s="915" t="str">
        <f t="shared" si="24"/>
        <v/>
      </c>
      <c r="U80" s="913" t="str">
        <f>IF('8c1 - MSA Attribute - Form'!$C80="","",IF(AK80="TRUE",1,0))</f>
        <v/>
      </c>
      <c r="V80" s="915" t="str">
        <f>IF('8c1 - MSA Attribute - Form'!H80="","",IF('8c1 - MSA Attribute - Form'!G80='8c1 - MSA Attribute - Form'!$C$8,'8c1 - MSA Attribute - Form'!$B$8,'8c1 - MSA Attribute - Form'!$B$9))</f>
        <v/>
      </c>
      <c r="W80" s="913" t="str">
        <f>IF('8c1 - MSA Attribute - Form'!G80="","",IF('8c1 - MSA Attribute - Form'!H80='8c1 - MSA Attribute - Form'!$C$8,'8c1 - MSA Attribute - Form'!$B$8,'8c1 - MSA Attribute - Form'!$B$9))</f>
        <v/>
      </c>
      <c r="X80" s="915" t="str">
        <f t="shared" si="25"/>
        <v/>
      </c>
      <c r="Y80" s="913" t="str">
        <f>IF('8c1 - MSA Attribute - Form'!$C80="","",IF(AL80="TRUE",1,0))</f>
        <v/>
      </c>
      <c r="Z80" s="915" t="str">
        <f>IF('8c1 - MSA Attribute - Form'!K80="","",IF('8c1 - MSA Attribute - Form'!J80='8c1 - MSA Attribute - Form'!$C$8,'8c1 - MSA Attribute - Form'!$B$8,'8c1 - MSA Attribute - Form'!$B$9))</f>
        <v/>
      </c>
      <c r="AA80" s="915" t="str">
        <f>IF('8c1 - MSA Attribute - Form'!J80="","",IF('8c1 - MSA Attribute - Form'!K80='8c1 - MSA Attribute - Form'!$C$8,'8c1 - MSA Attribute - Form'!$B$8,'8c1 - MSA Attribute - Form'!$B$9))</f>
        <v/>
      </c>
      <c r="AB80" s="915" t="str">
        <f t="shared" si="26"/>
        <v/>
      </c>
      <c r="AC80" s="913" t="str">
        <f>IF('8c1 - MSA Attribute - Form'!$C80="","",IF(AM80="TRUE",1,0))</f>
        <v/>
      </c>
      <c r="AD80" s="912" t="str">
        <f>IF('8c1 - MSA Attribute - Form'!G80="","",IF(Z80="",AG80,AH80))</f>
        <v/>
      </c>
      <c r="AE80" s="912" t="str">
        <f>IF('8c1 - MSA Attribute - Form'!G80="","",IF(Z80="",AI80,AJ80))</f>
        <v/>
      </c>
      <c r="AF80" s="884"/>
      <c r="AG80" s="910" t="str">
        <f>IF('8c1 - MSA Attribute - Form'!G80="","",IF($R80+$S80+$V80+$W80=4,"TRUE",IF($R80+$S80+$V80+$W80=8,"TRUE","FALSE")))</f>
        <v/>
      </c>
      <c r="AH80" s="910" t="str">
        <f>IF('8c1 - MSA Attribute - Form'!J80="","",IF($R80+$S80+$V80+$W80+$Z80+$AA80=6,"TRUE",IF($R80+$S80+$V80+$W80+$Z80+$AA80=12,"TRUE","FALSE")))</f>
        <v/>
      </c>
      <c r="AI80" s="910" t="str">
        <f>IF('8c1 - MSA Attribute - Form'!G80="","",IF($R80+$S80+$V80+$W80+$Q80=5,"TRUE",IF($R80+$S80+$V80+$W80+$Q80=10,"TRUE","FALSE")))</f>
        <v/>
      </c>
      <c r="AJ80" s="910" t="str">
        <f>IF('8c1 - MSA Attribute - Form'!J80="","",IF($R80+$S80+$V80+$W80+$Z80+$AA80+$Q80=7,"TRUE",IF($R80+$S80+$V80+$W80+$Z80+$AA80+$Q80=14,"TRUE","FALSE")))</f>
        <v/>
      </c>
      <c r="AK80" s="909" t="str">
        <f>IF('8c1 - MSA Attribute - Form'!C80="","",IF('8c1 - MSA Attribute - Form'!Q80+'8c1 - MSA Attribute - Form'!R80+'8c1 - MSA Attribute - Form'!S80=3, "TRUE",IF('8c1 - MSA Attribute - Form'!Q80+'8c1 - MSA Attribute - Form'!R80+'8c1 - MSA Attribute - Form'!S80=6,"TRUE","FALSE")))</f>
        <v/>
      </c>
      <c r="AL80" s="909" t="str">
        <f>IF('8c1 - MSA Attribute - Form'!$C80="","",IF($Q80+V80+W80=3, "TRUE",IF($Q80+V80+W80=6,"TRUE","FALSE")))</f>
        <v/>
      </c>
      <c r="AM80" s="908" t="str">
        <f>IF('8c1 - MSA Attribute - Form'!J80="","",IF('8c1 - MSA Attribute - Form'!$C80="","",IF($Q80+Z80+AA80=3, "TRUE",IF($Q80+Z80+AA80=6,"TRUE","FALSE"))))</f>
        <v/>
      </c>
      <c r="AN80" s="907" t="str">
        <f t="shared" si="27"/>
        <v/>
      </c>
      <c r="AO80" s="907" t="str">
        <f t="shared" si="28"/>
        <v/>
      </c>
      <c r="AP80" s="907" t="str">
        <f t="shared" si="29"/>
        <v/>
      </c>
      <c r="AQ80" s="907" t="str">
        <f t="shared" si="30"/>
        <v/>
      </c>
      <c r="AR80" s="907" t="str">
        <f t="shared" si="31"/>
        <v/>
      </c>
      <c r="AS80" s="907" t="str">
        <f t="shared" si="35"/>
        <v/>
      </c>
      <c r="AT80" s="907" t="str">
        <f t="shared" si="32"/>
        <v/>
      </c>
      <c r="AU80" s="907" t="str">
        <f t="shared" si="33"/>
        <v/>
      </c>
      <c r="AV80" s="907" t="str">
        <f t="shared" si="34"/>
        <v/>
      </c>
    </row>
    <row r="81" spans="2:48" s="930" customFormat="1" ht="15.5">
      <c r="B81" s="929">
        <v>68</v>
      </c>
      <c r="C81" s="924"/>
      <c r="D81" s="923"/>
      <c r="E81" s="920"/>
      <c r="F81" s="933"/>
      <c r="G81" s="921"/>
      <c r="H81" s="920"/>
      <c r="I81" s="933"/>
      <c r="J81" s="921"/>
      <c r="K81" s="920"/>
      <c r="L81" s="927" t="str">
        <f>IF(D81="","",IF('8c1 - MSA Attribute - Form'!AD81="TRUE","Y","N"))</f>
        <v/>
      </c>
      <c r="M81" s="926" t="str">
        <f>IF(E81="","",IF('8c1 - MSA Attribute - Form'!AE81="TRUE","Y","N"))</f>
        <v/>
      </c>
      <c r="P81" s="917">
        <v>68</v>
      </c>
      <c r="Q81" s="916" t="str">
        <f>IF('8c1 - MSA Attribute - Form'!C81="","",IF('8c1 - MSA Attribute - Form'!C81='8c1 - MSA Attribute - Form'!$C$8,'8c1 - MSA Attribute - Form'!$B$8,'8c1 - MSA Attribute - Form'!$B$9))</f>
        <v/>
      </c>
      <c r="R81" s="915" t="str">
        <f>IF('8c1 - MSA Attribute - Form'!D81="","",IF('8c1 - MSA Attribute - Form'!D81='8c1 - MSA Attribute - Form'!$C$8,'8c1 - MSA Attribute - Form'!$B$8,'8c1 - MSA Attribute - Form'!$B$9))</f>
        <v/>
      </c>
      <c r="S81" s="913" t="str">
        <f>IF('8c1 - MSA Attribute - Form'!E81="","",IF('8c1 - MSA Attribute - Form'!E81='8c1 - MSA Attribute - Form'!$C$8,'8c1 - MSA Attribute - Form'!$B$8,'8c1 - MSA Attribute - Form'!$B$9))</f>
        <v/>
      </c>
      <c r="T81" s="915" t="str">
        <f t="shared" si="24"/>
        <v/>
      </c>
      <c r="U81" s="913" t="str">
        <f>IF('8c1 - MSA Attribute - Form'!$C81="","",IF(AK81="TRUE",1,0))</f>
        <v/>
      </c>
      <c r="V81" s="915" t="str">
        <f>IF('8c1 - MSA Attribute - Form'!H81="","",IF('8c1 - MSA Attribute - Form'!G81='8c1 - MSA Attribute - Form'!$C$8,'8c1 - MSA Attribute - Form'!$B$8,'8c1 - MSA Attribute - Form'!$B$9))</f>
        <v/>
      </c>
      <c r="W81" s="913" t="str">
        <f>IF('8c1 - MSA Attribute - Form'!G81="","",IF('8c1 - MSA Attribute - Form'!H81='8c1 - MSA Attribute - Form'!$C$8,'8c1 - MSA Attribute - Form'!$B$8,'8c1 - MSA Attribute - Form'!$B$9))</f>
        <v/>
      </c>
      <c r="X81" s="915" t="str">
        <f t="shared" si="25"/>
        <v/>
      </c>
      <c r="Y81" s="913" t="str">
        <f>IF('8c1 - MSA Attribute - Form'!$C81="","",IF(AL81="TRUE",1,0))</f>
        <v/>
      </c>
      <c r="Z81" s="915" t="str">
        <f>IF('8c1 - MSA Attribute - Form'!K81="","",IF('8c1 - MSA Attribute - Form'!J81='8c1 - MSA Attribute - Form'!$C$8,'8c1 - MSA Attribute - Form'!$B$8,'8c1 - MSA Attribute - Form'!$B$9))</f>
        <v/>
      </c>
      <c r="AA81" s="915" t="str">
        <f>IF('8c1 - MSA Attribute - Form'!J81="","",IF('8c1 - MSA Attribute - Form'!K81='8c1 - MSA Attribute - Form'!$C$8,'8c1 - MSA Attribute - Form'!$B$8,'8c1 - MSA Attribute - Form'!$B$9))</f>
        <v/>
      </c>
      <c r="AB81" s="915" t="str">
        <f t="shared" si="26"/>
        <v/>
      </c>
      <c r="AC81" s="913" t="str">
        <f>IF('8c1 - MSA Attribute - Form'!$C81="","",IF(AM81="TRUE",1,0))</f>
        <v/>
      </c>
      <c r="AD81" s="912" t="str">
        <f>IF('8c1 - MSA Attribute - Form'!G81="","",IF(Z81="",AG81,AH81))</f>
        <v/>
      </c>
      <c r="AE81" s="912" t="str">
        <f>IF('8c1 - MSA Attribute - Form'!G81="","",IF(Z81="",AI81,AJ81))</f>
        <v/>
      </c>
      <c r="AF81" s="884"/>
      <c r="AG81" s="910" t="str">
        <f>IF('8c1 - MSA Attribute - Form'!G81="","",IF($R81+$S81+$V81+$W81=4,"TRUE",IF($R81+$S81+$V81+$W81=8,"TRUE","FALSE")))</f>
        <v/>
      </c>
      <c r="AH81" s="910" t="str">
        <f>IF('8c1 - MSA Attribute - Form'!J81="","",IF($R81+$S81+$V81+$W81+$Z81+$AA81=6,"TRUE",IF($R81+$S81+$V81+$W81+$Z81+$AA81=12,"TRUE","FALSE")))</f>
        <v/>
      </c>
      <c r="AI81" s="910" t="str">
        <f>IF('8c1 - MSA Attribute - Form'!G81="","",IF($R81+$S81+$V81+$W81+$Q81=5,"TRUE",IF($R81+$S81+$V81+$W81+$Q81=10,"TRUE","FALSE")))</f>
        <v/>
      </c>
      <c r="AJ81" s="910" t="str">
        <f>IF('8c1 - MSA Attribute - Form'!J81="","",IF($R81+$S81+$V81+$W81+$Z81+$AA81+$Q81=7,"TRUE",IF($R81+$S81+$V81+$W81+$Z81+$AA81+$Q81=14,"TRUE","FALSE")))</f>
        <v/>
      </c>
      <c r="AK81" s="909" t="str">
        <f>IF('8c1 - MSA Attribute - Form'!C81="","",IF('8c1 - MSA Attribute - Form'!Q81+'8c1 - MSA Attribute - Form'!R81+'8c1 - MSA Attribute - Form'!S81=3, "TRUE",IF('8c1 - MSA Attribute - Form'!Q81+'8c1 - MSA Attribute - Form'!R81+'8c1 - MSA Attribute - Form'!S81=6,"TRUE","FALSE")))</f>
        <v/>
      </c>
      <c r="AL81" s="909" t="str">
        <f>IF('8c1 - MSA Attribute - Form'!$C81="","",IF($Q81+V81+W81=3, "TRUE",IF($Q81+V81+W81=6,"TRUE","FALSE")))</f>
        <v/>
      </c>
      <c r="AM81" s="908" t="str">
        <f>IF('8c1 - MSA Attribute - Form'!J81="","",IF('8c1 - MSA Attribute - Form'!$C81="","",IF($Q81+Z81+AA81=3, "TRUE",IF($Q81+Z81+AA81=6,"TRUE","FALSE"))))</f>
        <v/>
      </c>
      <c r="AN81" s="907" t="str">
        <f t="shared" si="27"/>
        <v/>
      </c>
      <c r="AO81" s="907" t="str">
        <f t="shared" si="28"/>
        <v/>
      </c>
      <c r="AP81" s="907" t="str">
        <f t="shared" si="29"/>
        <v/>
      </c>
      <c r="AQ81" s="907" t="str">
        <f t="shared" si="30"/>
        <v/>
      </c>
      <c r="AR81" s="907" t="str">
        <f t="shared" si="31"/>
        <v/>
      </c>
      <c r="AS81" s="907" t="str">
        <f t="shared" si="35"/>
        <v/>
      </c>
      <c r="AT81" s="907" t="str">
        <f t="shared" si="32"/>
        <v/>
      </c>
      <c r="AU81" s="907" t="str">
        <f t="shared" si="33"/>
        <v/>
      </c>
      <c r="AV81" s="907" t="str">
        <f t="shared" si="34"/>
        <v/>
      </c>
    </row>
    <row r="82" spans="2:48" s="930" customFormat="1" ht="15.5">
      <c r="B82" s="929">
        <v>69</v>
      </c>
      <c r="C82" s="924"/>
      <c r="D82" s="923"/>
      <c r="E82" s="920"/>
      <c r="F82" s="933"/>
      <c r="G82" s="921"/>
      <c r="H82" s="920"/>
      <c r="I82" s="933"/>
      <c r="J82" s="921"/>
      <c r="K82" s="920"/>
      <c r="L82" s="927" t="str">
        <f>IF(D82="","",IF('8c1 - MSA Attribute - Form'!AD82="TRUE","Y","N"))</f>
        <v/>
      </c>
      <c r="M82" s="926" t="str">
        <f>IF(E82="","",IF('8c1 - MSA Attribute - Form'!AE82="TRUE","Y","N"))</f>
        <v/>
      </c>
      <c r="P82" s="917">
        <v>69</v>
      </c>
      <c r="Q82" s="916" t="str">
        <f>IF('8c1 - MSA Attribute - Form'!C82="","",IF('8c1 - MSA Attribute - Form'!C82='8c1 - MSA Attribute - Form'!$C$8,'8c1 - MSA Attribute - Form'!$B$8,'8c1 - MSA Attribute - Form'!$B$9))</f>
        <v/>
      </c>
      <c r="R82" s="915" t="str">
        <f>IF('8c1 - MSA Attribute - Form'!D82="","",IF('8c1 - MSA Attribute - Form'!D82='8c1 - MSA Attribute - Form'!$C$8,'8c1 - MSA Attribute - Form'!$B$8,'8c1 - MSA Attribute - Form'!$B$9))</f>
        <v/>
      </c>
      <c r="S82" s="913" t="str">
        <f>IF('8c1 - MSA Attribute - Form'!E82="","",IF('8c1 - MSA Attribute - Form'!E82='8c1 - MSA Attribute - Form'!$C$8,'8c1 - MSA Attribute - Form'!$B$8,'8c1 - MSA Attribute - Form'!$B$9))</f>
        <v/>
      </c>
      <c r="T82" s="915" t="str">
        <f t="shared" si="24"/>
        <v/>
      </c>
      <c r="U82" s="913" t="str">
        <f>IF('8c1 - MSA Attribute - Form'!$C82="","",IF(AK82="TRUE",1,0))</f>
        <v/>
      </c>
      <c r="V82" s="915" t="str">
        <f>IF('8c1 - MSA Attribute - Form'!H82="","",IF('8c1 - MSA Attribute - Form'!G82='8c1 - MSA Attribute - Form'!$C$8,'8c1 - MSA Attribute - Form'!$B$8,'8c1 - MSA Attribute - Form'!$B$9))</f>
        <v/>
      </c>
      <c r="W82" s="913" t="str">
        <f>IF('8c1 - MSA Attribute - Form'!G82="","",IF('8c1 - MSA Attribute - Form'!H82='8c1 - MSA Attribute - Form'!$C$8,'8c1 - MSA Attribute - Form'!$B$8,'8c1 - MSA Attribute - Form'!$B$9))</f>
        <v/>
      </c>
      <c r="X82" s="915" t="str">
        <f t="shared" si="25"/>
        <v/>
      </c>
      <c r="Y82" s="913" t="str">
        <f>IF('8c1 - MSA Attribute - Form'!$C82="","",IF(AL82="TRUE",1,0))</f>
        <v/>
      </c>
      <c r="Z82" s="915" t="str">
        <f>IF('8c1 - MSA Attribute - Form'!K82="","",IF('8c1 - MSA Attribute - Form'!J82='8c1 - MSA Attribute - Form'!$C$8,'8c1 - MSA Attribute - Form'!$B$8,'8c1 - MSA Attribute - Form'!$B$9))</f>
        <v/>
      </c>
      <c r="AA82" s="915" t="str">
        <f>IF('8c1 - MSA Attribute - Form'!J82="","",IF('8c1 - MSA Attribute - Form'!K82='8c1 - MSA Attribute - Form'!$C$8,'8c1 - MSA Attribute - Form'!$B$8,'8c1 - MSA Attribute - Form'!$B$9))</f>
        <v/>
      </c>
      <c r="AB82" s="915" t="str">
        <f t="shared" si="26"/>
        <v/>
      </c>
      <c r="AC82" s="913" t="str">
        <f>IF('8c1 - MSA Attribute - Form'!$C82="","",IF(AM82="TRUE",1,0))</f>
        <v/>
      </c>
      <c r="AD82" s="912" t="str">
        <f>IF('8c1 - MSA Attribute - Form'!G82="","",IF(Z82="",AG82,AH82))</f>
        <v/>
      </c>
      <c r="AE82" s="912" t="str">
        <f>IF('8c1 - MSA Attribute - Form'!G82="","",IF(Z82="",AI82,AJ82))</f>
        <v/>
      </c>
      <c r="AF82" s="884"/>
      <c r="AG82" s="910" t="str">
        <f>IF('8c1 - MSA Attribute - Form'!G82="","",IF($R82+$S82+$V82+$W82=4,"TRUE",IF($R82+$S82+$V82+$W82=8,"TRUE","FALSE")))</f>
        <v/>
      </c>
      <c r="AH82" s="910" t="str">
        <f>IF('8c1 - MSA Attribute - Form'!J82="","",IF($R82+$S82+$V82+$W82+$Z82+$AA82=6,"TRUE",IF($R82+$S82+$V82+$W82+$Z82+$AA82=12,"TRUE","FALSE")))</f>
        <v/>
      </c>
      <c r="AI82" s="910" t="str">
        <f>IF('8c1 - MSA Attribute - Form'!G82="","",IF($R82+$S82+$V82+$W82+$Q82=5,"TRUE",IF($R82+$S82+$V82+$W82+$Q82=10,"TRUE","FALSE")))</f>
        <v/>
      </c>
      <c r="AJ82" s="910" t="str">
        <f>IF('8c1 - MSA Attribute - Form'!J82="","",IF($R82+$S82+$V82+$W82+$Z82+$AA82+$Q82=7,"TRUE",IF($R82+$S82+$V82+$W82+$Z82+$AA82+$Q82=14,"TRUE","FALSE")))</f>
        <v/>
      </c>
      <c r="AK82" s="909" t="str">
        <f>IF('8c1 - MSA Attribute - Form'!C82="","",IF('8c1 - MSA Attribute - Form'!Q82+'8c1 - MSA Attribute - Form'!R82+'8c1 - MSA Attribute - Form'!S82=3, "TRUE",IF('8c1 - MSA Attribute - Form'!Q82+'8c1 - MSA Attribute - Form'!R82+'8c1 - MSA Attribute - Form'!S82=6,"TRUE","FALSE")))</f>
        <v/>
      </c>
      <c r="AL82" s="909" t="str">
        <f>IF('8c1 - MSA Attribute - Form'!$C82="","",IF($Q82+V82+W82=3, "TRUE",IF($Q82+V82+W82=6,"TRUE","FALSE")))</f>
        <v/>
      </c>
      <c r="AM82" s="908" t="str">
        <f>IF('8c1 - MSA Attribute - Form'!J82="","",IF('8c1 - MSA Attribute - Form'!$C82="","",IF($Q82+Z82+AA82=3, "TRUE",IF($Q82+Z82+AA82=6,"TRUE","FALSE"))))</f>
        <v/>
      </c>
      <c r="AN82" s="907" t="str">
        <f t="shared" si="27"/>
        <v/>
      </c>
      <c r="AO82" s="907" t="str">
        <f t="shared" si="28"/>
        <v/>
      </c>
      <c r="AP82" s="907" t="str">
        <f t="shared" si="29"/>
        <v/>
      </c>
      <c r="AQ82" s="907" t="str">
        <f t="shared" si="30"/>
        <v/>
      </c>
      <c r="AR82" s="907" t="str">
        <f t="shared" si="31"/>
        <v/>
      </c>
      <c r="AS82" s="907" t="str">
        <f t="shared" si="35"/>
        <v/>
      </c>
      <c r="AT82" s="907" t="str">
        <f t="shared" si="32"/>
        <v/>
      </c>
      <c r="AU82" s="907" t="str">
        <f t="shared" si="33"/>
        <v/>
      </c>
      <c r="AV82" s="907" t="str">
        <f t="shared" si="34"/>
        <v/>
      </c>
    </row>
    <row r="83" spans="2:48" s="930" customFormat="1" ht="15.5">
      <c r="B83" s="929">
        <v>70</v>
      </c>
      <c r="C83" s="924"/>
      <c r="D83" s="923"/>
      <c r="E83" s="920"/>
      <c r="F83" s="933"/>
      <c r="G83" s="921"/>
      <c r="H83" s="920"/>
      <c r="I83" s="933"/>
      <c r="J83" s="921"/>
      <c r="K83" s="920"/>
      <c r="L83" s="927" t="str">
        <f>IF(D83="","",IF('8c1 - MSA Attribute - Form'!AD83="TRUE","Y","N"))</f>
        <v/>
      </c>
      <c r="M83" s="926" t="str">
        <f>IF(E83="","",IF('8c1 - MSA Attribute - Form'!AE83="TRUE","Y","N"))</f>
        <v/>
      </c>
      <c r="P83" s="917">
        <v>70</v>
      </c>
      <c r="Q83" s="916" t="str">
        <f>IF('8c1 - MSA Attribute - Form'!C83="","",IF('8c1 - MSA Attribute - Form'!C83='8c1 - MSA Attribute - Form'!$C$8,'8c1 - MSA Attribute - Form'!$B$8,'8c1 - MSA Attribute - Form'!$B$9))</f>
        <v/>
      </c>
      <c r="R83" s="915" t="str">
        <f>IF('8c1 - MSA Attribute - Form'!D83="","",IF('8c1 - MSA Attribute - Form'!D83='8c1 - MSA Attribute - Form'!$C$8,'8c1 - MSA Attribute - Form'!$B$8,'8c1 - MSA Attribute - Form'!$B$9))</f>
        <v/>
      </c>
      <c r="S83" s="913" t="str">
        <f>IF('8c1 - MSA Attribute - Form'!E83="","",IF('8c1 - MSA Attribute - Form'!E83='8c1 - MSA Attribute - Form'!$C$8,'8c1 - MSA Attribute - Form'!$B$8,'8c1 - MSA Attribute - Form'!$B$9))</f>
        <v/>
      </c>
      <c r="T83" s="915" t="str">
        <f t="shared" si="24"/>
        <v/>
      </c>
      <c r="U83" s="913" t="str">
        <f>IF('8c1 - MSA Attribute - Form'!$C83="","",IF(AK83="TRUE",1,0))</f>
        <v/>
      </c>
      <c r="V83" s="915" t="str">
        <f>IF('8c1 - MSA Attribute - Form'!H83="","",IF('8c1 - MSA Attribute - Form'!G83='8c1 - MSA Attribute - Form'!$C$8,'8c1 - MSA Attribute - Form'!$B$8,'8c1 - MSA Attribute - Form'!$B$9))</f>
        <v/>
      </c>
      <c r="W83" s="913" t="str">
        <f>IF('8c1 - MSA Attribute - Form'!G83="","",IF('8c1 - MSA Attribute - Form'!H83='8c1 - MSA Attribute - Form'!$C$8,'8c1 - MSA Attribute - Form'!$B$8,'8c1 - MSA Attribute - Form'!$B$9))</f>
        <v/>
      </c>
      <c r="X83" s="915" t="str">
        <f t="shared" si="25"/>
        <v/>
      </c>
      <c r="Y83" s="913" t="str">
        <f>IF('8c1 - MSA Attribute - Form'!$C83="","",IF(AL83="TRUE",1,0))</f>
        <v/>
      </c>
      <c r="Z83" s="915" t="str">
        <f>IF('8c1 - MSA Attribute - Form'!K83="","",IF('8c1 - MSA Attribute - Form'!J83='8c1 - MSA Attribute - Form'!$C$8,'8c1 - MSA Attribute - Form'!$B$8,'8c1 - MSA Attribute - Form'!$B$9))</f>
        <v/>
      </c>
      <c r="AA83" s="915" t="str">
        <f>IF('8c1 - MSA Attribute - Form'!J83="","",IF('8c1 - MSA Attribute - Form'!K83='8c1 - MSA Attribute - Form'!$C$8,'8c1 - MSA Attribute - Form'!$B$8,'8c1 - MSA Attribute - Form'!$B$9))</f>
        <v/>
      </c>
      <c r="AB83" s="915" t="str">
        <f t="shared" si="26"/>
        <v/>
      </c>
      <c r="AC83" s="913" t="str">
        <f>IF('8c1 - MSA Attribute - Form'!$C83="","",IF(AM83="TRUE",1,0))</f>
        <v/>
      </c>
      <c r="AD83" s="912" t="str">
        <f>IF('8c1 - MSA Attribute - Form'!G83="","",IF(Z83="",AG83,AH83))</f>
        <v/>
      </c>
      <c r="AE83" s="912" t="str">
        <f>IF('8c1 - MSA Attribute - Form'!G83="","",IF(Z83="",AI83,AJ83))</f>
        <v/>
      </c>
      <c r="AF83" s="884"/>
      <c r="AG83" s="910" t="str">
        <f>IF('8c1 - MSA Attribute - Form'!G83="","",IF($R83+$S83+$V83+$W83=4,"TRUE",IF($R83+$S83+$V83+$W83=8,"TRUE","FALSE")))</f>
        <v/>
      </c>
      <c r="AH83" s="910" t="str">
        <f>IF('8c1 - MSA Attribute - Form'!J83="","",IF($R83+$S83+$V83+$W83+$Z83+$AA83=6,"TRUE",IF($R83+$S83+$V83+$W83+$Z83+$AA83=12,"TRUE","FALSE")))</f>
        <v/>
      </c>
      <c r="AI83" s="910" t="str">
        <f>IF('8c1 - MSA Attribute - Form'!G83="","",IF($R83+$S83+$V83+$W83+$Q83=5,"TRUE",IF($R83+$S83+$V83+$W83+$Q83=10,"TRUE","FALSE")))</f>
        <v/>
      </c>
      <c r="AJ83" s="910" t="str">
        <f>IF('8c1 - MSA Attribute - Form'!J83="","",IF($R83+$S83+$V83+$W83+$Z83+$AA83+$Q83=7,"TRUE",IF($R83+$S83+$V83+$W83+$Z83+$AA83+$Q83=14,"TRUE","FALSE")))</f>
        <v/>
      </c>
      <c r="AK83" s="909" t="str">
        <f>IF('8c1 - MSA Attribute - Form'!C83="","",IF('8c1 - MSA Attribute - Form'!Q83+'8c1 - MSA Attribute - Form'!R83+'8c1 - MSA Attribute - Form'!S83=3, "TRUE",IF('8c1 - MSA Attribute - Form'!Q83+'8c1 - MSA Attribute - Form'!R83+'8c1 - MSA Attribute - Form'!S83=6,"TRUE","FALSE")))</f>
        <v/>
      </c>
      <c r="AL83" s="909" t="str">
        <f>IF('8c1 - MSA Attribute - Form'!$C83="","",IF($Q83+V83+W83=3, "TRUE",IF($Q83+V83+W83=6,"TRUE","FALSE")))</f>
        <v/>
      </c>
      <c r="AM83" s="908" t="str">
        <f>IF('8c1 - MSA Attribute - Form'!J83="","",IF('8c1 - MSA Attribute - Form'!$C83="","",IF($Q83+Z83+AA83=3, "TRUE",IF($Q83+Z83+AA83=6,"TRUE","FALSE"))))</f>
        <v/>
      </c>
      <c r="AN83" s="907" t="str">
        <f t="shared" si="27"/>
        <v/>
      </c>
      <c r="AO83" s="907" t="str">
        <f t="shared" si="28"/>
        <v/>
      </c>
      <c r="AP83" s="907" t="str">
        <f t="shared" si="29"/>
        <v/>
      </c>
      <c r="AQ83" s="907" t="str">
        <f t="shared" si="30"/>
        <v/>
      </c>
      <c r="AR83" s="907" t="str">
        <f t="shared" si="31"/>
        <v/>
      </c>
      <c r="AS83" s="907" t="str">
        <f t="shared" si="35"/>
        <v/>
      </c>
      <c r="AT83" s="907" t="str">
        <f t="shared" si="32"/>
        <v/>
      </c>
      <c r="AU83" s="907" t="str">
        <f t="shared" si="33"/>
        <v/>
      </c>
      <c r="AV83" s="907" t="str">
        <f t="shared" si="34"/>
        <v/>
      </c>
    </row>
    <row r="84" spans="2:48" s="930" customFormat="1" ht="15.5">
      <c r="B84" s="929">
        <v>71</v>
      </c>
      <c r="C84" s="924"/>
      <c r="D84" s="923"/>
      <c r="E84" s="920"/>
      <c r="F84" s="933"/>
      <c r="G84" s="921"/>
      <c r="H84" s="920"/>
      <c r="I84" s="933"/>
      <c r="J84" s="921"/>
      <c r="K84" s="920"/>
      <c r="L84" s="927" t="str">
        <f>IF(D84="","",IF('8c1 - MSA Attribute - Form'!AD84="TRUE","Y","N"))</f>
        <v/>
      </c>
      <c r="M84" s="926" t="str">
        <f>IF(E84="","",IF('8c1 - MSA Attribute - Form'!AE84="TRUE","Y","N"))</f>
        <v/>
      </c>
      <c r="P84" s="917">
        <v>71</v>
      </c>
      <c r="Q84" s="916" t="str">
        <f>IF('8c1 - MSA Attribute - Form'!C84="","",IF('8c1 - MSA Attribute - Form'!C84='8c1 - MSA Attribute - Form'!$C$8,'8c1 - MSA Attribute - Form'!$B$8,'8c1 - MSA Attribute - Form'!$B$9))</f>
        <v/>
      </c>
      <c r="R84" s="915" t="str">
        <f>IF('8c1 - MSA Attribute - Form'!D84="","",IF('8c1 - MSA Attribute - Form'!D84='8c1 - MSA Attribute - Form'!$C$8,'8c1 - MSA Attribute - Form'!$B$8,'8c1 - MSA Attribute - Form'!$B$9))</f>
        <v/>
      </c>
      <c r="S84" s="913" t="str">
        <f>IF('8c1 - MSA Attribute - Form'!E84="","",IF('8c1 - MSA Attribute - Form'!E84='8c1 - MSA Attribute - Form'!$C$8,'8c1 - MSA Attribute - Form'!$B$8,'8c1 - MSA Attribute - Form'!$B$9))</f>
        <v/>
      </c>
      <c r="T84" s="915" t="str">
        <f t="shared" si="24"/>
        <v/>
      </c>
      <c r="U84" s="913" t="str">
        <f>IF('8c1 - MSA Attribute - Form'!$C84="","",IF(AK84="TRUE",1,0))</f>
        <v/>
      </c>
      <c r="V84" s="915" t="str">
        <f>IF('8c1 - MSA Attribute - Form'!H84="","",IF('8c1 - MSA Attribute - Form'!G84='8c1 - MSA Attribute - Form'!$C$8,'8c1 - MSA Attribute - Form'!$B$8,'8c1 - MSA Attribute - Form'!$B$9))</f>
        <v/>
      </c>
      <c r="W84" s="913" t="str">
        <f>IF('8c1 - MSA Attribute - Form'!G84="","",IF('8c1 - MSA Attribute - Form'!H84='8c1 - MSA Attribute - Form'!$C$8,'8c1 - MSA Attribute - Form'!$B$8,'8c1 - MSA Attribute - Form'!$B$9))</f>
        <v/>
      </c>
      <c r="X84" s="915" t="str">
        <f t="shared" si="25"/>
        <v/>
      </c>
      <c r="Y84" s="913" t="str">
        <f>IF('8c1 - MSA Attribute - Form'!$C84="","",IF(AL84="TRUE",1,0))</f>
        <v/>
      </c>
      <c r="Z84" s="915" t="str">
        <f>IF('8c1 - MSA Attribute - Form'!K84="","",IF('8c1 - MSA Attribute - Form'!J84='8c1 - MSA Attribute - Form'!$C$8,'8c1 - MSA Attribute - Form'!$B$8,'8c1 - MSA Attribute - Form'!$B$9))</f>
        <v/>
      </c>
      <c r="AA84" s="915" t="str">
        <f>IF('8c1 - MSA Attribute - Form'!J84="","",IF('8c1 - MSA Attribute - Form'!K84='8c1 - MSA Attribute - Form'!$C$8,'8c1 - MSA Attribute - Form'!$B$8,'8c1 - MSA Attribute - Form'!$B$9))</f>
        <v/>
      </c>
      <c r="AB84" s="915" t="str">
        <f t="shared" si="26"/>
        <v/>
      </c>
      <c r="AC84" s="913" t="str">
        <f>IF('8c1 - MSA Attribute - Form'!$C84="","",IF(AM84="TRUE",1,0))</f>
        <v/>
      </c>
      <c r="AD84" s="912" t="str">
        <f>IF('8c1 - MSA Attribute - Form'!G84="","",IF(Z84="",AG84,AH84))</f>
        <v/>
      </c>
      <c r="AE84" s="912" t="str">
        <f>IF('8c1 - MSA Attribute - Form'!G84="","",IF(Z84="",AI84,AJ84))</f>
        <v/>
      </c>
      <c r="AF84" s="884"/>
      <c r="AG84" s="910" t="str">
        <f>IF('8c1 - MSA Attribute - Form'!G84="","",IF($R84+$S84+$V84+$W84=4,"TRUE",IF($R84+$S84+$V84+$W84=8,"TRUE","FALSE")))</f>
        <v/>
      </c>
      <c r="AH84" s="910" t="str">
        <f>IF('8c1 - MSA Attribute - Form'!J84="","",IF($R84+$S84+$V84+$W84+$Z84+$AA84=6,"TRUE",IF($R84+$S84+$V84+$W84+$Z84+$AA84=12,"TRUE","FALSE")))</f>
        <v/>
      </c>
      <c r="AI84" s="910" t="str">
        <f>IF('8c1 - MSA Attribute - Form'!G84="","",IF($R84+$S84+$V84+$W84+$Q84=5,"TRUE",IF($R84+$S84+$V84+$W84+$Q84=10,"TRUE","FALSE")))</f>
        <v/>
      </c>
      <c r="AJ84" s="910" t="str">
        <f>IF('8c1 - MSA Attribute - Form'!J84="","",IF($R84+$S84+$V84+$W84+$Z84+$AA84+$Q84=7,"TRUE",IF($R84+$S84+$V84+$W84+$Z84+$AA84+$Q84=14,"TRUE","FALSE")))</f>
        <v/>
      </c>
      <c r="AK84" s="909" t="str">
        <f>IF('8c1 - MSA Attribute - Form'!C84="","",IF('8c1 - MSA Attribute - Form'!Q84+'8c1 - MSA Attribute - Form'!R84+'8c1 - MSA Attribute - Form'!S84=3, "TRUE",IF('8c1 - MSA Attribute - Form'!Q84+'8c1 - MSA Attribute - Form'!R84+'8c1 - MSA Attribute - Form'!S84=6,"TRUE","FALSE")))</f>
        <v/>
      </c>
      <c r="AL84" s="909" t="str">
        <f>IF('8c1 - MSA Attribute - Form'!$C84="","",IF($Q84+V84+W84=3, "TRUE",IF($Q84+V84+W84=6,"TRUE","FALSE")))</f>
        <v/>
      </c>
      <c r="AM84" s="908" t="str">
        <f>IF('8c1 - MSA Attribute - Form'!J84="","",IF('8c1 - MSA Attribute - Form'!$C84="","",IF($Q84+Z84+AA84=3, "TRUE",IF($Q84+Z84+AA84=6,"TRUE","FALSE"))))</f>
        <v/>
      </c>
      <c r="AN84" s="907" t="str">
        <f t="shared" si="27"/>
        <v/>
      </c>
      <c r="AO84" s="907" t="str">
        <f t="shared" si="28"/>
        <v/>
      </c>
      <c r="AP84" s="907" t="str">
        <f t="shared" si="29"/>
        <v/>
      </c>
      <c r="AQ84" s="907" t="str">
        <f t="shared" si="30"/>
        <v/>
      </c>
      <c r="AR84" s="907" t="str">
        <f t="shared" si="31"/>
        <v/>
      </c>
      <c r="AS84" s="907" t="str">
        <f t="shared" si="35"/>
        <v/>
      </c>
      <c r="AT84" s="907" t="str">
        <f t="shared" si="32"/>
        <v/>
      </c>
      <c r="AU84" s="907" t="str">
        <f t="shared" si="33"/>
        <v/>
      </c>
      <c r="AV84" s="907" t="str">
        <f t="shared" si="34"/>
        <v/>
      </c>
    </row>
    <row r="85" spans="2:48" s="930" customFormat="1" ht="15.5">
      <c r="B85" s="929">
        <v>72</v>
      </c>
      <c r="C85" s="924"/>
      <c r="D85" s="923"/>
      <c r="E85" s="920"/>
      <c r="F85" s="928"/>
      <c r="G85" s="921"/>
      <c r="H85" s="920"/>
      <c r="I85" s="928"/>
      <c r="J85" s="921"/>
      <c r="K85" s="920"/>
      <c r="L85" s="927" t="str">
        <f>IF(D85="","",IF('8c1 - MSA Attribute - Form'!AD85="TRUE","Y","N"))</f>
        <v/>
      </c>
      <c r="M85" s="926" t="str">
        <f>IF(E85="","",IF('8c1 - MSA Attribute - Form'!AE85="TRUE","Y","N"))</f>
        <v/>
      </c>
      <c r="P85" s="917">
        <v>72</v>
      </c>
      <c r="Q85" s="916" t="str">
        <f>IF('8c1 - MSA Attribute - Form'!C85="","",IF('8c1 - MSA Attribute - Form'!C85='8c1 - MSA Attribute - Form'!$C$8,'8c1 - MSA Attribute - Form'!$B$8,'8c1 - MSA Attribute - Form'!$B$9))</f>
        <v/>
      </c>
      <c r="R85" s="915" t="str">
        <f>IF('8c1 - MSA Attribute - Form'!D85="","",IF('8c1 - MSA Attribute - Form'!D85='8c1 - MSA Attribute - Form'!$C$8,'8c1 - MSA Attribute - Form'!$B$8,'8c1 - MSA Attribute - Form'!$B$9))</f>
        <v/>
      </c>
      <c r="S85" s="913" t="str">
        <f>IF('8c1 - MSA Attribute - Form'!E85="","",IF('8c1 - MSA Attribute - Form'!E85='8c1 - MSA Attribute - Form'!$C$8,'8c1 - MSA Attribute - Form'!$B$8,'8c1 - MSA Attribute - Form'!$B$9))</f>
        <v/>
      </c>
      <c r="T85" s="915" t="str">
        <f t="shared" si="24"/>
        <v/>
      </c>
      <c r="U85" s="913" t="str">
        <f>IF('8c1 - MSA Attribute - Form'!$C85="","",IF(AK85="TRUE",1,0))</f>
        <v/>
      </c>
      <c r="V85" s="915" t="str">
        <f>IF('8c1 - MSA Attribute - Form'!H85="","",IF('8c1 - MSA Attribute - Form'!G85='8c1 - MSA Attribute - Form'!$C$8,'8c1 - MSA Attribute - Form'!$B$8,'8c1 - MSA Attribute - Form'!$B$9))</f>
        <v/>
      </c>
      <c r="W85" s="913" t="str">
        <f>IF('8c1 - MSA Attribute - Form'!G85="","",IF('8c1 - MSA Attribute - Form'!H85='8c1 - MSA Attribute - Form'!$C$8,'8c1 - MSA Attribute - Form'!$B$8,'8c1 - MSA Attribute - Form'!$B$9))</f>
        <v/>
      </c>
      <c r="X85" s="915" t="str">
        <f t="shared" si="25"/>
        <v/>
      </c>
      <c r="Y85" s="913" t="str">
        <f>IF('8c1 - MSA Attribute - Form'!$C85="","",IF(AL85="TRUE",1,0))</f>
        <v/>
      </c>
      <c r="Z85" s="915" t="str">
        <f>IF('8c1 - MSA Attribute - Form'!K85="","",IF('8c1 - MSA Attribute - Form'!J85='8c1 - MSA Attribute - Form'!$C$8,'8c1 - MSA Attribute - Form'!$B$8,'8c1 - MSA Attribute - Form'!$B$9))</f>
        <v/>
      </c>
      <c r="AA85" s="915" t="str">
        <f>IF('8c1 - MSA Attribute - Form'!J85="","",IF('8c1 - MSA Attribute - Form'!K85='8c1 - MSA Attribute - Form'!$C$8,'8c1 - MSA Attribute - Form'!$B$8,'8c1 - MSA Attribute - Form'!$B$9))</f>
        <v/>
      </c>
      <c r="AB85" s="915" t="str">
        <f t="shared" si="26"/>
        <v/>
      </c>
      <c r="AC85" s="913" t="str">
        <f>IF('8c1 - MSA Attribute - Form'!$C85="","",IF(AM85="TRUE",1,0))</f>
        <v/>
      </c>
      <c r="AD85" s="912" t="str">
        <f>IF('8c1 - MSA Attribute - Form'!G85="","",IF(Z85="",AG85,AH85))</f>
        <v/>
      </c>
      <c r="AE85" s="912" t="str">
        <f>IF('8c1 - MSA Attribute - Form'!G85="","",IF(Z85="",AI85,AJ85))</f>
        <v/>
      </c>
      <c r="AF85" s="884"/>
      <c r="AG85" s="910" t="str">
        <f>IF('8c1 - MSA Attribute - Form'!G85="","",IF($R85+$S85+$V85+$W85=4,"TRUE",IF($R85+$S85+$V85+$W85=8,"TRUE","FALSE")))</f>
        <v/>
      </c>
      <c r="AH85" s="910" t="str">
        <f>IF('8c1 - MSA Attribute - Form'!J85="","",IF($R85+$S85+$V85+$W85+$Z85+$AA85=6,"TRUE",IF($R85+$S85+$V85+$W85+$Z85+$AA85=12,"TRUE","FALSE")))</f>
        <v/>
      </c>
      <c r="AI85" s="910" t="str">
        <f>IF('8c1 - MSA Attribute - Form'!G85="","",IF($R85+$S85+$V85+$W85+$Q85=5,"TRUE",IF($R85+$S85+$V85+$W85+$Q85=10,"TRUE","FALSE")))</f>
        <v/>
      </c>
      <c r="AJ85" s="910" t="str">
        <f>IF('8c1 - MSA Attribute - Form'!J85="","",IF($R85+$S85+$V85+$W85+$Z85+$AA85+$Q85=7,"TRUE",IF($R85+$S85+$V85+$W85+$Z85+$AA85+$Q85=14,"TRUE","FALSE")))</f>
        <v/>
      </c>
      <c r="AK85" s="909" t="str">
        <f>IF('8c1 - MSA Attribute - Form'!C85="","",IF('8c1 - MSA Attribute - Form'!Q85+'8c1 - MSA Attribute - Form'!R85+'8c1 - MSA Attribute - Form'!S85=3, "TRUE",IF('8c1 - MSA Attribute - Form'!Q85+'8c1 - MSA Attribute - Form'!R85+'8c1 - MSA Attribute - Form'!S85=6,"TRUE","FALSE")))</f>
        <v/>
      </c>
      <c r="AL85" s="909" t="str">
        <f>IF('8c1 - MSA Attribute - Form'!$C85="","",IF($Q85+V85+W85=3, "TRUE",IF($Q85+V85+W85=6,"TRUE","FALSE")))</f>
        <v/>
      </c>
      <c r="AM85" s="908" t="str">
        <f>IF('8c1 - MSA Attribute - Form'!J85="","",IF('8c1 - MSA Attribute - Form'!$C85="","",IF($Q85+Z85+AA85=3, "TRUE",IF($Q85+Z85+AA85=6,"TRUE","FALSE"))))</f>
        <v/>
      </c>
      <c r="AN85" s="907" t="str">
        <f t="shared" si="27"/>
        <v/>
      </c>
      <c r="AO85" s="907" t="str">
        <f t="shared" si="28"/>
        <v/>
      </c>
      <c r="AP85" s="907" t="str">
        <f t="shared" si="29"/>
        <v/>
      </c>
      <c r="AQ85" s="907" t="str">
        <f t="shared" si="30"/>
        <v/>
      </c>
      <c r="AR85" s="907" t="str">
        <f t="shared" si="31"/>
        <v/>
      </c>
      <c r="AS85" s="907" t="str">
        <f t="shared" si="35"/>
        <v/>
      </c>
      <c r="AT85" s="907" t="str">
        <f t="shared" si="32"/>
        <v/>
      </c>
      <c r="AU85" s="907" t="str">
        <f t="shared" si="33"/>
        <v/>
      </c>
      <c r="AV85" s="907" t="str">
        <f t="shared" si="34"/>
        <v/>
      </c>
    </row>
    <row r="86" spans="2:48" s="930" customFormat="1" ht="15.5">
      <c r="B86" s="929">
        <v>73</v>
      </c>
      <c r="C86" s="924"/>
      <c r="D86" s="923"/>
      <c r="E86" s="920"/>
      <c r="F86" s="928"/>
      <c r="G86" s="921"/>
      <c r="H86" s="920"/>
      <c r="I86" s="928"/>
      <c r="J86" s="932"/>
      <c r="K86" s="931"/>
      <c r="L86" s="927" t="str">
        <f>IF(D86="","",IF('8c1 - MSA Attribute - Form'!AD86="TRUE","Y","N"))</f>
        <v/>
      </c>
      <c r="M86" s="926" t="str">
        <f>IF(E86="","",IF('8c1 - MSA Attribute - Form'!AE86="TRUE","Y","N"))</f>
        <v/>
      </c>
      <c r="P86" s="917">
        <v>73</v>
      </c>
      <c r="Q86" s="916" t="str">
        <f>IF('8c1 - MSA Attribute - Form'!C86="","",IF('8c1 - MSA Attribute - Form'!C86='8c1 - MSA Attribute - Form'!$C$8,'8c1 - MSA Attribute - Form'!$B$8,'8c1 - MSA Attribute - Form'!$B$9))</f>
        <v/>
      </c>
      <c r="R86" s="915" t="str">
        <f>IF('8c1 - MSA Attribute - Form'!D86="","",IF('8c1 - MSA Attribute - Form'!D86='8c1 - MSA Attribute - Form'!$C$8,'8c1 - MSA Attribute - Form'!$B$8,'8c1 - MSA Attribute - Form'!$B$9))</f>
        <v/>
      </c>
      <c r="S86" s="913" t="str">
        <f>IF('8c1 - MSA Attribute - Form'!E86="","",IF('8c1 - MSA Attribute - Form'!E86='8c1 - MSA Attribute - Form'!$C$8,'8c1 - MSA Attribute - Form'!$B$8,'8c1 - MSA Attribute - Form'!$B$9))</f>
        <v/>
      </c>
      <c r="T86" s="915" t="str">
        <f t="shared" si="24"/>
        <v/>
      </c>
      <c r="U86" s="913" t="str">
        <f>IF('8c1 - MSA Attribute - Form'!$C86="","",IF(AK86="TRUE",1,0))</f>
        <v/>
      </c>
      <c r="V86" s="915" t="str">
        <f>IF('8c1 - MSA Attribute - Form'!H86="","",IF('8c1 - MSA Attribute - Form'!G86='8c1 - MSA Attribute - Form'!$C$8,'8c1 - MSA Attribute - Form'!$B$8,'8c1 - MSA Attribute - Form'!$B$9))</f>
        <v/>
      </c>
      <c r="W86" s="913" t="str">
        <f>IF('8c1 - MSA Attribute - Form'!G86="","",IF('8c1 - MSA Attribute - Form'!H86='8c1 - MSA Attribute - Form'!$C$8,'8c1 - MSA Attribute - Form'!$B$8,'8c1 - MSA Attribute - Form'!$B$9))</f>
        <v/>
      </c>
      <c r="X86" s="915" t="str">
        <f t="shared" si="25"/>
        <v/>
      </c>
      <c r="Y86" s="913" t="str">
        <f>IF('8c1 - MSA Attribute - Form'!$C86="","",IF(AL86="TRUE",1,0))</f>
        <v/>
      </c>
      <c r="Z86" s="915" t="str">
        <f>IF('8c1 - MSA Attribute - Form'!K86="","",IF('8c1 - MSA Attribute - Form'!J86='8c1 - MSA Attribute - Form'!$C$8,'8c1 - MSA Attribute - Form'!$B$8,'8c1 - MSA Attribute - Form'!$B$9))</f>
        <v/>
      </c>
      <c r="AA86" s="915" t="str">
        <f>IF('8c1 - MSA Attribute - Form'!J86="","",IF('8c1 - MSA Attribute - Form'!K86='8c1 - MSA Attribute - Form'!$C$8,'8c1 - MSA Attribute - Form'!$B$8,'8c1 - MSA Attribute - Form'!$B$9))</f>
        <v/>
      </c>
      <c r="AB86" s="915" t="str">
        <f t="shared" si="26"/>
        <v/>
      </c>
      <c r="AC86" s="913" t="str">
        <f>IF('8c1 - MSA Attribute - Form'!$C86="","",IF(AM86="TRUE",1,0))</f>
        <v/>
      </c>
      <c r="AD86" s="912" t="str">
        <f>IF('8c1 - MSA Attribute - Form'!G86="","",IF(Z86="",AG86,AH86))</f>
        <v/>
      </c>
      <c r="AE86" s="912" t="str">
        <f>IF('8c1 - MSA Attribute - Form'!G86="","",IF(Z86="",AI86,AJ86))</f>
        <v/>
      </c>
      <c r="AF86" s="884"/>
      <c r="AG86" s="910" t="str">
        <f>IF('8c1 - MSA Attribute - Form'!G86="","",IF($R86+$S86+$V86+$W86=4,"TRUE",IF($R86+$S86+$V86+$W86=8,"TRUE","FALSE")))</f>
        <v/>
      </c>
      <c r="AH86" s="910" t="str">
        <f>IF('8c1 - MSA Attribute - Form'!J86="","",IF($R86+$S86+$V86+$W86+$Z86+$AA86=6,"TRUE",IF($R86+$S86+$V86+$W86+$Z86+$AA86=12,"TRUE","FALSE")))</f>
        <v/>
      </c>
      <c r="AI86" s="910" t="str">
        <f>IF('8c1 - MSA Attribute - Form'!G86="","",IF($R86+$S86+$V86+$W86+$Q86=5,"TRUE",IF($R86+$S86+$V86+$W86+$Q86=10,"TRUE","FALSE")))</f>
        <v/>
      </c>
      <c r="AJ86" s="910" t="str">
        <f>IF('8c1 - MSA Attribute - Form'!J86="","",IF($R86+$S86+$V86+$W86+$Z86+$AA86+$Q86=7,"TRUE",IF($R86+$S86+$V86+$W86+$Z86+$AA86+$Q86=14,"TRUE","FALSE")))</f>
        <v/>
      </c>
      <c r="AK86" s="909" t="str">
        <f>IF('8c1 - MSA Attribute - Form'!C86="","",IF('8c1 - MSA Attribute - Form'!Q86+'8c1 - MSA Attribute - Form'!R86+'8c1 - MSA Attribute - Form'!S86=3, "TRUE",IF('8c1 - MSA Attribute - Form'!Q86+'8c1 - MSA Attribute - Form'!R86+'8c1 - MSA Attribute - Form'!S86=6,"TRUE","FALSE")))</f>
        <v/>
      </c>
      <c r="AL86" s="909" t="str">
        <f>IF('8c1 - MSA Attribute - Form'!$C86="","",IF($Q86+V86+W86=3, "TRUE",IF($Q86+V86+W86=6,"TRUE","FALSE")))</f>
        <v/>
      </c>
      <c r="AM86" s="908" t="str">
        <f>IF('8c1 - MSA Attribute - Form'!J86="","",IF('8c1 - MSA Attribute - Form'!$C86="","",IF($Q86+Z86+AA86=3, "TRUE",IF($Q86+Z86+AA86=6,"TRUE","FALSE"))))</f>
        <v/>
      </c>
      <c r="AN86" s="907" t="str">
        <f t="shared" si="27"/>
        <v/>
      </c>
      <c r="AO86" s="907" t="str">
        <f t="shared" si="28"/>
        <v/>
      </c>
      <c r="AP86" s="907" t="str">
        <f t="shared" si="29"/>
        <v/>
      </c>
      <c r="AQ86" s="907" t="str">
        <f t="shared" si="30"/>
        <v/>
      </c>
      <c r="AR86" s="907" t="str">
        <f t="shared" si="31"/>
        <v/>
      </c>
      <c r="AS86" s="907" t="str">
        <f t="shared" si="35"/>
        <v/>
      </c>
      <c r="AT86" s="907" t="str">
        <f t="shared" si="32"/>
        <v/>
      </c>
      <c r="AU86" s="907" t="str">
        <f t="shared" si="33"/>
        <v/>
      </c>
      <c r="AV86" s="907" t="str">
        <f t="shared" si="34"/>
        <v/>
      </c>
    </row>
    <row r="87" spans="2:48" s="930" customFormat="1" ht="15.5">
      <c r="B87" s="929">
        <v>74</v>
      </c>
      <c r="C87" s="924"/>
      <c r="D87" s="923"/>
      <c r="E87" s="920"/>
      <c r="F87" s="928"/>
      <c r="G87" s="921"/>
      <c r="H87" s="920"/>
      <c r="I87" s="928"/>
      <c r="J87" s="921"/>
      <c r="K87" s="920"/>
      <c r="L87" s="927" t="str">
        <f>IF(D87="","",IF('8c1 - MSA Attribute - Form'!AD87="TRUE","Y","N"))</f>
        <v/>
      </c>
      <c r="M87" s="926" t="str">
        <f>IF(E87="","",IF('8c1 - MSA Attribute - Form'!AE87="TRUE","Y","N"))</f>
        <v/>
      </c>
      <c r="P87" s="917">
        <v>74</v>
      </c>
      <c r="Q87" s="916" t="str">
        <f>IF('8c1 - MSA Attribute - Form'!C87="","",IF('8c1 - MSA Attribute - Form'!C87='8c1 - MSA Attribute - Form'!$C$8,'8c1 - MSA Attribute - Form'!$B$8,'8c1 - MSA Attribute - Form'!$B$9))</f>
        <v/>
      </c>
      <c r="R87" s="915" t="str">
        <f>IF('8c1 - MSA Attribute - Form'!D87="","",IF('8c1 - MSA Attribute - Form'!D87='8c1 - MSA Attribute - Form'!$C$8,'8c1 - MSA Attribute - Form'!$B$8,'8c1 - MSA Attribute - Form'!$B$9))</f>
        <v/>
      </c>
      <c r="S87" s="913" t="str">
        <f>IF('8c1 - MSA Attribute - Form'!E87="","",IF('8c1 - MSA Attribute - Form'!E87='8c1 - MSA Attribute - Form'!$C$8,'8c1 - MSA Attribute - Form'!$B$8,'8c1 - MSA Attribute - Form'!$B$9))</f>
        <v/>
      </c>
      <c r="T87" s="915" t="str">
        <f t="shared" si="24"/>
        <v/>
      </c>
      <c r="U87" s="913" t="str">
        <f>IF('8c1 - MSA Attribute - Form'!$C87="","",IF(AK87="TRUE",1,0))</f>
        <v/>
      </c>
      <c r="V87" s="915" t="str">
        <f>IF('8c1 - MSA Attribute - Form'!H87="","",IF('8c1 - MSA Attribute - Form'!G87='8c1 - MSA Attribute - Form'!$C$8,'8c1 - MSA Attribute - Form'!$B$8,'8c1 - MSA Attribute - Form'!$B$9))</f>
        <v/>
      </c>
      <c r="W87" s="913" t="str">
        <f>IF('8c1 - MSA Attribute - Form'!G87="","",IF('8c1 - MSA Attribute - Form'!H87='8c1 - MSA Attribute - Form'!$C$8,'8c1 - MSA Attribute - Form'!$B$8,'8c1 - MSA Attribute - Form'!$B$9))</f>
        <v/>
      </c>
      <c r="X87" s="915" t="str">
        <f t="shared" si="25"/>
        <v/>
      </c>
      <c r="Y87" s="913" t="str">
        <f>IF('8c1 - MSA Attribute - Form'!$C87="","",IF(AL87="TRUE",1,0))</f>
        <v/>
      </c>
      <c r="Z87" s="915" t="str">
        <f>IF('8c1 - MSA Attribute - Form'!K87="","",IF('8c1 - MSA Attribute - Form'!J87='8c1 - MSA Attribute - Form'!$C$8,'8c1 - MSA Attribute - Form'!$B$8,'8c1 - MSA Attribute - Form'!$B$9))</f>
        <v/>
      </c>
      <c r="AA87" s="915" t="str">
        <f>IF('8c1 - MSA Attribute - Form'!J87="","",IF('8c1 - MSA Attribute - Form'!K87='8c1 - MSA Attribute - Form'!$C$8,'8c1 - MSA Attribute - Form'!$B$8,'8c1 - MSA Attribute - Form'!$B$9))</f>
        <v/>
      </c>
      <c r="AB87" s="915" t="str">
        <f t="shared" si="26"/>
        <v/>
      </c>
      <c r="AC87" s="913" t="str">
        <f>IF('8c1 - MSA Attribute - Form'!$C87="","",IF(AM87="TRUE",1,0))</f>
        <v/>
      </c>
      <c r="AD87" s="912" t="str">
        <f>IF('8c1 - MSA Attribute - Form'!G87="","",IF(Z87="",AG87,AH87))</f>
        <v/>
      </c>
      <c r="AE87" s="912" t="str">
        <f>IF('8c1 - MSA Attribute - Form'!G87="","",IF(Z87="",AI87,AJ87))</f>
        <v/>
      </c>
      <c r="AF87" s="884"/>
      <c r="AG87" s="910" t="str">
        <f>IF('8c1 - MSA Attribute - Form'!G87="","",IF($R87+$S87+$V87+$W87=4,"TRUE",IF($R87+$S87+$V87+$W87=8,"TRUE","FALSE")))</f>
        <v/>
      </c>
      <c r="AH87" s="910" t="str">
        <f>IF('8c1 - MSA Attribute - Form'!J87="","",IF($R87+$S87+$V87+$W87+$Z87+$AA87=6,"TRUE",IF($R87+$S87+$V87+$W87+$Z87+$AA87=12,"TRUE","FALSE")))</f>
        <v/>
      </c>
      <c r="AI87" s="910" t="str">
        <f>IF('8c1 - MSA Attribute - Form'!G87="","",IF($R87+$S87+$V87+$W87+$Q87=5,"TRUE",IF($R87+$S87+$V87+$W87+$Q87=10,"TRUE","FALSE")))</f>
        <v/>
      </c>
      <c r="AJ87" s="910" t="str">
        <f>IF('8c1 - MSA Attribute - Form'!J87="","",IF($R87+$S87+$V87+$W87+$Z87+$AA87+$Q87=7,"TRUE",IF($R87+$S87+$V87+$W87+$Z87+$AA87+$Q87=14,"TRUE","FALSE")))</f>
        <v/>
      </c>
      <c r="AK87" s="909" t="str">
        <f>IF('8c1 - MSA Attribute - Form'!C87="","",IF('8c1 - MSA Attribute - Form'!Q87+'8c1 - MSA Attribute - Form'!R87+'8c1 - MSA Attribute - Form'!S87=3, "TRUE",IF('8c1 - MSA Attribute - Form'!Q87+'8c1 - MSA Attribute - Form'!R87+'8c1 - MSA Attribute - Form'!S87=6,"TRUE","FALSE")))</f>
        <v/>
      </c>
      <c r="AL87" s="909" t="str">
        <f>IF('8c1 - MSA Attribute - Form'!$C87="","",IF($Q87+V87+W87=3, "TRUE",IF($Q87+V87+W87=6,"TRUE","FALSE")))</f>
        <v/>
      </c>
      <c r="AM87" s="908" t="str">
        <f>IF('8c1 - MSA Attribute - Form'!J87="","",IF('8c1 - MSA Attribute - Form'!$C87="","",IF($Q87+Z87+AA87=3, "TRUE",IF($Q87+Z87+AA87=6,"TRUE","FALSE"))))</f>
        <v/>
      </c>
      <c r="AN87" s="907" t="str">
        <f t="shared" si="27"/>
        <v/>
      </c>
      <c r="AO87" s="907" t="str">
        <f t="shared" si="28"/>
        <v/>
      </c>
      <c r="AP87" s="907" t="str">
        <f t="shared" si="29"/>
        <v/>
      </c>
      <c r="AQ87" s="907" t="str">
        <f t="shared" si="30"/>
        <v/>
      </c>
      <c r="AR87" s="907" t="str">
        <f t="shared" si="31"/>
        <v/>
      </c>
      <c r="AS87" s="907" t="str">
        <f t="shared" si="35"/>
        <v/>
      </c>
      <c r="AT87" s="907" t="str">
        <f t="shared" si="32"/>
        <v/>
      </c>
      <c r="AU87" s="907" t="str">
        <f t="shared" si="33"/>
        <v/>
      </c>
      <c r="AV87" s="907" t="str">
        <f t="shared" si="34"/>
        <v/>
      </c>
    </row>
    <row r="88" spans="2:48" s="930" customFormat="1" ht="15.5">
      <c r="B88" s="929">
        <v>75</v>
      </c>
      <c r="C88" s="924"/>
      <c r="D88" s="923"/>
      <c r="E88" s="931"/>
      <c r="F88" s="928"/>
      <c r="G88" s="932"/>
      <c r="H88" s="931"/>
      <c r="I88" s="928"/>
      <c r="J88" s="921"/>
      <c r="K88" s="920"/>
      <c r="L88" s="927" t="str">
        <f>IF(D88="","",IF('8c1 - MSA Attribute - Form'!AD88="TRUE","Y","N"))</f>
        <v/>
      </c>
      <c r="M88" s="926" t="str">
        <f>IF(E88="","",IF('8c1 - MSA Attribute - Form'!AE88="TRUE","Y","N"))</f>
        <v/>
      </c>
      <c r="P88" s="917">
        <v>75</v>
      </c>
      <c r="Q88" s="916" t="str">
        <f>IF('8c1 - MSA Attribute - Form'!C88="","",IF('8c1 - MSA Attribute - Form'!C88='8c1 - MSA Attribute - Form'!$C$8,'8c1 - MSA Attribute - Form'!$B$8,'8c1 - MSA Attribute - Form'!$B$9))</f>
        <v/>
      </c>
      <c r="R88" s="915" t="str">
        <f>IF('8c1 - MSA Attribute - Form'!D88="","",IF('8c1 - MSA Attribute - Form'!D88='8c1 - MSA Attribute - Form'!$C$8,'8c1 - MSA Attribute - Form'!$B$8,'8c1 - MSA Attribute - Form'!$B$9))</f>
        <v/>
      </c>
      <c r="S88" s="913" t="str">
        <f>IF('8c1 - MSA Attribute - Form'!E88="","",IF('8c1 - MSA Attribute - Form'!E88='8c1 - MSA Attribute - Form'!$C$8,'8c1 - MSA Attribute - Form'!$B$8,'8c1 - MSA Attribute - Form'!$B$9))</f>
        <v/>
      </c>
      <c r="T88" s="915" t="str">
        <f t="shared" si="24"/>
        <v/>
      </c>
      <c r="U88" s="913" t="str">
        <f>IF('8c1 - MSA Attribute - Form'!$C88="","",IF(AK88="TRUE",1,0))</f>
        <v/>
      </c>
      <c r="V88" s="915" t="str">
        <f>IF('8c1 - MSA Attribute - Form'!H88="","",IF('8c1 - MSA Attribute - Form'!G88='8c1 - MSA Attribute - Form'!$C$8,'8c1 - MSA Attribute - Form'!$B$8,'8c1 - MSA Attribute - Form'!$B$9))</f>
        <v/>
      </c>
      <c r="W88" s="913" t="str">
        <f>IF('8c1 - MSA Attribute - Form'!G88="","",IF('8c1 - MSA Attribute - Form'!H88='8c1 - MSA Attribute - Form'!$C$8,'8c1 - MSA Attribute - Form'!$B$8,'8c1 - MSA Attribute - Form'!$B$9))</f>
        <v/>
      </c>
      <c r="X88" s="915" t="str">
        <f t="shared" si="25"/>
        <v/>
      </c>
      <c r="Y88" s="913" t="str">
        <f>IF('8c1 - MSA Attribute - Form'!$C88="","",IF(AL88="TRUE",1,0))</f>
        <v/>
      </c>
      <c r="Z88" s="915" t="str">
        <f>IF('8c1 - MSA Attribute - Form'!K88="","",IF('8c1 - MSA Attribute - Form'!J88='8c1 - MSA Attribute - Form'!$C$8,'8c1 - MSA Attribute - Form'!$B$8,'8c1 - MSA Attribute - Form'!$B$9))</f>
        <v/>
      </c>
      <c r="AA88" s="915" t="str">
        <f>IF('8c1 - MSA Attribute - Form'!J88="","",IF('8c1 - MSA Attribute - Form'!K88='8c1 - MSA Attribute - Form'!$C$8,'8c1 - MSA Attribute - Form'!$B$8,'8c1 - MSA Attribute - Form'!$B$9))</f>
        <v/>
      </c>
      <c r="AB88" s="915" t="str">
        <f t="shared" si="26"/>
        <v/>
      </c>
      <c r="AC88" s="913" t="str">
        <f>IF('8c1 - MSA Attribute - Form'!$C88="","",IF(AM88="TRUE",1,0))</f>
        <v/>
      </c>
      <c r="AD88" s="912" t="str">
        <f>IF('8c1 - MSA Attribute - Form'!G88="","",IF(Z88="",AG88,AH88))</f>
        <v/>
      </c>
      <c r="AE88" s="912" t="str">
        <f>IF('8c1 - MSA Attribute - Form'!G88="","",IF(Z88="",AI88,AJ88))</f>
        <v/>
      </c>
      <c r="AF88" s="884"/>
      <c r="AG88" s="910" t="str">
        <f>IF('8c1 - MSA Attribute - Form'!G88="","",IF($R88+$S88+$V88+$W88=4,"TRUE",IF($R88+$S88+$V88+$W88=8,"TRUE","FALSE")))</f>
        <v/>
      </c>
      <c r="AH88" s="910" t="str">
        <f>IF('8c1 - MSA Attribute - Form'!J88="","",IF($R88+$S88+$V88+$W88+$Z88+$AA88=6,"TRUE",IF($R88+$S88+$V88+$W88+$Z88+$AA88=12,"TRUE","FALSE")))</f>
        <v/>
      </c>
      <c r="AI88" s="910" t="str">
        <f>IF('8c1 - MSA Attribute - Form'!G88="","",IF($R88+$S88+$V88+$W88+$Q88=5,"TRUE",IF($R88+$S88+$V88+$W88+$Q88=10,"TRUE","FALSE")))</f>
        <v/>
      </c>
      <c r="AJ88" s="910" t="str">
        <f>IF('8c1 - MSA Attribute - Form'!J88="","",IF($R88+$S88+$V88+$W88+$Z88+$AA88+$Q88=7,"TRUE",IF($R88+$S88+$V88+$W88+$Z88+$AA88+$Q88=14,"TRUE","FALSE")))</f>
        <v/>
      </c>
      <c r="AK88" s="909" t="str">
        <f>IF('8c1 - MSA Attribute - Form'!C88="","",IF('8c1 - MSA Attribute - Form'!Q88+'8c1 - MSA Attribute - Form'!R88+'8c1 - MSA Attribute - Form'!S88=3, "TRUE",IF('8c1 - MSA Attribute - Form'!Q88+'8c1 - MSA Attribute - Form'!R88+'8c1 - MSA Attribute - Form'!S88=6,"TRUE","FALSE")))</f>
        <v/>
      </c>
      <c r="AL88" s="909" t="str">
        <f>IF('8c1 - MSA Attribute - Form'!$C88="","",IF($Q88+V88+W88=3, "TRUE",IF($Q88+V88+W88=6,"TRUE","FALSE")))</f>
        <v/>
      </c>
      <c r="AM88" s="908" t="str">
        <f>IF('8c1 - MSA Attribute - Form'!J88="","",IF('8c1 - MSA Attribute - Form'!$C88="","",IF($Q88+Z88+AA88=3, "TRUE",IF($Q88+Z88+AA88=6,"TRUE","FALSE"))))</f>
        <v/>
      </c>
      <c r="AN88" s="907" t="str">
        <f t="shared" si="27"/>
        <v/>
      </c>
      <c r="AO88" s="907" t="str">
        <f t="shared" si="28"/>
        <v/>
      </c>
      <c r="AP88" s="907" t="str">
        <f t="shared" si="29"/>
        <v/>
      </c>
      <c r="AQ88" s="907" t="str">
        <f t="shared" si="30"/>
        <v/>
      </c>
      <c r="AR88" s="907" t="str">
        <f t="shared" si="31"/>
        <v/>
      </c>
      <c r="AS88" s="907" t="str">
        <f t="shared" si="35"/>
        <v/>
      </c>
      <c r="AT88" s="907" t="str">
        <f t="shared" si="32"/>
        <v/>
      </c>
      <c r="AU88" s="907" t="str">
        <f t="shared" si="33"/>
        <v/>
      </c>
      <c r="AV88" s="907" t="str">
        <f t="shared" si="34"/>
        <v/>
      </c>
    </row>
    <row r="89" spans="2:48" s="930" customFormat="1" ht="15.5">
      <c r="B89" s="929">
        <v>76</v>
      </c>
      <c r="C89" s="924"/>
      <c r="D89" s="923"/>
      <c r="E89" s="920"/>
      <c r="F89" s="928"/>
      <c r="G89" s="921"/>
      <c r="H89" s="920"/>
      <c r="I89" s="928"/>
      <c r="J89" s="921"/>
      <c r="K89" s="920"/>
      <c r="L89" s="927" t="str">
        <f>IF(D89="","",IF('8c1 - MSA Attribute - Form'!AD89="TRUE","Y","N"))</f>
        <v/>
      </c>
      <c r="M89" s="926" t="str">
        <f>IF(E89="","",IF('8c1 - MSA Attribute - Form'!AE89="TRUE","Y","N"))</f>
        <v/>
      </c>
      <c r="P89" s="917">
        <v>76</v>
      </c>
      <c r="Q89" s="916" t="str">
        <f>IF('8c1 - MSA Attribute - Form'!C89="","",IF('8c1 - MSA Attribute - Form'!C89='8c1 - MSA Attribute - Form'!$C$8,'8c1 - MSA Attribute - Form'!$B$8,'8c1 - MSA Attribute - Form'!$B$9))</f>
        <v/>
      </c>
      <c r="R89" s="915" t="str">
        <f>IF('8c1 - MSA Attribute - Form'!D89="","",IF('8c1 - MSA Attribute - Form'!D89='8c1 - MSA Attribute - Form'!$C$8,'8c1 - MSA Attribute - Form'!$B$8,'8c1 - MSA Attribute - Form'!$B$9))</f>
        <v/>
      </c>
      <c r="S89" s="913" t="str">
        <f>IF('8c1 - MSA Attribute - Form'!E89="","",IF('8c1 - MSA Attribute - Form'!E89='8c1 - MSA Attribute - Form'!$C$8,'8c1 - MSA Attribute - Form'!$B$8,'8c1 - MSA Attribute - Form'!$B$9))</f>
        <v/>
      </c>
      <c r="T89" s="915" t="str">
        <f t="shared" si="24"/>
        <v/>
      </c>
      <c r="U89" s="913" t="str">
        <f>IF('8c1 - MSA Attribute - Form'!$C89="","",IF(AK89="TRUE",1,0))</f>
        <v/>
      </c>
      <c r="V89" s="915" t="str">
        <f>IF('8c1 - MSA Attribute - Form'!H89="","",IF('8c1 - MSA Attribute - Form'!G89='8c1 - MSA Attribute - Form'!$C$8,'8c1 - MSA Attribute - Form'!$B$8,'8c1 - MSA Attribute - Form'!$B$9))</f>
        <v/>
      </c>
      <c r="W89" s="913" t="str">
        <f>IF('8c1 - MSA Attribute - Form'!G89="","",IF('8c1 - MSA Attribute - Form'!H89='8c1 - MSA Attribute - Form'!$C$8,'8c1 - MSA Attribute - Form'!$B$8,'8c1 - MSA Attribute - Form'!$B$9))</f>
        <v/>
      </c>
      <c r="X89" s="915" t="str">
        <f t="shared" si="25"/>
        <v/>
      </c>
      <c r="Y89" s="913" t="str">
        <f>IF('8c1 - MSA Attribute - Form'!$C89="","",IF(AL89="TRUE",1,0))</f>
        <v/>
      </c>
      <c r="Z89" s="915" t="str">
        <f>IF('8c1 - MSA Attribute - Form'!K89="","",IF('8c1 - MSA Attribute - Form'!J89='8c1 - MSA Attribute - Form'!$C$8,'8c1 - MSA Attribute - Form'!$B$8,'8c1 - MSA Attribute - Form'!$B$9))</f>
        <v/>
      </c>
      <c r="AA89" s="915" t="str">
        <f>IF('8c1 - MSA Attribute - Form'!J89="","",IF('8c1 - MSA Attribute - Form'!K89='8c1 - MSA Attribute - Form'!$C$8,'8c1 - MSA Attribute - Form'!$B$8,'8c1 - MSA Attribute - Form'!$B$9))</f>
        <v/>
      </c>
      <c r="AB89" s="915" t="str">
        <f t="shared" si="26"/>
        <v/>
      </c>
      <c r="AC89" s="913" t="str">
        <f>IF('8c1 - MSA Attribute - Form'!$C89="","",IF(AM89="TRUE",1,0))</f>
        <v/>
      </c>
      <c r="AD89" s="912" t="str">
        <f>IF('8c1 - MSA Attribute - Form'!G89="","",IF(Z89="",AG89,AH89))</f>
        <v/>
      </c>
      <c r="AE89" s="912" t="str">
        <f>IF('8c1 - MSA Attribute - Form'!G89="","",IF(Z89="",AI89,AJ89))</f>
        <v/>
      </c>
      <c r="AF89" s="884"/>
      <c r="AG89" s="910" t="str">
        <f>IF('8c1 - MSA Attribute - Form'!G89="","",IF($R89+$S89+$V89+$W89=4,"TRUE",IF($R89+$S89+$V89+$W89=8,"TRUE","FALSE")))</f>
        <v/>
      </c>
      <c r="AH89" s="910" t="str">
        <f>IF('8c1 - MSA Attribute - Form'!J89="","",IF($R89+$S89+$V89+$W89+$Z89+$AA89=6,"TRUE",IF($R89+$S89+$V89+$W89+$Z89+$AA89=12,"TRUE","FALSE")))</f>
        <v/>
      </c>
      <c r="AI89" s="910" t="str">
        <f>IF('8c1 - MSA Attribute - Form'!G89="","",IF($R89+$S89+$V89+$W89+$Q89=5,"TRUE",IF($R89+$S89+$V89+$W89+$Q89=10,"TRUE","FALSE")))</f>
        <v/>
      </c>
      <c r="AJ89" s="910" t="str">
        <f>IF('8c1 - MSA Attribute - Form'!J89="","",IF($R89+$S89+$V89+$W89+$Z89+$AA89+$Q89=7,"TRUE",IF($R89+$S89+$V89+$W89+$Z89+$AA89+$Q89=14,"TRUE","FALSE")))</f>
        <v/>
      </c>
      <c r="AK89" s="909" t="str">
        <f>IF('8c1 - MSA Attribute - Form'!C89="","",IF('8c1 - MSA Attribute - Form'!Q89+'8c1 - MSA Attribute - Form'!R89+'8c1 - MSA Attribute - Form'!S89=3, "TRUE",IF('8c1 - MSA Attribute - Form'!Q89+'8c1 - MSA Attribute - Form'!R89+'8c1 - MSA Attribute - Form'!S89=6,"TRUE","FALSE")))</f>
        <v/>
      </c>
      <c r="AL89" s="909" t="str">
        <f>IF('8c1 - MSA Attribute - Form'!$C89="","",IF($Q89+V89+W89=3, "TRUE",IF($Q89+V89+W89=6,"TRUE","FALSE")))</f>
        <v/>
      </c>
      <c r="AM89" s="908" t="str">
        <f>IF('8c1 - MSA Attribute - Form'!J89="","",IF('8c1 - MSA Attribute - Form'!$C89="","",IF($Q89+Z89+AA89=3, "TRUE",IF($Q89+Z89+AA89=6,"TRUE","FALSE"))))</f>
        <v/>
      </c>
      <c r="AN89" s="907" t="str">
        <f t="shared" si="27"/>
        <v/>
      </c>
      <c r="AO89" s="907" t="str">
        <f t="shared" si="28"/>
        <v/>
      </c>
      <c r="AP89" s="907" t="str">
        <f t="shared" si="29"/>
        <v/>
      </c>
      <c r="AQ89" s="907" t="str">
        <f t="shared" si="30"/>
        <v/>
      </c>
      <c r="AR89" s="907" t="str">
        <f t="shared" si="31"/>
        <v/>
      </c>
      <c r="AS89" s="907" t="str">
        <f t="shared" si="35"/>
        <v/>
      </c>
      <c r="AT89" s="907" t="str">
        <f t="shared" si="32"/>
        <v/>
      </c>
      <c r="AU89" s="907" t="str">
        <f t="shared" si="33"/>
        <v/>
      </c>
      <c r="AV89" s="907" t="str">
        <f t="shared" si="34"/>
        <v/>
      </c>
    </row>
    <row r="90" spans="2:48" s="930" customFormat="1" ht="15.5">
      <c r="B90" s="929">
        <v>77</v>
      </c>
      <c r="C90" s="924"/>
      <c r="D90" s="923"/>
      <c r="E90" s="920"/>
      <c r="F90" s="928"/>
      <c r="G90" s="921"/>
      <c r="H90" s="920"/>
      <c r="I90" s="928"/>
      <c r="J90" s="921"/>
      <c r="K90" s="920"/>
      <c r="L90" s="927" t="str">
        <f>IF(D90="","",IF('8c1 - MSA Attribute - Form'!AD90="TRUE","Y","N"))</f>
        <v/>
      </c>
      <c r="M90" s="926" t="str">
        <f>IF(E90="","",IF('8c1 - MSA Attribute - Form'!AE90="TRUE","Y","N"))</f>
        <v/>
      </c>
      <c r="P90" s="917">
        <v>77</v>
      </c>
      <c r="Q90" s="916" t="str">
        <f>IF('8c1 - MSA Attribute - Form'!C90="","",IF('8c1 - MSA Attribute - Form'!C90='8c1 - MSA Attribute - Form'!$C$8,'8c1 - MSA Attribute - Form'!$B$8,'8c1 - MSA Attribute - Form'!$B$9))</f>
        <v/>
      </c>
      <c r="R90" s="915" t="str">
        <f>IF('8c1 - MSA Attribute - Form'!D90="","",IF('8c1 - MSA Attribute - Form'!D90='8c1 - MSA Attribute - Form'!$C$8,'8c1 - MSA Attribute - Form'!$B$8,'8c1 - MSA Attribute - Form'!$B$9))</f>
        <v/>
      </c>
      <c r="S90" s="913" t="str">
        <f>IF('8c1 - MSA Attribute - Form'!E90="","",IF('8c1 - MSA Attribute - Form'!E90='8c1 - MSA Attribute - Form'!$C$8,'8c1 - MSA Attribute - Form'!$B$8,'8c1 - MSA Attribute - Form'!$B$9))</f>
        <v/>
      </c>
      <c r="T90" s="915" t="str">
        <f t="shared" si="24"/>
        <v/>
      </c>
      <c r="U90" s="913" t="str">
        <f>IF('8c1 - MSA Attribute - Form'!$C90="","",IF(AK90="TRUE",1,0))</f>
        <v/>
      </c>
      <c r="V90" s="915" t="str">
        <f>IF('8c1 - MSA Attribute - Form'!H90="","",IF('8c1 - MSA Attribute - Form'!G90='8c1 - MSA Attribute - Form'!$C$8,'8c1 - MSA Attribute - Form'!$B$8,'8c1 - MSA Attribute - Form'!$B$9))</f>
        <v/>
      </c>
      <c r="W90" s="913" t="str">
        <f>IF('8c1 - MSA Attribute - Form'!G90="","",IF('8c1 - MSA Attribute - Form'!H90='8c1 - MSA Attribute - Form'!$C$8,'8c1 - MSA Attribute - Form'!$B$8,'8c1 - MSA Attribute - Form'!$B$9))</f>
        <v/>
      </c>
      <c r="X90" s="915" t="str">
        <f t="shared" si="25"/>
        <v/>
      </c>
      <c r="Y90" s="913" t="str">
        <f>IF('8c1 - MSA Attribute - Form'!$C90="","",IF(AL90="TRUE",1,0))</f>
        <v/>
      </c>
      <c r="Z90" s="915" t="str">
        <f>IF('8c1 - MSA Attribute - Form'!K90="","",IF('8c1 - MSA Attribute - Form'!J90='8c1 - MSA Attribute - Form'!$C$8,'8c1 - MSA Attribute - Form'!$B$8,'8c1 - MSA Attribute - Form'!$B$9))</f>
        <v/>
      </c>
      <c r="AA90" s="915" t="str">
        <f>IF('8c1 - MSA Attribute - Form'!J90="","",IF('8c1 - MSA Attribute - Form'!K90='8c1 - MSA Attribute - Form'!$C$8,'8c1 - MSA Attribute - Form'!$B$8,'8c1 - MSA Attribute - Form'!$B$9))</f>
        <v/>
      </c>
      <c r="AB90" s="915" t="str">
        <f t="shared" si="26"/>
        <v/>
      </c>
      <c r="AC90" s="913" t="str">
        <f>IF('8c1 - MSA Attribute - Form'!$C90="","",IF(AM90="TRUE",1,0))</f>
        <v/>
      </c>
      <c r="AD90" s="912" t="str">
        <f>IF('8c1 - MSA Attribute - Form'!G90="","",IF(Z90="",AG90,AH90))</f>
        <v/>
      </c>
      <c r="AE90" s="912" t="str">
        <f>IF('8c1 - MSA Attribute - Form'!G90="","",IF(Z90="",AI90,AJ90))</f>
        <v/>
      </c>
      <c r="AF90" s="884"/>
      <c r="AG90" s="910" t="str">
        <f>IF('8c1 - MSA Attribute - Form'!G90="","",IF($R90+$S90+$V90+$W90=4,"TRUE",IF($R90+$S90+$V90+$W90=8,"TRUE","FALSE")))</f>
        <v/>
      </c>
      <c r="AH90" s="910" t="str">
        <f>IF('8c1 - MSA Attribute - Form'!J90="","",IF($R90+$S90+$V90+$W90+$Z90+$AA90=6,"TRUE",IF($R90+$S90+$V90+$W90+$Z90+$AA90=12,"TRUE","FALSE")))</f>
        <v/>
      </c>
      <c r="AI90" s="910" t="str">
        <f>IF('8c1 - MSA Attribute - Form'!G90="","",IF($R90+$S90+$V90+$W90+$Q90=5,"TRUE",IF($R90+$S90+$V90+$W90+$Q90=10,"TRUE","FALSE")))</f>
        <v/>
      </c>
      <c r="AJ90" s="910" t="str">
        <f>IF('8c1 - MSA Attribute - Form'!J90="","",IF($R90+$S90+$V90+$W90+$Z90+$AA90+$Q90=7,"TRUE",IF($R90+$S90+$V90+$W90+$Z90+$AA90+$Q90=14,"TRUE","FALSE")))</f>
        <v/>
      </c>
      <c r="AK90" s="909" t="str">
        <f>IF('8c1 - MSA Attribute - Form'!C90="","",IF('8c1 - MSA Attribute - Form'!Q90+'8c1 - MSA Attribute - Form'!R90+'8c1 - MSA Attribute - Form'!S90=3, "TRUE",IF('8c1 - MSA Attribute - Form'!Q90+'8c1 - MSA Attribute - Form'!R90+'8c1 - MSA Attribute - Form'!S90=6,"TRUE","FALSE")))</f>
        <v/>
      </c>
      <c r="AL90" s="909" t="str">
        <f>IF('8c1 - MSA Attribute - Form'!$C90="","",IF($Q90+V90+W90=3, "TRUE",IF($Q90+V90+W90=6,"TRUE","FALSE")))</f>
        <v/>
      </c>
      <c r="AM90" s="908" t="str">
        <f>IF('8c1 - MSA Attribute - Form'!J90="","",IF('8c1 - MSA Attribute - Form'!$C90="","",IF($Q90+Z90+AA90=3, "TRUE",IF($Q90+Z90+AA90=6,"TRUE","FALSE"))))</f>
        <v/>
      </c>
      <c r="AN90" s="907" t="str">
        <f t="shared" si="27"/>
        <v/>
      </c>
      <c r="AO90" s="907" t="str">
        <f t="shared" si="28"/>
        <v/>
      </c>
      <c r="AP90" s="907" t="str">
        <f t="shared" si="29"/>
        <v/>
      </c>
      <c r="AQ90" s="907" t="str">
        <f t="shared" si="30"/>
        <v/>
      </c>
      <c r="AR90" s="907" t="str">
        <f t="shared" si="31"/>
        <v/>
      </c>
      <c r="AS90" s="907" t="str">
        <f t="shared" si="35"/>
        <v/>
      </c>
      <c r="AT90" s="907" t="str">
        <f t="shared" si="32"/>
        <v/>
      </c>
      <c r="AU90" s="907" t="str">
        <f t="shared" si="33"/>
        <v/>
      </c>
      <c r="AV90" s="907" t="str">
        <f t="shared" si="34"/>
        <v/>
      </c>
    </row>
    <row r="91" spans="2:48" s="930" customFormat="1" ht="15.5">
      <c r="B91" s="929">
        <v>78</v>
      </c>
      <c r="C91" s="924"/>
      <c r="D91" s="923"/>
      <c r="E91" s="920"/>
      <c r="F91" s="928"/>
      <c r="G91" s="921"/>
      <c r="H91" s="920"/>
      <c r="I91" s="928"/>
      <c r="J91" s="921"/>
      <c r="K91" s="920"/>
      <c r="L91" s="927" t="str">
        <f>IF(D91="","",IF('8c1 - MSA Attribute - Form'!AD91="TRUE","Y","N"))</f>
        <v/>
      </c>
      <c r="M91" s="926" t="str">
        <f>IF(E91="","",IF('8c1 - MSA Attribute - Form'!AE91="TRUE","Y","N"))</f>
        <v/>
      </c>
      <c r="P91" s="917">
        <v>78</v>
      </c>
      <c r="Q91" s="916" t="str">
        <f>IF('8c1 - MSA Attribute - Form'!C91="","",IF('8c1 - MSA Attribute - Form'!C91='8c1 - MSA Attribute - Form'!$C$8,'8c1 - MSA Attribute - Form'!$B$8,'8c1 - MSA Attribute - Form'!$B$9))</f>
        <v/>
      </c>
      <c r="R91" s="915" t="str">
        <f>IF('8c1 - MSA Attribute - Form'!D91="","",IF('8c1 - MSA Attribute - Form'!D91='8c1 - MSA Attribute - Form'!$C$8,'8c1 - MSA Attribute - Form'!$B$8,'8c1 - MSA Attribute - Form'!$B$9))</f>
        <v/>
      </c>
      <c r="S91" s="913" t="str">
        <f>IF('8c1 - MSA Attribute - Form'!E91="","",IF('8c1 - MSA Attribute - Form'!E91='8c1 - MSA Attribute - Form'!$C$8,'8c1 - MSA Attribute - Form'!$B$8,'8c1 - MSA Attribute - Form'!$B$9))</f>
        <v/>
      </c>
      <c r="T91" s="915" t="str">
        <f t="shared" si="24"/>
        <v/>
      </c>
      <c r="U91" s="913" t="str">
        <f>IF('8c1 - MSA Attribute - Form'!$C91="","",IF(AK91="TRUE",1,0))</f>
        <v/>
      </c>
      <c r="V91" s="915" t="str">
        <f>IF('8c1 - MSA Attribute - Form'!H91="","",IF('8c1 - MSA Attribute - Form'!G91='8c1 - MSA Attribute - Form'!$C$8,'8c1 - MSA Attribute - Form'!$B$8,'8c1 - MSA Attribute - Form'!$B$9))</f>
        <v/>
      </c>
      <c r="W91" s="913" t="str">
        <f>IF('8c1 - MSA Attribute - Form'!G91="","",IF('8c1 - MSA Attribute - Form'!H91='8c1 - MSA Attribute - Form'!$C$8,'8c1 - MSA Attribute - Form'!$B$8,'8c1 - MSA Attribute - Form'!$B$9))</f>
        <v/>
      </c>
      <c r="X91" s="915" t="str">
        <f t="shared" si="25"/>
        <v/>
      </c>
      <c r="Y91" s="913" t="str">
        <f>IF('8c1 - MSA Attribute - Form'!$C91="","",IF(AL91="TRUE",1,0))</f>
        <v/>
      </c>
      <c r="Z91" s="915" t="str">
        <f>IF('8c1 - MSA Attribute - Form'!K91="","",IF('8c1 - MSA Attribute - Form'!J91='8c1 - MSA Attribute - Form'!$C$8,'8c1 - MSA Attribute - Form'!$B$8,'8c1 - MSA Attribute - Form'!$B$9))</f>
        <v/>
      </c>
      <c r="AA91" s="915" t="str">
        <f>IF('8c1 - MSA Attribute - Form'!J91="","",IF('8c1 - MSA Attribute - Form'!K91='8c1 - MSA Attribute - Form'!$C$8,'8c1 - MSA Attribute - Form'!$B$8,'8c1 - MSA Attribute - Form'!$B$9))</f>
        <v/>
      </c>
      <c r="AB91" s="915" t="str">
        <f t="shared" si="26"/>
        <v/>
      </c>
      <c r="AC91" s="913" t="str">
        <f>IF('8c1 - MSA Attribute - Form'!$C91="","",IF(AM91="TRUE",1,0))</f>
        <v/>
      </c>
      <c r="AD91" s="912" t="str">
        <f>IF('8c1 - MSA Attribute - Form'!G91="","",IF(Z91="",AG91,AH91))</f>
        <v/>
      </c>
      <c r="AE91" s="912" t="str">
        <f>IF('8c1 - MSA Attribute - Form'!G91="","",IF(Z91="",AI91,AJ91))</f>
        <v/>
      </c>
      <c r="AF91" s="884"/>
      <c r="AG91" s="910" t="str">
        <f>IF('8c1 - MSA Attribute - Form'!G91="","",IF($R91+$S91+$V91+$W91=4,"TRUE",IF($R91+$S91+$V91+$W91=8,"TRUE","FALSE")))</f>
        <v/>
      </c>
      <c r="AH91" s="910" t="str">
        <f>IF('8c1 - MSA Attribute - Form'!J91="","",IF($R91+$S91+$V91+$W91+$Z91+$AA91=6,"TRUE",IF($R91+$S91+$V91+$W91+$Z91+$AA91=12,"TRUE","FALSE")))</f>
        <v/>
      </c>
      <c r="AI91" s="910" t="str">
        <f>IF('8c1 - MSA Attribute - Form'!G91="","",IF($R91+$S91+$V91+$W91+$Q91=5,"TRUE",IF($R91+$S91+$V91+$W91+$Q91=10,"TRUE","FALSE")))</f>
        <v/>
      </c>
      <c r="AJ91" s="910" t="str">
        <f>IF('8c1 - MSA Attribute - Form'!J91="","",IF($R91+$S91+$V91+$W91+$Z91+$AA91+$Q91=7,"TRUE",IF($R91+$S91+$V91+$W91+$Z91+$AA91+$Q91=14,"TRUE","FALSE")))</f>
        <v/>
      </c>
      <c r="AK91" s="909" t="str">
        <f>IF('8c1 - MSA Attribute - Form'!C91="","",IF('8c1 - MSA Attribute - Form'!Q91+'8c1 - MSA Attribute - Form'!R91+'8c1 - MSA Attribute - Form'!S91=3, "TRUE",IF('8c1 - MSA Attribute - Form'!Q91+'8c1 - MSA Attribute - Form'!R91+'8c1 - MSA Attribute - Form'!S91=6,"TRUE","FALSE")))</f>
        <v/>
      </c>
      <c r="AL91" s="909" t="str">
        <f>IF('8c1 - MSA Attribute - Form'!$C91="","",IF($Q91+V91+W91=3, "TRUE",IF($Q91+V91+W91=6,"TRUE","FALSE")))</f>
        <v/>
      </c>
      <c r="AM91" s="908" t="str">
        <f>IF('8c1 - MSA Attribute - Form'!J91="","",IF('8c1 - MSA Attribute - Form'!$C91="","",IF($Q91+Z91+AA91=3, "TRUE",IF($Q91+Z91+AA91=6,"TRUE","FALSE"))))</f>
        <v/>
      </c>
      <c r="AN91" s="907" t="str">
        <f t="shared" si="27"/>
        <v/>
      </c>
      <c r="AO91" s="907" t="str">
        <f t="shared" si="28"/>
        <v/>
      </c>
      <c r="AP91" s="907" t="str">
        <f t="shared" si="29"/>
        <v/>
      </c>
      <c r="AQ91" s="907" t="str">
        <f t="shared" si="30"/>
        <v/>
      </c>
      <c r="AR91" s="907" t="str">
        <f t="shared" si="31"/>
        <v/>
      </c>
      <c r="AS91" s="907" t="str">
        <f t="shared" si="35"/>
        <v/>
      </c>
      <c r="AT91" s="907" t="str">
        <f t="shared" si="32"/>
        <v/>
      </c>
      <c r="AU91" s="907" t="str">
        <f t="shared" si="33"/>
        <v/>
      </c>
      <c r="AV91" s="907" t="str">
        <f t="shared" si="34"/>
        <v/>
      </c>
    </row>
    <row r="92" spans="2:48" s="930" customFormat="1" ht="15.5">
      <c r="B92" s="929">
        <v>79</v>
      </c>
      <c r="C92" s="924"/>
      <c r="D92" s="923"/>
      <c r="E92" s="920"/>
      <c r="F92" s="928"/>
      <c r="G92" s="932"/>
      <c r="H92" s="931"/>
      <c r="I92" s="928"/>
      <c r="J92" s="921"/>
      <c r="K92" s="920"/>
      <c r="L92" s="927" t="str">
        <f>IF(D92="","",IF('8c1 - MSA Attribute - Form'!AD92="TRUE","Y","N"))</f>
        <v/>
      </c>
      <c r="M92" s="926" t="str">
        <f>IF(E92="","",IF('8c1 - MSA Attribute - Form'!AE92="TRUE","Y","N"))</f>
        <v/>
      </c>
      <c r="P92" s="917">
        <v>79</v>
      </c>
      <c r="Q92" s="916" t="str">
        <f>IF('8c1 - MSA Attribute - Form'!C92="","",IF('8c1 - MSA Attribute - Form'!C92='8c1 - MSA Attribute - Form'!$C$8,'8c1 - MSA Attribute - Form'!$B$8,'8c1 - MSA Attribute - Form'!$B$9))</f>
        <v/>
      </c>
      <c r="R92" s="915" t="str">
        <f>IF('8c1 - MSA Attribute - Form'!D92="","",IF('8c1 - MSA Attribute - Form'!D92='8c1 - MSA Attribute - Form'!$C$8,'8c1 - MSA Attribute - Form'!$B$8,'8c1 - MSA Attribute - Form'!$B$9))</f>
        <v/>
      </c>
      <c r="S92" s="913" t="str">
        <f>IF('8c1 - MSA Attribute - Form'!E92="","",IF('8c1 - MSA Attribute - Form'!E92='8c1 - MSA Attribute - Form'!$C$8,'8c1 - MSA Attribute - Form'!$B$8,'8c1 - MSA Attribute - Form'!$B$9))</f>
        <v/>
      </c>
      <c r="T92" s="915" t="str">
        <f t="shared" si="24"/>
        <v/>
      </c>
      <c r="U92" s="913" t="str">
        <f>IF('8c1 - MSA Attribute - Form'!$C92="","",IF(AK92="TRUE",1,0))</f>
        <v/>
      </c>
      <c r="V92" s="915" t="str">
        <f>IF('8c1 - MSA Attribute - Form'!H92="","",IF('8c1 - MSA Attribute - Form'!G92='8c1 - MSA Attribute - Form'!$C$8,'8c1 - MSA Attribute - Form'!$B$8,'8c1 - MSA Attribute - Form'!$B$9))</f>
        <v/>
      </c>
      <c r="W92" s="913" t="str">
        <f>IF('8c1 - MSA Attribute - Form'!G92="","",IF('8c1 - MSA Attribute - Form'!H92='8c1 - MSA Attribute - Form'!$C$8,'8c1 - MSA Attribute - Form'!$B$8,'8c1 - MSA Attribute - Form'!$B$9))</f>
        <v/>
      </c>
      <c r="X92" s="915" t="str">
        <f t="shared" si="25"/>
        <v/>
      </c>
      <c r="Y92" s="913" t="str">
        <f>IF('8c1 - MSA Attribute - Form'!$C92="","",IF(AL92="TRUE",1,0))</f>
        <v/>
      </c>
      <c r="Z92" s="915" t="str">
        <f>IF('8c1 - MSA Attribute - Form'!K92="","",IF('8c1 - MSA Attribute - Form'!J92='8c1 - MSA Attribute - Form'!$C$8,'8c1 - MSA Attribute - Form'!$B$8,'8c1 - MSA Attribute - Form'!$B$9))</f>
        <v/>
      </c>
      <c r="AA92" s="915" t="str">
        <f>IF('8c1 - MSA Attribute - Form'!J92="","",IF('8c1 - MSA Attribute - Form'!K92='8c1 - MSA Attribute - Form'!$C$8,'8c1 - MSA Attribute - Form'!$B$8,'8c1 - MSA Attribute - Form'!$B$9))</f>
        <v/>
      </c>
      <c r="AB92" s="915" t="str">
        <f t="shared" si="26"/>
        <v/>
      </c>
      <c r="AC92" s="913" t="str">
        <f>IF('8c1 - MSA Attribute - Form'!$C92="","",IF(AM92="TRUE",1,0))</f>
        <v/>
      </c>
      <c r="AD92" s="912" t="str">
        <f>IF('8c1 - MSA Attribute - Form'!G92="","",IF(Z92="",AG92,AH92))</f>
        <v/>
      </c>
      <c r="AE92" s="912" t="str">
        <f>IF('8c1 - MSA Attribute - Form'!G92="","",IF(Z92="",AI92,AJ92))</f>
        <v/>
      </c>
      <c r="AF92" s="884"/>
      <c r="AG92" s="910" t="str">
        <f>IF('8c1 - MSA Attribute - Form'!G92="","",IF($R92+$S92+$V92+$W92=4,"TRUE",IF($R92+$S92+$V92+$W92=8,"TRUE","FALSE")))</f>
        <v/>
      </c>
      <c r="AH92" s="910" t="str">
        <f>IF('8c1 - MSA Attribute - Form'!J92="","",IF($R92+$S92+$V92+$W92+$Z92+$AA92=6,"TRUE",IF($R92+$S92+$V92+$W92+$Z92+$AA92=12,"TRUE","FALSE")))</f>
        <v/>
      </c>
      <c r="AI92" s="910" t="str">
        <f>IF('8c1 - MSA Attribute - Form'!G92="","",IF($R92+$S92+$V92+$W92+$Q92=5,"TRUE",IF($R92+$S92+$V92+$W92+$Q92=10,"TRUE","FALSE")))</f>
        <v/>
      </c>
      <c r="AJ92" s="910" t="str">
        <f>IF('8c1 - MSA Attribute - Form'!J92="","",IF($R92+$S92+$V92+$W92+$Z92+$AA92+$Q92=7,"TRUE",IF($R92+$S92+$V92+$W92+$Z92+$AA92+$Q92=14,"TRUE","FALSE")))</f>
        <v/>
      </c>
      <c r="AK92" s="909" t="str">
        <f>IF('8c1 - MSA Attribute - Form'!C92="","",IF('8c1 - MSA Attribute - Form'!Q92+'8c1 - MSA Attribute - Form'!R92+'8c1 - MSA Attribute - Form'!S92=3, "TRUE",IF('8c1 - MSA Attribute - Form'!Q92+'8c1 - MSA Attribute - Form'!R92+'8c1 - MSA Attribute - Form'!S92=6,"TRUE","FALSE")))</f>
        <v/>
      </c>
      <c r="AL92" s="909" t="str">
        <f>IF('8c1 - MSA Attribute - Form'!$C92="","",IF($Q92+V92+W92=3, "TRUE",IF($Q92+V92+W92=6,"TRUE","FALSE")))</f>
        <v/>
      </c>
      <c r="AM92" s="908" t="str">
        <f>IF('8c1 - MSA Attribute - Form'!J92="","",IF('8c1 - MSA Attribute - Form'!$C92="","",IF($Q92+Z92+AA92=3, "TRUE",IF($Q92+Z92+AA92=6,"TRUE","FALSE"))))</f>
        <v/>
      </c>
      <c r="AN92" s="907" t="str">
        <f t="shared" si="27"/>
        <v/>
      </c>
      <c r="AO92" s="907" t="str">
        <f t="shared" si="28"/>
        <v/>
      </c>
      <c r="AP92" s="907" t="str">
        <f t="shared" si="29"/>
        <v/>
      </c>
      <c r="AQ92" s="907" t="str">
        <f t="shared" si="30"/>
        <v/>
      </c>
      <c r="AR92" s="907" t="str">
        <f t="shared" si="31"/>
        <v/>
      </c>
      <c r="AS92" s="907" t="str">
        <f t="shared" si="35"/>
        <v/>
      </c>
      <c r="AT92" s="907" t="str">
        <f t="shared" si="32"/>
        <v/>
      </c>
      <c r="AU92" s="907" t="str">
        <f t="shared" si="33"/>
        <v/>
      </c>
      <c r="AV92" s="907" t="str">
        <f t="shared" si="34"/>
        <v/>
      </c>
    </row>
    <row r="93" spans="2:48" s="930" customFormat="1" ht="15.5">
      <c r="B93" s="929">
        <v>80</v>
      </c>
      <c r="C93" s="924"/>
      <c r="D93" s="923"/>
      <c r="E93" s="920"/>
      <c r="F93" s="928"/>
      <c r="G93" s="921"/>
      <c r="H93" s="920"/>
      <c r="I93" s="928"/>
      <c r="J93" s="921"/>
      <c r="K93" s="920"/>
      <c r="L93" s="927" t="str">
        <f>IF(D93="","",IF('8c1 - MSA Attribute - Form'!AD93="TRUE","Y","N"))</f>
        <v/>
      </c>
      <c r="M93" s="926" t="str">
        <f>IF(E93="","",IF('8c1 - MSA Attribute - Form'!AE93="TRUE","Y","N"))</f>
        <v/>
      </c>
      <c r="P93" s="917">
        <v>80</v>
      </c>
      <c r="Q93" s="916" t="str">
        <f>IF('8c1 - MSA Attribute - Form'!C93="","",IF('8c1 - MSA Attribute - Form'!C93='8c1 - MSA Attribute - Form'!$C$8,'8c1 - MSA Attribute - Form'!$B$8,'8c1 - MSA Attribute - Form'!$B$9))</f>
        <v/>
      </c>
      <c r="R93" s="915" t="str">
        <f>IF('8c1 - MSA Attribute - Form'!D93="","",IF('8c1 - MSA Attribute - Form'!D93='8c1 - MSA Attribute - Form'!$C$8,'8c1 - MSA Attribute - Form'!$B$8,'8c1 - MSA Attribute - Form'!$B$9))</f>
        <v/>
      </c>
      <c r="S93" s="913" t="str">
        <f>IF('8c1 - MSA Attribute - Form'!E93="","",IF('8c1 - MSA Attribute - Form'!E93='8c1 - MSA Attribute - Form'!$C$8,'8c1 - MSA Attribute - Form'!$B$8,'8c1 - MSA Attribute - Form'!$B$9))</f>
        <v/>
      </c>
      <c r="T93" s="915" t="str">
        <f t="shared" si="24"/>
        <v/>
      </c>
      <c r="U93" s="913" t="str">
        <f>IF('8c1 - MSA Attribute - Form'!$C93="","",IF(AK93="TRUE",1,0))</f>
        <v/>
      </c>
      <c r="V93" s="915" t="str">
        <f>IF('8c1 - MSA Attribute - Form'!H93="","",IF('8c1 - MSA Attribute - Form'!G93='8c1 - MSA Attribute - Form'!$C$8,'8c1 - MSA Attribute - Form'!$B$8,'8c1 - MSA Attribute - Form'!$B$9))</f>
        <v/>
      </c>
      <c r="W93" s="913" t="str">
        <f>IF('8c1 - MSA Attribute - Form'!G93="","",IF('8c1 - MSA Attribute - Form'!H93='8c1 - MSA Attribute - Form'!$C$8,'8c1 - MSA Attribute - Form'!$B$8,'8c1 - MSA Attribute - Form'!$B$9))</f>
        <v/>
      </c>
      <c r="X93" s="915" t="str">
        <f t="shared" si="25"/>
        <v/>
      </c>
      <c r="Y93" s="913" t="str">
        <f>IF('8c1 - MSA Attribute - Form'!$C93="","",IF(AL93="TRUE",1,0))</f>
        <v/>
      </c>
      <c r="Z93" s="915" t="str">
        <f>IF('8c1 - MSA Attribute - Form'!K93="","",IF('8c1 - MSA Attribute - Form'!J93='8c1 - MSA Attribute - Form'!$C$8,'8c1 - MSA Attribute - Form'!$B$8,'8c1 - MSA Attribute - Form'!$B$9))</f>
        <v/>
      </c>
      <c r="AA93" s="915" t="str">
        <f>IF('8c1 - MSA Attribute - Form'!J93="","",IF('8c1 - MSA Attribute - Form'!K93='8c1 - MSA Attribute - Form'!$C$8,'8c1 - MSA Attribute - Form'!$B$8,'8c1 - MSA Attribute - Form'!$B$9))</f>
        <v/>
      </c>
      <c r="AB93" s="915" t="str">
        <f t="shared" si="26"/>
        <v/>
      </c>
      <c r="AC93" s="913" t="str">
        <f>IF('8c1 - MSA Attribute - Form'!$C93="","",IF(AM93="TRUE",1,0))</f>
        <v/>
      </c>
      <c r="AD93" s="912" t="str">
        <f>IF('8c1 - MSA Attribute - Form'!G93="","",IF(Z93="",AG93,AH93))</f>
        <v/>
      </c>
      <c r="AE93" s="912" t="str">
        <f>IF('8c1 - MSA Attribute - Form'!G93="","",IF(Z93="",AI93,AJ93))</f>
        <v/>
      </c>
      <c r="AF93" s="884"/>
      <c r="AG93" s="910" t="str">
        <f>IF('8c1 - MSA Attribute - Form'!G93="","",IF($R93+$S93+$V93+$W93=4,"TRUE",IF($R93+$S93+$V93+$W93=8,"TRUE","FALSE")))</f>
        <v/>
      </c>
      <c r="AH93" s="910" t="str">
        <f>IF('8c1 - MSA Attribute - Form'!J93="","",IF($R93+$S93+$V93+$W93+$Z93+$AA93=6,"TRUE",IF($R93+$S93+$V93+$W93+$Z93+$AA93=12,"TRUE","FALSE")))</f>
        <v/>
      </c>
      <c r="AI93" s="910" t="str">
        <f>IF('8c1 - MSA Attribute - Form'!G93="","",IF($R93+$S93+$V93+$W93+$Q93=5,"TRUE",IF($R93+$S93+$V93+$W93+$Q93=10,"TRUE","FALSE")))</f>
        <v/>
      </c>
      <c r="AJ93" s="910" t="str">
        <f>IF('8c1 - MSA Attribute - Form'!J93="","",IF($R93+$S93+$V93+$W93+$Z93+$AA93+$Q93=7,"TRUE",IF($R93+$S93+$V93+$W93+$Z93+$AA93+$Q93=14,"TRUE","FALSE")))</f>
        <v/>
      </c>
      <c r="AK93" s="909" t="str">
        <f>IF('8c1 - MSA Attribute - Form'!C93="","",IF('8c1 - MSA Attribute - Form'!Q93+'8c1 - MSA Attribute - Form'!R93+'8c1 - MSA Attribute - Form'!S93=3, "TRUE",IF('8c1 - MSA Attribute - Form'!Q93+'8c1 - MSA Attribute - Form'!R93+'8c1 - MSA Attribute - Form'!S93=6,"TRUE","FALSE")))</f>
        <v/>
      </c>
      <c r="AL93" s="909" t="str">
        <f>IF('8c1 - MSA Attribute - Form'!$C93="","",IF($Q93+V93+W93=3, "TRUE",IF($Q93+V93+W93=6,"TRUE","FALSE")))</f>
        <v/>
      </c>
      <c r="AM93" s="908" t="str">
        <f>IF('8c1 - MSA Attribute - Form'!J93="","",IF('8c1 - MSA Attribute - Form'!$C93="","",IF($Q93+Z93+AA93=3, "TRUE",IF($Q93+Z93+AA93=6,"TRUE","FALSE"))))</f>
        <v/>
      </c>
      <c r="AN93" s="907" t="str">
        <f t="shared" si="27"/>
        <v/>
      </c>
      <c r="AO93" s="907" t="str">
        <f t="shared" si="28"/>
        <v/>
      </c>
      <c r="AP93" s="907" t="str">
        <f t="shared" si="29"/>
        <v/>
      </c>
      <c r="AQ93" s="907" t="str">
        <f t="shared" si="30"/>
        <v/>
      </c>
      <c r="AR93" s="907" t="str">
        <f t="shared" si="31"/>
        <v/>
      </c>
      <c r="AS93" s="907" t="str">
        <f t="shared" si="35"/>
        <v/>
      </c>
      <c r="AT93" s="907" t="str">
        <f t="shared" si="32"/>
        <v/>
      </c>
      <c r="AU93" s="907" t="str">
        <f t="shared" si="33"/>
        <v/>
      </c>
      <c r="AV93" s="907" t="str">
        <f t="shared" si="34"/>
        <v/>
      </c>
    </row>
    <row r="94" spans="2:48" s="930" customFormat="1" ht="15.5">
      <c r="B94" s="929">
        <v>81</v>
      </c>
      <c r="C94" s="924"/>
      <c r="D94" s="923"/>
      <c r="E94" s="920"/>
      <c r="F94" s="928"/>
      <c r="G94" s="921"/>
      <c r="H94" s="920"/>
      <c r="I94" s="928"/>
      <c r="J94" s="921"/>
      <c r="K94" s="920"/>
      <c r="L94" s="927" t="str">
        <f>IF(D94="","",IF('8c1 - MSA Attribute - Form'!AD94="TRUE","Y","N"))</f>
        <v/>
      </c>
      <c r="M94" s="926" t="str">
        <f>IF(E94="","",IF('8c1 - MSA Attribute - Form'!AE94="TRUE","Y","N"))</f>
        <v/>
      </c>
      <c r="P94" s="917">
        <v>81</v>
      </c>
      <c r="Q94" s="916" t="str">
        <f>IF('8c1 - MSA Attribute - Form'!C94="","",IF('8c1 - MSA Attribute - Form'!C94='8c1 - MSA Attribute - Form'!$C$8,'8c1 - MSA Attribute - Form'!$B$8,'8c1 - MSA Attribute - Form'!$B$9))</f>
        <v/>
      </c>
      <c r="R94" s="915" t="str">
        <f>IF('8c1 - MSA Attribute - Form'!D94="","",IF('8c1 - MSA Attribute - Form'!D94='8c1 - MSA Attribute - Form'!$C$8,'8c1 - MSA Attribute - Form'!$B$8,'8c1 - MSA Attribute - Form'!$B$9))</f>
        <v/>
      </c>
      <c r="S94" s="913" t="str">
        <f>IF('8c1 - MSA Attribute - Form'!E94="","",IF('8c1 - MSA Attribute - Form'!E94='8c1 - MSA Attribute - Form'!$C$8,'8c1 - MSA Attribute - Form'!$B$8,'8c1 - MSA Attribute - Form'!$B$9))</f>
        <v/>
      </c>
      <c r="T94" s="915" t="str">
        <f t="shared" si="24"/>
        <v/>
      </c>
      <c r="U94" s="913" t="str">
        <f>IF('8c1 - MSA Attribute - Form'!$C94="","",IF(AK94="TRUE",1,0))</f>
        <v/>
      </c>
      <c r="V94" s="915" t="str">
        <f>IF('8c1 - MSA Attribute - Form'!H94="","",IF('8c1 - MSA Attribute - Form'!G94='8c1 - MSA Attribute - Form'!$C$8,'8c1 - MSA Attribute - Form'!$B$8,'8c1 - MSA Attribute - Form'!$B$9))</f>
        <v/>
      </c>
      <c r="W94" s="913" t="str">
        <f>IF('8c1 - MSA Attribute - Form'!G94="","",IF('8c1 - MSA Attribute - Form'!H94='8c1 - MSA Attribute - Form'!$C$8,'8c1 - MSA Attribute - Form'!$B$8,'8c1 - MSA Attribute - Form'!$B$9))</f>
        <v/>
      </c>
      <c r="X94" s="915" t="str">
        <f t="shared" si="25"/>
        <v/>
      </c>
      <c r="Y94" s="913" t="str">
        <f>IF('8c1 - MSA Attribute - Form'!$C94="","",IF(AL94="TRUE",1,0))</f>
        <v/>
      </c>
      <c r="Z94" s="915" t="str">
        <f>IF('8c1 - MSA Attribute - Form'!K94="","",IF('8c1 - MSA Attribute - Form'!J94='8c1 - MSA Attribute - Form'!$C$8,'8c1 - MSA Attribute - Form'!$B$8,'8c1 - MSA Attribute - Form'!$B$9))</f>
        <v/>
      </c>
      <c r="AA94" s="915" t="str">
        <f>IF('8c1 - MSA Attribute - Form'!J94="","",IF('8c1 - MSA Attribute - Form'!K94='8c1 - MSA Attribute - Form'!$C$8,'8c1 - MSA Attribute - Form'!$B$8,'8c1 - MSA Attribute - Form'!$B$9))</f>
        <v/>
      </c>
      <c r="AB94" s="915" t="str">
        <f t="shared" si="26"/>
        <v/>
      </c>
      <c r="AC94" s="913" t="str">
        <f>IF('8c1 - MSA Attribute - Form'!$C94="","",IF(AM94="TRUE",1,0))</f>
        <v/>
      </c>
      <c r="AD94" s="912" t="str">
        <f>IF('8c1 - MSA Attribute - Form'!G94="","",IF(Z94="",AG94,AH94))</f>
        <v/>
      </c>
      <c r="AE94" s="912" t="str">
        <f>IF('8c1 - MSA Attribute - Form'!G94="","",IF(Z94="",AI94,AJ94))</f>
        <v/>
      </c>
      <c r="AF94" s="884"/>
      <c r="AG94" s="910" t="str">
        <f>IF('8c1 - MSA Attribute - Form'!G94="","",IF($R94+$S94+$V94+$W94=4,"TRUE",IF($R94+$S94+$V94+$W94=8,"TRUE","FALSE")))</f>
        <v/>
      </c>
      <c r="AH94" s="910" t="str">
        <f>IF('8c1 - MSA Attribute - Form'!J94="","",IF($R94+$S94+$V94+$W94+$Z94+$AA94=6,"TRUE",IF($R94+$S94+$V94+$W94+$Z94+$AA94=12,"TRUE","FALSE")))</f>
        <v/>
      </c>
      <c r="AI94" s="910" t="str">
        <f>IF('8c1 - MSA Attribute - Form'!G94="","",IF($R94+$S94+$V94+$W94+$Q94=5,"TRUE",IF($R94+$S94+$V94+$W94+$Q94=10,"TRUE","FALSE")))</f>
        <v/>
      </c>
      <c r="AJ94" s="910" t="str">
        <f>IF('8c1 - MSA Attribute - Form'!J94="","",IF($R94+$S94+$V94+$W94+$Z94+$AA94+$Q94=7,"TRUE",IF($R94+$S94+$V94+$W94+$Z94+$AA94+$Q94=14,"TRUE","FALSE")))</f>
        <v/>
      </c>
      <c r="AK94" s="909" t="str">
        <f>IF('8c1 - MSA Attribute - Form'!C94="","",IF('8c1 - MSA Attribute - Form'!Q94+'8c1 - MSA Attribute - Form'!R94+'8c1 - MSA Attribute - Form'!S94=3, "TRUE",IF('8c1 - MSA Attribute - Form'!Q94+'8c1 - MSA Attribute - Form'!R94+'8c1 - MSA Attribute - Form'!S94=6,"TRUE","FALSE")))</f>
        <v/>
      </c>
      <c r="AL94" s="909" t="str">
        <f>IF('8c1 - MSA Attribute - Form'!$C94="","",IF($Q94+V94+W94=3, "TRUE",IF($Q94+V94+W94=6,"TRUE","FALSE")))</f>
        <v/>
      </c>
      <c r="AM94" s="908" t="str">
        <f>IF('8c1 - MSA Attribute - Form'!J94="","",IF('8c1 - MSA Attribute - Form'!$C94="","",IF($Q94+Z94+AA94=3, "TRUE",IF($Q94+Z94+AA94=6,"TRUE","FALSE"))))</f>
        <v/>
      </c>
      <c r="AN94" s="907" t="str">
        <f t="shared" si="27"/>
        <v/>
      </c>
      <c r="AO94" s="907" t="str">
        <f t="shared" si="28"/>
        <v/>
      </c>
      <c r="AP94" s="907" t="str">
        <f t="shared" si="29"/>
        <v/>
      </c>
      <c r="AQ94" s="907" t="str">
        <f t="shared" si="30"/>
        <v/>
      </c>
      <c r="AR94" s="907" t="str">
        <f t="shared" si="31"/>
        <v/>
      </c>
      <c r="AS94" s="907" t="str">
        <f t="shared" si="35"/>
        <v/>
      </c>
      <c r="AT94" s="907" t="str">
        <f t="shared" si="32"/>
        <v/>
      </c>
      <c r="AU94" s="907" t="str">
        <f t="shared" si="33"/>
        <v/>
      </c>
      <c r="AV94" s="907" t="str">
        <f t="shared" si="34"/>
        <v/>
      </c>
    </row>
    <row r="95" spans="2:48" s="930" customFormat="1" ht="15.5">
      <c r="B95" s="929">
        <v>82</v>
      </c>
      <c r="C95" s="924"/>
      <c r="D95" s="923"/>
      <c r="E95" s="920"/>
      <c r="F95" s="928"/>
      <c r="G95" s="921"/>
      <c r="H95" s="920"/>
      <c r="I95" s="928"/>
      <c r="J95" s="921"/>
      <c r="K95" s="920"/>
      <c r="L95" s="927" t="str">
        <f>IF(D95="","",IF('8c1 - MSA Attribute - Form'!AD95="TRUE","Y","N"))</f>
        <v/>
      </c>
      <c r="M95" s="926" t="str">
        <f>IF(E95="","",IF('8c1 - MSA Attribute - Form'!AE95="TRUE","Y","N"))</f>
        <v/>
      </c>
      <c r="P95" s="917">
        <v>82</v>
      </c>
      <c r="Q95" s="916" t="str">
        <f>IF('8c1 - MSA Attribute - Form'!C95="","",IF('8c1 - MSA Attribute - Form'!C95='8c1 - MSA Attribute - Form'!$C$8,'8c1 - MSA Attribute - Form'!$B$8,'8c1 - MSA Attribute - Form'!$B$9))</f>
        <v/>
      </c>
      <c r="R95" s="915" t="str">
        <f>IF('8c1 - MSA Attribute - Form'!D95="","",IF('8c1 - MSA Attribute - Form'!D95='8c1 - MSA Attribute - Form'!$C$8,'8c1 - MSA Attribute - Form'!$B$8,'8c1 - MSA Attribute - Form'!$B$9))</f>
        <v/>
      </c>
      <c r="S95" s="913" t="str">
        <f>IF('8c1 - MSA Attribute - Form'!E95="","",IF('8c1 - MSA Attribute - Form'!E95='8c1 - MSA Attribute - Form'!$C$8,'8c1 - MSA Attribute - Form'!$B$8,'8c1 - MSA Attribute - Form'!$B$9))</f>
        <v/>
      </c>
      <c r="T95" s="915" t="str">
        <f t="shared" si="24"/>
        <v/>
      </c>
      <c r="U95" s="913" t="str">
        <f>IF('8c1 - MSA Attribute - Form'!$C95="","",IF(AK95="TRUE",1,0))</f>
        <v/>
      </c>
      <c r="V95" s="915" t="str">
        <f>IF('8c1 - MSA Attribute - Form'!H95="","",IF('8c1 - MSA Attribute - Form'!G95='8c1 - MSA Attribute - Form'!$C$8,'8c1 - MSA Attribute - Form'!$B$8,'8c1 - MSA Attribute - Form'!$B$9))</f>
        <v/>
      </c>
      <c r="W95" s="913" t="str">
        <f>IF('8c1 - MSA Attribute - Form'!G95="","",IF('8c1 - MSA Attribute - Form'!H95='8c1 - MSA Attribute - Form'!$C$8,'8c1 - MSA Attribute - Form'!$B$8,'8c1 - MSA Attribute - Form'!$B$9))</f>
        <v/>
      </c>
      <c r="X95" s="915" t="str">
        <f t="shared" si="25"/>
        <v/>
      </c>
      <c r="Y95" s="913" t="str">
        <f>IF('8c1 - MSA Attribute - Form'!$C95="","",IF(AL95="TRUE",1,0))</f>
        <v/>
      </c>
      <c r="Z95" s="915" t="str">
        <f>IF('8c1 - MSA Attribute - Form'!K95="","",IF('8c1 - MSA Attribute - Form'!J95='8c1 - MSA Attribute - Form'!$C$8,'8c1 - MSA Attribute - Form'!$B$8,'8c1 - MSA Attribute - Form'!$B$9))</f>
        <v/>
      </c>
      <c r="AA95" s="915" t="str">
        <f>IF('8c1 - MSA Attribute - Form'!J95="","",IF('8c1 - MSA Attribute - Form'!K95='8c1 - MSA Attribute - Form'!$C$8,'8c1 - MSA Attribute - Form'!$B$8,'8c1 - MSA Attribute - Form'!$B$9))</f>
        <v/>
      </c>
      <c r="AB95" s="915" t="str">
        <f t="shared" si="26"/>
        <v/>
      </c>
      <c r="AC95" s="913" t="str">
        <f>IF('8c1 - MSA Attribute - Form'!$C95="","",IF(AM95="TRUE",1,0))</f>
        <v/>
      </c>
      <c r="AD95" s="912" t="str">
        <f>IF('8c1 - MSA Attribute - Form'!G95="","",IF(Z95="",AG95,AH95))</f>
        <v/>
      </c>
      <c r="AE95" s="912" t="str">
        <f>IF('8c1 - MSA Attribute - Form'!G95="","",IF(Z95="",AI95,AJ95))</f>
        <v/>
      </c>
      <c r="AF95" s="884"/>
      <c r="AG95" s="910" t="str">
        <f>IF('8c1 - MSA Attribute - Form'!G95="","",IF($R95+$S95+$V95+$W95=4,"TRUE",IF($R95+$S95+$V95+$W95=8,"TRUE","FALSE")))</f>
        <v/>
      </c>
      <c r="AH95" s="910" t="str">
        <f>IF('8c1 - MSA Attribute - Form'!J95="","",IF($R95+$S95+$V95+$W95+$Z95+$AA95=6,"TRUE",IF($R95+$S95+$V95+$W95+$Z95+$AA95=12,"TRUE","FALSE")))</f>
        <v/>
      </c>
      <c r="AI95" s="910" t="str">
        <f>IF('8c1 - MSA Attribute - Form'!G95="","",IF($R95+$S95+$V95+$W95+$Q95=5,"TRUE",IF($R95+$S95+$V95+$W95+$Q95=10,"TRUE","FALSE")))</f>
        <v/>
      </c>
      <c r="AJ95" s="910" t="str">
        <f>IF('8c1 - MSA Attribute - Form'!J95="","",IF($R95+$S95+$V95+$W95+$Z95+$AA95+$Q95=7,"TRUE",IF($R95+$S95+$V95+$W95+$Z95+$AA95+$Q95=14,"TRUE","FALSE")))</f>
        <v/>
      </c>
      <c r="AK95" s="909" t="str">
        <f>IF('8c1 - MSA Attribute - Form'!C95="","",IF('8c1 - MSA Attribute - Form'!Q95+'8c1 - MSA Attribute - Form'!R95+'8c1 - MSA Attribute - Form'!S95=3, "TRUE",IF('8c1 - MSA Attribute - Form'!Q95+'8c1 - MSA Attribute - Form'!R95+'8c1 - MSA Attribute - Form'!S95=6,"TRUE","FALSE")))</f>
        <v/>
      </c>
      <c r="AL95" s="909" t="str">
        <f>IF('8c1 - MSA Attribute - Form'!$C95="","",IF($Q95+V95+W95=3, "TRUE",IF($Q95+V95+W95=6,"TRUE","FALSE")))</f>
        <v/>
      </c>
      <c r="AM95" s="908" t="str">
        <f>IF('8c1 - MSA Attribute - Form'!J95="","",IF('8c1 - MSA Attribute - Form'!$C95="","",IF($Q95+Z95+AA95=3, "TRUE",IF($Q95+Z95+AA95=6,"TRUE","FALSE"))))</f>
        <v/>
      </c>
      <c r="AN95" s="907" t="str">
        <f t="shared" si="27"/>
        <v/>
      </c>
      <c r="AO95" s="907" t="str">
        <f t="shared" si="28"/>
        <v/>
      </c>
      <c r="AP95" s="907" t="str">
        <f t="shared" si="29"/>
        <v/>
      </c>
      <c r="AQ95" s="907" t="str">
        <f t="shared" si="30"/>
        <v/>
      </c>
      <c r="AR95" s="907" t="str">
        <f t="shared" si="31"/>
        <v/>
      </c>
      <c r="AS95" s="907" t="str">
        <f t="shared" si="35"/>
        <v/>
      </c>
      <c r="AT95" s="907" t="str">
        <f t="shared" si="32"/>
        <v/>
      </c>
      <c r="AU95" s="907" t="str">
        <f t="shared" si="33"/>
        <v/>
      </c>
      <c r="AV95" s="907" t="str">
        <f t="shared" si="34"/>
        <v/>
      </c>
    </row>
    <row r="96" spans="2:48" s="930" customFormat="1" ht="15.5">
      <c r="B96" s="929">
        <v>83</v>
      </c>
      <c r="C96" s="924"/>
      <c r="D96" s="923"/>
      <c r="E96" s="920"/>
      <c r="F96" s="928"/>
      <c r="G96" s="921"/>
      <c r="H96" s="920"/>
      <c r="I96" s="928"/>
      <c r="J96" s="921"/>
      <c r="K96" s="920"/>
      <c r="L96" s="927" t="str">
        <f>IF(D96="","",IF('8c1 - MSA Attribute - Form'!AD96="TRUE","Y","N"))</f>
        <v/>
      </c>
      <c r="M96" s="926" t="str">
        <f>IF(E96="","",IF('8c1 - MSA Attribute - Form'!AE96="TRUE","Y","N"))</f>
        <v/>
      </c>
      <c r="P96" s="917">
        <v>83</v>
      </c>
      <c r="Q96" s="916" t="str">
        <f>IF('8c1 - MSA Attribute - Form'!C96="","",IF('8c1 - MSA Attribute - Form'!C96='8c1 - MSA Attribute - Form'!$C$8,'8c1 - MSA Attribute - Form'!$B$8,'8c1 - MSA Attribute - Form'!$B$9))</f>
        <v/>
      </c>
      <c r="R96" s="915" t="str">
        <f>IF('8c1 - MSA Attribute - Form'!D96="","",IF('8c1 - MSA Attribute - Form'!D96='8c1 - MSA Attribute - Form'!$C$8,'8c1 - MSA Attribute - Form'!$B$8,'8c1 - MSA Attribute - Form'!$B$9))</f>
        <v/>
      </c>
      <c r="S96" s="913" t="str">
        <f>IF('8c1 - MSA Attribute - Form'!E96="","",IF('8c1 - MSA Attribute - Form'!E96='8c1 - MSA Attribute - Form'!$C$8,'8c1 - MSA Attribute - Form'!$B$8,'8c1 - MSA Attribute - Form'!$B$9))</f>
        <v/>
      </c>
      <c r="T96" s="915" t="str">
        <f t="shared" si="24"/>
        <v/>
      </c>
      <c r="U96" s="913" t="str">
        <f>IF('8c1 - MSA Attribute - Form'!$C96="","",IF(AK96="TRUE",1,0))</f>
        <v/>
      </c>
      <c r="V96" s="915" t="str">
        <f>IF('8c1 - MSA Attribute - Form'!H96="","",IF('8c1 - MSA Attribute - Form'!G96='8c1 - MSA Attribute - Form'!$C$8,'8c1 - MSA Attribute - Form'!$B$8,'8c1 - MSA Attribute - Form'!$B$9))</f>
        <v/>
      </c>
      <c r="W96" s="913" t="str">
        <f>IF('8c1 - MSA Attribute - Form'!G96="","",IF('8c1 - MSA Attribute - Form'!H96='8c1 - MSA Attribute - Form'!$C$8,'8c1 - MSA Attribute - Form'!$B$8,'8c1 - MSA Attribute - Form'!$B$9))</f>
        <v/>
      </c>
      <c r="X96" s="915" t="str">
        <f t="shared" si="25"/>
        <v/>
      </c>
      <c r="Y96" s="913" t="str">
        <f>IF('8c1 - MSA Attribute - Form'!$C96="","",IF(AL96="TRUE",1,0))</f>
        <v/>
      </c>
      <c r="Z96" s="915" t="str">
        <f>IF('8c1 - MSA Attribute - Form'!K96="","",IF('8c1 - MSA Attribute - Form'!J96='8c1 - MSA Attribute - Form'!$C$8,'8c1 - MSA Attribute - Form'!$B$8,'8c1 - MSA Attribute - Form'!$B$9))</f>
        <v/>
      </c>
      <c r="AA96" s="915" t="str">
        <f>IF('8c1 - MSA Attribute - Form'!J96="","",IF('8c1 - MSA Attribute - Form'!K96='8c1 - MSA Attribute - Form'!$C$8,'8c1 - MSA Attribute - Form'!$B$8,'8c1 - MSA Attribute - Form'!$B$9))</f>
        <v/>
      </c>
      <c r="AB96" s="915" t="str">
        <f t="shared" si="26"/>
        <v/>
      </c>
      <c r="AC96" s="913" t="str">
        <f>IF('8c1 - MSA Attribute - Form'!$C96="","",IF(AM96="TRUE",1,0))</f>
        <v/>
      </c>
      <c r="AD96" s="912" t="str">
        <f>IF('8c1 - MSA Attribute - Form'!G96="","",IF(Z96="",AG96,AH96))</f>
        <v/>
      </c>
      <c r="AE96" s="912" t="str">
        <f>IF('8c1 - MSA Attribute - Form'!G96="","",IF(Z96="",AI96,AJ96))</f>
        <v/>
      </c>
      <c r="AF96" s="884"/>
      <c r="AG96" s="910" t="str">
        <f>IF('8c1 - MSA Attribute - Form'!G96="","",IF($R96+$S96+$V96+$W96=4,"TRUE",IF($R96+$S96+$V96+$W96=8,"TRUE","FALSE")))</f>
        <v/>
      </c>
      <c r="AH96" s="910" t="str">
        <f>IF('8c1 - MSA Attribute - Form'!J96="","",IF($R96+$S96+$V96+$W96+$Z96+$AA96=6,"TRUE",IF($R96+$S96+$V96+$W96+$Z96+$AA96=12,"TRUE","FALSE")))</f>
        <v/>
      </c>
      <c r="AI96" s="910" t="str">
        <f>IF('8c1 - MSA Attribute - Form'!G96="","",IF($R96+$S96+$V96+$W96+$Q96=5,"TRUE",IF($R96+$S96+$V96+$W96+$Q96=10,"TRUE","FALSE")))</f>
        <v/>
      </c>
      <c r="AJ96" s="910" t="str">
        <f>IF('8c1 - MSA Attribute - Form'!J96="","",IF($R96+$S96+$V96+$W96+$Z96+$AA96+$Q96=7,"TRUE",IF($R96+$S96+$V96+$W96+$Z96+$AA96+$Q96=14,"TRUE","FALSE")))</f>
        <v/>
      </c>
      <c r="AK96" s="909" t="str">
        <f>IF('8c1 - MSA Attribute - Form'!C96="","",IF('8c1 - MSA Attribute - Form'!Q96+'8c1 - MSA Attribute - Form'!R96+'8c1 - MSA Attribute - Form'!S96=3, "TRUE",IF('8c1 - MSA Attribute - Form'!Q96+'8c1 - MSA Attribute - Form'!R96+'8c1 - MSA Attribute - Form'!S96=6,"TRUE","FALSE")))</f>
        <v/>
      </c>
      <c r="AL96" s="909" t="str">
        <f>IF('8c1 - MSA Attribute - Form'!$C96="","",IF($Q96+V96+W96=3, "TRUE",IF($Q96+V96+W96=6,"TRUE","FALSE")))</f>
        <v/>
      </c>
      <c r="AM96" s="908" t="str">
        <f>IF('8c1 - MSA Attribute - Form'!J96="","",IF('8c1 - MSA Attribute - Form'!$C96="","",IF($Q96+Z96+AA96=3, "TRUE",IF($Q96+Z96+AA96=6,"TRUE","FALSE"))))</f>
        <v/>
      </c>
      <c r="AN96" s="907" t="str">
        <f t="shared" si="27"/>
        <v/>
      </c>
      <c r="AO96" s="907" t="str">
        <f t="shared" si="28"/>
        <v/>
      </c>
      <c r="AP96" s="907" t="str">
        <f t="shared" si="29"/>
        <v/>
      </c>
      <c r="AQ96" s="907" t="str">
        <f t="shared" si="30"/>
        <v/>
      </c>
      <c r="AR96" s="907" t="str">
        <f t="shared" si="31"/>
        <v/>
      </c>
      <c r="AS96" s="907" t="str">
        <f t="shared" si="35"/>
        <v/>
      </c>
      <c r="AT96" s="907" t="str">
        <f t="shared" si="32"/>
        <v/>
      </c>
      <c r="AU96" s="907" t="str">
        <f t="shared" si="33"/>
        <v/>
      </c>
      <c r="AV96" s="907" t="str">
        <f t="shared" si="34"/>
        <v/>
      </c>
    </row>
    <row r="97" spans="2:48" s="930" customFormat="1" ht="15.5">
      <c r="B97" s="929">
        <v>84</v>
      </c>
      <c r="C97" s="924"/>
      <c r="D97" s="923"/>
      <c r="E97" s="920"/>
      <c r="F97" s="928"/>
      <c r="G97" s="921"/>
      <c r="H97" s="920"/>
      <c r="I97" s="928"/>
      <c r="J97" s="921"/>
      <c r="K97" s="920"/>
      <c r="L97" s="927" t="str">
        <f>IF(D97="","",IF('8c1 - MSA Attribute - Form'!AD97="TRUE","Y","N"))</f>
        <v/>
      </c>
      <c r="M97" s="926" t="str">
        <f>IF(E97="","",IF('8c1 - MSA Attribute - Form'!AE97="TRUE","Y","N"))</f>
        <v/>
      </c>
      <c r="P97" s="917">
        <v>84</v>
      </c>
      <c r="Q97" s="916" t="str">
        <f>IF('8c1 - MSA Attribute - Form'!C97="","",IF('8c1 - MSA Attribute - Form'!C97='8c1 - MSA Attribute - Form'!$C$8,'8c1 - MSA Attribute - Form'!$B$8,'8c1 - MSA Attribute - Form'!$B$9))</f>
        <v/>
      </c>
      <c r="R97" s="915" t="str">
        <f>IF('8c1 - MSA Attribute - Form'!D97="","",IF('8c1 - MSA Attribute - Form'!D97='8c1 - MSA Attribute - Form'!$C$8,'8c1 - MSA Attribute - Form'!$B$8,'8c1 - MSA Attribute - Form'!$B$9))</f>
        <v/>
      </c>
      <c r="S97" s="913" t="str">
        <f>IF('8c1 - MSA Attribute - Form'!E97="","",IF('8c1 - MSA Attribute - Form'!E97='8c1 - MSA Attribute - Form'!$C$8,'8c1 - MSA Attribute - Form'!$B$8,'8c1 - MSA Attribute - Form'!$B$9))</f>
        <v/>
      </c>
      <c r="T97" s="915" t="str">
        <f t="shared" si="24"/>
        <v/>
      </c>
      <c r="U97" s="913" t="str">
        <f>IF('8c1 - MSA Attribute - Form'!$C97="","",IF(AK97="TRUE",1,0))</f>
        <v/>
      </c>
      <c r="V97" s="915" t="str">
        <f>IF('8c1 - MSA Attribute - Form'!H97="","",IF('8c1 - MSA Attribute - Form'!G97='8c1 - MSA Attribute - Form'!$C$8,'8c1 - MSA Attribute - Form'!$B$8,'8c1 - MSA Attribute - Form'!$B$9))</f>
        <v/>
      </c>
      <c r="W97" s="913" t="str">
        <f>IF('8c1 - MSA Attribute - Form'!G97="","",IF('8c1 - MSA Attribute - Form'!H97='8c1 - MSA Attribute - Form'!$C$8,'8c1 - MSA Attribute - Form'!$B$8,'8c1 - MSA Attribute - Form'!$B$9))</f>
        <v/>
      </c>
      <c r="X97" s="915" t="str">
        <f t="shared" si="25"/>
        <v/>
      </c>
      <c r="Y97" s="913" t="str">
        <f>IF('8c1 - MSA Attribute - Form'!$C97="","",IF(AL97="TRUE",1,0))</f>
        <v/>
      </c>
      <c r="Z97" s="915" t="str">
        <f>IF('8c1 - MSA Attribute - Form'!K97="","",IF('8c1 - MSA Attribute - Form'!J97='8c1 - MSA Attribute - Form'!$C$8,'8c1 - MSA Attribute - Form'!$B$8,'8c1 - MSA Attribute - Form'!$B$9))</f>
        <v/>
      </c>
      <c r="AA97" s="915" t="str">
        <f>IF('8c1 - MSA Attribute - Form'!J97="","",IF('8c1 - MSA Attribute - Form'!K97='8c1 - MSA Attribute - Form'!$C$8,'8c1 - MSA Attribute - Form'!$B$8,'8c1 - MSA Attribute - Form'!$B$9))</f>
        <v/>
      </c>
      <c r="AB97" s="915" t="str">
        <f t="shared" si="26"/>
        <v/>
      </c>
      <c r="AC97" s="913" t="str">
        <f>IF('8c1 - MSA Attribute - Form'!$C97="","",IF(AM97="TRUE",1,0))</f>
        <v/>
      </c>
      <c r="AD97" s="912" t="str">
        <f>IF('8c1 - MSA Attribute - Form'!G97="","",IF(Z97="",AG97,AH97))</f>
        <v/>
      </c>
      <c r="AE97" s="912" t="str">
        <f>IF('8c1 - MSA Attribute - Form'!G97="","",IF(Z97="",AI97,AJ97))</f>
        <v/>
      </c>
      <c r="AF97" s="884"/>
      <c r="AG97" s="910" t="str">
        <f>IF('8c1 - MSA Attribute - Form'!G97="","",IF($R97+$S97+$V97+$W97=4,"TRUE",IF($R97+$S97+$V97+$W97=8,"TRUE","FALSE")))</f>
        <v/>
      </c>
      <c r="AH97" s="910" t="str">
        <f>IF('8c1 - MSA Attribute - Form'!J97="","",IF($R97+$S97+$V97+$W97+$Z97+$AA97=6,"TRUE",IF($R97+$S97+$V97+$W97+$Z97+$AA97=12,"TRUE","FALSE")))</f>
        <v/>
      </c>
      <c r="AI97" s="910" t="str">
        <f>IF('8c1 - MSA Attribute - Form'!G97="","",IF($R97+$S97+$V97+$W97+$Q97=5,"TRUE",IF($R97+$S97+$V97+$W97+$Q97=10,"TRUE","FALSE")))</f>
        <v/>
      </c>
      <c r="AJ97" s="910" t="str">
        <f>IF('8c1 - MSA Attribute - Form'!J97="","",IF($R97+$S97+$V97+$W97+$Z97+$AA97+$Q97=7,"TRUE",IF($R97+$S97+$V97+$W97+$Z97+$AA97+$Q97=14,"TRUE","FALSE")))</f>
        <v/>
      </c>
      <c r="AK97" s="909" t="str">
        <f>IF('8c1 - MSA Attribute - Form'!C97="","",IF('8c1 - MSA Attribute - Form'!Q97+'8c1 - MSA Attribute - Form'!R97+'8c1 - MSA Attribute - Form'!S97=3, "TRUE",IF('8c1 - MSA Attribute - Form'!Q97+'8c1 - MSA Attribute - Form'!R97+'8c1 - MSA Attribute - Form'!S97=6,"TRUE","FALSE")))</f>
        <v/>
      </c>
      <c r="AL97" s="909" t="str">
        <f>IF('8c1 - MSA Attribute - Form'!$C97="","",IF($Q97+V97+W97=3, "TRUE",IF($Q97+V97+W97=6,"TRUE","FALSE")))</f>
        <v/>
      </c>
      <c r="AM97" s="908" t="str">
        <f>IF('8c1 - MSA Attribute - Form'!J97="","",IF('8c1 - MSA Attribute - Form'!$C97="","",IF($Q97+Z97+AA97=3, "TRUE",IF($Q97+Z97+AA97=6,"TRUE","FALSE"))))</f>
        <v/>
      </c>
      <c r="AN97" s="907" t="str">
        <f t="shared" si="27"/>
        <v/>
      </c>
      <c r="AO97" s="907" t="str">
        <f t="shared" si="28"/>
        <v/>
      </c>
      <c r="AP97" s="907" t="str">
        <f t="shared" si="29"/>
        <v/>
      </c>
      <c r="AQ97" s="907" t="str">
        <f t="shared" si="30"/>
        <v/>
      </c>
      <c r="AR97" s="907" t="str">
        <f t="shared" si="31"/>
        <v/>
      </c>
      <c r="AS97" s="907" t="str">
        <f t="shared" si="35"/>
        <v/>
      </c>
      <c r="AT97" s="907" t="str">
        <f t="shared" si="32"/>
        <v/>
      </c>
      <c r="AU97" s="907" t="str">
        <f t="shared" si="33"/>
        <v/>
      </c>
      <c r="AV97" s="907" t="str">
        <f t="shared" si="34"/>
        <v/>
      </c>
    </row>
    <row r="98" spans="2:48" s="930" customFormat="1" ht="15.5">
      <c r="B98" s="929">
        <v>85</v>
      </c>
      <c r="C98" s="924"/>
      <c r="D98" s="923"/>
      <c r="E98" s="920"/>
      <c r="F98" s="928"/>
      <c r="G98" s="921"/>
      <c r="H98" s="920"/>
      <c r="I98" s="928"/>
      <c r="J98" s="921"/>
      <c r="K98" s="920"/>
      <c r="L98" s="927" t="str">
        <f>IF(D98="","",IF('8c1 - MSA Attribute - Form'!AD98="TRUE","Y","N"))</f>
        <v/>
      </c>
      <c r="M98" s="926" t="str">
        <f>IF(E98="","",IF('8c1 - MSA Attribute - Form'!AE98="TRUE","Y","N"))</f>
        <v/>
      </c>
      <c r="P98" s="917">
        <v>85</v>
      </c>
      <c r="Q98" s="916" t="str">
        <f>IF('8c1 - MSA Attribute - Form'!C98="","",IF('8c1 - MSA Attribute - Form'!C98='8c1 - MSA Attribute - Form'!$C$8,'8c1 - MSA Attribute - Form'!$B$8,'8c1 - MSA Attribute - Form'!$B$9))</f>
        <v/>
      </c>
      <c r="R98" s="915" t="str">
        <f>IF('8c1 - MSA Attribute - Form'!D98="","",IF('8c1 - MSA Attribute - Form'!D98='8c1 - MSA Attribute - Form'!$C$8,'8c1 - MSA Attribute - Form'!$B$8,'8c1 - MSA Attribute - Form'!$B$9))</f>
        <v/>
      </c>
      <c r="S98" s="913" t="str">
        <f>IF('8c1 - MSA Attribute - Form'!E98="","",IF('8c1 - MSA Attribute - Form'!E98='8c1 - MSA Attribute - Form'!$C$8,'8c1 - MSA Attribute - Form'!$B$8,'8c1 - MSA Attribute - Form'!$B$9))</f>
        <v/>
      </c>
      <c r="T98" s="915" t="str">
        <f t="shared" si="24"/>
        <v/>
      </c>
      <c r="U98" s="913" t="str">
        <f>IF('8c1 - MSA Attribute - Form'!$C98="","",IF(AK98="TRUE",1,0))</f>
        <v/>
      </c>
      <c r="V98" s="915" t="str">
        <f>IF('8c1 - MSA Attribute - Form'!H98="","",IF('8c1 - MSA Attribute - Form'!G98='8c1 - MSA Attribute - Form'!$C$8,'8c1 - MSA Attribute - Form'!$B$8,'8c1 - MSA Attribute - Form'!$B$9))</f>
        <v/>
      </c>
      <c r="W98" s="913" t="str">
        <f>IF('8c1 - MSA Attribute - Form'!G98="","",IF('8c1 - MSA Attribute - Form'!H98='8c1 - MSA Attribute - Form'!$C$8,'8c1 - MSA Attribute - Form'!$B$8,'8c1 - MSA Attribute - Form'!$B$9))</f>
        <v/>
      </c>
      <c r="X98" s="915" t="str">
        <f t="shared" si="25"/>
        <v/>
      </c>
      <c r="Y98" s="913" t="str">
        <f>IF('8c1 - MSA Attribute - Form'!$C98="","",IF(AL98="TRUE",1,0))</f>
        <v/>
      </c>
      <c r="Z98" s="915" t="str">
        <f>IF('8c1 - MSA Attribute - Form'!K98="","",IF('8c1 - MSA Attribute - Form'!J98='8c1 - MSA Attribute - Form'!$C$8,'8c1 - MSA Attribute - Form'!$B$8,'8c1 - MSA Attribute - Form'!$B$9))</f>
        <v/>
      </c>
      <c r="AA98" s="915" t="str">
        <f>IF('8c1 - MSA Attribute - Form'!J98="","",IF('8c1 - MSA Attribute - Form'!K98='8c1 - MSA Attribute - Form'!$C$8,'8c1 - MSA Attribute - Form'!$B$8,'8c1 - MSA Attribute - Form'!$B$9))</f>
        <v/>
      </c>
      <c r="AB98" s="915" t="str">
        <f t="shared" si="26"/>
        <v/>
      </c>
      <c r="AC98" s="913" t="str">
        <f>IF('8c1 - MSA Attribute - Form'!$C98="","",IF(AM98="TRUE",1,0))</f>
        <v/>
      </c>
      <c r="AD98" s="912" t="str">
        <f>IF('8c1 - MSA Attribute - Form'!G98="","",IF(Z98="",AG98,AH98))</f>
        <v/>
      </c>
      <c r="AE98" s="912" t="str">
        <f>IF('8c1 - MSA Attribute - Form'!G98="","",IF(Z98="",AI98,AJ98))</f>
        <v/>
      </c>
      <c r="AF98" s="884"/>
      <c r="AG98" s="910" t="str">
        <f>IF('8c1 - MSA Attribute - Form'!G98="","",IF($R98+$S98+$V98+$W98=4,"TRUE",IF($R98+$S98+$V98+$W98=8,"TRUE","FALSE")))</f>
        <v/>
      </c>
      <c r="AH98" s="910" t="str">
        <f>IF('8c1 - MSA Attribute - Form'!J98="","",IF($R98+$S98+$V98+$W98+$Z98+$AA98=6,"TRUE",IF($R98+$S98+$V98+$W98+$Z98+$AA98=12,"TRUE","FALSE")))</f>
        <v/>
      </c>
      <c r="AI98" s="910" t="str">
        <f>IF('8c1 - MSA Attribute - Form'!G98="","",IF($R98+$S98+$V98+$W98+$Q98=5,"TRUE",IF($R98+$S98+$V98+$W98+$Q98=10,"TRUE","FALSE")))</f>
        <v/>
      </c>
      <c r="AJ98" s="910" t="str">
        <f>IF('8c1 - MSA Attribute - Form'!J98="","",IF($R98+$S98+$V98+$W98+$Z98+$AA98+$Q98=7,"TRUE",IF($R98+$S98+$V98+$W98+$Z98+$AA98+$Q98=14,"TRUE","FALSE")))</f>
        <v/>
      </c>
      <c r="AK98" s="909" t="str">
        <f>IF('8c1 - MSA Attribute - Form'!C98="","",IF('8c1 - MSA Attribute - Form'!Q98+'8c1 - MSA Attribute - Form'!R98+'8c1 - MSA Attribute - Form'!S98=3, "TRUE",IF('8c1 - MSA Attribute - Form'!Q98+'8c1 - MSA Attribute - Form'!R98+'8c1 - MSA Attribute - Form'!S98=6,"TRUE","FALSE")))</f>
        <v/>
      </c>
      <c r="AL98" s="909" t="str">
        <f>IF('8c1 - MSA Attribute - Form'!$C98="","",IF($Q98+V98+W98=3, "TRUE",IF($Q98+V98+W98=6,"TRUE","FALSE")))</f>
        <v/>
      </c>
      <c r="AM98" s="908" t="str">
        <f>IF('8c1 - MSA Attribute - Form'!J98="","",IF('8c1 - MSA Attribute - Form'!$C98="","",IF($Q98+Z98+AA98=3, "TRUE",IF($Q98+Z98+AA98=6,"TRUE","FALSE"))))</f>
        <v/>
      </c>
      <c r="AN98" s="907" t="str">
        <f t="shared" si="27"/>
        <v/>
      </c>
      <c r="AO98" s="907" t="str">
        <f t="shared" si="28"/>
        <v/>
      </c>
      <c r="AP98" s="907" t="str">
        <f t="shared" si="29"/>
        <v/>
      </c>
      <c r="AQ98" s="907" t="str">
        <f t="shared" si="30"/>
        <v/>
      </c>
      <c r="AR98" s="907" t="str">
        <f t="shared" si="31"/>
        <v/>
      </c>
      <c r="AS98" s="907" t="str">
        <f t="shared" si="35"/>
        <v/>
      </c>
      <c r="AT98" s="907" t="str">
        <f t="shared" si="32"/>
        <v/>
      </c>
      <c r="AU98" s="907" t="str">
        <f t="shared" si="33"/>
        <v/>
      </c>
      <c r="AV98" s="907" t="str">
        <f t="shared" si="34"/>
        <v/>
      </c>
    </row>
    <row r="99" spans="2:48" s="930" customFormat="1" ht="15.5">
      <c r="B99" s="929">
        <v>86</v>
      </c>
      <c r="C99" s="924"/>
      <c r="D99" s="923"/>
      <c r="E99" s="920"/>
      <c r="F99" s="928"/>
      <c r="G99" s="921"/>
      <c r="H99" s="920"/>
      <c r="I99" s="928"/>
      <c r="J99" s="921"/>
      <c r="K99" s="920"/>
      <c r="L99" s="927" t="str">
        <f>IF(D99="","",IF('8c1 - MSA Attribute - Form'!AD99="TRUE","Y","N"))</f>
        <v/>
      </c>
      <c r="M99" s="926" t="str">
        <f>IF(E99="","",IF('8c1 - MSA Attribute - Form'!AE99="TRUE","Y","N"))</f>
        <v/>
      </c>
      <c r="P99" s="917">
        <v>86</v>
      </c>
      <c r="Q99" s="916" t="str">
        <f>IF('8c1 - MSA Attribute - Form'!C99="","",IF('8c1 - MSA Attribute - Form'!C99='8c1 - MSA Attribute - Form'!$C$8,'8c1 - MSA Attribute - Form'!$B$8,'8c1 - MSA Attribute - Form'!$B$9))</f>
        <v/>
      </c>
      <c r="R99" s="915" t="str">
        <f>IF('8c1 - MSA Attribute - Form'!D99="","",IF('8c1 - MSA Attribute - Form'!D99='8c1 - MSA Attribute - Form'!$C$8,'8c1 - MSA Attribute - Form'!$B$8,'8c1 - MSA Attribute - Form'!$B$9))</f>
        <v/>
      </c>
      <c r="S99" s="913" t="str">
        <f>IF('8c1 - MSA Attribute - Form'!E99="","",IF('8c1 - MSA Attribute - Form'!E99='8c1 - MSA Attribute - Form'!$C$8,'8c1 - MSA Attribute - Form'!$B$8,'8c1 - MSA Attribute - Form'!$B$9))</f>
        <v/>
      </c>
      <c r="T99" s="915" t="str">
        <f t="shared" si="24"/>
        <v/>
      </c>
      <c r="U99" s="913" t="str">
        <f>IF('8c1 - MSA Attribute - Form'!$C99="","",IF(AK99="TRUE",1,0))</f>
        <v/>
      </c>
      <c r="V99" s="915" t="str">
        <f>IF('8c1 - MSA Attribute - Form'!H99="","",IF('8c1 - MSA Attribute - Form'!G99='8c1 - MSA Attribute - Form'!$C$8,'8c1 - MSA Attribute - Form'!$B$8,'8c1 - MSA Attribute - Form'!$B$9))</f>
        <v/>
      </c>
      <c r="W99" s="913" t="str">
        <f>IF('8c1 - MSA Attribute - Form'!G99="","",IF('8c1 - MSA Attribute - Form'!H99='8c1 - MSA Attribute - Form'!$C$8,'8c1 - MSA Attribute - Form'!$B$8,'8c1 - MSA Attribute - Form'!$B$9))</f>
        <v/>
      </c>
      <c r="X99" s="915" t="str">
        <f t="shared" si="25"/>
        <v/>
      </c>
      <c r="Y99" s="913" t="str">
        <f>IF('8c1 - MSA Attribute - Form'!$C99="","",IF(AL99="TRUE",1,0))</f>
        <v/>
      </c>
      <c r="Z99" s="915" t="str">
        <f>IF('8c1 - MSA Attribute - Form'!K99="","",IF('8c1 - MSA Attribute - Form'!J99='8c1 - MSA Attribute - Form'!$C$8,'8c1 - MSA Attribute - Form'!$B$8,'8c1 - MSA Attribute - Form'!$B$9))</f>
        <v/>
      </c>
      <c r="AA99" s="915" t="str">
        <f>IF('8c1 - MSA Attribute - Form'!J99="","",IF('8c1 - MSA Attribute - Form'!K99='8c1 - MSA Attribute - Form'!$C$8,'8c1 - MSA Attribute - Form'!$B$8,'8c1 - MSA Attribute - Form'!$B$9))</f>
        <v/>
      </c>
      <c r="AB99" s="915" t="str">
        <f t="shared" si="26"/>
        <v/>
      </c>
      <c r="AC99" s="913" t="str">
        <f>IF('8c1 - MSA Attribute - Form'!$C99="","",IF(AM99="TRUE",1,0))</f>
        <v/>
      </c>
      <c r="AD99" s="912" t="str">
        <f>IF('8c1 - MSA Attribute - Form'!G99="","",IF(Z99="",AG99,AH99))</f>
        <v/>
      </c>
      <c r="AE99" s="912" t="str">
        <f>IF('8c1 - MSA Attribute - Form'!G99="","",IF(Z99="",AI99,AJ99))</f>
        <v/>
      </c>
      <c r="AF99" s="884"/>
      <c r="AG99" s="910" t="str">
        <f>IF('8c1 - MSA Attribute - Form'!G99="","",IF($R99+$S99+$V99+$W99=4,"TRUE",IF($R99+$S99+$V99+$W99=8,"TRUE","FALSE")))</f>
        <v/>
      </c>
      <c r="AH99" s="910" t="str">
        <f>IF('8c1 - MSA Attribute - Form'!J99="","",IF($R99+$S99+$V99+$W99+$Z99+$AA99=6,"TRUE",IF($R99+$S99+$V99+$W99+$Z99+$AA99=12,"TRUE","FALSE")))</f>
        <v/>
      </c>
      <c r="AI99" s="910" t="str">
        <f>IF('8c1 - MSA Attribute - Form'!G99="","",IF($R99+$S99+$V99+$W99+$Q99=5,"TRUE",IF($R99+$S99+$V99+$W99+$Q99=10,"TRUE","FALSE")))</f>
        <v/>
      </c>
      <c r="AJ99" s="910" t="str">
        <f>IF('8c1 - MSA Attribute - Form'!J99="","",IF($R99+$S99+$V99+$W99+$Z99+$AA99+$Q99=7,"TRUE",IF($R99+$S99+$V99+$W99+$Z99+$AA99+$Q99=14,"TRUE","FALSE")))</f>
        <v/>
      </c>
      <c r="AK99" s="909" t="str">
        <f>IF('8c1 - MSA Attribute - Form'!C99="","",IF('8c1 - MSA Attribute - Form'!Q99+'8c1 - MSA Attribute - Form'!R99+'8c1 - MSA Attribute - Form'!S99=3, "TRUE",IF('8c1 - MSA Attribute - Form'!Q99+'8c1 - MSA Attribute - Form'!R99+'8c1 - MSA Attribute - Form'!S99=6,"TRUE","FALSE")))</f>
        <v/>
      </c>
      <c r="AL99" s="909" t="str">
        <f>IF('8c1 - MSA Attribute - Form'!$C99="","",IF($Q99+V99+W99=3, "TRUE",IF($Q99+V99+W99=6,"TRUE","FALSE")))</f>
        <v/>
      </c>
      <c r="AM99" s="908" t="str">
        <f>IF('8c1 - MSA Attribute - Form'!J99="","",IF('8c1 - MSA Attribute - Form'!$C99="","",IF($Q99+Z99+AA99=3, "TRUE",IF($Q99+Z99+AA99=6,"TRUE","FALSE"))))</f>
        <v/>
      </c>
      <c r="AN99" s="907" t="str">
        <f t="shared" si="27"/>
        <v/>
      </c>
      <c r="AO99" s="907" t="str">
        <f t="shared" si="28"/>
        <v/>
      </c>
      <c r="AP99" s="907" t="str">
        <f t="shared" si="29"/>
        <v/>
      </c>
      <c r="AQ99" s="907" t="str">
        <f t="shared" si="30"/>
        <v/>
      </c>
      <c r="AR99" s="907" t="str">
        <f t="shared" si="31"/>
        <v/>
      </c>
      <c r="AS99" s="907" t="str">
        <f t="shared" si="35"/>
        <v/>
      </c>
      <c r="AT99" s="907" t="str">
        <f t="shared" si="32"/>
        <v/>
      </c>
      <c r="AU99" s="907" t="str">
        <f t="shared" si="33"/>
        <v/>
      </c>
      <c r="AV99" s="907" t="str">
        <f t="shared" si="34"/>
        <v/>
      </c>
    </row>
    <row r="100" spans="2:48" s="930" customFormat="1" ht="15.5">
      <c r="B100" s="929">
        <v>87</v>
      </c>
      <c r="C100" s="924"/>
      <c r="D100" s="923"/>
      <c r="E100" s="920"/>
      <c r="F100" s="928"/>
      <c r="G100" s="921"/>
      <c r="H100" s="920"/>
      <c r="I100" s="928"/>
      <c r="J100" s="921"/>
      <c r="K100" s="920"/>
      <c r="L100" s="927" t="str">
        <f>IF(D100="","",IF('8c1 - MSA Attribute - Form'!AD100="TRUE","Y","N"))</f>
        <v/>
      </c>
      <c r="M100" s="926" t="str">
        <f>IF(E100="","",IF('8c1 - MSA Attribute - Form'!AE100="TRUE","Y","N"))</f>
        <v/>
      </c>
      <c r="P100" s="917">
        <v>87</v>
      </c>
      <c r="Q100" s="916" t="str">
        <f>IF('8c1 - MSA Attribute - Form'!C100="","",IF('8c1 - MSA Attribute - Form'!C100='8c1 - MSA Attribute - Form'!$C$8,'8c1 - MSA Attribute - Form'!$B$8,'8c1 - MSA Attribute - Form'!$B$9))</f>
        <v/>
      </c>
      <c r="R100" s="915" t="str">
        <f>IF('8c1 - MSA Attribute - Form'!D100="","",IF('8c1 - MSA Attribute - Form'!D100='8c1 - MSA Attribute - Form'!$C$8,'8c1 - MSA Attribute - Form'!$B$8,'8c1 - MSA Attribute - Form'!$B$9))</f>
        <v/>
      </c>
      <c r="S100" s="913" t="str">
        <f>IF('8c1 - MSA Attribute - Form'!E100="","",IF('8c1 - MSA Attribute - Form'!E100='8c1 - MSA Attribute - Form'!$C$8,'8c1 - MSA Attribute - Form'!$B$8,'8c1 - MSA Attribute - Form'!$B$9))</f>
        <v/>
      </c>
      <c r="T100" s="915" t="str">
        <f t="shared" si="24"/>
        <v/>
      </c>
      <c r="U100" s="913" t="str">
        <f>IF('8c1 - MSA Attribute - Form'!$C100="","",IF(AK100="TRUE",1,0))</f>
        <v/>
      </c>
      <c r="V100" s="915" t="str">
        <f>IF('8c1 - MSA Attribute - Form'!H100="","",IF('8c1 - MSA Attribute - Form'!G100='8c1 - MSA Attribute - Form'!$C$8,'8c1 - MSA Attribute - Form'!$B$8,'8c1 - MSA Attribute - Form'!$B$9))</f>
        <v/>
      </c>
      <c r="W100" s="913" t="str">
        <f>IF('8c1 - MSA Attribute - Form'!G100="","",IF('8c1 - MSA Attribute - Form'!H100='8c1 - MSA Attribute - Form'!$C$8,'8c1 - MSA Attribute - Form'!$B$8,'8c1 - MSA Attribute - Form'!$B$9))</f>
        <v/>
      </c>
      <c r="X100" s="915" t="str">
        <f t="shared" si="25"/>
        <v/>
      </c>
      <c r="Y100" s="913" t="str">
        <f>IF('8c1 - MSA Attribute - Form'!$C100="","",IF(AL100="TRUE",1,0))</f>
        <v/>
      </c>
      <c r="Z100" s="915" t="str">
        <f>IF('8c1 - MSA Attribute - Form'!K100="","",IF('8c1 - MSA Attribute - Form'!J100='8c1 - MSA Attribute - Form'!$C$8,'8c1 - MSA Attribute - Form'!$B$8,'8c1 - MSA Attribute - Form'!$B$9))</f>
        <v/>
      </c>
      <c r="AA100" s="915" t="str">
        <f>IF('8c1 - MSA Attribute - Form'!J100="","",IF('8c1 - MSA Attribute - Form'!K100='8c1 - MSA Attribute - Form'!$C$8,'8c1 - MSA Attribute - Form'!$B$8,'8c1 - MSA Attribute - Form'!$B$9))</f>
        <v/>
      </c>
      <c r="AB100" s="915" t="str">
        <f t="shared" si="26"/>
        <v/>
      </c>
      <c r="AC100" s="913" t="str">
        <f>IF('8c1 - MSA Attribute - Form'!$C100="","",IF(AM100="TRUE",1,0))</f>
        <v/>
      </c>
      <c r="AD100" s="912" t="str">
        <f>IF('8c1 - MSA Attribute - Form'!G100="","",IF(Z100="",AG100,AH100))</f>
        <v/>
      </c>
      <c r="AE100" s="912" t="str">
        <f>IF('8c1 - MSA Attribute - Form'!G100="","",IF(Z100="",AI100,AJ100))</f>
        <v/>
      </c>
      <c r="AF100" s="884"/>
      <c r="AG100" s="910" t="str">
        <f>IF('8c1 - MSA Attribute - Form'!G100="","",IF($R100+$S100+$V100+$W100=4,"TRUE",IF($R100+$S100+$V100+$W100=8,"TRUE","FALSE")))</f>
        <v/>
      </c>
      <c r="AH100" s="910" t="str">
        <f>IF('8c1 - MSA Attribute - Form'!J100="","",IF($R100+$S100+$V100+$W100+$Z100+$AA100=6,"TRUE",IF($R100+$S100+$V100+$W100+$Z100+$AA100=12,"TRUE","FALSE")))</f>
        <v/>
      </c>
      <c r="AI100" s="910" t="str">
        <f>IF('8c1 - MSA Attribute - Form'!G100="","",IF($R100+$S100+$V100+$W100+$Q100=5,"TRUE",IF($R100+$S100+$V100+$W100+$Q100=10,"TRUE","FALSE")))</f>
        <v/>
      </c>
      <c r="AJ100" s="910" t="str">
        <f>IF('8c1 - MSA Attribute - Form'!J100="","",IF($R100+$S100+$V100+$W100+$Z100+$AA100+$Q100=7,"TRUE",IF($R100+$S100+$V100+$W100+$Z100+$AA100+$Q100=14,"TRUE","FALSE")))</f>
        <v/>
      </c>
      <c r="AK100" s="909" t="str">
        <f>IF('8c1 - MSA Attribute - Form'!C100="","",IF('8c1 - MSA Attribute - Form'!Q100+'8c1 - MSA Attribute - Form'!R100+'8c1 - MSA Attribute - Form'!S100=3, "TRUE",IF('8c1 - MSA Attribute - Form'!Q100+'8c1 - MSA Attribute - Form'!R100+'8c1 - MSA Attribute - Form'!S100=6,"TRUE","FALSE")))</f>
        <v/>
      </c>
      <c r="AL100" s="909" t="str">
        <f>IF('8c1 - MSA Attribute - Form'!$C100="","",IF($Q100+V100+W100=3, "TRUE",IF($Q100+V100+W100=6,"TRUE","FALSE")))</f>
        <v/>
      </c>
      <c r="AM100" s="908" t="str">
        <f>IF('8c1 - MSA Attribute - Form'!J100="","",IF('8c1 - MSA Attribute - Form'!$C100="","",IF($Q100+Z100+AA100=3, "TRUE",IF($Q100+Z100+AA100=6,"TRUE","FALSE"))))</f>
        <v/>
      </c>
      <c r="AN100" s="907" t="str">
        <f t="shared" si="27"/>
        <v/>
      </c>
      <c r="AO100" s="907" t="str">
        <f t="shared" si="28"/>
        <v/>
      </c>
      <c r="AP100" s="907" t="str">
        <f t="shared" si="29"/>
        <v/>
      </c>
      <c r="AQ100" s="907" t="str">
        <f t="shared" si="30"/>
        <v/>
      </c>
      <c r="AR100" s="907" t="str">
        <f t="shared" si="31"/>
        <v/>
      </c>
      <c r="AS100" s="907" t="str">
        <f t="shared" si="35"/>
        <v/>
      </c>
      <c r="AT100" s="907" t="str">
        <f t="shared" si="32"/>
        <v/>
      </c>
      <c r="AU100" s="907" t="str">
        <f t="shared" si="33"/>
        <v/>
      </c>
      <c r="AV100" s="907" t="str">
        <f t="shared" si="34"/>
        <v/>
      </c>
    </row>
    <row r="101" spans="2:48" s="930" customFormat="1" ht="15.5">
      <c r="B101" s="929">
        <v>88</v>
      </c>
      <c r="C101" s="924"/>
      <c r="D101" s="923"/>
      <c r="E101" s="920"/>
      <c r="F101" s="928"/>
      <c r="G101" s="921"/>
      <c r="H101" s="920"/>
      <c r="I101" s="928"/>
      <c r="J101" s="921"/>
      <c r="K101" s="920"/>
      <c r="L101" s="927" t="str">
        <f>IF(D101="","",IF('8c1 - MSA Attribute - Form'!AD101="TRUE","Y","N"))</f>
        <v/>
      </c>
      <c r="M101" s="926" t="str">
        <f>IF(E101="","",IF('8c1 - MSA Attribute - Form'!AE101="TRUE","Y","N"))</f>
        <v/>
      </c>
      <c r="P101" s="917">
        <v>88</v>
      </c>
      <c r="Q101" s="916" t="str">
        <f>IF('8c1 - MSA Attribute - Form'!C101="","",IF('8c1 - MSA Attribute - Form'!C101='8c1 - MSA Attribute - Form'!$C$8,'8c1 - MSA Attribute - Form'!$B$8,'8c1 - MSA Attribute - Form'!$B$9))</f>
        <v/>
      </c>
      <c r="R101" s="915" t="str">
        <f>IF('8c1 - MSA Attribute - Form'!D101="","",IF('8c1 - MSA Attribute - Form'!D101='8c1 - MSA Attribute - Form'!$C$8,'8c1 - MSA Attribute - Form'!$B$8,'8c1 - MSA Attribute - Form'!$B$9))</f>
        <v/>
      </c>
      <c r="S101" s="913" t="str">
        <f>IF('8c1 - MSA Attribute - Form'!E101="","",IF('8c1 - MSA Attribute - Form'!E101='8c1 - MSA Attribute - Form'!$C$8,'8c1 - MSA Attribute - Form'!$B$8,'8c1 - MSA Attribute - Form'!$B$9))</f>
        <v/>
      </c>
      <c r="T101" s="915" t="str">
        <f t="shared" si="24"/>
        <v/>
      </c>
      <c r="U101" s="913" t="str">
        <f>IF('8c1 - MSA Attribute - Form'!$C101="","",IF(AK101="TRUE",1,0))</f>
        <v/>
      </c>
      <c r="V101" s="915" t="str">
        <f>IF('8c1 - MSA Attribute - Form'!H101="","",IF('8c1 - MSA Attribute - Form'!G101='8c1 - MSA Attribute - Form'!$C$8,'8c1 - MSA Attribute - Form'!$B$8,'8c1 - MSA Attribute - Form'!$B$9))</f>
        <v/>
      </c>
      <c r="W101" s="913" t="str">
        <f>IF('8c1 - MSA Attribute - Form'!G101="","",IF('8c1 - MSA Attribute - Form'!H101='8c1 - MSA Attribute - Form'!$C$8,'8c1 - MSA Attribute - Form'!$B$8,'8c1 - MSA Attribute - Form'!$B$9))</f>
        <v/>
      </c>
      <c r="X101" s="915" t="str">
        <f t="shared" si="25"/>
        <v/>
      </c>
      <c r="Y101" s="913" t="str">
        <f>IF('8c1 - MSA Attribute - Form'!$C101="","",IF(AL101="TRUE",1,0))</f>
        <v/>
      </c>
      <c r="Z101" s="915" t="str">
        <f>IF('8c1 - MSA Attribute - Form'!K101="","",IF('8c1 - MSA Attribute - Form'!J101='8c1 - MSA Attribute - Form'!$C$8,'8c1 - MSA Attribute - Form'!$B$8,'8c1 - MSA Attribute - Form'!$B$9))</f>
        <v/>
      </c>
      <c r="AA101" s="915" t="str">
        <f>IF('8c1 - MSA Attribute - Form'!J101="","",IF('8c1 - MSA Attribute - Form'!K101='8c1 - MSA Attribute - Form'!$C$8,'8c1 - MSA Attribute - Form'!$B$8,'8c1 - MSA Attribute - Form'!$B$9))</f>
        <v/>
      </c>
      <c r="AB101" s="915" t="str">
        <f t="shared" si="26"/>
        <v/>
      </c>
      <c r="AC101" s="913" t="str">
        <f>IF('8c1 - MSA Attribute - Form'!$C101="","",IF(AM101="TRUE",1,0))</f>
        <v/>
      </c>
      <c r="AD101" s="912" t="str">
        <f>IF('8c1 - MSA Attribute - Form'!G101="","",IF(Z101="",AG101,AH101))</f>
        <v/>
      </c>
      <c r="AE101" s="912" t="str">
        <f>IF('8c1 - MSA Attribute - Form'!G101="","",IF(Z101="",AI101,AJ101))</f>
        <v/>
      </c>
      <c r="AF101" s="884"/>
      <c r="AG101" s="910" t="str">
        <f>IF('8c1 - MSA Attribute - Form'!G101="","",IF($R101+$S101+$V101+$W101=4,"TRUE",IF($R101+$S101+$V101+$W101=8,"TRUE","FALSE")))</f>
        <v/>
      </c>
      <c r="AH101" s="910" t="str">
        <f>IF('8c1 - MSA Attribute - Form'!J101="","",IF($R101+$S101+$V101+$W101+$Z101+$AA101=6,"TRUE",IF($R101+$S101+$V101+$W101+$Z101+$AA101=12,"TRUE","FALSE")))</f>
        <v/>
      </c>
      <c r="AI101" s="910" t="str">
        <f>IF('8c1 - MSA Attribute - Form'!G101="","",IF($R101+$S101+$V101+$W101+$Q101=5,"TRUE",IF($R101+$S101+$V101+$W101+$Q101=10,"TRUE","FALSE")))</f>
        <v/>
      </c>
      <c r="AJ101" s="910" t="str">
        <f>IF('8c1 - MSA Attribute - Form'!J101="","",IF($R101+$S101+$V101+$W101+$Z101+$AA101+$Q101=7,"TRUE",IF($R101+$S101+$V101+$W101+$Z101+$AA101+$Q101=14,"TRUE","FALSE")))</f>
        <v/>
      </c>
      <c r="AK101" s="909" t="str">
        <f>IF('8c1 - MSA Attribute - Form'!C101="","",IF('8c1 - MSA Attribute - Form'!Q101+'8c1 - MSA Attribute - Form'!R101+'8c1 - MSA Attribute - Form'!S101=3, "TRUE",IF('8c1 - MSA Attribute - Form'!Q101+'8c1 - MSA Attribute - Form'!R101+'8c1 - MSA Attribute - Form'!S101=6,"TRUE","FALSE")))</f>
        <v/>
      </c>
      <c r="AL101" s="909" t="str">
        <f>IF('8c1 - MSA Attribute - Form'!$C101="","",IF($Q101+V101+W101=3, "TRUE",IF($Q101+V101+W101=6,"TRUE","FALSE")))</f>
        <v/>
      </c>
      <c r="AM101" s="908" t="str">
        <f>IF('8c1 - MSA Attribute - Form'!J101="","",IF('8c1 - MSA Attribute - Form'!$C101="","",IF($Q101+Z101+AA101=3, "TRUE",IF($Q101+Z101+AA101=6,"TRUE","FALSE"))))</f>
        <v/>
      </c>
      <c r="AN101" s="907" t="str">
        <f t="shared" si="27"/>
        <v/>
      </c>
      <c r="AO101" s="907" t="str">
        <f t="shared" si="28"/>
        <v/>
      </c>
      <c r="AP101" s="907" t="str">
        <f t="shared" si="29"/>
        <v/>
      </c>
      <c r="AQ101" s="907" t="str">
        <f t="shared" si="30"/>
        <v/>
      </c>
      <c r="AR101" s="907" t="str">
        <f t="shared" si="31"/>
        <v/>
      </c>
      <c r="AS101" s="907" t="str">
        <f t="shared" si="35"/>
        <v/>
      </c>
      <c r="AT101" s="907" t="str">
        <f t="shared" si="32"/>
        <v/>
      </c>
      <c r="AU101" s="907" t="str">
        <f t="shared" si="33"/>
        <v/>
      </c>
      <c r="AV101" s="907" t="str">
        <f t="shared" si="34"/>
        <v/>
      </c>
    </row>
    <row r="102" spans="2:48" s="930" customFormat="1" ht="15.5">
      <c r="B102" s="929">
        <v>89</v>
      </c>
      <c r="C102" s="924"/>
      <c r="D102" s="923"/>
      <c r="E102" s="920"/>
      <c r="F102" s="928"/>
      <c r="G102" s="921"/>
      <c r="H102" s="920"/>
      <c r="I102" s="928"/>
      <c r="J102" s="921"/>
      <c r="K102" s="920"/>
      <c r="L102" s="927" t="str">
        <f>IF(D102="","",IF('8c1 - MSA Attribute - Form'!AD102="TRUE","Y","N"))</f>
        <v/>
      </c>
      <c r="M102" s="926" t="str">
        <f>IF(E102="","",IF('8c1 - MSA Attribute - Form'!AE102="TRUE","Y","N"))</f>
        <v/>
      </c>
      <c r="P102" s="917">
        <v>89</v>
      </c>
      <c r="Q102" s="916" t="str">
        <f>IF('8c1 - MSA Attribute - Form'!C102="","",IF('8c1 - MSA Attribute - Form'!C102='8c1 - MSA Attribute - Form'!$C$8,'8c1 - MSA Attribute - Form'!$B$8,'8c1 - MSA Attribute - Form'!$B$9))</f>
        <v/>
      </c>
      <c r="R102" s="915" t="str">
        <f>IF('8c1 - MSA Attribute - Form'!D102="","",IF('8c1 - MSA Attribute - Form'!D102='8c1 - MSA Attribute - Form'!$C$8,'8c1 - MSA Attribute - Form'!$B$8,'8c1 - MSA Attribute - Form'!$B$9))</f>
        <v/>
      </c>
      <c r="S102" s="913" t="str">
        <f>IF('8c1 - MSA Attribute - Form'!E102="","",IF('8c1 - MSA Attribute - Form'!E102='8c1 - MSA Attribute - Form'!$C$8,'8c1 - MSA Attribute - Form'!$B$8,'8c1 - MSA Attribute - Form'!$B$9))</f>
        <v/>
      </c>
      <c r="T102" s="915" t="str">
        <f t="shared" si="24"/>
        <v/>
      </c>
      <c r="U102" s="913" t="str">
        <f>IF('8c1 - MSA Attribute - Form'!$C102="","",IF(AK102="TRUE",1,0))</f>
        <v/>
      </c>
      <c r="V102" s="915" t="str">
        <f>IF('8c1 - MSA Attribute - Form'!H102="","",IF('8c1 - MSA Attribute - Form'!G102='8c1 - MSA Attribute - Form'!$C$8,'8c1 - MSA Attribute - Form'!$B$8,'8c1 - MSA Attribute - Form'!$B$9))</f>
        <v/>
      </c>
      <c r="W102" s="913" t="str">
        <f>IF('8c1 - MSA Attribute - Form'!G102="","",IF('8c1 - MSA Attribute - Form'!H102='8c1 - MSA Attribute - Form'!$C$8,'8c1 - MSA Attribute - Form'!$B$8,'8c1 - MSA Attribute - Form'!$B$9))</f>
        <v/>
      </c>
      <c r="X102" s="915" t="str">
        <f t="shared" si="25"/>
        <v/>
      </c>
      <c r="Y102" s="913" t="str">
        <f>IF('8c1 - MSA Attribute - Form'!$C102="","",IF(AL102="TRUE",1,0))</f>
        <v/>
      </c>
      <c r="Z102" s="915" t="str">
        <f>IF('8c1 - MSA Attribute - Form'!K102="","",IF('8c1 - MSA Attribute - Form'!J102='8c1 - MSA Attribute - Form'!$C$8,'8c1 - MSA Attribute - Form'!$B$8,'8c1 - MSA Attribute - Form'!$B$9))</f>
        <v/>
      </c>
      <c r="AA102" s="915" t="str">
        <f>IF('8c1 - MSA Attribute - Form'!J102="","",IF('8c1 - MSA Attribute - Form'!K102='8c1 - MSA Attribute - Form'!$C$8,'8c1 - MSA Attribute - Form'!$B$8,'8c1 - MSA Attribute - Form'!$B$9))</f>
        <v/>
      </c>
      <c r="AB102" s="915" t="str">
        <f t="shared" si="26"/>
        <v/>
      </c>
      <c r="AC102" s="913" t="str">
        <f>IF('8c1 - MSA Attribute - Form'!$C102="","",IF(AM102="TRUE",1,0))</f>
        <v/>
      </c>
      <c r="AD102" s="912" t="str">
        <f>IF('8c1 - MSA Attribute - Form'!G102="","",IF(Z102="",AG102,AH102))</f>
        <v/>
      </c>
      <c r="AE102" s="912" t="str">
        <f>IF('8c1 - MSA Attribute - Form'!G102="","",IF(Z102="",AI102,AJ102))</f>
        <v/>
      </c>
      <c r="AF102" s="884"/>
      <c r="AG102" s="910" t="str">
        <f>IF('8c1 - MSA Attribute - Form'!G102="","",IF($R102+$S102+$V102+$W102=4,"TRUE",IF($R102+$S102+$V102+$W102=8,"TRUE","FALSE")))</f>
        <v/>
      </c>
      <c r="AH102" s="910" t="str">
        <f>IF('8c1 - MSA Attribute - Form'!J102="","",IF($R102+$S102+$V102+$W102+$Z102+$AA102=6,"TRUE",IF($R102+$S102+$V102+$W102+$Z102+$AA102=12,"TRUE","FALSE")))</f>
        <v/>
      </c>
      <c r="AI102" s="910" t="str">
        <f>IF('8c1 - MSA Attribute - Form'!G102="","",IF($R102+$S102+$V102+$W102+$Q102=5,"TRUE",IF($R102+$S102+$V102+$W102+$Q102=10,"TRUE","FALSE")))</f>
        <v/>
      </c>
      <c r="AJ102" s="910" t="str">
        <f>IF('8c1 - MSA Attribute - Form'!J102="","",IF($R102+$S102+$V102+$W102+$Z102+$AA102+$Q102=7,"TRUE",IF($R102+$S102+$V102+$W102+$Z102+$AA102+$Q102=14,"TRUE","FALSE")))</f>
        <v/>
      </c>
      <c r="AK102" s="909" t="str">
        <f>IF('8c1 - MSA Attribute - Form'!C102="","",IF('8c1 - MSA Attribute - Form'!Q102+'8c1 - MSA Attribute - Form'!R102+'8c1 - MSA Attribute - Form'!S102=3, "TRUE",IF('8c1 - MSA Attribute - Form'!Q102+'8c1 - MSA Attribute - Form'!R102+'8c1 - MSA Attribute - Form'!S102=6,"TRUE","FALSE")))</f>
        <v/>
      </c>
      <c r="AL102" s="909" t="str">
        <f>IF('8c1 - MSA Attribute - Form'!$C102="","",IF($Q102+V102+W102=3, "TRUE",IF($Q102+V102+W102=6,"TRUE","FALSE")))</f>
        <v/>
      </c>
      <c r="AM102" s="908" t="str">
        <f>IF('8c1 - MSA Attribute - Form'!J102="","",IF('8c1 - MSA Attribute - Form'!$C102="","",IF($Q102+Z102+AA102=3, "TRUE",IF($Q102+Z102+AA102=6,"TRUE","FALSE"))))</f>
        <v/>
      </c>
      <c r="AN102" s="907" t="str">
        <f t="shared" si="27"/>
        <v/>
      </c>
      <c r="AO102" s="907" t="str">
        <f t="shared" si="28"/>
        <v/>
      </c>
      <c r="AP102" s="907" t="str">
        <f t="shared" si="29"/>
        <v/>
      </c>
      <c r="AQ102" s="907" t="str">
        <f t="shared" si="30"/>
        <v/>
      </c>
      <c r="AR102" s="907" t="str">
        <f t="shared" si="31"/>
        <v/>
      </c>
      <c r="AS102" s="907" t="str">
        <f t="shared" si="35"/>
        <v/>
      </c>
      <c r="AT102" s="907" t="str">
        <f t="shared" si="32"/>
        <v/>
      </c>
      <c r="AU102" s="907" t="str">
        <f t="shared" si="33"/>
        <v/>
      </c>
      <c r="AV102" s="907" t="str">
        <f t="shared" si="34"/>
        <v/>
      </c>
    </row>
    <row r="103" spans="2:48" s="930" customFormat="1" ht="15.5">
      <c r="B103" s="929">
        <v>90</v>
      </c>
      <c r="C103" s="924"/>
      <c r="D103" s="923"/>
      <c r="E103" s="920"/>
      <c r="F103" s="928"/>
      <c r="G103" s="921"/>
      <c r="H103" s="920"/>
      <c r="I103" s="928"/>
      <c r="J103" s="921"/>
      <c r="K103" s="920"/>
      <c r="L103" s="927" t="str">
        <f>IF(D103="","",IF('8c1 - MSA Attribute - Form'!AD103="TRUE","Y","N"))</f>
        <v/>
      </c>
      <c r="M103" s="926" t="str">
        <f>IF(E103="","",IF('8c1 - MSA Attribute - Form'!AE103="TRUE","Y","N"))</f>
        <v/>
      </c>
      <c r="P103" s="917">
        <v>90</v>
      </c>
      <c r="Q103" s="916" t="str">
        <f>IF('8c1 - MSA Attribute - Form'!C103="","",IF('8c1 - MSA Attribute - Form'!C103='8c1 - MSA Attribute - Form'!$C$8,'8c1 - MSA Attribute - Form'!$B$8,'8c1 - MSA Attribute - Form'!$B$9))</f>
        <v/>
      </c>
      <c r="R103" s="915" t="str">
        <f>IF('8c1 - MSA Attribute - Form'!D103="","",IF('8c1 - MSA Attribute - Form'!D103='8c1 - MSA Attribute - Form'!$C$8,'8c1 - MSA Attribute - Form'!$B$8,'8c1 - MSA Attribute - Form'!$B$9))</f>
        <v/>
      </c>
      <c r="S103" s="913" t="str">
        <f>IF('8c1 - MSA Attribute - Form'!E103="","",IF('8c1 - MSA Attribute - Form'!E103='8c1 - MSA Attribute - Form'!$C$8,'8c1 - MSA Attribute - Form'!$B$8,'8c1 - MSA Attribute - Form'!$B$9))</f>
        <v/>
      </c>
      <c r="T103" s="915" t="str">
        <f t="shared" si="24"/>
        <v/>
      </c>
      <c r="U103" s="913" t="str">
        <f>IF('8c1 - MSA Attribute - Form'!$C103="","",IF(AK103="TRUE",1,0))</f>
        <v/>
      </c>
      <c r="V103" s="915" t="str">
        <f>IF('8c1 - MSA Attribute - Form'!H103="","",IF('8c1 - MSA Attribute - Form'!G103='8c1 - MSA Attribute - Form'!$C$8,'8c1 - MSA Attribute - Form'!$B$8,'8c1 - MSA Attribute - Form'!$B$9))</f>
        <v/>
      </c>
      <c r="W103" s="913" t="str">
        <f>IF('8c1 - MSA Attribute - Form'!G103="","",IF('8c1 - MSA Attribute - Form'!H103='8c1 - MSA Attribute - Form'!$C$8,'8c1 - MSA Attribute - Form'!$B$8,'8c1 - MSA Attribute - Form'!$B$9))</f>
        <v/>
      </c>
      <c r="X103" s="915" t="str">
        <f t="shared" si="25"/>
        <v/>
      </c>
      <c r="Y103" s="913" t="str">
        <f>IF('8c1 - MSA Attribute - Form'!$C103="","",IF(AL103="TRUE",1,0))</f>
        <v/>
      </c>
      <c r="Z103" s="915" t="str">
        <f>IF('8c1 - MSA Attribute - Form'!K103="","",IF('8c1 - MSA Attribute - Form'!J103='8c1 - MSA Attribute - Form'!$C$8,'8c1 - MSA Attribute - Form'!$B$8,'8c1 - MSA Attribute - Form'!$B$9))</f>
        <v/>
      </c>
      <c r="AA103" s="915" t="str">
        <f>IF('8c1 - MSA Attribute - Form'!J103="","",IF('8c1 - MSA Attribute - Form'!K103='8c1 - MSA Attribute - Form'!$C$8,'8c1 - MSA Attribute - Form'!$B$8,'8c1 - MSA Attribute - Form'!$B$9))</f>
        <v/>
      </c>
      <c r="AB103" s="915" t="str">
        <f t="shared" si="26"/>
        <v/>
      </c>
      <c r="AC103" s="913" t="str">
        <f>IF('8c1 - MSA Attribute - Form'!$C103="","",IF(AM103="TRUE",1,0))</f>
        <v/>
      </c>
      <c r="AD103" s="912" t="str">
        <f>IF('8c1 - MSA Attribute - Form'!G103="","",IF(Z103="",AG103,AH103))</f>
        <v/>
      </c>
      <c r="AE103" s="912" t="str">
        <f>IF('8c1 - MSA Attribute - Form'!G103="","",IF(Z103="",AI103,AJ103))</f>
        <v/>
      </c>
      <c r="AF103" s="884"/>
      <c r="AG103" s="910" t="str">
        <f>IF('8c1 - MSA Attribute - Form'!G103="","",IF($R103+$S103+$V103+$W103=4,"TRUE",IF($R103+$S103+$V103+$W103=8,"TRUE","FALSE")))</f>
        <v/>
      </c>
      <c r="AH103" s="910" t="str">
        <f>IF('8c1 - MSA Attribute - Form'!J103="","",IF($R103+$S103+$V103+$W103+$Z103+$AA103=6,"TRUE",IF($R103+$S103+$V103+$W103+$Z103+$AA103=12,"TRUE","FALSE")))</f>
        <v/>
      </c>
      <c r="AI103" s="910" t="str">
        <f>IF('8c1 - MSA Attribute - Form'!G103="","",IF($R103+$S103+$V103+$W103+$Q103=5,"TRUE",IF($R103+$S103+$V103+$W103+$Q103=10,"TRUE","FALSE")))</f>
        <v/>
      </c>
      <c r="AJ103" s="910" t="str">
        <f>IF('8c1 - MSA Attribute - Form'!J103="","",IF($R103+$S103+$V103+$W103+$Z103+$AA103+$Q103=7,"TRUE",IF($R103+$S103+$V103+$W103+$Z103+$AA103+$Q103=14,"TRUE","FALSE")))</f>
        <v/>
      </c>
      <c r="AK103" s="909" t="str">
        <f>IF('8c1 - MSA Attribute - Form'!C103="","",IF('8c1 - MSA Attribute - Form'!Q103+'8c1 - MSA Attribute - Form'!R103+'8c1 - MSA Attribute - Form'!S103=3, "TRUE",IF('8c1 - MSA Attribute - Form'!Q103+'8c1 - MSA Attribute - Form'!R103+'8c1 - MSA Attribute - Form'!S103=6,"TRUE","FALSE")))</f>
        <v/>
      </c>
      <c r="AL103" s="909" t="str">
        <f>IF('8c1 - MSA Attribute - Form'!$C103="","",IF($Q103+V103+W103=3, "TRUE",IF($Q103+V103+W103=6,"TRUE","FALSE")))</f>
        <v/>
      </c>
      <c r="AM103" s="908" t="str">
        <f>IF('8c1 - MSA Attribute - Form'!J103="","",IF('8c1 - MSA Attribute - Form'!$C103="","",IF($Q103+Z103+AA103=3, "TRUE",IF($Q103+Z103+AA103=6,"TRUE","FALSE"))))</f>
        <v/>
      </c>
      <c r="AN103" s="907" t="str">
        <f t="shared" si="27"/>
        <v/>
      </c>
      <c r="AO103" s="907" t="str">
        <f t="shared" si="28"/>
        <v/>
      </c>
      <c r="AP103" s="907" t="str">
        <f t="shared" si="29"/>
        <v/>
      </c>
      <c r="AQ103" s="907" t="str">
        <f t="shared" si="30"/>
        <v/>
      </c>
      <c r="AR103" s="907" t="str">
        <f t="shared" si="31"/>
        <v/>
      </c>
      <c r="AS103" s="907" t="str">
        <f t="shared" si="35"/>
        <v/>
      </c>
      <c r="AT103" s="907" t="str">
        <f t="shared" si="32"/>
        <v/>
      </c>
      <c r="AU103" s="907" t="str">
        <f t="shared" si="33"/>
        <v/>
      </c>
      <c r="AV103" s="907" t="str">
        <f t="shared" si="34"/>
        <v/>
      </c>
    </row>
    <row r="104" spans="2:48" s="930" customFormat="1" ht="15.5">
      <c r="B104" s="929">
        <v>91</v>
      </c>
      <c r="C104" s="924"/>
      <c r="D104" s="923"/>
      <c r="E104" s="920"/>
      <c r="F104" s="928"/>
      <c r="G104" s="921"/>
      <c r="H104" s="920"/>
      <c r="I104" s="928"/>
      <c r="J104" s="921"/>
      <c r="K104" s="920"/>
      <c r="L104" s="927" t="str">
        <f>IF(D104="","",IF('8c1 - MSA Attribute - Form'!AD104="TRUE","Y","N"))</f>
        <v/>
      </c>
      <c r="M104" s="926" t="str">
        <f>IF(E104="","",IF('8c1 - MSA Attribute - Form'!AE104="TRUE","Y","N"))</f>
        <v/>
      </c>
      <c r="P104" s="917">
        <v>91</v>
      </c>
      <c r="Q104" s="916" t="str">
        <f>IF('8c1 - MSA Attribute - Form'!C104="","",IF('8c1 - MSA Attribute - Form'!C104='8c1 - MSA Attribute - Form'!$C$8,'8c1 - MSA Attribute - Form'!$B$8,'8c1 - MSA Attribute - Form'!$B$9))</f>
        <v/>
      </c>
      <c r="R104" s="915" t="str">
        <f>IF('8c1 - MSA Attribute - Form'!D104="","",IF('8c1 - MSA Attribute - Form'!D104='8c1 - MSA Attribute - Form'!$C$8,'8c1 - MSA Attribute - Form'!$B$8,'8c1 - MSA Attribute - Form'!$B$9))</f>
        <v/>
      </c>
      <c r="S104" s="913" t="str">
        <f>IF('8c1 - MSA Attribute - Form'!E104="","",IF('8c1 - MSA Attribute - Form'!E104='8c1 - MSA Attribute - Form'!$C$8,'8c1 - MSA Attribute - Form'!$B$8,'8c1 - MSA Attribute - Form'!$B$9))</f>
        <v/>
      </c>
      <c r="T104" s="915" t="str">
        <f t="shared" si="24"/>
        <v/>
      </c>
      <c r="U104" s="913" t="str">
        <f>IF('8c1 - MSA Attribute - Form'!$C104="","",IF(AK104="TRUE",1,0))</f>
        <v/>
      </c>
      <c r="V104" s="915" t="str">
        <f>IF('8c1 - MSA Attribute - Form'!H104="","",IF('8c1 - MSA Attribute - Form'!G104='8c1 - MSA Attribute - Form'!$C$8,'8c1 - MSA Attribute - Form'!$B$8,'8c1 - MSA Attribute - Form'!$B$9))</f>
        <v/>
      </c>
      <c r="W104" s="913" t="str">
        <f>IF('8c1 - MSA Attribute - Form'!G104="","",IF('8c1 - MSA Attribute - Form'!H104='8c1 - MSA Attribute - Form'!$C$8,'8c1 - MSA Attribute - Form'!$B$8,'8c1 - MSA Attribute - Form'!$B$9))</f>
        <v/>
      </c>
      <c r="X104" s="915" t="str">
        <f t="shared" si="25"/>
        <v/>
      </c>
      <c r="Y104" s="913" t="str">
        <f>IF('8c1 - MSA Attribute - Form'!$C104="","",IF(AL104="TRUE",1,0))</f>
        <v/>
      </c>
      <c r="Z104" s="915" t="str">
        <f>IF('8c1 - MSA Attribute - Form'!K104="","",IF('8c1 - MSA Attribute - Form'!J104='8c1 - MSA Attribute - Form'!$C$8,'8c1 - MSA Attribute - Form'!$B$8,'8c1 - MSA Attribute - Form'!$B$9))</f>
        <v/>
      </c>
      <c r="AA104" s="915" t="str">
        <f>IF('8c1 - MSA Attribute - Form'!J104="","",IF('8c1 - MSA Attribute - Form'!K104='8c1 - MSA Attribute - Form'!$C$8,'8c1 - MSA Attribute - Form'!$B$8,'8c1 - MSA Attribute - Form'!$B$9))</f>
        <v/>
      </c>
      <c r="AB104" s="915" t="str">
        <f t="shared" si="26"/>
        <v/>
      </c>
      <c r="AC104" s="913" t="str">
        <f>IF('8c1 - MSA Attribute - Form'!$C104="","",IF(AM104="TRUE",1,0))</f>
        <v/>
      </c>
      <c r="AD104" s="912" t="str">
        <f>IF('8c1 - MSA Attribute - Form'!G104="","",IF(Z104="",AG104,AH104))</f>
        <v/>
      </c>
      <c r="AE104" s="912" t="str">
        <f>IF('8c1 - MSA Attribute - Form'!G104="","",IF(Z104="",AI104,AJ104))</f>
        <v/>
      </c>
      <c r="AF104" s="884"/>
      <c r="AG104" s="910" t="str">
        <f>IF('8c1 - MSA Attribute - Form'!G104="","",IF($R104+$S104+$V104+$W104=4,"TRUE",IF($R104+$S104+$V104+$W104=8,"TRUE","FALSE")))</f>
        <v/>
      </c>
      <c r="AH104" s="910" t="str">
        <f>IF('8c1 - MSA Attribute - Form'!J104="","",IF($R104+$S104+$V104+$W104+$Z104+$AA104=6,"TRUE",IF($R104+$S104+$V104+$W104+$Z104+$AA104=12,"TRUE","FALSE")))</f>
        <v/>
      </c>
      <c r="AI104" s="910" t="str">
        <f>IF('8c1 - MSA Attribute - Form'!G104="","",IF($R104+$S104+$V104+$W104+$Q104=5,"TRUE",IF($R104+$S104+$V104+$W104+$Q104=10,"TRUE","FALSE")))</f>
        <v/>
      </c>
      <c r="AJ104" s="910" t="str">
        <f>IF('8c1 - MSA Attribute - Form'!J104="","",IF($R104+$S104+$V104+$W104+$Z104+$AA104+$Q104=7,"TRUE",IF($R104+$S104+$V104+$W104+$Z104+$AA104+$Q104=14,"TRUE","FALSE")))</f>
        <v/>
      </c>
      <c r="AK104" s="909" t="str">
        <f>IF('8c1 - MSA Attribute - Form'!C104="","",IF('8c1 - MSA Attribute - Form'!Q104+'8c1 - MSA Attribute - Form'!R104+'8c1 - MSA Attribute - Form'!S104=3, "TRUE",IF('8c1 - MSA Attribute - Form'!Q104+'8c1 - MSA Attribute - Form'!R104+'8c1 - MSA Attribute - Form'!S104=6,"TRUE","FALSE")))</f>
        <v/>
      </c>
      <c r="AL104" s="909" t="str">
        <f>IF('8c1 - MSA Attribute - Form'!$C104="","",IF($Q104+V104+W104=3, "TRUE",IF($Q104+V104+W104=6,"TRUE","FALSE")))</f>
        <v/>
      </c>
      <c r="AM104" s="908" t="str">
        <f>IF('8c1 - MSA Attribute - Form'!J104="","",IF('8c1 - MSA Attribute - Form'!$C104="","",IF($Q104+Z104+AA104=3, "TRUE",IF($Q104+Z104+AA104=6,"TRUE","FALSE"))))</f>
        <v/>
      </c>
      <c r="AN104" s="907" t="str">
        <f t="shared" si="27"/>
        <v/>
      </c>
      <c r="AO104" s="907" t="str">
        <f t="shared" si="28"/>
        <v/>
      </c>
      <c r="AP104" s="907" t="str">
        <f t="shared" si="29"/>
        <v/>
      </c>
      <c r="AQ104" s="907" t="str">
        <f t="shared" si="30"/>
        <v/>
      </c>
      <c r="AR104" s="907" t="str">
        <f t="shared" si="31"/>
        <v/>
      </c>
      <c r="AS104" s="907" t="str">
        <f t="shared" si="35"/>
        <v/>
      </c>
      <c r="AT104" s="907" t="str">
        <f t="shared" si="32"/>
        <v/>
      </c>
      <c r="AU104" s="907" t="str">
        <f t="shared" si="33"/>
        <v/>
      </c>
      <c r="AV104" s="907" t="str">
        <f t="shared" si="34"/>
        <v/>
      </c>
    </row>
    <row r="105" spans="2:48" s="930" customFormat="1" ht="15.5">
      <c r="B105" s="929">
        <v>92</v>
      </c>
      <c r="C105" s="924"/>
      <c r="D105" s="923"/>
      <c r="E105" s="920"/>
      <c r="F105" s="928"/>
      <c r="G105" s="921"/>
      <c r="H105" s="920"/>
      <c r="I105" s="928"/>
      <c r="J105" s="921"/>
      <c r="K105" s="920"/>
      <c r="L105" s="927" t="str">
        <f>IF(D105="","",IF('8c1 - MSA Attribute - Form'!AD105="TRUE","Y","N"))</f>
        <v/>
      </c>
      <c r="M105" s="926" t="str">
        <f>IF(E105="","",IF('8c1 - MSA Attribute - Form'!AE105="TRUE","Y","N"))</f>
        <v/>
      </c>
      <c r="P105" s="917">
        <v>92</v>
      </c>
      <c r="Q105" s="916" t="str">
        <f>IF('8c1 - MSA Attribute - Form'!C105="","",IF('8c1 - MSA Attribute - Form'!C105='8c1 - MSA Attribute - Form'!$C$8,'8c1 - MSA Attribute - Form'!$B$8,'8c1 - MSA Attribute - Form'!$B$9))</f>
        <v/>
      </c>
      <c r="R105" s="915" t="str">
        <f>IF('8c1 - MSA Attribute - Form'!D105="","",IF('8c1 - MSA Attribute - Form'!D105='8c1 - MSA Attribute - Form'!$C$8,'8c1 - MSA Attribute - Form'!$B$8,'8c1 - MSA Attribute - Form'!$B$9))</f>
        <v/>
      </c>
      <c r="S105" s="913" t="str">
        <f>IF('8c1 - MSA Attribute - Form'!E105="","",IF('8c1 - MSA Attribute - Form'!E105='8c1 - MSA Attribute - Form'!$C$8,'8c1 - MSA Attribute - Form'!$B$8,'8c1 - MSA Attribute - Form'!$B$9))</f>
        <v/>
      </c>
      <c r="T105" s="915" t="str">
        <f t="shared" si="24"/>
        <v/>
      </c>
      <c r="U105" s="913" t="str">
        <f>IF('8c1 - MSA Attribute - Form'!$C105="","",IF(AK105="TRUE",1,0))</f>
        <v/>
      </c>
      <c r="V105" s="915" t="str">
        <f>IF('8c1 - MSA Attribute - Form'!H105="","",IF('8c1 - MSA Attribute - Form'!G105='8c1 - MSA Attribute - Form'!$C$8,'8c1 - MSA Attribute - Form'!$B$8,'8c1 - MSA Attribute - Form'!$B$9))</f>
        <v/>
      </c>
      <c r="W105" s="913" t="str">
        <f>IF('8c1 - MSA Attribute - Form'!G105="","",IF('8c1 - MSA Attribute - Form'!H105='8c1 - MSA Attribute - Form'!$C$8,'8c1 - MSA Attribute - Form'!$B$8,'8c1 - MSA Attribute - Form'!$B$9))</f>
        <v/>
      </c>
      <c r="X105" s="915" t="str">
        <f t="shared" si="25"/>
        <v/>
      </c>
      <c r="Y105" s="913" t="str">
        <f>IF('8c1 - MSA Attribute - Form'!$C105="","",IF(AL105="TRUE",1,0))</f>
        <v/>
      </c>
      <c r="Z105" s="915" t="str">
        <f>IF('8c1 - MSA Attribute - Form'!K105="","",IF('8c1 - MSA Attribute - Form'!J105='8c1 - MSA Attribute - Form'!$C$8,'8c1 - MSA Attribute - Form'!$B$8,'8c1 - MSA Attribute - Form'!$B$9))</f>
        <v/>
      </c>
      <c r="AA105" s="915" t="str">
        <f>IF('8c1 - MSA Attribute - Form'!J105="","",IF('8c1 - MSA Attribute - Form'!K105='8c1 - MSA Attribute - Form'!$C$8,'8c1 - MSA Attribute - Form'!$B$8,'8c1 - MSA Attribute - Form'!$B$9))</f>
        <v/>
      </c>
      <c r="AB105" s="915" t="str">
        <f t="shared" si="26"/>
        <v/>
      </c>
      <c r="AC105" s="913" t="str">
        <f>IF('8c1 - MSA Attribute - Form'!$C105="","",IF(AM105="TRUE",1,0))</f>
        <v/>
      </c>
      <c r="AD105" s="912" t="str">
        <f>IF('8c1 - MSA Attribute - Form'!G105="","",IF(Z105="",AG105,AH105))</f>
        <v/>
      </c>
      <c r="AE105" s="912" t="str">
        <f>IF('8c1 - MSA Attribute - Form'!G105="","",IF(Z105="",AI105,AJ105))</f>
        <v/>
      </c>
      <c r="AF105" s="884"/>
      <c r="AG105" s="910" t="str">
        <f>IF('8c1 - MSA Attribute - Form'!G105="","",IF($R105+$S105+$V105+$W105=4,"TRUE",IF($R105+$S105+$V105+$W105=8,"TRUE","FALSE")))</f>
        <v/>
      </c>
      <c r="AH105" s="910" t="str">
        <f>IF('8c1 - MSA Attribute - Form'!J105="","",IF($R105+$S105+$V105+$W105+$Z105+$AA105=6,"TRUE",IF($R105+$S105+$V105+$W105+$Z105+$AA105=12,"TRUE","FALSE")))</f>
        <v/>
      </c>
      <c r="AI105" s="910" t="str">
        <f>IF('8c1 - MSA Attribute - Form'!G105="","",IF($R105+$S105+$V105+$W105+$Q105=5,"TRUE",IF($R105+$S105+$V105+$W105+$Q105=10,"TRUE","FALSE")))</f>
        <v/>
      </c>
      <c r="AJ105" s="910" t="str">
        <f>IF('8c1 - MSA Attribute - Form'!J105="","",IF($R105+$S105+$V105+$W105+$Z105+$AA105+$Q105=7,"TRUE",IF($R105+$S105+$V105+$W105+$Z105+$AA105+$Q105=14,"TRUE","FALSE")))</f>
        <v/>
      </c>
      <c r="AK105" s="909" t="str">
        <f>IF('8c1 - MSA Attribute - Form'!C105="","",IF('8c1 - MSA Attribute - Form'!Q105+'8c1 - MSA Attribute - Form'!R105+'8c1 - MSA Attribute - Form'!S105=3, "TRUE",IF('8c1 - MSA Attribute - Form'!Q105+'8c1 - MSA Attribute - Form'!R105+'8c1 - MSA Attribute - Form'!S105=6,"TRUE","FALSE")))</f>
        <v/>
      </c>
      <c r="AL105" s="909" t="str">
        <f>IF('8c1 - MSA Attribute - Form'!$C105="","",IF($Q105+V105+W105=3, "TRUE",IF($Q105+V105+W105=6,"TRUE","FALSE")))</f>
        <v/>
      </c>
      <c r="AM105" s="908" t="str">
        <f>IF('8c1 - MSA Attribute - Form'!J105="","",IF('8c1 - MSA Attribute - Form'!$C105="","",IF($Q105+Z105+AA105=3, "TRUE",IF($Q105+Z105+AA105=6,"TRUE","FALSE"))))</f>
        <v/>
      </c>
      <c r="AN105" s="907" t="str">
        <f t="shared" si="27"/>
        <v/>
      </c>
      <c r="AO105" s="907" t="str">
        <f t="shared" si="28"/>
        <v/>
      </c>
      <c r="AP105" s="907" t="str">
        <f t="shared" si="29"/>
        <v/>
      </c>
      <c r="AQ105" s="907" t="str">
        <f t="shared" si="30"/>
        <v/>
      </c>
      <c r="AR105" s="907" t="str">
        <f t="shared" si="31"/>
        <v/>
      </c>
      <c r="AS105" s="907" t="str">
        <f t="shared" si="35"/>
        <v/>
      </c>
      <c r="AT105" s="907" t="str">
        <f t="shared" si="32"/>
        <v/>
      </c>
      <c r="AU105" s="907" t="str">
        <f t="shared" si="33"/>
        <v/>
      </c>
      <c r="AV105" s="907" t="str">
        <f t="shared" si="34"/>
        <v/>
      </c>
    </row>
    <row r="106" spans="2:48" s="930" customFormat="1" ht="15.5">
      <c r="B106" s="929">
        <v>93</v>
      </c>
      <c r="C106" s="924"/>
      <c r="D106" s="923"/>
      <c r="E106" s="920"/>
      <c r="F106" s="928"/>
      <c r="G106" s="921"/>
      <c r="H106" s="920"/>
      <c r="I106" s="928"/>
      <c r="J106" s="921"/>
      <c r="K106" s="920"/>
      <c r="L106" s="927" t="str">
        <f>IF(D106="","",IF('8c1 - MSA Attribute - Form'!AD106="TRUE","Y","N"))</f>
        <v/>
      </c>
      <c r="M106" s="926" t="str">
        <f>IF(E106="","",IF('8c1 - MSA Attribute - Form'!AE106="TRUE","Y","N"))</f>
        <v/>
      </c>
      <c r="P106" s="917">
        <v>93</v>
      </c>
      <c r="Q106" s="916" t="str">
        <f>IF('8c1 - MSA Attribute - Form'!C106="","",IF('8c1 - MSA Attribute - Form'!C106='8c1 - MSA Attribute - Form'!$C$8,'8c1 - MSA Attribute - Form'!$B$8,'8c1 - MSA Attribute - Form'!$B$9))</f>
        <v/>
      </c>
      <c r="R106" s="915" t="str">
        <f>IF('8c1 - MSA Attribute - Form'!D106="","",IF('8c1 - MSA Attribute - Form'!D106='8c1 - MSA Attribute - Form'!$C$8,'8c1 - MSA Attribute - Form'!$B$8,'8c1 - MSA Attribute - Form'!$B$9))</f>
        <v/>
      </c>
      <c r="S106" s="913" t="str">
        <f>IF('8c1 - MSA Attribute - Form'!E106="","",IF('8c1 - MSA Attribute - Form'!E106='8c1 - MSA Attribute - Form'!$C$8,'8c1 - MSA Attribute - Form'!$B$8,'8c1 - MSA Attribute - Form'!$B$9))</f>
        <v/>
      </c>
      <c r="T106" s="915" t="str">
        <f t="shared" si="24"/>
        <v/>
      </c>
      <c r="U106" s="913" t="str">
        <f>IF('8c1 - MSA Attribute - Form'!$C106="","",IF(AK106="TRUE",1,0))</f>
        <v/>
      </c>
      <c r="V106" s="915" t="str">
        <f>IF('8c1 - MSA Attribute - Form'!H106="","",IF('8c1 - MSA Attribute - Form'!G106='8c1 - MSA Attribute - Form'!$C$8,'8c1 - MSA Attribute - Form'!$B$8,'8c1 - MSA Attribute - Form'!$B$9))</f>
        <v/>
      </c>
      <c r="W106" s="913" t="str">
        <f>IF('8c1 - MSA Attribute - Form'!G106="","",IF('8c1 - MSA Attribute - Form'!H106='8c1 - MSA Attribute - Form'!$C$8,'8c1 - MSA Attribute - Form'!$B$8,'8c1 - MSA Attribute - Form'!$B$9))</f>
        <v/>
      </c>
      <c r="X106" s="915" t="str">
        <f t="shared" si="25"/>
        <v/>
      </c>
      <c r="Y106" s="913" t="str">
        <f>IF('8c1 - MSA Attribute - Form'!$C106="","",IF(AL106="TRUE",1,0))</f>
        <v/>
      </c>
      <c r="Z106" s="915" t="str">
        <f>IF('8c1 - MSA Attribute - Form'!K106="","",IF('8c1 - MSA Attribute - Form'!J106='8c1 - MSA Attribute - Form'!$C$8,'8c1 - MSA Attribute - Form'!$B$8,'8c1 - MSA Attribute - Form'!$B$9))</f>
        <v/>
      </c>
      <c r="AA106" s="915" t="str">
        <f>IF('8c1 - MSA Attribute - Form'!J106="","",IF('8c1 - MSA Attribute - Form'!K106='8c1 - MSA Attribute - Form'!$C$8,'8c1 - MSA Attribute - Form'!$B$8,'8c1 - MSA Attribute - Form'!$B$9))</f>
        <v/>
      </c>
      <c r="AB106" s="915" t="str">
        <f t="shared" si="26"/>
        <v/>
      </c>
      <c r="AC106" s="913" t="str">
        <f>IF('8c1 - MSA Attribute - Form'!$C106="","",IF(AM106="TRUE",1,0))</f>
        <v/>
      </c>
      <c r="AD106" s="912" t="str">
        <f>IF('8c1 - MSA Attribute - Form'!G106="","",IF(Z106="",AG106,AH106))</f>
        <v/>
      </c>
      <c r="AE106" s="912" t="str">
        <f>IF('8c1 - MSA Attribute - Form'!G106="","",IF(Z106="",AI106,AJ106))</f>
        <v/>
      </c>
      <c r="AF106" s="884"/>
      <c r="AG106" s="910" t="str">
        <f>IF('8c1 - MSA Attribute - Form'!G106="","",IF($R106+$S106+$V106+$W106=4,"TRUE",IF($R106+$S106+$V106+$W106=8,"TRUE","FALSE")))</f>
        <v/>
      </c>
      <c r="AH106" s="910" t="str">
        <f>IF('8c1 - MSA Attribute - Form'!J106="","",IF($R106+$S106+$V106+$W106+$Z106+$AA106=6,"TRUE",IF($R106+$S106+$V106+$W106+$Z106+$AA106=12,"TRUE","FALSE")))</f>
        <v/>
      </c>
      <c r="AI106" s="910" t="str">
        <f>IF('8c1 - MSA Attribute - Form'!G106="","",IF($R106+$S106+$V106+$W106+$Q106=5,"TRUE",IF($R106+$S106+$V106+$W106+$Q106=10,"TRUE","FALSE")))</f>
        <v/>
      </c>
      <c r="AJ106" s="910" t="str">
        <f>IF('8c1 - MSA Attribute - Form'!J106="","",IF($R106+$S106+$V106+$W106+$Z106+$AA106+$Q106=7,"TRUE",IF($R106+$S106+$V106+$W106+$Z106+$AA106+$Q106=14,"TRUE","FALSE")))</f>
        <v/>
      </c>
      <c r="AK106" s="909" t="str">
        <f>IF('8c1 - MSA Attribute - Form'!C106="","",IF('8c1 - MSA Attribute - Form'!Q106+'8c1 - MSA Attribute - Form'!R106+'8c1 - MSA Attribute - Form'!S106=3, "TRUE",IF('8c1 - MSA Attribute - Form'!Q106+'8c1 - MSA Attribute - Form'!R106+'8c1 - MSA Attribute - Form'!S106=6,"TRUE","FALSE")))</f>
        <v/>
      </c>
      <c r="AL106" s="909" t="str">
        <f>IF('8c1 - MSA Attribute - Form'!$C106="","",IF($Q106+V106+W106=3, "TRUE",IF($Q106+V106+W106=6,"TRUE","FALSE")))</f>
        <v/>
      </c>
      <c r="AM106" s="908" t="str">
        <f>IF('8c1 - MSA Attribute - Form'!J106="","",IF('8c1 - MSA Attribute - Form'!$C106="","",IF($Q106+Z106+AA106=3, "TRUE",IF($Q106+Z106+AA106=6,"TRUE","FALSE"))))</f>
        <v/>
      </c>
      <c r="AN106" s="907" t="str">
        <f t="shared" si="27"/>
        <v/>
      </c>
      <c r="AO106" s="907" t="str">
        <f t="shared" si="28"/>
        <v/>
      </c>
      <c r="AP106" s="907" t="str">
        <f t="shared" si="29"/>
        <v/>
      </c>
      <c r="AQ106" s="907" t="str">
        <f t="shared" si="30"/>
        <v/>
      </c>
      <c r="AR106" s="907" t="str">
        <f t="shared" si="31"/>
        <v/>
      </c>
      <c r="AS106" s="907" t="str">
        <f t="shared" si="35"/>
        <v/>
      </c>
      <c r="AT106" s="907" t="str">
        <f t="shared" si="32"/>
        <v/>
      </c>
      <c r="AU106" s="907" t="str">
        <f t="shared" si="33"/>
        <v/>
      </c>
      <c r="AV106" s="907" t="str">
        <f t="shared" si="34"/>
        <v/>
      </c>
    </row>
    <row r="107" spans="2:48" s="930" customFormat="1" ht="15.5">
      <c r="B107" s="929">
        <v>94</v>
      </c>
      <c r="C107" s="924"/>
      <c r="D107" s="923"/>
      <c r="E107" s="920"/>
      <c r="F107" s="928"/>
      <c r="G107" s="921"/>
      <c r="H107" s="920"/>
      <c r="I107" s="928"/>
      <c r="J107" s="921"/>
      <c r="K107" s="920"/>
      <c r="L107" s="927" t="str">
        <f>IF(D107="","",IF('8c1 - MSA Attribute - Form'!AD107="TRUE","Y","N"))</f>
        <v/>
      </c>
      <c r="M107" s="926" t="str">
        <f>IF(E107="","",IF('8c1 - MSA Attribute - Form'!AE107="TRUE","Y","N"))</f>
        <v/>
      </c>
      <c r="P107" s="917">
        <v>94</v>
      </c>
      <c r="Q107" s="916" t="str">
        <f>IF('8c1 - MSA Attribute - Form'!C107="","",IF('8c1 - MSA Attribute - Form'!C107='8c1 - MSA Attribute - Form'!$C$8,'8c1 - MSA Attribute - Form'!$B$8,'8c1 - MSA Attribute - Form'!$B$9))</f>
        <v/>
      </c>
      <c r="R107" s="915" t="str">
        <f>IF('8c1 - MSA Attribute - Form'!D107="","",IF('8c1 - MSA Attribute - Form'!D107='8c1 - MSA Attribute - Form'!$C$8,'8c1 - MSA Attribute - Form'!$B$8,'8c1 - MSA Attribute - Form'!$B$9))</f>
        <v/>
      </c>
      <c r="S107" s="913" t="str">
        <f>IF('8c1 - MSA Attribute - Form'!E107="","",IF('8c1 - MSA Attribute - Form'!E107='8c1 - MSA Attribute - Form'!$C$8,'8c1 - MSA Attribute - Form'!$B$8,'8c1 - MSA Attribute - Form'!$B$9))</f>
        <v/>
      </c>
      <c r="T107" s="915" t="str">
        <f t="shared" si="24"/>
        <v/>
      </c>
      <c r="U107" s="913" t="str">
        <f>IF('8c1 - MSA Attribute - Form'!$C107="","",IF(AK107="TRUE",1,0))</f>
        <v/>
      </c>
      <c r="V107" s="915" t="str">
        <f>IF('8c1 - MSA Attribute - Form'!H107="","",IF('8c1 - MSA Attribute - Form'!G107='8c1 - MSA Attribute - Form'!$C$8,'8c1 - MSA Attribute - Form'!$B$8,'8c1 - MSA Attribute - Form'!$B$9))</f>
        <v/>
      </c>
      <c r="W107" s="913" t="str">
        <f>IF('8c1 - MSA Attribute - Form'!G107="","",IF('8c1 - MSA Attribute - Form'!H107='8c1 - MSA Attribute - Form'!$C$8,'8c1 - MSA Attribute - Form'!$B$8,'8c1 - MSA Attribute - Form'!$B$9))</f>
        <v/>
      </c>
      <c r="X107" s="915" t="str">
        <f t="shared" si="25"/>
        <v/>
      </c>
      <c r="Y107" s="913" t="str">
        <f>IF('8c1 - MSA Attribute - Form'!$C107="","",IF(AL107="TRUE",1,0))</f>
        <v/>
      </c>
      <c r="Z107" s="915" t="str">
        <f>IF('8c1 - MSA Attribute - Form'!K107="","",IF('8c1 - MSA Attribute - Form'!J107='8c1 - MSA Attribute - Form'!$C$8,'8c1 - MSA Attribute - Form'!$B$8,'8c1 - MSA Attribute - Form'!$B$9))</f>
        <v/>
      </c>
      <c r="AA107" s="915" t="str">
        <f>IF('8c1 - MSA Attribute - Form'!J107="","",IF('8c1 - MSA Attribute - Form'!K107='8c1 - MSA Attribute - Form'!$C$8,'8c1 - MSA Attribute - Form'!$B$8,'8c1 - MSA Attribute - Form'!$B$9))</f>
        <v/>
      </c>
      <c r="AB107" s="915" t="str">
        <f t="shared" si="26"/>
        <v/>
      </c>
      <c r="AC107" s="913" t="str">
        <f>IF('8c1 - MSA Attribute - Form'!$C107="","",IF(AM107="TRUE",1,0))</f>
        <v/>
      </c>
      <c r="AD107" s="912" t="str">
        <f>IF('8c1 - MSA Attribute - Form'!G107="","",IF(Z107="",AG107,AH107))</f>
        <v/>
      </c>
      <c r="AE107" s="912" t="str">
        <f>IF('8c1 - MSA Attribute - Form'!G107="","",IF(Z107="",AI107,AJ107))</f>
        <v/>
      </c>
      <c r="AF107" s="884"/>
      <c r="AG107" s="910" t="str">
        <f>IF('8c1 - MSA Attribute - Form'!G107="","",IF($R107+$S107+$V107+$W107=4,"TRUE",IF($R107+$S107+$V107+$W107=8,"TRUE","FALSE")))</f>
        <v/>
      </c>
      <c r="AH107" s="910" t="str">
        <f>IF('8c1 - MSA Attribute - Form'!J107="","",IF($R107+$S107+$V107+$W107+$Z107+$AA107=6,"TRUE",IF($R107+$S107+$V107+$W107+$Z107+$AA107=12,"TRUE","FALSE")))</f>
        <v/>
      </c>
      <c r="AI107" s="910" t="str">
        <f>IF('8c1 - MSA Attribute - Form'!G107="","",IF($R107+$S107+$V107+$W107+$Q107=5,"TRUE",IF($R107+$S107+$V107+$W107+$Q107=10,"TRUE","FALSE")))</f>
        <v/>
      </c>
      <c r="AJ107" s="910" t="str">
        <f>IF('8c1 - MSA Attribute - Form'!J107="","",IF($R107+$S107+$V107+$W107+$Z107+$AA107+$Q107=7,"TRUE",IF($R107+$S107+$V107+$W107+$Z107+$AA107+$Q107=14,"TRUE","FALSE")))</f>
        <v/>
      </c>
      <c r="AK107" s="909" t="str">
        <f>IF('8c1 - MSA Attribute - Form'!C107="","",IF('8c1 - MSA Attribute - Form'!Q107+'8c1 - MSA Attribute - Form'!R107+'8c1 - MSA Attribute - Form'!S107=3, "TRUE",IF('8c1 - MSA Attribute - Form'!Q107+'8c1 - MSA Attribute - Form'!R107+'8c1 - MSA Attribute - Form'!S107=6,"TRUE","FALSE")))</f>
        <v/>
      </c>
      <c r="AL107" s="909" t="str">
        <f>IF('8c1 - MSA Attribute - Form'!$C107="","",IF($Q107+V107+W107=3, "TRUE",IF($Q107+V107+W107=6,"TRUE","FALSE")))</f>
        <v/>
      </c>
      <c r="AM107" s="908" t="str">
        <f>IF('8c1 - MSA Attribute - Form'!J107="","",IF('8c1 - MSA Attribute - Form'!$C107="","",IF($Q107+Z107+AA107=3, "TRUE",IF($Q107+Z107+AA107=6,"TRUE","FALSE"))))</f>
        <v/>
      </c>
      <c r="AN107" s="907" t="str">
        <f t="shared" si="27"/>
        <v/>
      </c>
      <c r="AO107" s="907" t="str">
        <f t="shared" si="28"/>
        <v/>
      </c>
      <c r="AP107" s="907" t="str">
        <f t="shared" si="29"/>
        <v/>
      </c>
      <c r="AQ107" s="907" t="str">
        <f t="shared" si="30"/>
        <v/>
      </c>
      <c r="AR107" s="907" t="str">
        <f t="shared" si="31"/>
        <v/>
      </c>
      <c r="AS107" s="907" t="str">
        <f t="shared" si="35"/>
        <v/>
      </c>
      <c r="AT107" s="907" t="str">
        <f t="shared" si="32"/>
        <v/>
      </c>
      <c r="AU107" s="907" t="str">
        <f t="shared" si="33"/>
        <v/>
      </c>
      <c r="AV107" s="907" t="str">
        <f t="shared" si="34"/>
        <v/>
      </c>
    </row>
    <row r="108" spans="2:48" s="930" customFormat="1" ht="15.5">
      <c r="B108" s="929">
        <v>95</v>
      </c>
      <c r="C108" s="924"/>
      <c r="D108" s="923"/>
      <c r="E108" s="920"/>
      <c r="F108" s="928"/>
      <c r="G108" s="921"/>
      <c r="H108" s="920"/>
      <c r="I108" s="928"/>
      <c r="J108" s="921"/>
      <c r="K108" s="920"/>
      <c r="L108" s="927" t="str">
        <f>IF(D108="","",IF('8c1 - MSA Attribute - Form'!AD108="TRUE","Y","N"))</f>
        <v/>
      </c>
      <c r="M108" s="926" t="str">
        <f>IF(E108="","",IF('8c1 - MSA Attribute - Form'!AE108="TRUE","Y","N"))</f>
        <v/>
      </c>
      <c r="P108" s="917">
        <v>95</v>
      </c>
      <c r="Q108" s="916" t="str">
        <f>IF('8c1 - MSA Attribute - Form'!C108="","",IF('8c1 - MSA Attribute - Form'!C108='8c1 - MSA Attribute - Form'!$C$8,'8c1 - MSA Attribute - Form'!$B$8,'8c1 - MSA Attribute - Form'!$B$9))</f>
        <v/>
      </c>
      <c r="R108" s="915" t="str">
        <f>IF('8c1 - MSA Attribute - Form'!D108="","",IF('8c1 - MSA Attribute - Form'!D108='8c1 - MSA Attribute - Form'!$C$8,'8c1 - MSA Attribute - Form'!$B$8,'8c1 - MSA Attribute - Form'!$B$9))</f>
        <v/>
      </c>
      <c r="S108" s="913" t="str">
        <f>IF('8c1 - MSA Attribute - Form'!E108="","",IF('8c1 - MSA Attribute - Form'!E108='8c1 - MSA Attribute - Form'!$C$8,'8c1 - MSA Attribute - Form'!$B$8,'8c1 - MSA Attribute - Form'!$B$9))</f>
        <v/>
      </c>
      <c r="T108" s="915" t="str">
        <f t="shared" si="24"/>
        <v/>
      </c>
      <c r="U108" s="913" t="str">
        <f>IF('8c1 - MSA Attribute - Form'!$C108="","",IF(AK108="TRUE",1,0))</f>
        <v/>
      </c>
      <c r="V108" s="915" t="str">
        <f>IF('8c1 - MSA Attribute - Form'!H108="","",IF('8c1 - MSA Attribute - Form'!G108='8c1 - MSA Attribute - Form'!$C$8,'8c1 - MSA Attribute - Form'!$B$8,'8c1 - MSA Attribute - Form'!$B$9))</f>
        <v/>
      </c>
      <c r="W108" s="913" t="str">
        <f>IF('8c1 - MSA Attribute - Form'!G108="","",IF('8c1 - MSA Attribute - Form'!H108='8c1 - MSA Attribute - Form'!$C$8,'8c1 - MSA Attribute - Form'!$B$8,'8c1 - MSA Attribute - Form'!$B$9))</f>
        <v/>
      </c>
      <c r="X108" s="915" t="str">
        <f t="shared" si="25"/>
        <v/>
      </c>
      <c r="Y108" s="913" t="str">
        <f>IF('8c1 - MSA Attribute - Form'!$C108="","",IF(AL108="TRUE",1,0))</f>
        <v/>
      </c>
      <c r="Z108" s="915" t="str">
        <f>IF('8c1 - MSA Attribute - Form'!K108="","",IF('8c1 - MSA Attribute - Form'!J108='8c1 - MSA Attribute - Form'!$C$8,'8c1 - MSA Attribute - Form'!$B$8,'8c1 - MSA Attribute - Form'!$B$9))</f>
        <v/>
      </c>
      <c r="AA108" s="915" t="str">
        <f>IF('8c1 - MSA Attribute - Form'!J108="","",IF('8c1 - MSA Attribute - Form'!K108='8c1 - MSA Attribute - Form'!$C$8,'8c1 - MSA Attribute - Form'!$B$8,'8c1 - MSA Attribute - Form'!$B$9))</f>
        <v/>
      </c>
      <c r="AB108" s="915" t="str">
        <f t="shared" si="26"/>
        <v/>
      </c>
      <c r="AC108" s="913" t="str">
        <f>IF('8c1 - MSA Attribute - Form'!$C108="","",IF(AM108="TRUE",1,0))</f>
        <v/>
      </c>
      <c r="AD108" s="912" t="str">
        <f>IF('8c1 - MSA Attribute - Form'!G108="","",IF(Z108="",AG108,AH108))</f>
        <v/>
      </c>
      <c r="AE108" s="912" t="str">
        <f>IF('8c1 - MSA Attribute - Form'!G108="","",IF(Z108="",AI108,AJ108))</f>
        <v/>
      </c>
      <c r="AF108" s="884"/>
      <c r="AG108" s="910" t="str">
        <f>IF('8c1 - MSA Attribute - Form'!G108="","",IF($R108+$S108+$V108+$W108=4,"TRUE",IF($R108+$S108+$V108+$W108=8,"TRUE","FALSE")))</f>
        <v/>
      </c>
      <c r="AH108" s="910" t="str">
        <f>IF('8c1 - MSA Attribute - Form'!J108="","",IF($R108+$S108+$V108+$W108+$Z108+$AA108=6,"TRUE",IF($R108+$S108+$V108+$W108+$Z108+$AA108=12,"TRUE","FALSE")))</f>
        <v/>
      </c>
      <c r="AI108" s="910" t="str">
        <f>IF('8c1 - MSA Attribute - Form'!G108="","",IF($R108+$S108+$V108+$W108+$Q108=5,"TRUE",IF($R108+$S108+$V108+$W108+$Q108=10,"TRUE","FALSE")))</f>
        <v/>
      </c>
      <c r="AJ108" s="910" t="str">
        <f>IF('8c1 - MSA Attribute - Form'!J108="","",IF($R108+$S108+$V108+$W108+$Z108+$AA108+$Q108=7,"TRUE",IF($R108+$S108+$V108+$W108+$Z108+$AA108+$Q108=14,"TRUE","FALSE")))</f>
        <v/>
      </c>
      <c r="AK108" s="909" t="str">
        <f>IF('8c1 - MSA Attribute - Form'!C108="","",IF('8c1 - MSA Attribute - Form'!Q108+'8c1 - MSA Attribute - Form'!R108+'8c1 - MSA Attribute - Form'!S108=3, "TRUE",IF('8c1 - MSA Attribute - Form'!Q108+'8c1 - MSA Attribute - Form'!R108+'8c1 - MSA Attribute - Form'!S108=6,"TRUE","FALSE")))</f>
        <v/>
      </c>
      <c r="AL108" s="909" t="str">
        <f>IF('8c1 - MSA Attribute - Form'!$C108="","",IF($Q108+V108+W108=3, "TRUE",IF($Q108+V108+W108=6,"TRUE","FALSE")))</f>
        <v/>
      </c>
      <c r="AM108" s="908" t="str">
        <f>IF('8c1 - MSA Attribute - Form'!J108="","",IF('8c1 - MSA Attribute - Form'!$C108="","",IF($Q108+Z108+AA108=3, "TRUE",IF($Q108+Z108+AA108=6,"TRUE","FALSE"))))</f>
        <v/>
      </c>
      <c r="AN108" s="907" t="str">
        <f t="shared" si="27"/>
        <v/>
      </c>
      <c r="AO108" s="907" t="str">
        <f t="shared" si="28"/>
        <v/>
      </c>
      <c r="AP108" s="907" t="str">
        <f t="shared" si="29"/>
        <v/>
      </c>
      <c r="AQ108" s="907" t="str">
        <f t="shared" si="30"/>
        <v/>
      </c>
      <c r="AR108" s="907" t="str">
        <f t="shared" si="31"/>
        <v/>
      </c>
      <c r="AS108" s="907" t="str">
        <f t="shared" si="35"/>
        <v/>
      </c>
      <c r="AT108" s="907" t="str">
        <f t="shared" si="32"/>
        <v/>
      </c>
      <c r="AU108" s="907" t="str">
        <f t="shared" si="33"/>
        <v/>
      </c>
      <c r="AV108" s="907" t="str">
        <f t="shared" si="34"/>
        <v/>
      </c>
    </row>
    <row r="109" spans="2:48" s="930" customFormat="1" ht="15.5">
      <c r="B109" s="929">
        <v>96</v>
      </c>
      <c r="C109" s="924"/>
      <c r="D109" s="923"/>
      <c r="E109" s="920"/>
      <c r="F109" s="928"/>
      <c r="G109" s="921"/>
      <c r="H109" s="920"/>
      <c r="I109" s="928"/>
      <c r="J109" s="921"/>
      <c r="K109" s="920"/>
      <c r="L109" s="927" t="str">
        <f>IF(D109="","",IF('8c1 - MSA Attribute - Form'!AD109="TRUE","Y","N"))</f>
        <v/>
      </c>
      <c r="M109" s="926" t="str">
        <f>IF(E109="","",IF('8c1 - MSA Attribute - Form'!AE109="TRUE","Y","N"))</f>
        <v/>
      </c>
      <c r="P109" s="917">
        <v>96</v>
      </c>
      <c r="Q109" s="916" t="str">
        <f>IF('8c1 - MSA Attribute - Form'!C109="","",IF('8c1 - MSA Attribute - Form'!C109='8c1 - MSA Attribute - Form'!$C$8,'8c1 - MSA Attribute - Form'!$B$8,'8c1 - MSA Attribute - Form'!$B$9))</f>
        <v/>
      </c>
      <c r="R109" s="915" t="str">
        <f>IF('8c1 - MSA Attribute - Form'!D109="","",IF('8c1 - MSA Attribute - Form'!D109='8c1 - MSA Attribute - Form'!$C$8,'8c1 - MSA Attribute - Form'!$B$8,'8c1 - MSA Attribute - Form'!$B$9))</f>
        <v/>
      </c>
      <c r="S109" s="913" t="str">
        <f>IF('8c1 - MSA Attribute - Form'!E109="","",IF('8c1 - MSA Attribute - Form'!E109='8c1 - MSA Attribute - Form'!$C$8,'8c1 - MSA Attribute - Form'!$B$8,'8c1 - MSA Attribute - Form'!$B$9))</f>
        <v/>
      </c>
      <c r="T109" s="915" t="str">
        <f t="shared" si="24"/>
        <v/>
      </c>
      <c r="U109" s="913" t="str">
        <f>IF('8c1 - MSA Attribute - Form'!$C109="","",IF(AK109="TRUE",1,0))</f>
        <v/>
      </c>
      <c r="V109" s="915" t="str">
        <f>IF('8c1 - MSA Attribute - Form'!H109="","",IF('8c1 - MSA Attribute - Form'!G109='8c1 - MSA Attribute - Form'!$C$8,'8c1 - MSA Attribute - Form'!$B$8,'8c1 - MSA Attribute - Form'!$B$9))</f>
        <v/>
      </c>
      <c r="W109" s="913" t="str">
        <f>IF('8c1 - MSA Attribute - Form'!G109="","",IF('8c1 - MSA Attribute - Form'!H109='8c1 - MSA Attribute - Form'!$C$8,'8c1 - MSA Attribute - Form'!$B$8,'8c1 - MSA Attribute - Form'!$B$9))</f>
        <v/>
      </c>
      <c r="X109" s="915" t="str">
        <f t="shared" si="25"/>
        <v/>
      </c>
      <c r="Y109" s="913" t="str">
        <f>IF('8c1 - MSA Attribute - Form'!$C109="","",IF(AL109="TRUE",1,0))</f>
        <v/>
      </c>
      <c r="Z109" s="915" t="str">
        <f>IF('8c1 - MSA Attribute - Form'!K109="","",IF('8c1 - MSA Attribute - Form'!J109='8c1 - MSA Attribute - Form'!$C$8,'8c1 - MSA Attribute - Form'!$B$8,'8c1 - MSA Attribute - Form'!$B$9))</f>
        <v/>
      </c>
      <c r="AA109" s="915" t="str">
        <f>IF('8c1 - MSA Attribute - Form'!J109="","",IF('8c1 - MSA Attribute - Form'!K109='8c1 - MSA Attribute - Form'!$C$8,'8c1 - MSA Attribute - Form'!$B$8,'8c1 - MSA Attribute - Form'!$B$9))</f>
        <v/>
      </c>
      <c r="AB109" s="915" t="str">
        <f t="shared" si="26"/>
        <v/>
      </c>
      <c r="AC109" s="913" t="str">
        <f>IF('8c1 - MSA Attribute - Form'!$C109="","",IF(AM109="TRUE",1,0))</f>
        <v/>
      </c>
      <c r="AD109" s="912" t="str">
        <f>IF('8c1 - MSA Attribute - Form'!G109="","",IF(Z109="",AG109,AH109))</f>
        <v/>
      </c>
      <c r="AE109" s="912" t="str">
        <f>IF('8c1 - MSA Attribute - Form'!G109="","",IF(Z109="",AI109,AJ109))</f>
        <v/>
      </c>
      <c r="AF109" s="884"/>
      <c r="AG109" s="910" t="str">
        <f>IF('8c1 - MSA Attribute - Form'!G109="","",IF($R109+$S109+$V109+$W109=4,"TRUE",IF($R109+$S109+$V109+$W109=8,"TRUE","FALSE")))</f>
        <v/>
      </c>
      <c r="AH109" s="910" t="str">
        <f>IF('8c1 - MSA Attribute - Form'!J109="","",IF($R109+$S109+$V109+$W109+$Z109+$AA109=6,"TRUE",IF($R109+$S109+$V109+$W109+$Z109+$AA109=12,"TRUE","FALSE")))</f>
        <v/>
      </c>
      <c r="AI109" s="910" t="str">
        <f>IF('8c1 - MSA Attribute - Form'!G109="","",IF($R109+$S109+$V109+$W109+$Q109=5,"TRUE",IF($R109+$S109+$V109+$W109+$Q109=10,"TRUE","FALSE")))</f>
        <v/>
      </c>
      <c r="AJ109" s="910" t="str">
        <f>IF('8c1 - MSA Attribute - Form'!J109="","",IF($R109+$S109+$V109+$W109+$Z109+$AA109+$Q109=7,"TRUE",IF($R109+$S109+$V109+$W109+$Z109+$AA109+$Q109=14,"TRUE","FALSE")))</f>
        <v/>
      </c>
      <c r="AK109" s="909" t="str">
        <f>IF('8c1 - MSA Attribute - Form'!C109="","",IF('8c1 - MSA Attribute - Form'!Q109+'8c1 - MSA Attribute - Form'!R109+'8c1 - MSA Attribute - Form'!S109=3, "TRUE",IF('8c1 - MSA Attribute - Form'!Q109+'8c1 - MSA Attribute - Form'!R109+'8c1 - MSA Attribute - Form'!S109=6,"TRUE","FALSE")))</f>
        <v/>
      </c>
      <c r="AL109" s="909" t="str">
        <f>IF('8c1 - MSA Attribute - Form'!$C109="","",IF($Q109+V109+W109=3, "TRUE",IF($Q109+V109+W109=6,"TRUE","FALSE")))</f>
        <v/>
      </c>
      <c r="AM109" s="908" t="str">
        <f>IF('8c1 - MSA Attribute - Form'!J109="","",IF('8c1 - MSA Attribute - Form'!$C109="","",IF($Q109+Z109+AA109=3, "TRUE",IF($Q109+Z109+AA109=6,"TRUE","FALSE"))))</f>
        <v/>
      </c>
      <c r="AN109" s="907" t="str">
        <f t="shared" si="27"/>
        <v/>
      </c>
      <c r="AO109" s="907" t="str">
        <f t="shared" si="28"/>
        <v/>
      </c>
      <c r="AP109" s="907" t="str">
        <f t="shared" si="29"/>
        <v/>
      </c>
      <c r="AQ109" s="907" t="str">
        <f t="shared" si="30"/>
        <v/>
      </c>
      <c r="AR109" s="907" t="str">
        <f t="shared" si="31"/>
        <v/>
      </c>
      <c r="AS109" s="907" t="str">
        <f t="shared" si="35"/>
        <v/>
      </c>
      <c r="AT109" s="907" t="str">
        <f t="shared" si="32"/>
        <v/>
      </c>
      <c r="AU109" s="907" t="str">
        <f t="shared" si="33"/>
        <v/>
      </c>
      <c r="AV109" s="907" t="str">
        <f t="shared" si="34"/>
        <v/>
      </c>
    </row>
    <row r="110" spans="2:48" ht="15.5">
      <c r="B110" s="929">
        <v>97</v>
      </c>
      <c r="C110" s="924"/>
      <c r="D110" s="923"/>
      <c r="E110" s="920"/>
      <c r="F110" s="928"/>
      <c r="G110" s="921"/>
      <c r="H110" s="920"/>
      <c r="I110" s="928"/>
      <c r="J110" s="921"/>
      <c r="K110" s="920"/>
      <c r="L110" s="927" t="str">
        <f>IF(D110="","",IF('8c1 - MSA Attribute - Form'!AD110="TRUE","Y","N"))</f>
        <v/>
      </c>
      <c r="M110" s="926" t="str">
        <f>IF(E110="","",IF('8c1 - MSA Attribute - Form'!AE110="TRUE","Y","N"))</f>
        <v/>
      </c>
      <c r="P110" s="917">
        <v>97</v>
      </c>
      <c r="Q110" s="916" t="str">
        <f>IF('8c1 - MSA Attribute - Form'!C110="","",IF('8c1 - MSA Attribute - Form'!C110='8c1 - MSA Attribute - Form'!$C$8,'8c1 - MSA Attribute - Form'!$B$8,'8c1 - MSA Attribute - Form'!$B$9))</f>
        <v/>
      </c>
      <c r="R110" s="915" t="str">
        <f>IF('8c1 - MSA Attribute - Form'!D110="","",IF('8c1 - MSA Attribute - Form'!D110='8c1 - MSA Attribute - Form'!$C$8,'8c1 - MSA Attribute - Form'!$B$8,'8c1 - MSA Attribute - Form'!$B$9))</f>
        <v/>
      </c>
      <c r="S110" s="913" t="str">
        <f>IF('8c1 - MSA Attribute - Form'!E110="","",IF('8c1 - MSA Attribute - Form'!E110='8c1 - MSA Attribute - Form'!$C$8,'8c1 - MSA Attribute - Form'!$B$8,'8c1 - MSA Attribute - Form'!$B$9))</f>
        <v/>
      </c>
      <c r="T110" s="915" t="str">
        <f t="shared" ref="T110:T113" si="36">IF(R110="","",IF(R110=S110,1,0))</f>
        <v/>
      </c>
      <c r="U110" s="913" t="str">
        <f>IF('8c1 - MSA Attribute - Form'!$C110="","",IF(AK110="TRUE",1,0))</f>
        <v/>
      </c>
      <c r="V110" s="915" t="str">
        <f>IF('8c1 - MSA Attribute - Form'!H110="","",IF('8c1 - MSA Attribute - Form'!G110='8c1 - MSA Attribute - Form'!$C$8,'8c1 - MSA Attribute - Form'!$B$8,'8c1 - MSA Attribute - Form'!$B$9))</f>
        <v/>
      </c>
      <c r="W110" s="913" t="str">
        <f>IF('8c1 - MSA Attribute - Form'!G110="","",IF('8c1 - MSA Attribute - Form'!H110='8c1 - MSA Attribute - Form'!$C$8,'8c1 - MSA Attribute - Form'!$B$8,'8c1 - MSA Attribute - Form'!$B$9))</f>
        <v/>
      </c>
      <c r="X110" s="915" t="str">
        <f t="shared" ref="X110:X113" si="37">IF(V110="","",IF(V110=W110,1,0))</f>
        <v/>
      </c>
      <c r="Y110" s="913" t="str">
        <f>IF('8c1 - MSA Attribute - Form'!$C110="","",IF(AL110="TRUE",1,0))</f>
        <v/>
      </c>
      <c r="Z110" s="915" t="str">
        <f>IF('8c1 - MSA Attribute - Form'!K110="","",IF('8c1 - MSA Attribute - Form'!J110='8c1 - MSA Attribute - Form'!$C$8,'8c1 - MSA Attribute - Form'!$B$8,'8c1 - MSA Attribute - Form'!$B$9))</f>
        <v/>
      </c>
      <c r="AA110" s="915" t="str">
        <f>IF('8c1 - MSA Attribute - Form'!J110="","",IF('8c1 - MSA Attribute - Form'!K110='8c1 - MSA Attribute - Form'!$C$8,'8c1 - MSA Attribute - Form'!$B$8,'8c1 - MSA Attribute - Form'!$B$9))</f>
        <v/>
      </c>
      <c r="AB110" s="915" t="str">
        <f t="shared" ref="AB110:AB113" si="38">IF(Z110="","",IF(Z110=AA110,1,0))</f>
        <v/>
      </c>
      <c r="AC110" s="913" t="str">
        <f>IF('8c1 - MSA Attribute - Form'!$C110="","",IF(AM110="TRUE",1,0))</f>
        <v/>
      </c>
      <c r="AD110" s="912" t="str">
        <f>IF('8c1 - MSA Attribute - Form'!G110="","",IF(Z110="",AG110,AH110))</f>
        <v/>
      </c>
      <c r="AE110" s="912" t="str">
        <f>IF('8c1 - MSA Attribute - Form'!G110="","",IF(Z110="",AI110,AJ110))</f>
        <v/>
      </c>
      <c r="AF110" s="884"/>
      <c r="AG110" s="910" t="str">
        <f>IF('8c1 - MSA Attribute - Form'!G110="","",IF($R110+$S110+$V110+$W110=4,"TRUE",IF($R110+$S110+$V110+$W110=8,"TRUE","FALSE")))</f>
        <v/>
      </c>
      <c r="AH110" s="910" t="str">
        <f>IF('8c1 - MSA Attribute - Form'!J110="","",IF($R110+$S110+$V110+$W110+$Z110+$AA110=6,"TRUE",IF($R110+$S110+$V110+$W110+$Z110+$AA110=12,"TRUE","FALSE")))</f>
        <v/>
      </c>
      <c r="AI110" s="910" t="str">
        <f>IF('8c1 - MSA Attribute - Form'!G110="","",IF($R110+$S110+$V110+$W110+$Q110=5,"TRUE",IF($R110+$S110+$V110+$W110+$Q110=10,"TRUE","FALSE")))</f>
        <v/>
      </c>
      <c r="AJ110" s="910" t="str">
        <f>IF('8c1 - MSA Attribute - Form'!J110="","",IF($R110+$S110+$V110+$W110+$Z110+$AA110+$Q110=7,"TRUE",IF($R110+$S110+$V110+$W110+$Z110+$AA110+$Q110=14,"TRUE","FALSE")))</f>
        <v/>
      </c>
      <c r="AK110" s="909" t="str">
        <f>IF('8c1 - MSA Attribute - Form'!C110="","",IF('8c1 - MSA Attribute - Form'!Q110+'8c1 - MSA Attribute - Form'!R110+'8c1 - MSA Attribute - Form'!S110=3, "TRUE",IF('8c1 - MSA Attribute - Form'!Q110+'8c1 - MSA Attribute - Form'!R110+'8c1 - MSA Attribute - Form'!S110=6,"TRUE","FALSE")))</f>
        <v/>
      </c>
      <c r="AL110" s="909" t="str">
        <f>IF('8c1 - MSA Attribute - Form'!$C110="","",IF($Q110+V110+W110=3, "TRUE",IF($Q110+V110+W110=6,"TRUE","FALSE")))</f>
        <v/>
      </c>
      <c r="AM110" s="908" t="str">
        <f>IF('8c1 - MSA Attribute - Form'!J110="","",IF('8c1 - MSA Attribute - Form'!$C110="","",IF($Q110+Z110+AA110=3, "TRUE",IF($Q110+Z110+AA110=6,"TRUE","FALSE"))))</f>
        <v/>
      </c>
      <c r="AN110" s="907" t="str">
        <f t="shared" si="27"/>
        <v/>
      </c>
      <c r="AO110" s="907" t="str">
        <f t="shared" si="28"/>
        <v/>
      </c>
      <c r="AP110" s="907" t="str">
        <f t="shared" si="29"/>
        <v/>
      </c>
      <c r="AQ110" s="907" t="str">
        <f t="shared" si="30"/>
        <v/>
      </c>
      <c r="AR110" s="907" t="str">
        <f t="shared" si="31"/>
        <v/>
      </c>
      <c r="AS110" s="907" t="str">
        <f t="shared" si="35"/>
        <v/>
      </c>
      <c r="AT110" s="907" t="str">
        <f t="shared" si="32"/>
        <v/>
      </c>
      <c r="AU110" s="907" t="str">
        <f t="shared" si="33"/>
        <v/>
      </c>
      <c r="AV110" s="907" t="str">
        <f t="shared" si="34"/>
        <v/>
      </c>
    </row>
    <row r="111" spans="2:48" ht="15.5">
      <c r="B111" s="929">
        <v>98</v>
      </c>
      <c r="C111" s="924"/>
      <c r="D111" s="923"/>
      <c r="E111" s="920"/>
      <c r="F111" s="928"/>
      <c r="G111" s="921"/>
      <c r="H111" s="920"/>
      <c r="I111" s="928"/>
      <c r="J111" s="921"/>
      <c r="K111" s="920"/>
      <c r="L111" s="927" t="str">
        <f>IF(D111="","",IF('8c1 - MSA Attribute - Form'!AD111="TRUE","Y","N"))</f>
        <v/>
      </c>
      <c r="M111" s="926" t="str">
        <f>IF(E111="","",IF('8c1 - MSA Attribute - Form'!AE111="TRUE","Y","N"))</f>
        <v/>
      </c>
      <c r="P111" s="917">
        <v>98</v>
      </c>
      <c r="Q111" s="916" t="str">
        <f>IF('8c1 - MSA Attribute - Form'!C111="","",IF('8c1 - MSA Attribute - Form'!C111='8c1 - MSA Attribute - Form'!$C$8,'8c1 - MSA Attribute - Form'!$B$8,'8c1 - MSA Attribute - Form'!$B$9))</f>
        <v/>
      </c>
      <c r="R111" s="915" t="str">
        <f>IF('8c1 - MSA Attribute - Form'!D111="","",IF('8c1 - MSA Attribute - Form'!D111='8c1 - MSA Attribute - Form'!$C$8,'8c1 - MSA Attribute - Form'!$B$8,'8c1 - MSA Attribute - Form'!$B$9))</f>
        <v/>
      </c>
      <c r="S111" s="913" t="str">
        <f>IF('8c1 - MSA Attribute - Form'!E111="","",IF('8c1 - MSA Attribute - Form'!E111='8c1 - MSA Attribute - Form'!$C$8,'8c1 - MSA Attribute - Form'!$B$8,'8c1 - MSA Attribute - Form'!$B$9))</f>
        <v/>
      </c>
      <c r="T111" s="915" t="str">
        <f t="shared" si="36"/>
        <v/>
      </c>
      <c r="U111" s="913" t="str">
        <f>IF('8c1 - MSA Attribute - Form'!$C111="","",IF(AK111="TRUE",1,0))</f>
        <v/>
      </c>
      <c r="V111" s="915" t="str">
        <f>IF('8c1 - MSA Attribute - Form'!H111="","",IF('8c1 - MSA Attribute - Form'!G111='8c1 - MSA Attribute - Form'!$C$8,'8c1 - MSA Attribute - Form'!$B$8,'8c1 - MSA Attribute - Form'!$B$9))</f>
        <v/>
      </c>
      <c r="W111" s="913" t="str">
        <f>IF('8c1 - MSA Attribute - Form'!G111="","",IF('8c1 - MSA Attribute - Form'!H111='8c1 - MSA Attribute - Form'!$C$8,'8c1 - MSA Attribute - Form'!$B$8,'8c1 - MSA Attribute - Form'!$B$9))</f>
        <v/>
      </c>
      <c r="X111" s="915" t="str">
        <f t="shared" si="37"/>
        <v/>
      </c>
      <c r="Y111" s="913" t="str">
        <f>IF('8c1 - MSA Attribute - Form'!$C111="","",IF(AL111="TRUE",1,0))</f>
        <v/>
      </c>
      <c r="Z111" s="915" t="str">
        <f>IF('8c1 - MSA Attribute - Form'!K111="","",IF('8c1 - MSA Attribute - Form'!J111='8c1 - MSA Attribute - Form'!$C$8,'8c1 - MSA Attribute - Form'!$B$8,'8c1 - MSA Attribute - Form'!$B$9))</f>
        <v/>
      </c>
      <c r="AA111" s="915" t="str">
        <f>IF('8c1 - MSA Attribute - Form'!J111="","",IF('8c1 - MSA Attribute - Form'!K111='8c1 - MSA Attribute - Form'!$C$8,'8c1 - MSA Attribute - Form'!$B$8,'8c1 - MSA Attribute - Form'!$B$9))</f>
        <v/>
      </c>
      <c r="AB111" s="915" t="str">
        <f t="shared" si="38"/>
        <v/>
      </c>
      <c r="AC111" s="913" t="str">
        <f>IF('8c1 - MSA Attribute - Form'!$C111="","",IF(AM111="TRUE",1,0))</f>
        <v/>
      </c>
      <c r="AD111" s="912" t="str">
        <f>IF('8c1 - MSA Attribute - Form'!G111="","",IF(Z111="",AG111,AH111))</f>
        <v/>
      </c>
      <c r="AE111" s="912" t="str">
        <f>IF('8c1 - MSA Attribute - Form'!G111="","",IF(Z111="",AI111,AJ111))</f>
        <v/>
      </c>
      <c r="AF111" s="884"/>
      <c r="AG111" s="910" t="str">
        <f>IF('8c1 - MSA Attribute - Form'!G111="","",IF($R111+$S111+$V111+$W111=4,"TRUE",IF($R111+$S111+$V111+$W111=8,"TRUE","FALSE")))</f>
        <v/>
      </c>
      <c r="AH111" s="910" t="str">
        <f>IF('8c1 - MSA Attribute - Form'!J111="","",IF($R111+$S111+$V111+$W111+$Z111+$AA111=6,"TRUE",IF($R111+$S111+$V111+$W111+$Z111+$AA111=12,"TRUE","FALSE")))</f>
        <v/>
      </c>
      <c r="AI111" s="910" t="str">
        <f>IF('8c1 - MSA Attribute - Form'!G111="","",IF($R111+$S111+$V111+$W111+$Q111=5,"TRUE",IF($R111+$S111+$V111+$W111+$Q111=10,"TRUE","FALSE")))</f>
        <v/>
      </c>
      <c r="AJ111" s="910" t="str">
        <f>IF('8c1 - MSA Attribute - Form'!J111="","",IF($R111+$S111+$V111+$W111+$Z111+$AA111+$Q111=7,"TRUE",IF($R111+$S111+$V111+$W111+$Z111+$AA111+$Q111=14,"TRUE","FALSE")))</f>
        <v/>
      </c>
      <c r="AK111" s="909" t="str">
        <f>IF('8c1 - MSA Attribute - Form'!C111="","",IF('8c1 - MSA Attribute - Form'!Q111+'8c1 - MSA Attribute - Form'!R111+'8c1 - MSA Attribute - Form'!S111=3, "TRUE",IF('8c1 - MSA Attribute - Form'!Q111+'8c1 - MSA Attribute - Form'!R111+'8c1 - MSA Attribute - Form'!S111=6,"TRUE","FALSE")))</f>
        <v/>
      </c>
      <c r="AL111" s="909" t="str">
        <f>IF('8c1 - MSA Attribute - Form'!$C111="","",IF($Q111+V111+W111=3, "TRUE",IF($Q111+V111+W111=6,"TRUE","FALSE")))</f>
        <v/>
      </c>
      <c r="AM111" s="908" t="str">
        <f>IF('8c1 - MSA Attribute - Form'!J111="","",IF('8c1 - MSA Attribute - Form'!$C111="","",IF($Q111+Z111+AA111=3, "TRUE",IF($Q111+Z111+AA111=6,"TRUE","FALSE"))))</f>
        <v/>
      </c>
      <c r="AN111" s="907" t="str">
        <f t="shared" si="27"/>
        <v/>
      </c>
      <c r="AO111" s="907" t="str">
        <f t="shared" si="28"/>
        <v/>
      </c>
      <c r="AP111" s="907" t="str">
        <f t="shared" si="29"/>
        <v/>
      </c>
      <c r="AQ111" s="907" t="str">
        <f t="shared" si="30"/>
        <v/>
      </c>
      <c r="AR111" s="907" t="str">
        <f t="shared" si="31"/>
        <v/>
      </c>
      <c r="AS111" s="907" t="str">
        <f t="shared" si="35"/>
        <v/>
      </c>
      <c r="AT111" s="907" t="str">
        <f t="shared" si="32"/>
        <v/>
      </c>
      <c r="AU111" s="907" t="str">
        <f t="shared" si="33"/>
        <v/>
      </c>
      <c r="AV111" s="907" t="str">
        <f t="shared" si="34"/>
        <v/>
      </c>
    </row>
    <row r="112" spans="2:48" ht="15.5">
      <c r="B112" s="929">
        <v>99</v>
      </c>
      <c r="C112" s="924"/>
      <c r="D112" s="923"/>
      <c r="E112" s="920"/>
      <c r="F112" s="928"/>
      <c r="G112" s="921"/>
      <c r="H112" s="920"/>
      <c r="I112" s="928"/>
      <c r="J112" s="921"/>
      <c r="K112" s="920"/>
      <c r="L112" s="927" t="str">
        <f>IF(D112="","",IF('8c1 - MSA Attribute - Form'!AD112="TRUE","Y","N"))</f>
        <v/>
      </c>
      <c r="M112" s="926" t="str">
        <f>IF(E112="","",IF('8c1 - MSA Attribute - Form'!AE112="TRUE","Y","N"))</f>
        <v/>
      </c>
      <c r="P112" s="917">
        <v>99</v>
      </c>
      <c r="Q112" s="916" t="str">
        <f>IF('8c1 - MSA Attribute - Form'!C112="","",IF('8c1 - MSA Attribute - Form'!C112='8c1 - MSA Attribute - Form'!$C$8,'8c1 - MSA Attribute - Form'!$B$8,'8c1 - MSA Attribute - Form'!$B$9))</f>
        <v/>
      </c>
      <c r="R112" s="915" t="str">
        <f>IF('8c1 - MSA Attribute - Form'!D112="","",IF('8c1 - MSA Attribute - Form'!D112='8c1 - MSA Attribute - Form'!$C$8,'8c1 - MSA Attribute - Form'!$B$8,'8c1 - MSA Attribute - Form'!$B$9))</f>
        <v/>
      </c>
      <c r="S112" s="913" t="str">
        <f>IF('8c1 - MSA Attribute - Form'!E112="","",IF('8c1 - MSA Attribute - Form'!E112='8c1 - MSA Attribute - Form'!$C$8,'8c1 - MSA Attribute - Form'!$B$8,'8c1 - MSA Attribute - Form'!$B$9))</f>
        <v/>
      </c>
      <c r="T112" s="915" t="str">
        <f t="shared" si="36"/>
        <v/>
      </c>
      <c r="U112" s="913" t="str">
        <f>IF('8c1 - MSA Attribute - Form'!$C112="","",IF(AK112="TRUE",1,0))</f>
        <v/>
      </c>
      <c r="V112" s="915" t="str">
        <f>IF('8c1 - MSA Attribute - Form'!H112="","",IF('8c1 - MSA Attribute - Form'!G112='8c1 - MSA Attribute - Form'!$C$8,'8c1 - MSA Attribute - Form'!$B$8,'8c1 - MSA Attribute - Form'!$B$9))</f>
        <v/>
      </c>
      <c r="W112" s="913" t="str">
        <f>IF('8c1 - MSA Attribute - Form'!G112="","",IF('8c1 - MSA Attribute - Form'!H112='8c1 - MSA Attribute - Form'!$C$8,'8c1 - MSA Attribute - Form'!$B$8,'8c1 - MSA Attribute - Form'!$B$9))</f>
        <v/>
      </c>
      <c r="X112" s="915" t="str">
        <f t="shared" si="37"/>
        <v/>
      </c>
      <c r="Y112" s="913" t="str">
        <f>IF('8c1 - MSA Attribute - Form'!$C112="","",IF(AL112="TRUE",1,0))</f>
        <v/>
      </c>
      <c r="Z112" s="915" t="str">
        <f>IF('8c1 - MSA Attribute - Form'!K112="","",IF('8c1 - MSA Attribute - Form'!J112='8c1 - MSA Attribute - Form'!$C$8,'8c1 - MSA Attribute - Form'!$B$8,'8c1 - MSA Attribute - Form'!$B$9))</f>
        <v/>
      </c>
      <c r="AA112" s="915" t="str">
        <f>IF('8c1 - MSA Attribute - Form'!J112="","",IF('8c1 - MSA Attribute - Form'!K112='8c1 - MSA Attribute - Form'!$C$8,'8c1 - MSA Attribute - Form'!$B$8,'8c1 - MSA Attribute - Form'!$B$9))</f>
        <v/>
      </c>
      <c r="AB112" s="915" t="str">
        <f t="shared" si="38"/>
        <v/>
      </c>
      <c r="AC112" s="913" t="str">
        <f>IF('8c1 - MSA Attribute - Form'!$C112="","",IF(AM112="TRUE",1,0))</f>
        <v/>
      </c>
      <c r="AD112" s="912" t="str">
        <f>IF('8c1 - MSA Attribute - Form'!G112="","",IF(Z112="",AG112,AH112))</f>
        <v/>
      </c>
      <c r="AE112" s="912" t="str">
        <f>IF('8c1 - MSA Attribute - Form'!G112="","",IF(Z112="",AI112,AJ112))</f>
        <v/>
      </c>
      <c r="AF112" s="884"/>
      <c r="AG112" s="910" t="str">
        <f>IF('8c1 - MSA Attribute - Form'!G112="","",IF($R112+$S112+$V112+$W112=4,"TRUE",IF($R112+$S112+$V112+$W112=8,"TRUE","FALSE")))</f>
        <v/>
      </c>
      <c r="AH112" s="910" t="str">
        <f>IF('8c1 - MSA Attribute - Form'!J112="","",IF($R112+$S112+$V112+$W112+$Z112+$AA112=6,"TRUE",IF($R112+$S112+$V112+$W112+$Z112+$AA112=12,"TRUE","FALSE")))</f>
        <v/>
      </c>
      <c r="AI112" s="910" t="str">
        <f>IF('8c1 - MSA Attribute - Form'!G112="","",IF($R112+$S112+$V112+$W112+$Q112=5,"TRUE",IF($R112+$S112+$V112+$W112+$Q112=10,"TRUE","FALSE")))</f>
        <v/>
      </c>
      <c r="AJ112" s="910" t="str">
        <f>IF('8c1 - MSA Attribute - Form'!J112="","",IF($R112+$S112+$V112+$W112+$Z112+$AA112+$Q112=7,"TRUE",IF($R112+$S112+$V112+$W112+$Z112+$AA112+$Q112=14,"TRUE","FALSE")))</f>
        <v/>
      </c>
      <c r="AK112" s="909" t="str">
        <f>IF('8c1 - MSA Attribute - Form'!C112="","",IF('8c1 - MSA Attribute - Form'!Q112+'8c1 - MSA Attribute - Form'!R112+'8c1 - MSA Attribute - Form'!S112=3, "TRUE",IF('8c1 - MSA Attribute - Form'!Q112+'8c1 - MSA Attribute - Form'!R112+'8c1 - MSA Attribute - Form'!S112=6,"TRUE","FALSE")))</f>
        <v/>
      </c>
      <c r="AL112" s="909" t="str">
        <f>IF('8c1 - MSA Attribute - Form'!$C112="","",IF($Q112+V112+W112=3, "TRUE",IF($Q112+V112+W112=6,"TRUE","FALSE")))</f>
        <v/>
      </c>
      <c r="AM112" s="908" t="str">
        <f>IF('8c1 - MSA Attribute - Form'!J112="","",IF('8c1 - MSA Attribute - Form'!$C112="","",IF($Q112+Z112+AA112=3, "TRUE",IF($Q112+Z112+AA112=6,"TRUE","FALSE"))))</f>
        <v/>
      </c>
      <c r="AN112" s="907" t="str">
        <f t="shared" si="27"/>
        <v/>
      </c>
      <c r="AO112" s="907" t="str">
        <f t="shared" si="28"/>
        <v/>
      </c>
      <c r="AP112" s="907" t="str">
        <f t="shared" si="29"/>
        <v/>
      </c>
      <c r="AQ112" s="907" t="str">
        <f t="shared" si="30"/>
        <v/>
      </c>
      <c r="AR112" s="907" t="str">
        <f t="shared" si="31"/>
        <v/>
      </c>
      <c r="AS112" s="907" t="str">
        <f t="shared" si="35"/>
        <v/>
      </c>
      <c r="AT112" s="907" t="str">
        <f t="shared" si="32"/>
        <v/>
      </c>
      <c r="AU112" s="907" t="str">
        <f t="shared" si="33"/>
        <v/>
      </c>
      <c r="AV112" s="907" t="str">
        <f t="shared" si="34"/>
        <v/>
      </c>
    </row>
    <row r="113" spans="2:48" ht="16" thickBot="1">
      <c r="B113" s="925">
        <v>100</v>
      </c>
      <c r="C113" s="924"/>
      <c r="D113" s="923"/>
      <c r="E113" s="920"/>
      <c r="F113" s="922"/>
      <c r="G113" s="921"/>
      <c r="H113" s="920"/>
      <c r="I113" s="922"/>
      <c r="J113" s="921"/>
      <c r="K113" s="920"/>
      <c r="L113" s="919" t="str">
        <f>IF(D113="","",IF('8c1 - MSA Attribute - Form'!AD113="TRUE","Y","N"))</f>
        <v/>
      </c>
      <c r="M113" s="918" t="str">
        <f>IF(E113="","",IF('8c1 - MSA Attribute - Form'!AE113="TRUE","Y","N"))</f>
        <v/>
      </c>
      <c r="P113" s="917">
        <v>100</v>
      </c>
      <c r="Q113" s="916" t="str">
        <f>IF('8c1 - MSA Attribute - Form'!C113="","",IF('8c1 - MSA Attribute - Form'!C113='8c1 - MSA Attribute - Form'!$C$8,'8c1 - MSA Attribute - Form'!$B$8,'8c1 - MSA Attribute - Form'!$B$9))</f>
        <v/>
      </c>
      <c r="R113" s="915" t="str">
        <f>IF('8c1 - MSA Attribute - Form'!D113="","",IF('8c1 - MSA Attribute - Form'!D113='8c1 - MSA Attribute - Form'!$C$8,'8c1 - MSA Attribute - Form'!$B$8,'8c1 - MSA Attribute - Form'!$B$9))</f>
        <v/>
      </c>
      <c r="S113" s="913" t="str">
        <f>IF('8c1 - MSA Attribute - Form'!E113="","",IF('8c1 - MSA Attribute - Form'!E113='8c1 - MSA Attribute - Form'!$C$8,'8c1 - MSA Attribute - Form'!$B$8,'8c1 - MSA Attribute - Form'!$B$9))</f>
        <v/>
      </c>
      <c r="T113" s="914" t="str">
        <f t="shared" si="36"/>
        <v/>
      </c>
      <c r="U113" s="913" t="str">
        <f>IF('8c1 - MSA Attribute - Form'!$C113="","",IF(AK113="TRUE",1,0))</f>
        <v/>
      </c>
      <c r="V113" s="915" t="str">
        <f>IF('8c1 - MSA Attribute - Form'!H113="","",IF('8c1 - MSA Attribute - Form'!G113='8c1 - MSA Attribute - Form'!$C$8,'8c1 - MSA Attribute - Form'!$B$8,'8c1 - MSA Attribute - Form'!$B$9))</f>
        <v/>
      </c>
      <c r="W113" s="913" t="str">
        <f>IF('8c1 - MSA Attribute - Form'!G113="","",IF('8c1 - MSA Attribute - Form'!H113='8c1 - MSA Attribute - Form'!$C$8,'8c1 - MSA Attribute - Form'!$B$8,'8c1 - MSA Attribute - Form'!$B$9))</f>
        <v/>
      </c>
      <c r="X113" s="914" t="str">
        <f t="shared" si="37"/>
        <v/>
      </c>
      <c r="Y113" s="913" t="str">
        <f>IF('8c1 - MSA Attribute - Form'!$C113="","",IF(AL113="TRUE",1,0))</f>
        <v/>
      </c>
      <c r="Z113" s="915" t="str">
        <f>IF('8c1 - MSA Attribute - Form'!K113="","",IF('8c1 - MSA Attribute - Form'!J113='8c1 - MSA Attribute - Form'!$C$8,'8c1 - MSA Attribute - Form'!$B$8,'8c1 - MSA Attribute - Form'!$B$9))</f>
        <v/>
      </c>
      <c r="AA113" s="915" t="str">
        <f>IF('8c1 - MSA Attribute - Form'!J113="","",IF('8c1 - MSA Attribute - Form'!K113='8c1 - MSA Attribute - Form'!$C$8,'8c1 - MSA Attribute - Form'!$B$8,'8c1 - MSA Attribute - Form'!$B$9))</f>
        <v/>
      </c>
      <c r="AB113" s="914" t="str">
        <f t="shared" si="38"/>
        <v/>
      </c>
      <c r="AC113" s="913" t="str">
        <f>IF('8c1 - MSA Attribute - Form'!$C113="","",IF(AM113="TRUE",1,0))</f>
        <v/>
      </c>
      <c r="AD113" s="912" t="str">
        <f>IF('8c1 - MSA Attribute - Form'!G113="","",IF(Z113="",AG113,AH113))</f>
        <v/>
      </c>
      <c r="AE113" s="911" t="str">
        <f>IF('8c1 - MSA Attribute - Form'!G113="","",IF(Z113="",AI113,AJ113))</f>
        <v/>
      </c>
      <c r="AF113" s="884"/>
      <c r="AG113" s="910" t="str">
        <f>IF('8c1 - MSA Attribute - Form'!G113="","",IF($R113+$S113+$V113+$W113=4,"TRUE",IF($R113+$S113+$V113+$W113=8,"TRUE","FALSE")))</f>
        <v/>
      </c>
      <c r="AH113" s="910" t="str">
        <f>IF('8c1 - MSA Attribute - Form'!J113="","",IF($R113+$S113+$V113+$W113+$Z113+$AA113=6,"TRUE",IF($R113+$S113+$V113+$W113+$Z113+$AA113=12,"TRUE","FALSE")))</f>
        <v/>
      </c>
      <c r="AI113" s="910" t="str">
        <f>IF('8c1 - MSA Attribute - Form'!G113="","",IF($R113+$S113+$V113+$W113+$Q113=5,"TRUE",IF($R113+$S113+$V113+$W113+$Q113=10,"TRUE","FALSE")))</f>
        <v/>
      </c>
      <c r="AJ113" s="910" t="str">
        <f>IF('8c1 - MSA Attribute - Form'!J113="","",IF($R113+$S113+$V113+$W113+$Z113+$AA113+$Q113=7,"TRUE",IF($R113+$S113+$V113+$W113+$Z113+$AA113+$Q113=14,"TRUE","FALSE")))</f>
        <v/>
      </c>
      <c r="AK113" s="909" t="str">
        <f>IF('8c1 - MSA Attribute - Form'!C113="","",IF('8c1 - MSA Attribute - Form'!Q113+'8c1 - MSA Attribute - Form'!R113+'8c1 - MSA Attribute - Form'!S113=3, "TRUE",IF('8c1 - MSA Attribute - Form'!Q113+'8c1 - MSA Attribute - Form'!R113+'8c1 - MSA Attribute - Form'!S113=6,"TRUE","FALSE")))</f>
        <v/>
      </c>
      <c r="AL113" s="909" t="str">
        <f>IF('8c1 - MSA Attribute - Form'!$C113="","",IF($Q113+V113+W113=3, "TRUE",IF($Q113+V113+W113=6,"TRUE","FALSE")))</f>
        <v/>
      </c>
      <c r="AM113" s="908" t="str">
        <f>IF('8c1 - MSA Attribute - Form'!J113="","",IF('8c1 - MSA Attribute - Form'!$C113="","",IF($Q113+Z113+AA113=3, "TRUE",IF($Q113+Z113+AA113=6,"TRUE","FALSE"))))</f>
        <v/>
      </c>
      <c r="AN113" s="907" t="str">
        <f t="shared" si="27"/>
        <v/>
      </c>
      <c r="AO113" s="907" t="str">
        <f t="shared" si="28"/>
        <v/>
      </c>
      <c r="AP113" s="907" t="str">
        <f t="shared" si="29"/>
        <v/>
      </c>
      <c r="AQ113" s="907" t="str">
        <f t="shared" si="30"/>
        <v/>
      </c>
      <c r="AR113" s="907" t="str">
        <f t="shared" si="31"/>
        <v/>
      </c>
      <c r="AS113" s="907" t="str">
        <f t="shared" si="35"/>
        <v/>
      </c>
      <c r="AT113" s="907" t="str">
        <f t="shared" si="32"/>
        <v/>
      </c>
      <c r="AU113" s="907" t="str">
        <f t="shared" si="33"/>
        <v/>
      </c>
      <c r="AV113" s="907" t="str">
        <f t="shared" si="34"/>
        <v/>
      </c>
    </row>
    <row r="114" spans="2:48" ht="18.5" thickBot="1">
      <c r="B114" s="906"/>
      <c r="C114" s="905" t="s">
        <v>521</v>
      </c>
      <c r="D114" s="904"/>
      <c r="E114" s="901" t="e">
        <f>'8c1 - MSA Attribute - Form'!S114</f>
        <v>#DIV/0!</v>
      </c>
      <c r="F114" s="903"/>
      <c r="G114" s="902"/>
      <c r="H114" s="901" t="e">
        <f>'8c1 - MSA Attribute - Form'!W114</f>
        <v>#DIV/0!</v>
      </c>
      <c r="I114" s="903"/>
      <c r="J114" s="902"/>
      <c r="K114" s="901" t="str">
        <f>IF(J14="","0%",'8c1 - MSA Attribute - Form'!AA114)</f>
        <v>0%</v>
      </c>
      <c r="L114" s="900"/>
      <c r="P114" s="899" t="s">
        <v>520</v>
      </c>
      <c r="Q114" s="898"/>
      <c r="R114" s="895"/>
      <c r="S114" s="896" t="e">
        <f>(COUNTIF(T14:T113,"=1"))/(COUNTIF(T14:T113,"&gt;=0"))</f>
        <v>#DIV/0!</v>
      </c>
      <c r="T114" s="895"/>
      <c r="U114" s="894" t="e">
        <f>(COUNTIF(U14:U113,"=1"))/(100-COUNTBLANK(U14:U113))</f>
        <v>#DIV/0!</v>
      </c>
      <c r="V114" s="895"/>
      <c r="W114" s="896" t="e">
        <f>(COUNTIF(X14:X113,"=1"))/(COUNTIF(X14:X113,"&gt;=0"))</f>
        <v>#DIV/0!</v>
      </c>
      <c r="X114" s="897"/>
      <c r="Y114" s="894" t="e">
        <f>(COUNTIF(Y14:Y113,"=1"))/(100-COUNTBLANK(Y14:Y113))</f>
        <v>#DIV/0!</v>
      </c>
      <c r="Z114" s="895"/>
      <c r="AA114" s="896" t="str">
        <f>IF(Z14="","",(COUNTIF(AB14:AB113,"=1"))/(COUNTIF(AB14:AB113,"&gt;=0")))</f>
        <v/>
      </c>
      <c r="AB114" s="895"/>
      <c r="AC114" s="894" t="e">
        <f>(COUNTIF(AC14:AC113,"=1"))/(100-COUNTBLANK(AC14:AC113))</f>
        <v>#DIV/0!</v>
      </c>
      <c r="AD114" s="893"/>
      <c r="AE114" s="884"/>
      <c r="AF114" s="884"/>
      <c r="AG114" s="884"/>
      <c r="AH114" s="884"/>
      <c r="AI114" s="884"/>
      <c r="AJ114" s="884"/>
      <c r="AK114" s="884"/>
      <c r="AL114" s="884"/>
      <c r="AM114" s="884"/>
      <c r="AN114" s="892">
        <f t="shared" ref="AN114:AV114" si="39">SUM(AN14:AN113)</f>
        <v>0</v>
      </c>
      <c r="AO114" s="892">
        <f t="shared" si="39"/>
        <v>0</v>
      </c>
      <c r="AP114" s="892">
        <f t="shared" si="39"/>
        <v>0</v>
      </c>
      <c r="AQ114" s="892">
        <f t="shared" si="39"/>
        <v>0</v>
      </c>
      <c r="AR114" s="892">
        <f t="shared" si="39"/>
        <v>0</v>
      </c>
      <c r="AS114" s="892">
        <f t="shared" si="39"/>
        <v>0</v>
      </c>
      <c r="AT114" s="892">
        <f t="shared" si="39"/>
        <v>0</v>
      </c>
      <c r="AU114" s="892">
        <f t="shared" si="39"/>
        <v>0</v>
      </c>
      <c r="AV114" s="892">
        <f t="shared" si="39"/>
        <v>0</v>
      </c>
    </row>
    <row r="115" spans="2:48" s="882" customFormat="1" ht="18.5" thickBot="1">
      <c r="B115" s="891"/>
      <c r="C115" s="890" t="s">
        <v>519</v>
      </c>
      <c r="D115" s="889"/>
      <c r="E115" s="888" t="str">
        <f>IF(C14="","Known",'8c1 - MSA Attribute - Form'!U114)</f>
        <v>Known</v>
      </c>
      <c r="F115" s="879"/>
      <c r="G115" s="879"/>
      <c r="H115" s="887" t="str">
        <f>IF(C14="","Known",'8c1 - MSA Attribute - Form'!Y114)</f>
        <v>Known</v>
      </c>
      <c r="I115" s="879"/>
      <c r="J115" s="879"/>
      <c r="K115" s="887" t="str">
        <f>IF(C14="","Known",'8c1 - MSA Attribute - Form'!AC114)</f>
        <v>Known</v>
      </c>
      <c r="P115" s="886"/>
      <c r="Q115" s="885"/>
      <c r="R115" s="883"/>
      <c r="S115" s="883"/>
      <c r="T115" s="883"/>
      <c r="U115" s="883"/>
      <c r="V115" s="883"/>
      <c r="W115" s="883"/>
      <c r="X115" s="883"/>
      <c r="Y115" s="883"/>
      <c r="Z115" s="883"/>
      <c r="AA115" s="883"/>
      <c r="AB115" s="883"/>
      <c r="AC115" s="883"/>
      <c r="AD115" s="884"/>
      <c r="AE115" s="884"/>
      <c r="AF115" s="884"/>
      <c r="AG115" s="884"/>
      <c r="AH115" s="884"/>
      <c r="AI115" s="884"/>
      <c r="AJ115" s="884"/>
      <c r="AK115" s="884"/>
      <c r="AL115" s="884"/>
      <c r="AM115" s="884"/>
      <c r="AN115" s="883"/>
      <c r="AO115" s="883"/>
      <c r="AP115" s="883"/>
      <c r="AQ115" s="883"/>
      <c r="AR115" s="883"/>
      <c r="AS115" s="883"/>
      <c r="AT115" s="883"/>
      <c r="AU115" s="883"/>
      <c r="AV115" s="883"/>
    </row>
    <row r="116" spans="2:48" ht="13.5" thickBot="1"/>
    <row r="117" spans="2:48" ht="18.5" thickBot="1">
      <c r="E117" s="878"/>
      <c r="F117" s="878"/>
      <c r="G117" s="878"/>
      <c r="H117" s="878"/>
      <c r="I117" s="878"/>
      <c r="J117" s="878"/>
      <c r="K117" s="881" t="s">
        <v>518</v>
      </c>
      <c r="L117" s="876" t="e">
        <f>COUNTIF(L14:L113,"Y")/(100-COUNTBLANK(L14:L113))</f>
        <v>#DIV/0!</v>
      </c>
      <c r="O117" s="880"/>
    </row>
    <row r="118" spans="2:48" ht="18.5" thickBot="1">
      <c r="E118" s="878"/>
      <c r="F118" s="878"/>
      <c r="G118" s="878"/>
      <c r="H118" s="878"/>
      <c r="I118" s="879"/>
      <c r="J118" s="879"/>
      <c r="K118" s="878"/>
      <c r="L118" s="877" t="s">
        <v>517</v>
      </c>
      <c r="M118" s="876" t="e">
        <f>COUNTIF(M14:M113,"Y")/(100-COUNTBLANK(M14:M113))</f>
        <v>#DIV/0!</v>
      </c>
    </row>
    <row r="119" spans="2:48" ht="18">
      <c r="B119" s="867"/>
      <c r="C119" s="867"/>
      <c r="H119" s="875"/>
      <c r="I119" s="874"/>
      <c r="J119" s="874"/>
      <c r="K119" s="874"/>
      <c r="L119" s="874"/>
    </row>
    <row r="120" spans="2:48" ht="18">
      <c r="B120" s="873"/>
    </row>
    <row r="121" spans="2:48" ht="15.5">
      <c r="B121" s="872"/>
      <c r="C121" s="870"/>
    </row>
    <row r="122" spans="2:48" ht="15.5">
      <c r="B122" s="871"/>
      <c r="C122" s="870"/>
    </row>
    <row r="123" spans="2:48" ht="15.5">
      <c r="B123" s="872"/>
      <c r="C123" s="870"/>
    </row>
    <row r="124" spans="2:48" ht="15.5">
      <c r="C124" s="870"/>
    </row>
    <row r="125" spans="2:48" ht="15.5">
      <c r="B125" s="871"/>
      <c r="C125" s="870"/>
    </row>
    <row r="126" spans="2:48" ht="15.5">
      <c r="C126" s="870"/>
    </row>
    <row r="127" spans="2:48" ht="15.5">
      <c r="B127" s="871"/>
      <c r="C127" s="870"/>
    </row>
  </sheetData>
  <dataConsolidate/>
  <phoneticPr fontId="128" type="noConversion"/>
  <printOptions gridLinesSet="0"/>
  <pageMargins left="0.7" right="0.7" top="0.75" bottom="0.75" header="0.3" footer="0.3"/>
  <pageSetup scale="36" orientation="portrait" r:id="rId1"/>
  <headerFooter>
    <oddHeader>&amp;L&amp;G</oddHeader>
    <oddFooter xml:space="preserve">&amp;LQUAL TM 0027-01 PPAP PACKAGE&amp;R
Printed on: &amp;D
</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C2:Z128"/>
  <sheetViews>
    <sheetView showGridLines="0" zoomScale="70" zoomScaleNormal="70" workbookViewId="0">
      <selection activeCell="C56" sqref="C56"/>
    </sheetView>
  </sheetViews>
  <sheetFormatPr defaultRowHeight="12.5"/>
  <cols>
    <col min="1" max="2" width="9.1796875" style="867"/>
    <col min="3" max="3" width="15.26953125" style="867" customWidth="1"/>
    <col min="4" max="6" width="14.54296875" style="867" customWidth="1"/>
    <col min="7" max="7" width="2.1796875" style="867" customWidth="1"/>
    <col min="8" max="9" width="14.54296875" style="867" customWidth="1"/>
    <col min="10" max="10" width="2.1796875" style="867" customWidth="1"/>
    <col min="11" max="12" width="14.54296875" style="867" customWidth="1"/>
    <col min="13" max="13" width="13" style="867" customWidth="1"/>
    <col min="14" max="14" width="10.453125" style="980" customWidth="1"/>
    <col min="15" max="18" width="9.1796875" style="867"/>
    <col min="19" max="19" width="20" style="867" bestFit="1" customWidth="1"/>
    <col min="20" max="20" width="10.1796875" style="867" bestFit="1" customWidth="1"/>
    <col min="21" max="21" width="13.453125" style="867" bestFit="1" customWidth="1"/>
    <col min="22" max="22" width="10.54296875" style="867" bestFit="1" customWidth="1"/>
    <col min="23" max="23" width="10.1796875" style="867" bestFit="1" customWidth="1"/>
    <col min="24" max="25" width="10.54296875" style="867" bestFit="1" customWidth="1"/>
    <col min="26" max="258" width="9.1796875" style="867"/>
    <col min="259" max="259" width="15.26953125" style="867" customWidth="1"/>
    <col min="260" max="262" width="14.54296875" style="867" customWidth="1"/>
    <col min="263" max="263" width="2.1796875" style="867" customWidth="1"/>
    <col min="264" max="265" width="14.54296875" style="867" customWidth="1"/>
    <col min="266" max="266" width="2.1796875" style="867" customWidth="1"/>
    <col min="267" max="268" width="14.54296875" style="867" customWidth="1"/>
    <col min="269" max="269" width="13" style="867" customWidth="1"/>
    <col min="270" max="270" width="10.453125" style="867" customWidth="1"/>
    <col min="271" max="274" width="9.1796875" style="867"/>
    <col min="275" max="275" width="20" style="867" bestFit="1" customWidth="1"/>
    <col min="276" max="276" width="10.1796875" style="867" bestFit="1" customWidth="1"/>
    <col min="277" max="277" width="13.453125" style="867" bestFit="1" customWidth="1"/>
    <col min="278" max="278" width="10.54296875" style="867" bestFit="1" customWidth="1"/>
    <col min="279" max="279" width="10.1796875" style="867" bestFit="1" customWidth="1"/>
    <col min="280" max="281" width="10.54296875" style="867" bestFit="1" customWidth="1"/>
    <col min="282" max="514" width="9.1796875" style="867"/>
    <col min="515" max="515" width="15.26953125" style="867" customWidth="1"/>
    <col min="516" max="518" width="14.54296875" style="867" customWidth="1"/>
    <col min="519" max="519" width="2.1796875" style="867" customWidth="1"/>
    <col min="520" max="521" width="14.54296875" style="867" customWidth="1"/>
    <col min="522" max="522" width="2.1796875" style="867" customWidth="1"/>
    <col min="523" max="524" width="14.54296875" style="867" customWidth="1"/>
    <col min="525" max="525" width="13" style="867" customWidth="1"/>
    <col min="526" max="526" width="10.453125" style="867" customWidth="1"/>
    <col min="527" max="530" width="9.1796875" style="867"/>
    <col min="531" max="531" width="20" style="867" bestFit="1" customWidth="1"/>
    <col min="532" max="532" width="10.1796875" style="867" bestFit="1" customWidth="1"/>
    <col min="533" max="533" width="13.453125" style="867" bestFit="1" customWidth="1"/>
    <col min="534" max="534" width="10.54296875" style="867" bestFit="1" customWidth="1"/>
    <col min="535" max="535" width="10.1796875" style="867" bestFit="1" customWidth="1"/>
    <col min="536" max="537" width="10.54296875" style="867" bestFit="1" customWidth="1"/>
    <col min="538" max="770" width="9.1796875" style="867"/>
    <col min="771" max="771" width="15.26953125" style="867" customWidth="1"/>
    <col min="772" max="774" width="14.54296875" style="867" customWidth="1"/>
    <col min="775" max="775" width="2.1796875" style="867" customWidth="1"/>
    <col min="776" max="777" width="14.54296875" style="867" customWidth="1"/>
    <col min="778" max="778" width="2.1796875" style="867" customWidth="1"/>
    <col min="779" max="780" width="14.54296875" style="867" customWidth="1"/>
    <col min="781" max="781" width="13" style="867" customWidth="1"/>
    <col min="782" max="782" width="10.453125" style="867" customWidth="1"/>
    <col min="783" max="786" width="9.1796875" style="867"/>
    <col min="787" max="787" width="20" style="867" bestFit="1" customWidth="1"/>
    <col min="788" max="788" width="10.1796875" style="867" bestFit="1" customWidth="1"/>
    <col min="789" max="789" width="13.453125" style="867" bestFit="1" customWidth="1"/>
    <col min="790" max="790" width="10.54296875" style="867" bestFit="1" customWidth="1"/>
    <col min="791" max="791" width="10.1796875" style="867" bestFit="1" customWidth="1"/>
    <col min="792" max="793" width="10.54296875" style="867" bestFit="1" customWidth="1"/>
    <col min="794" max="1026" width="9.1796875" style="867"/>
    <col min="1027" max="1027" width="15.26953125" style="867" customWidth="1"/>
    <col min="1028" max="1030" width="14.54296875" style="867" customWidth="1"/>
    <col min="1031" max="1031" width="2.1796875" style="867" customWidth="1"/>
    <col min="1032" max="1033" width="14.54296875" style="867" customWidth="1"/>
    <col min="1034" max="1034" width="2.1796875" style="867" customWidth="1"/>
    <col min="1035" max="1036" width="14.54296875" style="867" customWidth="1"/>
    <col min="1037" max="1037" width="13" style="867" customWidth="1"/>
    <col min="1038" max="1038" width="10.453125" style="867" customWidth="1"/>
    <col min="1039" max="1042" width="9.1796875" style="867"/>
    <col min="1043" max="1043" width="20" style="867" bestFit="1" customWidth="1"/>
    <col min="1044" max="1044" width="10.1796875" style="867" bestFit="1" customWidth="1"/>
    <col min="1045" max="1045" width="13.453125" style="867" bestFit="1" customWidth="1"/>
    <col min="1046" max="1046" width="10.54296875" style="867" bestFit="1" customWidth="1"/>
    <col min="1047" max="1047" width="10.1796875" style="867" bestFit="1" customWidth="1"/>
    <col min="1048" max="1049" width="10.54296875" style="867" bestFit="1" customWidth="1"/>
    <col min="1050" max="1282" width="9.1796875" style="867"/>
    <col min="1283" max="1283" width="15.26953125" style="867" customWidth="1"/>
    <col min="1284" max="1286" width="14.54296875" style="867" customWidth="1"/>
    <col min="1287" max="1287" width="2.1796875" style="867" customWidth="1"/>
    <col min="1288" max="1289" width="14.54296875" style="867" customWidth="1"/>
    <col min="1290" max="1290" width="2.1796875" style="867" customWidth="1"/>
    <col min="1291" max="1292" width="14.54296875" style="867" customWidth="1"/>
    <col min="1293" max="1293" width="13" style="867" customWidth="1"/>
    <col min="1294" max="1294" width="10.453125" style="867" customWidth="1"/>
    <col min="1295" max="1298" width="9.1796875" style="867"/>
    <col min="1299" max="1299" width="20" style="867" bestFit="1" customWidth="1"/>
    <col min="1300" max="1300" width="10.1796875" style="867" bestFit="1" customWidth="1"/>
    <col min="1301" max="1301" width="13.453125" style="867" bestFit="1" customWidth="1"/>
    <col min="1302" max="1302" width="10.54296875" style="867" bestFit="1" customWidth="1"/>
    <col min="1303" max="1303" width="10.1796875" style="867" bestFit="1" customWidth="1"/>
    <col min="1304" max="1305" width="10.54296875" style="867" bestFit="1" customWidth="1"/>
    <col min="1306" max="1538" width="9.1796875" style="867"/>
    <col min="1539" max="1539" width="15.26953125" style="867" customWidth="1"/>
    <col min="1540" max="1542" width="14.54296875" style="867" customWidth="1"/>
    <col min="1543" max="1543" width="2.1796875" style="867" customWidth="1"/>
    <col min="1544" max="1545" width="14.54296875" style="867" customWidth="1"/>
    <col min="1546" max="1546" width="2.1796875" style="867" customWidth="1"/>
    <col min="1547" max="1548" width="14.54296875" style="867" customWidth="1"/>
    <col min="1549" max="1549" width="13" style="867" customWidth="1"/>
    <col min="1550" max="1550" width="10.453125" style="867" customWidth="1"/>
    <col min="1551" max="1554" width="9.1796875" style="867"/>
    <col min="1555" max="1555" width="20" style="867" bestFit="1" customWidth="1"/>
    <col min="1556" max="1556" width="10.1796875" style="867" bestFit="1" customWidth="1"/>
    <col min="1557" max="1557" width="13.453125" style="867" bestFit="1" customWidth="1"/>
    <col min="1558" max="1558" width="10.54296875" style="867" bestFit="1" customWidth="1"/>
    <col min="1559" max="1559" width="10.1796875" style="867" bestFit="1" customWidth="1"/>
    <col min="1560" max="1561" width="10.54296875" style="867" bestFit="1" customWidth="1"/>
    <col min="1562" max="1794" width="9.1796875" style="867"/>
    <col min="1795" max="1795" width="15.26953125" style="867" customWidth="1"/>
    <col min="1796" max="1798" width="14.54296875" style="867" customWidth="1"/>
    <col min="1799" max="1799" width="2.1796875" style="867" customWidth="1"/>
    <col min="1800" max="1801" width="14.54296875" style="867" customWidth="1"/>
    <col min="1802" max="1802" width="2.1796875" style="867" customWidth="1"/>
    <col min="1803" max="1804" width="14.54296875" style="867" customWidth="1"/>
    <col min="1805" max="1805" width="13" style="867" customWidth="1"/>
    <col min="1806" max="1806" width="10.453125" style="867" customWidth="1"/>
    <col min="1807" max="1810" width="9.1796875" style="867"/>
    <col min="1811" max="1811" width="20" style="867" bestFit="1" customWidth="1"/>
    <col min="1812" max="1812" width="10.1796875" style="867" bestFit="1" customWidth="1"/>
    <col min="1813" max="1813" width="13.453125" style="867" bestFit="1" customWidth="1"/>
    <col min="1814" max="1814" width="10.54296875" style="867" bestFit="1" customWidth="1"/>
    <col min="1815" max="1815" width="10.1796875" style="867" bestFit="1" customWidth="1"/>
    <col min="1816" max="1817" width="10.54296875" style="867" bestFit="1" customWidth="1"/>
    <col min="1818" max="2050" width="9.1796875" style="867"/>
    <col min="2051" max="2051" width="15.26953125" style="867" customWidth="1"/>
    <col min="2052" max="2054" width="14.54296875" style="867" customWidth="1"/>
    <col min="2055" max="2055" width="2.1796875" style="867" customWidth="1"/>
    <col min="2056" max="2057" width="14.54296875" style="867" customWidth="1"/>
    <col min="2058" max="2058" width="2.1796875" style="867" customWidth="1"/>
    <col min="2059" max="2060" width="14.54296875" style="867" customWidth="1"/>
    <col min="2061" max="2061" width="13" style="867" customWidth="1"/>
    <col min="2062" max="2062" width="10.453125" style="867" customWidth="1"/>
    <col min="2063" max="2066" width="9.1796875" style="867"/>
    <col min="2067" max="2067" width="20" style="867" bestFit="1" customWidth="1"/>
    <col min="2068" max="2068" width="10.1796875" style="867" bestFit="1" customWidth="1"/>
    <col min="2069" max="2069" width="13.453125" style="867" bestFit="1" customWidth="1"/>
    <col min="2070" max="2070" width="10.54296875" style="867" bestFit="1" customWidth="1"/>
    <col min="2071" max="2071" width="10.1796875" style="867" bestFit="1" customWidth="1"/>
    <col min="2072" max="2073" width="10.54296875" style="867" bestFit="1" customWidth="1"/>
    <col min="2074" max="2306" width="9.1796875" style="867"/>
    <col min="2307" max="2307" width="15.26953125" style="867" customWidth="1"/>
    <col min="2308" max="2310" width="14.54296875" style="867" customWidth="1"/>
    <col min="2311" max="2311" width="2.1796875" style="867" customWidth="1"/>
    <col min="2312" max="2313" width="14.54296875" style="867" customWidth="1"/>
    <col min="2314" max="2314" width="2.1796875" style="867" customWidth="1"/>
    <col min="2315" max="2316" width="14.54296875" style="867" customWidth="1"/>
    <col min="2317" max="2317" width="13" style="867" customWidth="1"/>
    <col min="2318" max="2318" width="10.453125" style="867" customWidth="1"/>
    <col min="2319" max="2322" width="9.1796875" style="867"/>
    <col min="2323" max="2323" width="20" style="867" bestFit="1" customWidth="1"/>
    <col min="2324" max="2324" width="10.1796875" style="867" bestFit="1" customWidth="1"/>
    <col min="2325" max="2325" width="13.453125" style="867" bestFit="1" customWidth="1"/>
    <col min="2326" max="2326" width="10.54296875" style="867" bestFit="1" customWidth="1"/>
    <col min="2327" max="2327" width="10.1796875" style="867" bestFit="1" customWidth="1"/>
    <col min="2328" max="2329" width="10.54296875" style="867" bestFit="1" customWidth="1"/>
    <col min="2330" max="2562" width="9.1796875" style="867"/>
    <col min="2563" max="2563" width="15.26953125" style="867" customWidth="1"/>
    <col min="2564" max="2566" width="14.54296875" style="867" customWidth="1"/>
    <col min="2567" max="2567" width="2.1796875" style="867" customWidth="1"/>
    <col min="2568" max="2569" width="14.54296875" style="867" customWidth="1"/>
    <col min="2570" max="2570" width="2.1796875" style="867" customWidth="1"/>
    <col min="2571" max="2572" width="14.54296875" style="867" customWidth="1"/>
    <col min="2573" max="2573" width="13" style="867" customWidth="1"/>
    <col min="2574" max="2574" width="10.453125" style="867" customWidth="1"/>
    <col min="2575" max="2578" width="9.1796875" style="867"/>
    <col min="2579" max="2579" width="20" style="867" bestFit="1" customWidth="1"/>
    <col min="2580" max="2580" width="10.1796875" style="867" bestFit="1" customWidth="1"/>
    <col min="2581" max="2581" width="13.453125" style="867" bestFit="1" customWidth="1"/>
    <col min="2582" max="2582" width="10.54296875" style="867" bestFit="1" customWidth="1"/>
    <col min="2583" max="2583" width="10.1796875" style="867" bestFit="1" customWidth="1"/>
    <col min="2584" max="2585" width="10.54296875" style="867" bestFit="1" customWidth="1"/>
    <col min="2586" max="2818" width="9.1796875" style="867"/>
    <col min="2819" max="2819" width="15.26953125" style="867" customWidth="1"/>
    <col min="2820" max="2822" width="14.54296875" style="867" customWidth="1"/>
    <col min="2823" max="2823" width="2.1796875" style="867" customWidth="1"/>
    <col min="2824" max="2825" width="14.54296875" style="867" customWidth="1"/>
    <col min="2826" max="2826" width="2.1796875" style="867" customWidth="1"/>
    <col min="2827" max="2828" width="14.54296875" style="867" customWidth="1"/>
    <col min="2829" max="2829" width="13" style="867" customWidth="1"/>
    <col min="2830" max="2830" width="10.453125" style="867" customWidth="1"/>
    <col min="2831" max="2834" width="9.1796875" style="867"/>
    <col min="2835" max="2835" width="20" style="867" bestFit="1" customWidth="1"/>
    <col min="2836" max="2836" width="10.1796875" style="867" bestFit="1" customWidth="1"/>
    <col min="2837" max="2837" width="13.453125" style="867" bestFit="1" customWidth="1"/>
    <col min="2838" max="2838" width="10.54296875" style="867" bestFit="1" customWidth="1"/>
    <col min="2839" max="2839" width="10.1796875" style="867" bestFit="1" customWidth="1"/>
    <col min="2840" max="2841" width="10.54296875" style="867" bestFit="1" customWidth="1"/>
    <col min="2842" max="3074" width="9.1796875" style="867"/>
    <col min="3075" max="3075" width="15.26953125" style="867" customWidth="1"/>
    <col min="3076" max="3078" width="14.54296875" style="867" customWidth="1"/>
    <col min="3079" max="3079" width="2.1796875" style="867" customWidth="1"/>
    <col min="3080" max="3081" width="14.54296875" style="867" customWidth="1"/>
    <col min="3082" max="3082" width="2.1796875" style="867" customWidth="1"/>
    <col min="3083" max="3084" width="14.54296875" style="867" customWidth="1"/>
    <col min="3085" max="3085" width="13" style="867" customWidth="1"/>
    <col min="3086" max="3086" width="10.453125" style="867" customWidth="1"/>
    <col min="3087" max="3090" width="9.1796875" style="867"/>
    <col min="3091" max="3091" width="20" style="867" bestFit="1" customWidth="1"/>
    <col min="3092" max="3092" width="10.1796875" style="867" bestFit="1" customWidth="1"/>
    <col min="3093" max="3093" width="13.453125" style="867" bestFit="1" customWidth="1"/>
    <col min="3094" max="3094" width="10.54296875" style="867" bestFit="1" customWidth="1"/>
    <col min="3095" max="3095" width="10.1796875" style="867" bestFit="1" customWidth="1"/>
    <col min="3096" max="3097" width="10.54296875" style="867" bestFit="1" customWidth="1"/>
    <col min="3098" max="3330" width="9.1796875" style="867"/>
    <col min="3331" max="3331" width="15.26953125" style="867" customWidth="1"/>
    <col min="3332" max="3334" width="14.54296875" style="867" customWidth="1"/>
    <col min="3335" max="3335" width="2.1796875" style="867" customWidth="1"/>
    <col min="3336" max="3337" width="14.54296875" style="867" customWidth="1"/>
    <col min="3338" max="3338" width="2.1796875" style="867" customWidth="1"/>
    <col min="3339" max="3340" width="14.54296875" style="867" customWidth="1"/>
    <col min="3341" max="3341" width="13" style="867" customWidth="1"/>
    <col min="3342" max="3342" width="10.453125" style="867" customWidth="1"/>
    <col min="3343" max="3346" width="9.1796875" style="867"/>
    <col min="3347" max="3347" width="20" style="867" bestFit="1" customWidth="1"/>
    <col min="3348" max="3348" width="10.1796875" style="867" bestFit="1" customWidth="1"/>
    <col min="3349" max="3349" width="13.453125" style="867" bestFit="1" customWidth="1"/>
    <col min="3350" max="3350" width="10.54296875" style="867" bestFit="1" customWidth="1"/>
    <col min="3351" max="3351" width="10.1796875" style="867" bestFit="1" customWidth="1"/>
    <col min="3352" max="3353" width="10.54296875" style="867" bestFit="1" customWidth="1"/>
    <col min="3354" max="3586" width="9.1796875" style="867"/>
    <col min="3587" max="3587" width="15.26953125" style="867" customWidth="1"/>
    <col min="3588" max="3590" width="14.54296875" style="867" customWidth="1"/>
    <col min="3591" max="3591" width="2.1796875" style="867" customWidth="1"/>
    <col min="3592" max="3593" width="14.54296875" style="867" customWidth="1"/>
    <col min="3594" max="3594" width="2.1796875" style="867" customWidth="1"/>
    <col min="3595" max="3596" width="14.54296875" style="867" customWidth="1"/>
    <col min="3597" max="3597" width="13" style="867" customWidth="1"/>
    <col min="3598" max="3598" width="10.453125" style="867" customWidth="1"/>
    <col min="3599" max="3602" width="9.1796875" style="867"/>
    <col min="3603" max="3603" width="20" style="867" bestFit="1" customWidth="1"/>
    <col min="3604" max="3604" width="10.1796875" style="867" bestFit="1" customWidth="1"/>
    <col min="3605" max="3605" width="13.453125" style="867" bestFit="1" customWidth="1"/>
    <col min="3606" max="3606" width="10.54296875" style="867" bestFit="1" customWidth="1"/>
    <col min="3607" max="3607" width="10.1796875" style="867" bestFit="1" customWidth="1"/>
    <col min="3608" max="3609" width="10.54296875" style="867" bestFit="1" customWidth="1"/>
    <col min="3610" max="3842" width="9.1796875" style="867"/>
    <col min="3843" max="3843" width="15.26953125" style="867" customWidth="1"/>
    <col min="3844" max="3846" width="14.54296875" style="867" customWidth="1"/>
    <col min="3847" max="3847" width="2.1796875" style="867" customWidth="1"/>
    <col min="3848" max="3849" width="14.54296875" style="867" customWidth="1"/>
    <col min="3850" max="3850" width="2.1796875" style="867" customWidth="1"/>
    <col min="3851" max="3852" width="14.54296875" style="867" customWidth="1"/>
    <col min="3853" max="3853" width="13" style="867" customWidth="1"/>
    <col min="3854" max="3854" width="10.453125" style="867" customWidth="1"/>
    <col min="3855" max="3858" width="9.1796875" style="867"/>
    <col min="3859" max="3859" width="20" style="867" bestFit="1" customWidth="1"/>
    <col min="3860" max="3860" width="10.1796875" style="867" bestFit="1" customWidth="1"/>
    <col min="3861" max="3861" width="13.453125" style="867" bestFit="1" customWidth="1"/>
    <col min="3862" max="3862" width="10.54296875" style="867" bestFit="1" customWidth="1"/>
    <col min="3863" max="3863" width="10.1796875" style="867" bestFit="1" customWidth="1"/>
    <col min="3864" max="3865" width="10.54296875" style="867" bestFit="1" customWidth="1"/>
    <col min="3866" max="4098" width="9.1796875" style="867"/>
    <col min="4099" max="4099" width="15.26953125" style="867" customWidth="1"/>
    <col min="4100" max="4102" width="14.54296875" style="867" customWidth="1"/>
    <col min="4103" max="4103" width="2.1796875" style="867" customWidth="1"/>
    <col min="4104" max="4105" width="14.54296875" style="867" customWidth="1"/>
    <col min="4106" max="4106" width="2.1796875" style="867" customWidth="1"/>
    <col min="4107" max="4108" width="14.54296875" style="867" customWidth="1"/>
    <col min="4109" max="4109" width="13" style="867" customWidth="1"/>
    <col min="4110" max="4110" width="10.453125" style="867" customWidth="1"/>
    <col min="4111" max="4114" width="9.1796875" style="867"/>
    <col min="4115" max="4115" width="20" style="867" bestFit="1" customWidth="1"/>
    <col min="4116" max="4116" width="10.1796875" style="867" bestFit="1" customWidth="1"/>
    <col min="4117" max="4117" width="13.453125" style="867" bestFit="1" customWidth="1"/>
    <col min="4118" max="4118" width="10.54296875" style="867" bestFit="1" customWidth="1"/>
    <col min="4119" max="4119" width="10.1796875" style="867" bestFit="1" customWidth="1"/>
    <col min="4120" max="4121" width="10.54296875" style="867" bestFit="1" customWidth="1"/>
    <col min="4122" max="4354" width="9.1796875" style="867"/>
    <col min="4355" max="4355" width="15.26953125" style="867" customWidth="1"/>
    <col min="4356" max="4358" width="14.54296875" style="867" customWidth="1"/>
    <col min="4359" max="4359" width="2.1796875" style="867" customWidth="1"/>
    <col min="4360" max="4361" width="14.54296875" style="867" customWidth="1"/>
    <col min="4362" max="4362" width="2.1796875" style="867" customWidth="1"/>
    <col min="4363" max="4364" width="14.54296875" style="867" customWidth="1"/>
    <col min="4365" max="4365" width="13" style="867" customWidth="1"/>
    <col min="4366" max="4366" width="10.453125" style="867" customWidth="1"/>
    <col min="4367" max="4370" width="9.1796875" style="867"/>
    <col min="4371" max="4371" width="20" style="867" bestFit="1" customWidth="1"/>
    <col min="4372" max="4372" width="10.1796875" style="867" bestFit="1" customWidth="1"/>
    <col min="4373" max="4373" width="13.453125" style="867" bestFit="1" customWidth="1"/>
    <col min="4374" max="4374" width="10.54296875" style="867" bestFit="1" customWidth="1"/>
    <col min="4375" max="4375" width="10.1796875" style="867" bestFit="1" customWidth="1"/>
    <col min="4376" max="4377" width="10.54296875" style="867" bestFit="1" customWidth="1"/>
    <col min="4378" max="4610" width="9.1796875" style="867"/>
    <col min="4611" max="4611" width="15.26953125" style="867" customWidth="1"/>
    <col min="4612" max="4614" width="14.54296875" style="867" customWidth="1"/>
    <col min="4615" max="4615" width="2.1796875" style="867" customWidth="1"/>
    <col min="4616" max="4617" width="14.54296875" style="867" customWidth="1"/>
    <col min="4618" max="4618" width="2.1796875" style="867" customWidth="1"/>
    <col min="4619" max="4620" width="14.54296875" style="867" customWidth="1"/>
    <col min="4621" max="4621" width="13" style="867" customWidth="1"/>
    <col min="4622" max="4622" width="10.453125" style="867" customWidth="1"/>
    <col min="4623" max="4626" width="9.1796875" style="867"/>
    <col min="4627" max="4627" width="20" style="867" bestFit="1" customWidth="1"/>
    <col min="4628" max="4628" width="10.1796875" style="867" bestFit="1" customWidth="1"/>
    <col min="4629" max="4629" width="13.453125" style="867" bestFit="1" customWidth="1"/>
    <col min="4630" max="4630" width="10.54296875" style="867" bestFit="1" customWidth="1"/>
    <col min="4631" max="4631" width="10.1796875" style="867" bestFit="1" customWidth="1"/>
    <col min="4632" max="4633" width="10.54296875" style="867" bestFit="1" customWidth="1"/>
    <col min="4634" max="4866" width="9.1796875" style="867"/>
    <col min="4867" max="4867" width="15.26953125" style="867" customWidth="1"/>
    <col min="4868" max="4870" width="14.54296875" style="867" customWidth="1"/>
    <col min="4871" max="4871" width="2.1796875" style="867" customWidth="1"/>
    <col min="4872" max="4873" width="14.54296875" style="867" customWidth="1"/>
    <col min="4874" max="4874" width="2.1796875" style="867" customWidth="1"/>
    <col min="4875" max="4876" width="14.54296875" style="867" customWidth="1"/>
    <col min="4877" max="4877" width="13" style="867" customWidth="1"/>
    <col min="4878" max="4878" width="10.453125" style="867" customWidth="1"/>
    <col min="4879" max="4882" width="9.1796875" style="867"/>
    <col min="4883" max="4883" width="20" style="867" bestFit="1" customWidth="1"/>
    <col min="4884" max="4884" width="10.1796875" style="867" bestFit="1" customWidth="1"/>
    <col min="4885" max="4885" width="13.453125" style="867" bestFit="1" customWidth="1"/>
    <col min="4886" max="4886" width="10.54296875" style="867" bestFit="1" customWidth="1"/>
    <col min="4887" max="4887" width="10.1796875" style="867" bestFit="1" customWidth="1"/>
    <col min="4888" max="4889" width="10.54296875" style="867" bestFit="1" customWidth="1"/>
    <col min="4890" max="5122" width="9.1796875" style="867"/>
    <col min="5123" max="5123" width="15.26953125" style="867" customWidth="1"/>
    <col min="5124" max="5126" width="14.54296875" style="867" customWidth="1"/>
    <col min="5127" max="5127" width="2.1796875" style="867" customWidth="1"/>
    <col min="5128" max="5129" width="14.54296875" style="867" customWidth="1"/>
    <col min="5130" max="5130" width="2.1796875" style="867" customWidth="1"/>
    <col min="5131" max="5132" width="14.54296875" style="867" customWidth="1"/>
    <col min="5133" max="5133" width="13" style="867" customWidth="1"/>
    <col min="5134" max="5134" width="10.453125" style="867" customWidth="1"/>
    <col min="5135" max="5138" width="9.1796875" style="867"/>
    <col min="5139" max="5139" width="20" style="867" bestFit="1" customWidth="1"/>
    <col min="5140" max="5140" width="10.1796875" style="867" bestFit="1" customWidth="1"/>
    <col min="5141" max="5141" width="13.453125" style="867" bestFit="1" customWidth="1"/>
    <col min="5142" max="5142" width="10.54296875" style="867" bestFit="1" customWidth="1"/>
    <col min="5143" max="5143" width="10.1796875" style="867" bestFit="1" customWidth="1"/>
    <col min="5144" max="5145" width="10.54296875" style="867" bestFit="1" customWidth="1"/>
    <col min="5146" max="5378" width="9.1796875" style="867"/>
    <col min="5379" max="5379" width="15.26953125" style="867" customWidth="1"/>
    <col min="5380" max="5382" width="14.54296875" style="867" customWidth="1"/>
    <col min="5383" max="5383" width="2.1796875" style="867" customWidth="1"/>
    <col min="5384" max="5385" width="14.54296875" style="867" customWidth="1"/>
    <col min="5386" max="5386" width="2.1796875" style="867" customWidth="1"/>
    <col min="5387" max="5388" width="14.54296875" style="867" customWidth="1"/>
    <col min="5389" max="5389" width="13" style="867" customWidth="1"/>
    <col min="5390" max="5390" width="10.453125" style="867" customWidth="1"/>
    <col min="5391" max="5394" width="9.1796875" style="867"/>
    <col min="5395" max="5395" width="20" style="867" bestFit="1" customWidth="1"/>
    <col min="5396" max="5396" width="10.1796875" style="867" bestFit="1" customWidth="1"/>
    <col min="5397" max="5397" width="13.453125" style="867" bestFit="1" customWidth="1"/>
    <col min="5398" max="5398" width="10.54296875" style="867" bestFit="1" customWidth="1"/>
    <col min="5399" max="5399" width="10.1796875" style="867" bestFit="1" customWidth="1"/>
    <col min="5400" max="5401" width="10.54296875" style="867" bestFit="1" customWidth="1"/>
    <col min="5402" max="5634" width="9.1796875" style="867"/>
    <col min="5635" max="5635" width="15.26953125" style="867" customWidth="1"/>
    <col min="5636" max="5638" width="14.54296875" style="867" customWidth="1"/>
    <col min="5639" max="5639" width="2.1796875" style="867" customWidth="1"/>
    <col min="5640" max="5641" width="14.54296875" style="867" customWidth="1"/>
    <col min="5642" max="5642" width="2.1796875" style="867" customWidth="1"/>
    <col min="5643" max="5644" width="14.54296875" style="867" customWidth="1"/>
    <col min="5645" max="5645" width="13" style="867" customWidth="1"/>
    <col min="5646" max="5646" width="10.453125" style="867" customWidth="1"/>
    <col min="5647" max="5650" width="9.1796875" style="867"/>
    <col min="5651" max="5651" width="20" style="867" bestFit="1" customWidth="1"/>
    <col min="5652" max="5652" width="10.1796875" style="867" bestFit="1" customWidth="1"/>
    <col min="5653" max="5653" width="13.453125" style="867" bestFit="1" customWidth="1"/>
    <col min="5654" max="5654" width="10.54296875" style="867" bestFit="1" customWidth="1"/>
    <col min="5655" max="5655" width="10.1796875" style="867" bestFit="1" customWidth="1"/>
    <col min="5656" max="5657" width="10.54296875" style="867" bestFit="1" customWidth="1"/>
    <col min="5658" max="5890" width="9.1796875" style="867"/>
    <col min="5891" max="5891" width="15.26953125" style="867" customWidth="1"/>
    <col min="5892" max="5894" width="14.54296875" style="867" customWidth="1"/>
    <col min="5895" max="5895" width="2.1796875" style="867" customWidth="1"/>
    <col min="5896" max="5897" width="14.54296875" style="867" customWidth="1"/>
    <col min="5898" max="5898" width="2.1796875" style="867" customWidth="1"/>
    <col min="5899" max="5900" width="14.54296875" style="867" customWidth="1"/>
    <col min="5901" max="5901" width="13" style="867" customWidth="1"/>
    <col min="5902" max="5902" width="10.453125" style="867" customWidth="1"/>
    <col min="5903" max="5906" width="9.1796875" style="867"/>
    <col min="5907" max="5907" width="20" style="867" bestFit="1" customWidth="1"/>
    <col min="5908" max="5908" width="10.1796875" style="867" bestFit="1" customWidth="1"/>
    <col min="5909" max="5909" width="13.453125" style="867" bestFit="1" customWidth="1"/>
    <col min="5910" max="5910" width="10.54296875" style="867" bestFit="1" customWidth="1"/>
    <col min="5911" max="5911" width="10.1796875" style="867" bestFit="1" customWidth="1"/>
    <col min="5912" max="5913" width="10.54296875" style="867" bestFit="1" customWidth="1"/>
    <col min="5914" max="6146" width="9.1796875" style="867"/>
    <col min="6147" max="6147" width="15.26953125" style="867" customWidth="1"/>
    <col min="6148" max="6150" width="14.54296875" style="867" customWidth="1"/>
    <col min="6151" max="6151" width="2.1796875" style="867" customWidth="1"/>
    <col min="6152" max="6153" width="14.54296875" style="867" customWidth="1"/>
    <col min="6154" max="6154" width="2.1796875" style="867" customWidth="1"/>
    <col min="6155" max="6156" width="14.54296875" style="867" customWidth="1"/>
    <col min="6157" max="6157" width="13" style="867" customWidth="1"/>
    <col min="6158" max="6158" width="10.453125" style="867" customWidth="1"/>
    <col min="6159" max="6162" width="9.1796875" style="867"/>
    <col min="6163" max="6163" width="20" style="867" bestFit="1" customWidth="1"/>
    <col min="6164" max="6164" width="10.1796875" style="867" bestFit="1" customWidth="1"/>
    <col min="6165" max="6165" width="13.453125" style="867" bestFit="1" customWidth="1"/>
    <col min="6166" max="6166" width="10.54296875" style="867" bestFit="1" customWidth="1"/>
    <col min="6167" max="6167" width="10.1796875" style="867" bestFit="1" customWidth="1"/>
    <col min="6168" max="6169" width="10.54296875" style="867" bestFit="1" customWidth="1"/>
    <col min="6170" max="6402" width="9.1796875" style="867"/>
    <col min="6403" max="6403" width="15.26953125" style="867" customWidth="1"/>
    <col min="6404" max="6406" width="14.54296875" style="867" customWidth="1"/>
    <col min="6407" max="6407" width="2.1796875" style="867" customWidth="1"/>
    <col min="6408" max="6409" width="14.54296875" style="867" customWidth="1"/>
    <col min="6410" max="6410" width="2.1796875" style="867" customWidth="1"/>
    <col min="6411" max="6412" width="14.54296875" style="867" customWidth="1"/>
    <col min="6413" max="6413" width="13" style="867" customWidth="1"/>
    <col min="6414" max="6414" width="10.453125" style="867" customWidth="1"/>
    <col min="6415" max="6418" width="9.1796875" style="867"/>
    <col min="6419" max="6419" width="20" style="867" bestFit="1" customWidth="1"/>
    <col min="6420" max="6420" width="10.1796875" style="867" bestFit="1" customWidth="1"/>
    <col min="6421" max="6421" width="13.453125" style="867" bestFit="1" customWidth="1"/>
    <col min="6422" max="6422" width="10.54296875" style="867" bestFit="1" customWidth="1"/>
    <col min="6423" max="6423" width="10.1796875" style="867" bestFit="1" customWidth="1"/>
    <col min="6424" max="6425" width="10.54296875" style="867" bestFit="1" customWidth="1"/>
    <col min="6426" max="6658" width="9.1796875" style="867"/>
    <col min="6659" max="6659" width="15.26953125" style="867" customWidth="1"/>
    <col min="6660" max="6662" width="14.54296875" style="867" customWidth="1"/>
    <col min="6663" max="6663" width="2.1796875" style="867" customWidth="1"/>
    <col min="6664" max="6665" width="14.54296875" style="867" customWidth="1"/>
    <col min="6666" max="6666" width="2.1796875" style="867" customWidth="1"/>
    <col min="6667" max="6668" width="14.54296875" style="867" customWidth="1"/>
    <col min="6669" max="6669" width="13" style="867" customWidth="1"/>
    <col min="6670" max="6670" width="10.453125" style="867" customWidth="1"/>
    <col min="6671" max="6674" width="9.1796875" style="867"/>
    <col min="6675" max="6675" width="20" style="867" bestFit="1" customWidth="1"/>
    <col min="6676" max="6676" width="10.1796875" style="867" bestFit="1" customWidth="1"/>
    <col min="6677" max="6677" width="13.453125" style="867" bestFit="1" customWidth="1"/>
    <col min="6678" max="6678" width="10.54296875" style="867" bestFit="1" customWidth="1"/>
    <col min="6679" max="6679" width="10.1796875" style="867" bestFit="1" customWidth="1"/>
    <col min="6680" max="6681" width="10.54296875" style="867" bestFit="1" customWidth="1"/>
    <col min="6682" max="6914" width="9.1796875" style="867"/>
    <col min="6915" max="6915" width="15.26953125" style="867" customWidth="1"/>
    <col min="6916" max="6918" width="14.54296875" style="867" customWidth="1"/>
    <col min="6919" max="6919" width="2.1796875" style="867" customWidth="1"/>
    <col min="6920" max="6921" width="14.54296875" style="867" customWidth="1"/>
    <col min="6922" max="6922" width="2.1796875" style="867" customWidth="1"/>
    <col min="6923" max="6924" width="14.54296875" style="867" customWidth="1"/>
    <col min="6925" max="6925" width="13" style="867" customWidth="1"/>
    <col min="6926" max="6926" width="10.453125" style="867" customWidth="1"/>
    <col min="6927" max="6930" width="9.1796875" style="867"/>
    <col min="6931" max="6931" width="20" style="867" bestFit="1" customWidth="1"/>
    <col min="6932" max="6932" width="10.1796875" style="867" bestFit="1" customWidth="1"/>
    <col min="6933" max="6933" width="13.453125" style="867" bestFit="1" customWidth="1"/>
    <col min="6934" max="6934" width="10.54296875" style="867" bestFit="1" customWidth="1"/>
    <col min="6935" max="6935" width="10.1796875" style="867" bestFit="1" customWidth="1"/>
    <col min="6936" max="6937" width="10.54296875" style="867" bestFit="1" customWidth="1"/>
    <col min="6938" max="7170" width="9.1796875" style="867"/>
    <col min="7171" max="7171" width="15.26953125" style="867" customWidth="1"/>
    <col min="7172" max="7174" width="14.54296875" style="867" customWidth="1"/>
    <col min="7175" max="7175" width="2.1796875" style="867" customWidth="1"/>
    <col min="7176" max="7177" width="14.54296875" style="867" customWidth="1"/>
    <col min="7178" max="7178" width="2.1796875" style="867" customWidth="1"/>
    <col min="7179" max="7180" width="14.54296875" style="867" customWidth="1"/>
    <col min="7181" max="7181" width="13" style="867" customWidth="1"/>
    <col min="7182" max="7182" width="10.453125" style="867" customWidth="1"/>
    <col min="7183" max="7186" width="9.1796875" style="867"/>
    <col min="7187" max="7187" width="20" style="867" bestFit="1" customWidth="1"/>
    <col min="7188" max="7188" width="10.1796875" style="867" bestFit="1" customWidth="1"/>
    <col min="7189" max="7189" width="13.453125" style="867" bestFit="1" customWidth="1"/>
    <col min="7190" max="7190" width="10.54296875" style="867" bestFit="1" customWidth="1"/>
    <col min="7191" max="7191" width="10.1796875" style="867" bestFit="1" customWidth="1"/>
    <col min="7192" max="7193" width="10.54296875" style="867" bestFit="1" customWidth="1"/>
    <col min="7194" max="7426" width="9.1796875" style="867"/>
    <col min="7427" max="7427" width="15.26953125" style="867" customWidth="1"/>
    <col min="7428" max="7430" width="14.54296875" style="867" customWidth="1"/>
    <col min="7431" max="7431" width="2.1796875" style="867" customWidth="1"/>
    <col min="7432" max="7433" width="14.54296875" style="867" customWidth="1"/>
    <col min="7434" max="7434" width="2.1796875" style="867" customWidth="1"/>
    <col min="7435" max="7436" width="14.54296875" style="867" customWidth="1"/>
    <col min="7437" max="7437" width="13" style="867" customWidth="1"/>
    <col min="7438" max="7438" width="10.453125" style="867" customWidth="1"/>
    <col min="7439" max="7442" width="9.1796875" style="867"/>
    <col min="7443" max="7443" width="20" style="867" bestFit="1" customWidth="1"/>
    <col min="7444" max="7444" width="10.1796875" style="867" bestFit="1" customWidth="1"/>
    <col min="7445" max="7445" width="13.453125" style="867" bestFit="1" customWidth="1"/>
    <col min="7446" max="7446" width="10.54296875" style="867" bestFit="1" customWidth="1"/>
    <col min="7447" max="7447" width="10.1796875" style="867" bestFit="1" customWidth="1"/>
    <col min="7448" max="7449" width="10.54296875" style="867" bestFit="1" customWidth="1"/>
    <col min="7450" max="7682" width="9.1796875" style="867"/>
    <col min="7683" max="7683" width="15.26953125" style="867" customWidth="1"/>
    <col min="7684" max="7686" width="14.54296875" style="867" customWidth="1"/>
    <col min="7687" max="7687" width="2.1796875" style="867" customWidth="1"/>
    <col min="7688" max="7689" width="14.54296875" style="867" customWidth="1"/>
    <col min="7690" max="7690" width="2.1796875" style="867" customWidth="1"/>
    <col min="7691" max="7692" width="14.54296875" style="867" customWidth="1"/>
    <col min="7693" max="7693" width="13" style="867" customWidth="1"/>
    <col min="7694" max="7694" width="10.453125" style="867" customWidth="1"/>
    <col min="7695" max="7698" width="9.1796875" style="867"/>
    <col min="7699" max="7699" width="20" style="867" bestFit="1" customWidth="1"/>
    <col min="7700" max="7700" width="10.1796875" style="867" bestFit="1" customWidth="1"/>
    <col min="7701" max="7701" width="13.453125" style="867" bestFit="1" customWidth="1"/>
    <col min="7702" max="7702" width="10.54296875" style="867" bestFit="1" customWidth="1"/>
    <col min="7703" max="7703" width="10.1796875" style="867" bestFit="1" customWidth="1"/>
    <col min="7704" max="7705" width="10.54296875" style="867" bestFit="1" customWidth="1"/>
    <col min="7706" max="7938" width="9.1796875" style="867"/>
    <col min="7939" max="7939" width="15.26953125" style="867" customWidth="1"/>
    <col min="7940" max="7942" width="14.54296875" style="867" customWidth="1"/>
    <col min="7943" max="7943" width="2.1796875" style="867" customWidth="1"/>
    <col min="7944" max="7945" width="14.54296875" style="867" customWidth="1"/>
    <col min="7946" max="7946" width="2.1796875" style="867" customWidth="1"/>
    <col min="7947" max="7948" width="14.54296875" style="867" customWidth="1"/>
    <col min="7949" max="7949" width="13" style="867" customWidth="1"/>
    <col min="7950" max="7950" width="10.453125" style="867" customWidth="1"/>
    <col min="7951" max="7954" width="9.1796875" style="867"/>
    <col min="7955" max="7955" width="20" style="867" bestFit="1" customWidth="1"/>
    <col min="7956" max="7956" width="10.1796875" style="867" bestFit="1" customWidth="1"/>
    <col min="7957" max="7957" width="13.453125" style="867" bestFit="1" customWidth="1"/>
    <col min="7958" max="7958" width="10.54296875" style="867" bestFit="1" customWidth="1"/>
    <col min="7959" max="7959" width="10.1796875" style="867" bestFit="1" customWidth="1"/>
    <col min="7960" max="7961" width="10.54296875" style="867" bestFit="1" customWidth="1"/>
    <col min="7962" max="8194" width="9.1796875" style="867"/>
    <col min="8195" max="8195" width="15.26953125" style="867" customWidth="1"/>
    <col min="8196" max="8198" width="14.54296875" style="867" customWidth="1"/>
    <col min="8199" max="8199" width="2.1796875" style="867" customWidth="1"/>
    <col min="8200" max="8201" width="14.54296875" style="867" customWidth="1"/>
    <col min="8202" max="8202" width="2.1796875" style="867" customWidth="1"/>
    <col min="8203" max="8204" width="14.54296875" style="867" customWidth="1"/>
    <col min="8205" max="8205" width="13" style="867" customWidth="1"/>
    <col min="8206" max="8206" width="10.453125" style="867" customWidth="1"/>
    <col min="8207" max="8210" width="9.1796875" style="867"/>
    <col min="8211" max="8211" width="20" style="867" bestFit="1" customWidth="1"/>
    <col min="8212" max="8212" width="10.1796875" style="867" bestFit="1" customWidth="1"/>
    <col min="8213" max="8213" width="13.453125" style="867" bestFit="1" customWidth="1"/>
    <col min="8214" max="8214" width="10.54296875" style="867" bestFit="1" customWidth="1"/>
    <col min="8215" max="8215" width="10.1796875" style="867" bestFit="1" customWidth="1"/>
    <col min="8216" max="8217" width="10.54296875" style="867" bestFit="1" customWidth="1"/>
    <col min="8218" max="8450" width="9.1796875" style="867"/>
    <col min="8451" max="8451" width="15.26953125" style="867" customWidth="1"/>
    <col min="8452" max="8454" width="14.54296875" style="867" customWidth="1"/>
    <col min="8455" max="8455" width="2.1796875" style="867" customWidth="1"/>
    <col min="8456" max="8457" width="14.54296875" style="867" customWidth="1"/>
    <col min="8458" max="8458" width="2.1796875" style="867" customWidth="1"/>
    <col min="8459" max="8460" width="14.54296875" style="867" customWidth="1"/>
    <col min="8461" max="8461" width="13" style="867" customWidth="1"/>
    <col min="8462" max="8462" width="10.453125" style="867" customWidth="1"/>
    <col min="8463" max="8466" width="9.1796875" style="867"/>
    <col min="8467" max="8467" width="20" style="867" bestFit="1" customWidth="1"/>
    <col min="8468" max="8468" width="10.1796875" style="867" bestFit="1" customWidth="1"/>
    <col min="8469" max="8469" width="13.453125" style="867" bestFit="1" customWidth="1"/>
    <col min="8470" max="8470" width="10.54296875" style="867" bestFit="1" customWidth="1"/>
    <col min="8471" max="8471" width="10.1796875" style="867" bestFit="1" customWidth="1"/>
    <col min="8472" max="8473" width="10.54296875" style="867" bestFit="1" customWidth="1"/>
    <col min="8474" max="8706" width="9.1796875" style="867"/>
    <col min="8707" max="8707" width="15.26953125" style="867" customWidth="1"/>
    <col min="8708" max="8710" width="14.54296875" style="867" customWidth="1"/>
    <col min="8711" max="8711" width="2.1796875" style="867" customWidth="1"/>
    <col min="8712" max="8713" width="14.54296875" style="867" customWidth="1"/>
    <col min="8714" max="8714" width="2.1796875" style="867" customWidth="1"/>
    <col min="8715" max="8716" width="14.54296875" style="867" customWidth="1"/>
    <col min="8717" max="8717" width="13" style="867" customWidth="1"/>
    <col min="8718" max="8718" width="10.453125" style="867" customWidth="1"/>
    <col min="8719" max="8722" width="9.1796875" style="867"/>
    <col min="8723" max="8723" width="20" style="867" bestFit="1" customWidth="1"/>
    <col min="8724" max="8724" width="10.1796875" style="867" bestFit="1" customWidth="1"/>
    <col min="8725" max="8725" width="13.453125" style="867" bestFit="1" customWidth="1"/>
    <col min="8726" max="8726" width="10.54296875" style="867" bestFit="1" customWidth="1"/>
    <col min="8727" max="8727" width="10.1796875" style="867" bestFit="1" customWidth="1"/>
    <col min="8728" max="8729" width="10.54296875" style="867" bestFit="1" customWidth="1"/>
    <col min="8730" max="8962" width="9.1796875" style="867"/>
    <col min="8963" max="8963" width="15.26953125" style="867" customWidth="1"/>
    <col min="8964" max="8966" width="14.54296875" style="867" customWidth="1"/>
    <col min="8967" max="8967" width="2.1796875" style="867" customWidth="1"/>
    <col min="8968" max="8969" width="14.54296875" style="867" customWidth="1"/>
    <col min="8970" max="8970" width="2.1796875" style="867" customWidth="1"/>
    <col min="8971" max="8972" width="14.54296875" style="867" customWidth="1"/>
    <col min="8973" max="8973" width="13" style="867" customWidth="1"/>
    <col min="8974" max="8974" width="10.453125" style="867" customWidth="1"/>
    <col min="8975" max="8978" width="9.1796875" style="867"/>
    <col min="8979" max="8979" width="20" style="867" bestFit="1" customWidth="1"/>
    <col min="8980" max="8980" width="10.1796875" style="867" bestFit="1" customWidth="1"/>
    <col min="8981" max="8981" width="13.453125" style="867" bestFit="1" customWidth="1"/>
    <col min="8982" max="8982" width="10.54296875" style="867" bestFit="1" customWidth="1"/>
    <col min="8983" max="8983" width="10.1796875" style="867" bestFit="1" customWidth="1"/>
    <col min="8984" max="8985" width="10.54296875" style="867" bestFit="1" customWidth="1"/>
    <col min="8986" max="9218" width="9.1796875" style="867"/>
    <col min="9219" max="9219" width="15.26953125" style="867" customWidth="1"/>
    <col min="9220" max="9222" width="14.54296875" style="867" customWidth="1"/>
    <col min="9223" max="9223" width="2.1796875" style="867" customWidth="1"/>
    <col min="9224" max="9225" width="14.54296875" style="867" customWidth="1"/>
    <col min="9226" max="9226" width="2.1796875" style="867" customWidth="1"/>
    <col min="9227" max="9228" width="14.54296875" style="867" customWidth="1"/>
    <col min="9229" max="9229" width="13" style="867" customWidth="1"/>
    <col min="9230" max="9230" width="10.453125" style="867" customWidth="1"/>
    <col min="9231" max="9234" width="9.1796875" style="867"/>
    <col min="9235" max="9235" width="20" style="867" bestFit="1" customWidth="1"/>
    <col min="9236" max="9236" width="10.1796875" style="867" bestFit="1" customWidth="1"/>
    <col min="9237" max="9237" width="13.453125" style="867" bestFit="1" customWidth="1"/>
    <col min="9238" max="9238" width="10.54296875" style="867" bestFit="1" customWidth="1"/>
    <col min="9239" max="9239" width="10.1796875" style="867" bestFit="1" customWidth="1"/>
    <col min="9240" max="9241" width="10.54296875" style="867" bestFit="1" customWidth="1"/>
    <col min="9242" max="9474" width="9.1796875" style="867"/>
    <col min="9475" max="9475" width="15.26953125" style="867" customWidth="1"/>
    <col min="9476" max="9478" width="14.54296875" style="867" customWidth="1"/>
    <col min="9479" max="9479" width="2.1796875" style="867" customWidth="1"/>
    <col min="9480" max="9481" width="14.54296875" style="867" customWidth="1"/>
    <col min="9482" max="9482" width="2.1796875" style="867" customWidth="1"/>
    <col min="9483" max="9484" width="14.54296875" style="867" customWidth="1"/>
    <col min="9485" max="9485" width="13" style="867" customWidth="1"/>
    <col min="9486" max="9486" width="10.453125" style="867" customWidth="1"/>
    <col min="9487" max="9490" width="9.1796875" style="867"/>
    <col min="9491" max="9491" width="20" style="867" bestFit="1" customWidth="1"/>
    <col min="9492" max="9492" width="10.1796875" style="867" bestFit="1" customWidth="1"/>
    <col min="9493" max="9493" width="13.453125" style="867" bestFit="1" customWidth="1"/>
    <col min="9494" max="9494" width="10.54296875" style="867" bestFit="1" customWidth="1"/>
    <col min="9495" max="9495" width="10.1796875" style="867" bestFit="1" customWidth="1"/>
    <col min="9496" max="9497" width="10.54296875" style="867" bestFit="1" customWidth="1"/>
    <col min="9498" max="9730" width="9.1796875" style="867"/>
    <col min="9731" max="9731" width="15.26953125" style="867" customWidth="1"/>
    <col min="9732" max="9734" width="14.54296875" style="867" customWidth="1"/>
    <col min="9735" max="9735" width="2.1796875" style="867" customWidth="1"/>
    <col min="9736" max="9737" width="14.54296875" style="867" customWidth="1"/>
    <col min="9738" max="9738" width="2.1796875" style="867" customWidth="1"/>
    <col min="9739" max="9740" width="14.54296875" style="867" customWidth="1"/>
    <col min="9741" max="9741" width="13" style="867" customWidth="1"/>
    <col min="9742" max="9742" width="10.453125" style="867" customWidth="1"/>
    <col min="9743" max="9746" width="9.1796875" style="867"/>
    <col min="9747" max="9747" width="20" style="867" bestFit="1" customWidth="1"/>
    <col min="9748" max="9748" width="10.1796875" style="867" bestFit="1" customWidth="1"/>
    <col min="9749" max="9749" width="13.453125" style="867" bestFit="1" customWidth="1"/>
    <col min="9750" max="9750" width="10.54296875" style="867" bestFit="1" customWidth="1"/>
    <col min="9751" max="9751" width="10.1796875" style="867" bestFit="1" customWidth="1"/>
    <col min="9752" max="9753" width="10.54296875" style="867" bestFit="1" customWidth="1"/>
    <col min="9754" max="9986" width="9.1796875" style="867"/>
    <col min="9987" max="9987" width="15.26953125" style="867" customWidth="1"/>
    <col min="9988" max="9990" width="14.54296875" style="867" customWidth="1"/>
    <col min="9991" max="9991" width="2.1796875" style="867" customWidth="1"/>
    <col min="9992" max="9993" width="14.54296875" style="867" customWidth="1"/>
    <col min="9994" max="9994" width="2.1796875" style="867" customWidth="1"/>
    <col min="9995" max="9996" width="14.54296875" style="867" customWidth="1"/>
    <col min="9997" max="9997" width="13" style="867" customWidth="1"/>
    <col min="9998" max="9998" width="10.453125" style="867" customWidth="1"/>
    <col min="9999" max="10002" width="9.1796875" style="867"/>
    <col min="10003" max="10003" width="20" style="867" bestFit="1" customWidth="1"/>
    <col min="10004" max="10004" width="10.1796875" style="867" bestFit="1" customWidth="1"/>
    <col min="10005" max="10005" width="13.453125" style="867" bestFit="1" customWidth="1"/>
    <col min="10006" max="10006" width="10.54296875" style="867" bestFit="1" customWidth="1"/>
    <col min="10007" max="10007" width="10.1796875" style="867" bestFit="1" customWidth="1"/>
    <col min="10008" max="10009" width="10.54296875" style="867" bestFit="1" customWidth="1"/>
    <col min="10010" max="10242" width="9.1796875" style="867"/>
    <col min="10243" max="10243" width="15.26953125" style="867" customWidth="1"/>
    <col min="10244" max="10246" width="14.54296875" style="867" customWidth="1"/>
    <col min="10247" max="10247" width="2.1796875" style="867" customWidth="1"/>
    <col min="10248" max="10249" width="14.54296875" style="867" customWidth="1"/>
    <col min="10250" max="10250" width="2.1796875" style="867" customWidth="1"/>
    <col min="10251" max="10252" width="14.54296875" style="867" customWidth="1"/>
    <col min="10253" max="10253" width="13" style="867" customWidth="1"/>
    <col min="10254" max="10254" width="10.453125" style="867" customWidth="1"/>
    <col min="10255" max="10258" width="9.1796875" style="867"/>
    <col min="10259" max="10259" width="20" style="867" bestFit="1" customWidth="1"/>
    <col min="10260" max="10260" width="10.1796875" style="867" bestFit="1" customWidth="1"/>
    <col min="10261" max="10261" width="13.453125" style="867" bestFit="1" customWidth="1"/>
    <col min="10262" max="10262" width="10.54296875" style="867" bestFit="1" customWidth="1"/>
    <col min="10263" max="10263" width="10.1796875" style="867" bestFit="1" customWidth="1"/>
    <col min="10264" max="10265" width="10.54296875" style="867" bestFit="1" customWidth="1"/>
    <col min="10266" max="10498" width="9.1796875" style="867"/>
    <col min="10499" max="10499" width="15.26953125" style="867" customWidth="1"/>
    <col min="10500" max="10502" width="14.54296875" style="867" customWidth="1"/>
    <col min="10503" max="10503" width="2.1796875" style="867" customWidth="1"/>
    <col min="10504" max="10505" width="14.54296875" style="867" customWidth="1"/>
    <col min="10506" max="10506" width="2.1796875" style="867" customWidth="1"/>
    <col min="10507" max="10508" width="14.54296875" style="867" customWidth="1"/>
    <col min="10509" max="10509" width="13" style="867" customWidth="1"/>
    <col min="10510" max="10510" width="10.453125" style="867" customWidth="1"/>
    <col min="10511" max="10514" width="9.1796875" style="867"/>
    <col min="10515" max="10515" width="20" style="867" bestFit="1" customWidth="1"/>
    <col min="10516" max="10516" width="10.1796875" style="867" bestFit="1" customWidth="1"/>
    <col min="10517" max="10517" width="13.453125" style="867" bestFit="1" customWidth="1"/>
    <col min="10518" max="10518" width="10.54296875" style="867" bestFit="1" customWidth="1"/>
    <col min="10519" max="10519" width="10.1796875" style="867" bestFit="1" customWidth="1"/>
    <col min="10520" max="10521" width="10.54296875" style="867" bestFit="1" customWidth="1"/>
    <col min="10522" max="10754" width="9.1796875" style="867"/>
    <col min="10755" max="10755" width="15.26953125" style="867" customWidth="1"/>
    <col min="10756" max="10758" width="14.54296875" style="867" customWidth="1"/>
    <col min="10759" max="10759" width="2.1796875" style="867" customWidth="1"/>
    <col min="10760" max="10761" width="14.54296875" style="867" customWidth="1"/>
    <col min="10762" max="10762" width="2.1796875" style="867" customWidth="1"/>
    <col min="10763" max="10764" width="14.54296875" style="867" customWidth="1"/>
    <col min="10765" max="10765" width="13" style="867" customWidth="1"/>
    <col min="10766" max="10766" width="10.453125" style="867" customWidth="1"/>
    <col min="10767" max="10770" width="9.1796875" style="867"/>
    <col min="10771" max="10771" width="20" style="867" bestFit="1" customWidth="1"/>
    <col min="10772" max="10772" width="10.1796875" style="867" bestFit="1" customWidth="1"/>
    <col min="10773" max="10773" width="13.453125" style="867" bestFit="1" customWidth="1"/>
    <col min="10774" max="10774" width="10.54296875" style="867" bestFit="1" customWidth="1"/>
    <col min="10775" max="10775" width="10.1796875" style="867" bestFit="1" customWidth="1"/>
    <col min="10776" max="10777" width="10.54296875" style="867" bestFit="1" customWidth="1"/>
    <col min="10778" max="11010" width="9.1796875" style="867"/>
    <col min="11011" max="11011" width="15.26953125" style="867" customWidth="1"/>
    <col min="11012" max="11014" width="14.54296875" style="867" customWidth="1"/>
    <col min="11015" max="11015" width="2.1796875" style="867" customWidth="1"/>
    <col min="11016" max="11017" width="14.54296875" style="867" customWidth="1"/>
    <col min="11018" max="11018" width="2.1796875" style="867" customWidth="1"/>
    <col min="11019" max="11020" width="14.54296875" style="867" customWidth="1"/>
    <col min="11021" max="11021" width="13" style="867" customWidth="1"/>
    <col min="11022" max="11022" width="10.453125" style="867" customWidth="1"/>
    <col min="11023" max="11026" width="9.1796875" style="867"/>
    <col min="11027" max="11027" width="20" style="867" bestFit="1" customWidth="1"/>
    <col min="11028" max="11028" width="10.1796875" style="867" bestFit="1" customWidth="1"/>
    <col min="11029" max="11029" width="13.453125" style="867" bestFit="1" customWidth="1"/>
    <col min="11030" max="11030" width="10.54296875" style="867" bestFit="1" customWidth="1"/>
    <col min="11031" max="11031" width="10.1796875" style="867" bestFit="1" customWidth="1"/>
    <col min="11032" max="11033" width="10.54296875" style="867" bestFit="1" customWidth="1"/>
    <col min="11034" max="11266" width="9.1796875" style="867"/>
    <col min="11267" max="11267" width="15.26953125" style="867" customWidth="1"/>
    <col min="11268" max="11270" width="14.54296875" style="867" customWidth="1"/>
    <col min="11271" max="11271" width="2.1796875" style="867" customWidth="1"/>
    <col min="11272" max="11273" width="14.54296875" style="867" customWidth="1"/>
    <col min="11274" max="11274" width="2.1796875" style="867" customWidth="1"/>
    <col min="11275" max="11276" width="14.54296875" style="867" customWidth="1"/>
    <col min="11277" max="11277" width="13" style="867" customWidth="1"/>
    <col min="11278" max="11278" width="10.453125" style="867" customWidth="1"/>
    <col min="11279" max="11282" width="9.1796875" style="867"/>
    <col min="11283" max="11283" width="20" style="867" bestFit="1" customWidth="1"/>
    <col min="11284" max="11284" width="10.1796875" style="867" bestFit="1" customWidth="1"/>
    <col min="11285" max="11285" width="13.453125" style="867" bestFit="1" customWidth="1"/>
    <col min="11286" max="11286" width="10.54296875" style="867" bestFit="1" customWidth="1"/>
    <col min="11287" max="11287" width="10.1796875" style="867" bestFit="1" customWidth="1"/>
    <col min="11288" max="11289" width="10.54296875" style="867" bestFit="1" customWidth="1"/>
    <col min="11290" max="11522" width="9.1796875" style="867"/>
    <col min="11523" max="11523" width="15.26953125" style="867" customWidth="1"/>
    <col min="11524" max="11526" width="14.54296875" style="867" customWidth="1"/>
    <col min="11527" max="11527" width="2.1796875" style="867" customWidth="1"/>
    <col min="11528" max="11529" width="14.54296875" style="867" customWidth="1"/>
    <col min="11530" max="11530" width="2.1796875" style="867" customWidth="1"/>
    <col min="11531" max="11532" width="14.54296875" style="867" customWidth="1"/>
    <col min="11533" max="11533" width="13" style="867" customWidth="1"/>
    <col min="11534" max="11534" width="10.453125" style="867" customWidth="1"/>
    <col min="11535" max="11538" width="9.1796875" style="867"/>
    <col min="11539" max="11539" width="20" style="867" bestFit="1" customWidth="1"/>
    <col min="11540" max="11540" width="10.1796875" style="867" bestFit="1" customWidth="1"/>
    <col min="11541" max="11541" width="13.453125" style="867" bestFit="1" customWidth="1"/>
    <col min="11542" max="11542" width="10.54296875" style="867" bestFit="1" customWidth="1"/>
    <col min="11543" max="11543" width="10.1796875" style="867" bestFit="1" customWidth="1"/>
    <col min="11544" max="11545" width="10.54296875" style="867" bestFit="1" customWidth="1"/>
    <col min="11546" max="11778" width="9.1796875" style="867"/>
    <col min="11779" max="11779" width="15.26953125" style="867" customWidth="1"/>
    <col min="11780" max="11782" width="14.54296875" style="867" customWidth="1"/>
    <col min="11783" max="11783" width="2.1796875" style="867" customWidth="1"/>
    <col min="11784" max="11785" width="14.54296875" style="867" customWidth="1"/>
    <col min="11786" max="11786" width="2.1796875" style="867" customWidth="1"/>
    <col min="11787" max="11788" width="14.54296875" style="867" customWidth="1"/>
    <col min="11789" max="11789" width="13" style="867" customWidth="1"/>
    <col min="11790" max="11790" width="10.453125" style="867" customWidth="1"/>
    <col min="11791" max="11794" width="9.1796875" style="867"/>
    <col min="11795" max="11795" width="20" style="867" bestFit="1" customWidth="1"/>
    <col min="11796" max="11796" width="10.1796875" style="867" bestFit="1" customWidth="1"/>
    <col min="11797" max="11797" width="13.453125" style="867" bestFit="1" customWidth="1"/>
    <col min="11798" max="11798" width="10.54296875" style="867" bestFit="1" customWidth="1"/>
    <col min="11799" max="11799" width="10.1796875" style="867" bestFit="1" customWidth="1"/>
    <col min="11800" max="11801" width="10.54296875" style="867" bestFit="1" customWidth="1"/>
    <col min="11802" max="12034" width="9.1796875" style="867"/>
    <col min="12035" max="12035" width="15.26953125" style="867" customWidth="1"/>
    <col min="12036" max="12038" width="14.54296875" style="867" customWidth="1"/>
    <col min="12039" max="12039" width="2.1796875" style="867" customWidth="1"/>
    <col min="12040" max="12041" width="14.54296875" style="867" customWidth="1"/>
    <col min="12042" max="12042" width="2.1796875" style="867" customWidth="1"/>
    <col min="12043" max="12044" width="14.54296875" style="867" customWidth="1"/>
    <col min="12045" max="12045" width="13" style="867" customWidth="1"/>
    <col min="12046" max="12046" width="10.453125" style="867" customWidth="1"/>
    <col min="12047" max="12050" width="9.1796875" style="867"/>
    <col min="12051" max="12051" width="20" style="867" bestFit="1" customWidth="1"/>
    <col min="12052" max="12052" width="10.1796875" style="867" bestFit="1" customWidth="1"/>
    <col min="12053" max="12053" width="13.453125" style="867" bestFit="1" customWidth="1"/>
    <col min="12054" max="12054" width="10.54296875" style="867" bestFit="1" customWidth="1"/>
    <col min="12055" max="12055" width="10.1796875" style="867" bestFit="1" customWidth="1"/>
    <col min="12056" max="12057" width="10.54296875" style="867" bestFit="1" customWidth="1"/>
    <col min="12058" max="12290" width="9.1796875" style="867"/>
    <col min="12291" max="12291" width="15.26953125" style="867" customWidth="1"/>
    <col min="12292" max="12294" width="14.54296875" style="867" customWidth="1"/>
    <col min="12295" max="12295" width="2.1796875" style="867" customWidth="1"/>
    <col min="12296" max="12297" width="14.54296875" style="867" customWidth="1"/>
    <col min="12298" max="12298" width="2.1796875" style="867" customWidth="1"/>
    <col min="12299" max="12300" width="14.54296875" style="867" customWidth="1"/>
    <col min="12301" max="12301" width="13" style="867" customWidth="1"/>
    <col min="12302" max="12302" width="10.453125" style="867" customWidth="1"/>
    <col min="12303" max="12306" width="9.1796875" style="867"/>
    <col min="12307" max="12307" width="20" style="867" bestFit="1" customWidth="1"/>
    <col min="12308" max="12308" width="10.1796875" style="867" bestFit="1" customWidth="1"/>
    <col min="12309" max="12309" width="13.453125" style="867" bestFit="1" customWidth="1"/>
    <col min="12310" max="12310" width="10.54296875" style="867" bestFit="1" customWidth="1"/>
    <col min="12311" max="12311" width="10.1796875" style="867" bestFit="1" customWidth="1"/>
    <col min="12312" max="12313" width="10.54296875" style="867" bestFit="1" customWidth="1"/>
    <col min="12314" max="12546" width="9.1796875" style="867"/>
    <col min="12547" max="12547" width="15.26953125" style="867" customWidth="1"/>
    <col min="12548" max="12550" width="14.54296875" style="867" customWidth="1"/>
    <col min="12551" max="12551" width="2.1796875" style="867" customWidth="1"/>
    <col min="12552" max="12553" width="14.54296875" style="867" customWidth="1"/>
    <col min="12554" max="12554" width="2.1796875" style="867" customWidth="1"/>
    <col min="12555" max="12556" width="14.54296875" style="867" customWidth="1"/>
    <col min="12557" max="12557" width="13" style="867" customWidth="1"/>
    <col min="12558" max="12558" width="10.453125" style="867" customWidth="1"/>
    <col min="12559" max="12562" width="9.1796875" style="867"/>
    <col min="12563" max="12563" width="20" style="867" bestFit="1" customWidth="1"/>
    <col min="12564" max="12564" width="10.1796875" style="867" bestFit="1" customWidth="1"/>
    <col min="12565" max="12565" width="13.453125" style="867" bestFit="1" customWidth="1"/>
    <col min="12566" max="12566" width="10.54296875" style="867" bestFit="1" customWidth="1"/>
    <col min="12567" max="12567" width="10.1796875" style="867" bestFit="1" customWidth="1"/>
    <col min="12568" max="12569" width="10.54296875" style="867" bestFit="1" customWidth="1"/>
    <col min="12570" max="12802" width="9.1796875" style="867"/>
    <col min="12803" max="12803" width="15.26953125" style="867" customWidth="1"/>
    <col min="12804" max="12806" width="14.54296875" style="867" customWidth="1"/>
    <col min="12807" max="12807" width="2.1796875" style="867" customWidth="1"/>
    <col min="12808" max="12809" width="14.54296875" style="867" customWidth="1"/>
    <col min="12810" max="12810" width="2.1796875" style="867" customWidth="1"/>
    <col min="12811" max="12812" width="14.54296875" style="867" customWidth="1"/>
    <col min="12813" max="12813" width="13" style="867" customWidth="1"/>
    <col min="12814" max="12814" width="10.453125" style="867" customWidth="1"/>
    <col min="12815" max="12818" width="9.1796875" style="867"/>
    <col min="12819" max="12819" width="20" style="867" bestFit="1" customWidth="1"/>
    <col min="12820" max="12820" width="10.1796875" style="867" bestFit="1" customWidth="1"/>
    <col min="12821" max="12821" width="13.453125" style="867" bestFit="1" customWidth="1"/>
    <col min="12822" max="12822" width="10.54296875" style="867" bestFit="1" customWidth="1"/>
    <col min="12823" max="12823" width="10.1796875" style="867" bestFit="1" customWidth="1"/>
    <col min="12824" max="12825" width="10.54296875" style="867" bestFit="1" customWidth="1"/>
    <col min="12826" max="13058" width="9.1796875" style="867"/>
    <col min="13059" max="13059" width="15.26953125" style="867" customWidth="1"/>
    <col min="13060" max="13062" width="14.54296875" style="867" customWidth="1"/>
    <col min="13063" max="13063" width="2.1796875" style="867" customWidth="1"/>
    <col min="13064" max="13065" width="14.54296875" style="867" customWidth="1"/>
    <col min="13066" max="13066" width="2.1796875" style="867" customWidth="1"/>
    <col min="13067" max="13068" width="14.54296875" style="867" customWidth="1"/>
    <col min="13069" max="13069" width="13" style="867" customWidth="1"/>
    <col min="13070" max="13070" width="10.453125" style="867" customWidth="1"/>
    <col min="13071" max="13074" width="9.1796875" style="867"/>
    <col min="13075" max="13075" width="20" style="867" bestFit="1" customWidth="1"/>
    <col min="13076" max="13076" width="10.1796875" style="867" bestFit="1" customWidth="1"/>
    <col min="13077" max="13077" width="13.453125" style="867" bestFit="1" customWidth="1"/>
    <col min="13078" max="13078" width="10.54296875" style="867" bestFit="1" customWidth="1"/>
    <col min="13079" max="13079" width="10.1796875" style="867" bestFit="1" customWidth="1"/>
    <col min="13080" max="13081" width="10.54296875" style="867" bestFit="1" customWidth="1"/>
    <col min="13082" max="13314" width="9.1796875" style="867"/>
    <col min="13315" max="13315" width="15.26953125" style="867" customWidth="1"/>
    <col min="13316" max="13318" width="14.54296875" style="867" customWidth="1"/>
    <col min="13319" max="13319" width="2.1796875" style="867" customWidth="1"/>
    <col min="13320" max="13321" width="14.54296875" style="867" customWidth="1"/>
    <col min="13322" max="13322" width="2.1796875" style="867" customWidth="1"/>
    <col min="13323" max="13324" width="14.54296875" style="867" customWidth="1"/>
    <col min="13325" max="13325" width="13" style="867" customWidth="1"/>
    <col min="13326" max="13326" width="10.453125" style="867" customWidth="1"/>
    <col min="13327" max="13330" width="9.1796875" style="867"/>
    <col min="13331" max="13331" width="20" style="867" bestFit="1" customWidth="1"/>
    <col min="13332" max="13332" width="10.1796875" style="867" bestFit="1" customWidth="1"/>
    <col min="13333" max="13333" width="13.453125" style="867" bestFit="1" customWidth="1"/>
    <col min="13334" max="13334" width="10.54296875" style="867" bestFit="1" customWidth="1"/>
    <col min="13335" max="13335" width="10.1796875" style="867" bestFit="1" customWidth="1"/>
    <col min="13336" max="13337" width="10.54296875" style="867" bestFit="1" customWidth="1"/>
    <col min="13338" max="13570" width="9.1796875" style="867"/>
    <col min="13571" max="13571" width="15.26953125" style="867" customWidth="1"/>
    <col min="13572" max="13574" width="14.54296875" style="867" customWidth="1"/>
    <col min="13575" max="13575" width="2.1796875" style="867" customWidth="1"/>
    <col min="13576" max="13577" width="14.54296875" style="867" customWidth="1"/>
    <col min="13578" max="13578" width="2.1796875" style="867" customWidth="1"/>
    <col min="13579" max="13580" width="14.54296875" style="867" customWidth="1"/>
    <col min="13581" max="13581" width="13" style="867" customWidth="1"/>
    <col min="13582" max="13582" width="10.453125" style="867" customWidth="1"/>
    <col min="13583" max="13586" width="9.1796875" style="867"/>
    <col min="13587" max="13587" width="20" style="867" bestFit="1" customWidth="1"/>
    <col min="13588" max="13588" width="10.1796875" style="867" bestFit="1" customWidth="1"/>
    <col min="13589" max="13589" width="13.453125" style="867" bestFit="1" customWidth="1"/>
    <col min="13590" max="13590" width="10.54296875" style="867" bestFit="1" customWidth="1"/>
    <col min="13591" max="13591" width="10.1796875" style="867" bestFit="1" customWidth="1"/>
    <col min="13592" max="13593" width="10.54296875" style="867" bestFit="1" customWidth="1"/>
    <col min="13594" max="13826" width="9.1796875" style="867"/>
    <col min="13827" max="13827" width="15.26953125" style="867" customWidth="1"/>
    <col min="13828" max="13830" width="14.54296875" style="867" customWidth="1"/>
    <col min="13831" max="13831" width="2.1796875" style="867" customWidth="1"/>
    <col min="13832" max="13833" width="14.54296875" style="867" customWidth="1"/>
    <col min="13834" max="13834" width="2.1796875" style="867" customWidth="1"/>
    <col min="13835" max="13836" width="14.54296875" style="867" customWidth="1"/>
    <col min="13837" max="13837" width="13" style="867" customWidth="1"/>
    <col min="13838" max="13838" width="10.453125" style="867" customWidth="1"/>
    <col min="13839" max="13842" width="9.1796875" style="867"/>
    <col min="13843" max="13843" width="20" style="867" bestFit="1" customWidth="1"/>
    <col min="13844" max="13844" width="10.1796875" style="867" bestFit="1" customWidth="1"/>
    <col min="13845" max="13845" width="13.453125" style="867" bestFit="1" customWidth="1"/>
    <col min="13846" max="13846" width="10.54296875" style="867" bestFit="1" customWidth="1"/>
    <col min="13847" max="13847" width="10.1796875" style="867" bestFit="1" customWidth="1"/>
    <col min="13848" max="13849" width="10.54296875" style="867" bestFit="1" customWidth="1"/>
    <col min="13850" max="14082" width="9.1796875" style="867"/>
    <col min="14083" max="14083" width="15.26953125" style="867" customWidth="1"/>
    <col min="14084" max="14086" width="14.54296875" style="867" customWidth="1"/>
    <col min="14087" max="14087" width="2.1796875" style="867" customWidth="1"/>
    <col min="14088" max="14089" width="14.54296875" style="867" customWidth="1"/>
    <col min="14090" max="14090" width="2.1796875" style="867" customWidth="1"/>
    <col min="14091" max="14092" width="14.54296875" style="867" customWidth="1"/>
    <col min="14093" max="14093" width="13" style="867" customWidth="1"/>
    <col min="14094" max="14094" width="10.453125" style="867" customWidth="1"/>
    <col min="14095" max="14098" width="9.1796875" style="867"/>
    <col min="14099" max="14099" width="20" style="867" bestFit="1" customWidth="1"/>
    <col min="14100" max="14100" width="10.1796875" style="867" bestFit="1" customWidth="1"/>
    <col min="14101" max="14101" width="13.453125" style="867" bestFit="1" customWidth="1"/>
    <col min="14102" max="14102" width="10.54296875" style="867" bestFit="1" customWidth="1"/>
    <col min="14103" max="14103" width="10.1796875" style="867" bestFit="1" customWidth="1"/>
    <col min="14104" max="14105" width="10.54296875" style="867" bestFit="1" customWidth="1"/>
    <col min="14106" max="14338" width="9.1796875" style="867"/>
    <col min="14339" max="14339" width="15.26953125" style="867" customWidth="1"/>
    <col min="14340" max="14342" width="14.54296875" style="867" customWidth="1"/>
    <col min="14343" max="14343" width="2.1796875" style="867" customWidth="1"/>
    <col min="14344" max="14345" width="14.54296875" style="867" customWidth="1"/>
    <col min="14346" max="14346" width="2.1796875" style="867" customWidth="1"/>
    <col min="14347" max="14348" width="14.54296875" style="867" customWidth="1"/>
    <col min="14349" max="14349" width="13" style="867" customWidth="1"/>
    <col min="14350" max="14350" width="10.453125" style="867" customWidth="1"/>
    <col min="14351" max="14354" width="9.1796875" style="867"/>
    <col min="14355" max="14355" width="20" style="867" bestFit="1" customWidth="1"/>
    <col min="14356" max="14356" width="10.1796875" style="867" bestFit="1" customWidth="1"/>
    <col min="14357" max="14357" width="13.453125" style="867" bestFit="1" customWidth="1"/>
    <col min="14358" max="14358" width="10.54296875" style="867" bestFit="1" customWidth="1"/>
    <col min="14359" max="14359" width="10.1796875" style="867" bestFit="1" customWidth="1"/>
    <col min="14360" max="14361" width="10.54296875" style="867" bestFit="1" customWidth="1"/>
    <col min="14362" max="14594" width="9.1796875" style="867"/>
    <col min="14595" max="14595" width="15.26953125" style="867" customWidth="1"/>
    <col min="14596" max="14598" width="14.54296875" style="867" customWidth="1"/>
    <col min="14599" max="14599" width="2.1796875" style="867" customWidth="1"/>
    <col min="14600" max="14601" width="14.54296875" style="867" customWidth="1"/>
    <col min="14602" max="14602" width="2.1796875" style="867" customWidth="1"/>
    <col min="14603" max="14604" width="14.54296875" style="867" customWidth="1"/>
    <col min="14605" max="14605" width="13" style="867" customWidth="1"/>
    <col min="14606" max="14606" width="10.453125" style="867" customWidth="1"/>
    <col min="14607" max="14610" width="9.1796875" style="867"/>
    <col min="14611" max="14611" width="20" style="867" bestFit="1" customWidth="1"/>
    <col min="14612" max="14612" width="10.1796875" style="867" bestFit="1" customWidth="1"/>
    <col min="14613" max="14613" width="13.453125" style="867" bestFit="1" customWidth="1"/>
    <col min="14614" max="14614" width="10.54296875" style="867" bestFit="1" customWidth="1"/>
    <col min="14615" max="14615" width="10.1796875" style="867" bestFit="1" customWidth="1"/>
    <col min="14616" max="14617" width="10.54296875" style="867" bestFit="1" customWidth="1"/>
    <col min="14618" max="14850" width="9.1796875" style="867"/>
    <col min="14851" max="14851" width="15.26953125" style="867" customWidth="1"/>
    <col min="14852" max="14854" width="14.54296875" style="867" customWidth="1"/>
    <col min="14855" max="14855" width="2.1796875" style="867" customWidth="1"/>
    <col min="14856" max="14857" width="14.54296875" style="867" customWidth="1"/>
    <col min="14858" max="14858" width="2.1796875" style="867" customWidth="1"/>
    <col min="14859" max="14860" width="14.54296875" style="867" customWidth="1"/>
    <col min="14861" max="14861" width="13" style="867" customWidth="1"/>
    <col min="14862" max="14862" width="10.453125" style="867" customWidth="1"/>
    <col min="14863" max="14866" width="9.1796875" style="867"/>
    <col min="14867" max="14867" width="20" style="867" bestFit="1" customWidth="1"/>
    <col min="14868" max="14868" width="10.1796875" style="867" bestFit="1" customWidth="1"/>
    <col min="14869" max="14869" width="13.453125" style="867" bestFit="1" customWidth="1"/>
    <col min="14870" max="14870" width="10.54296875" style="867" bestFit="1" customWidth="1"/>
    <col min="14871" max="14871" width="10.1796875" style="867" bestFit="1" customWidth="1"/>
    <col min="14872" max="14873" width="10.54296875" style="867" bestFit="1" customWidth="1"/>
    <col min="14874" max="15106" width="9.1796875" style="867"/>
    <col min="15107" max="15107" width="15.26953125" style="867" customWidth="1"/>
    <col min="15108" max="15110" width="14.54296875" style="867" customWidth="1"/>
    <col min="15111" max="15111" width="2.1796875" style="867" customWidth="1"/>
    <col min="15112" max="15113" width="14.54296875" style="867" customWidth="1"/>
    <col min="15114" max="15114" width="2.1796875" style="867" customWidth="1"/>
    <col min="15115" max="15116" width="14.54296875" style="867" customWidth="1"/>
    <col min="15117" max="15117" width="13" style="867" customWidth="1"/>
    <col min="15118" max="15118" width="10.453125" style="867" customWidth="1"/>
    <col min="15119" max="15122" width="9.1796875" style="867"/>
    <col min="15123" max="15123" width="20" style="867" bestFit="1" customWidth="1"/>
    <col min="15124" max="15124" width="10.1796875" style="867" bestFit="1" customWidth="1"/>
    <col min="15125" max="15125" width="13.453125" style="867" bestFit="1" customWidth="1"/>
    <col min="15126" max="15126" width="10.54296875" style="867" bestFit="1" customWidth="1"/>
    <col min="15127" max="15127" width="10.1796875" style="867" bestFit="1" customWidth="1"/>
    <col min="15128" max="15129" width="10.54296875" style="867" bestFit="1" customWidth="1"/>
    <col min="15130" max="15362" width="9.1796875" style="867"/>
    <col min="15363" max="15363" width="15.26953125" style="867" customWidth="1"/>
    <col min="15364" max="15366" width="14.54296875" style="867" customWidth="1"/>
    <col min="15367" max="15367" width="2.1796875" style="867" customWidth="1"/>
    <col min="15368" max="15369" width="14.54296875" style="867" customWidth="1"/>
    <col min="15370" max="15370" width="2.1796875" style="867" customWidth="1"/>
    <col min="15371" max="15372" width="14.54296875" style="867" customWidth="1"/>
    <col min="15373" max="15373" width="13" style="867" customWidth="1"/>
    <col min="15374" max="15374" width="10.453125" style="867" customWidth="1"/>
    <col min="15375" max="15378" width="9.1796875" style="867"/>
    <col min="15379" max="15379" width="20" style="867" bestFit="1" customWidth="1"/>
    <col min="15380" max="15380" width="10.1796875" style="867" bestFit="1" customWidth="1"/>
    <col min="15381" max="15381" width="13.453125" style="867" bestFit="1" customWidth="1"/>
    <col min="15382" max="15382" width="10.54296875" style="867" bestFit="1" customWidth="1"/>
    <col min="15383" max="15383" width="10.1796875" style="867" bestFit="1" customWidth="1"/>
    <col min="15384" max="15385" width="10.54296875" style="867" bestFit="1" customWidth="1"/>
    <col min="15386" max="15618" width="9.1796875" style="867"/>
    <col min="15619" max="15619" width="15.26953125" style="867" customWidth="1"/>
    <col min="15620" max="15622" width="14.54296875" style="867" customWidth="1"/>
    <col min="15623" max="15623" width="2.1796875" style="867" customWidth="1"/>
    <col min="15624" max="15625" width="14.54296875" style="867" customWidth="1"/>
    <col min="15626" max="15626" width="2.1796875" style="867" customWidth="1"/>
    <col min="15627" max="15628" width="14.54296875" style="867" customWidth="1"/>
    <col min="15629" max="15629" width="13" style="867" customWidth="1"/>
    <col min="15630" max="15630" width="10.453125" style="867" customWidth="1"/>
    <col min="15631" max="15634" width="9.1796875" style="867"/>
    <col min="15635" max="15635" width="20" style="867" bestFit="1" customWidth="1"/>
    <col min="15636" max="15636" width="10.1796875" style="867" bestFit="1" customWidth="1"/>
    <col min="15637" max="15637" width="13.453125" style="867" bestFit="1" customWidth="1"/>
    <col min="15638" max="15638" width="10.54296875" style="867" bestFit="1" customWidth="1"/>
    <col min="15639" max="15639" width="10.1796875" style="867" bestFit="1" customWidth="1"/>
    <col min="15640" max="15641" width="10.54296875" style="867" bestFit="1" customWidth="1"/>
    <col min="15642" max="15874" width="9.1796875" style="867"/>
    <col min="15875" max="15875" width="15.26953125" style="867" customWidth="1"/>
    <col min="15876" max="15878" width="14.54296875" style="867" customWidth="1"/>
    <col min="15879" max="15879" width="2.1796875" style="867" customWidth="1"/>
    <col min="15880" max="15881" width="14.54296875" style="867" customWidth="1"/>
    <col min="15882" max="15882" width="2.1796875" style="867" customWidth="1"/>
    <col min="15883" max="15884" width="14.54296875" style="867" customWidth="1"/>
    <col min="15885" max="15885" width="13" style="867" customWidth="1"/>
    <col min="15886" max="15886" width="10.453125" style="867" customWidth="1"/>
    <col min="15887" max="15890" width="9.1796875" style="867"/>
    <col min="15891" max="15891" width="20" style="867" bestFit="1" customWidth="1"/>
    <col min="15892" max="15892" width="10.1796875" style="867" bestFit="1" customWidth="1"/>
    <col min="15893" max="15893" width="13.453125" style="867" bestFit="1" customWidth="1"/>
    <col min="15894" max="15894" width="10.54296875" style="867" bestFit="1" customWidth="1"/>
    <col min="15895" max="15895" width="10.1796875" style="867" bestFit="1" customWidth="1"/>
    <col min="15896" max="15897" width="10.54296875" style="867" bestFit="1" customWidth="1"/>
    <col min="15898" max="16130" width="9.1796875" style="867"/>
    <col min="16131" max="16131" width="15.26953125" style="867" customWidth="1"/>
    <col min="16132" max="16134" width="14.54296875" style="867" customWidth="1"/>
    <col min="16135" max="16135" width="2.1796875" style="867" customWidth="1"/>
    <col min="16136" max="16137" width="14.54296875" style="867" customWidth="1"/>
    <col min="16138" max="16138" width="2.1796875" style="867" customWidth="1"/>
    <col min="16139" max="16140" width="14.54296875" style="867" customWidth="1"/>
    <col min="16141" max="16141" width="13" style="867" customWidth="1"/>
    <col min="16142" max="16142" width="10.453125" style="867" customWidth="1"/>
    <col min="16143" max="16146" width="9.1796875" style="867"/>
    <col min="16147" max="16147" width="20" style="867" bestFit="1" customWidth="1"/>
    <col min="16148" max="16148" width="10.1796875" style="867" bestFit="1" customWidth="1"/>
    <col min="16149" max="16149" width="13.453125" style="867" bestFit="1" customWidth="1"/>
    <col min="16150" max="16150" width="10.54296875" style="867" bestFit="1" customWidth="1"/>
    <col min="16151" max="16151" width="10.1796875" style="867" bestFit="1" customWidth="1"/>
    <col min="16152" max="16153" width="10.54296875" style="867" bestFit="1" customWidth="1"/>
    <col min="16154" max="16384" width="9.1796875" style="867"/>
  </cols>
  <sheetData>
    <row r="2" spans="3:26" ht="30">
      <c r="C2" s="979" t="s">
        <v>554</v>
      </c>
      <c r="D2" s="868"/>
      <c r="S2" s="1024" t="s">
        <v>570</v>
      </c>
      <c r="T2" s="1024"/>
      <c r="U2" s="1024"/>
      <c r="V2" s="1024"/>
      <c r="W2" s="1024"/>
      <c r="X2" s="1024"/>
      <c r="Y2" s="1024"/>
    </row>
    <row r="3" spans="3:26" ht="18">
      <c r="C3" s="869"/>
      <c r="D3" s="868"/>
      <c r="T3" s="869"/>
      <c r="U3" s="1032"/>
      <c r="V3" s="1024"/>
      <c r="W3" s="1024"/>
      <c r="X3" s="1024"/>
      <c r="Y3" s="1024"/>
    </row>
    <row r="4" spans="3:26" ht="18">
      <c r="S4" s="873"/>
      <c r="T4" s="883"/>
      <c r="U4" s="1027" t="s">
        <v>552</v>
      </c>
      <c r="V4" s="1031">
        <f>'8c1 - MSA Attribute - Form'!$H6</f>
        <v>0</v>
      </c>
      <c r="W4" s="1024"/>
      <c r="X4" s="1024"/>
      <c r="Y4" s="1024"/>
    </row>
    <row r="5" spans="3:26" ht="20">
      <c r="G5" s="1030" t="s">
        <v>553</v>
      </c>
      <c r="S5" s="873"/>
      <c r="T5" s="883"/>
      <c r="U5" s="1027" t="s">
        <v>550</v>
      </c>
      <c r="V5" s="1026">
        <f>'8c1 - MSA Attribute - Form'!$H7</f>
        <v>0</v>
      </c>
      <c r="W5" s="1024"/>
      <c r="X5" s="1024"/>
      <c r="Y5" s="1024"/>
    </row>
    <row r="6" spans="3:26" ht="18">
      <c r="H6" s="873" t="s">
        <v>552</v>
      </c>
      <c r="I6" s="1029">
        <f>'8c1 - MSA Attribute - Form'!H6</f>
        <v>0</v>
      </c>
      <c r="J6" s="1021"/>
      <c r="K6" s="1021"/>
      <c r="S6" s="873"/>
      <c r="T6" s="883"/>
      <c r="U6" s="1027" t="s">
        <v>549</v>
      </c>
      <c r="V6" s="1026">
        <f>'8c1 - MSA Attribute - Form'!$H8</f>
        <v>0</v>
      </c>
      <c r="W6" s="1024"/>
      <c r="X6" s="1024"/>
      <c r="Y6" s="1024"/>
    </row>
    <row r="7" spans="3:26" ht="18">
      <c r="D7" s="1028" t="s">
        <v>569</v>
      </c>
      <c r="H7" s="873" t="s">
        <v>550</v>
      </c>
      <c r="I7" s="1022">
        <f>'8c1 - MSA Attribute - Form'!H7</f>
        <v>0</v>
      </c>
      <c r="J7" s="1021"/>
      <c r="K7" s="1021"/>
      <c r="S7" s="873"/>
      <c r="T7" s="883"/>
      <c r="U7" s="1027" t="s">
        <v>547</v>
      </c>
      <c r="V7" s="1026">
        <f>'8c1 - MSA Attribute - Form'!$H9</f>
        <v>0</v>
      </c>
      <c r="W7" s="1024"/>
      <c r="X7" s="1024"/>
      <c r="Y7" s="1024"/>
    </row>
    <row r="8" spans="3:26" ht="18">
      <c r="C8" s="974">
        <v>1</v>
      </c>
      <c r="D8" s="1023" t="str">
        <f>'8c1 - MSA Attribute - Form'!C8</f>
        <v>G</v>
      </c>
      <c r="E8" s="1021"/>
      <c r="H8" s="873" t="s">
        <v>549</v>
      </c>
      <c r="I8" s="1022">
        <f>'8c1 - MSA Attribute - Form'!H8</f>
        <v>0</v>
      </c>
      <c r="J8" s="1021"/>
      <c r="K8" s="1021"/>
      <c r="S8" s="1024"/>
      <c r="T8" s="1024"/>
      <c r="U8" s="1025"/>
      <c r="V8" s="1024"/>
      <c r="W8" s="1024"/>
      <c r="X8" s="1024"/>
      <c r="Y8" s="1024"/>
    </row>
    <row r="9" spans="3:26" ht="18">
      <c r="C9" s="974">
        <v>2</v>
      </c>
      <c r="D9" s="1023" t="str">
        <f>'8c1 - MSA Attribute - Form'!C9</f>
        <v>NG</v>
      </c>
      <c r="E9" s="1021"/>
      <c r="H9" s="873" t="s">
        <v>547</v>
      </c>
      <c r="I9" s="1022">
        <f>'8c1 - MSA Attribute - Form'!H9</f>
        <v>0</v>
      </c>
      <c r="J9" s="1021"/>
      <c r="K9" s="1021"/>
      <c r="S9" s="883"/>
      <c r="T9" s="1020" t="s">
        <v>568</v>
      </c>
      <c r="U9" s="1019"/>
      <c r="V9" s="1018"/>
      <c r="W9" s="1020" t="s">
        <v>567</v>
      </c>
      <c r="X9" s="1019"/>
      <c r="Y9" s="1018"/>
      <c r="Z9" s="1017"/>
    </row>
    <row r="10" spans="3:26">
      <c r="S10" s="883" t="s">
        <v>566</v>
      </c>
      <c r="T10" s="1016" t="str">
        <f>'8c1 - MSA Attribute - Form'!$D$12</f>
        <v>Individual 1</v>
      </c>
      <c r="U10" s="1015" t="str">
        <f>'8c1 - MSA Attribute - Form'!$G$12</f>
        <v>Individual 2</v>
      </c>
      <c r="V10" s="1014" t="str">
        <f>'8c1 - MSA Attribute - Form'!$J$12</f>
        <v>Individual 3</v>
      </c>
      <c r="W10" s="1016" t="str">
        <f>'8c1 - MSA Attribute - Form'!$D$12</f>
        <v>Individual 1</v>
      </c>
      <c r="X10" s="1015" t="str">
        <f>'8c1 - MSA Attribute - Form'!$G$12</f>
        <v>Individual 2</v>
      </c>
      <c r="Y10" s="1014" t="str">
        <f>'8c1 - MSA Attribute - Form'!$J$12</f>
        <v>Individual 3</v>
      </c>
    </row>
    <row r="11" spans="3:26" ht="13" thickBot="1">
      <c r="S11" s="883" t="s">
        <v>560</v>
      </c>
      <c r="T11" s="1012">
        <f>COUNTIF('8c1 - MSA Attribute - Form'!T14:T113,"&gt;=0")</f>
        <v>0</v>
      </c>
      <c r="U11" s="1012">
        <f>COUNTIF('8c1 - MSA Attribute - Form'!X14:X113,"&gt;=0")</f>
        <v>0</v>
      </c>
      <c r="V11" s="1012">
        <f>COUNTIF('8c1 - MSA Attribute - Form'!AB14:AB113,"&gt;=0")</f>
        <v>0</v>
      </c>
      <c r="W11" s="1012">
        <f>COUNTIF('8c1 - MSA Attribute - Form'!T14:T113,"&gt;=0")</f>
        <v>0</v>
      </c>
      <c r="X11" s="1012">
        <f>COUNTIF('8c1 - MSA Attribute - Form'!X14:X113,"&gt;=0")</f>
        <v>0</v>
      </c>
      <c r="Y11" s="1012">
        <f>COUNTIF('8c1 - MSA Attribute - Form'!AB14:AB113,"&gt;=0")</f>
        <v>0</v>
      </c>
    </row>
    <row r="12" spans="3:26" ht="16" thickBot="1">
      <c r="C12" s="969" t="s">
        <v>541</v>
      </c>
      <c r="D12" s="963"/>
      <c r="E12" s="1013" t="str">
        <f>'8c1 - MSA Attribute - Form'!D12</f>
        <v>Individual 1</v>
      </c>
      <c r="F12" s="967"/>
      <c r="G12" s="965"/>
      <c r="H12" s="963" t="str">
        <f>'8c1 - MSA Attribute - Form'!G12</f>
        <v>Individual 2</v>
      </c>
      <c r="I12" s="963"/>
      <c r="J12" s="965"/>
      <c r="K12" s="1013" t="str">
        <f>'8c1 - MSA Attribute - Form'!J12</f>
        <v>Individual 3</v>
      </c>
      <c r="L12" s="963"/>
      <c r="M12" s="962" t="s">
        <v>537</v>
      </c>
      <c r="N12" s="961" t="s">
        <v>537</v>
      </c>
      <c r="S12" s="883" t="s">
        <v>565</v>
      </c>
      <c r="T12" s="1012">
        <f>(COUNTIF('8c1 - MSA Attribute - Form'!T14:T113,"=1"))</f>
        <v>0</v>
      </c>
      <c r="U12" s="1012">
        <f>(COUNTIF('8c1 - MSA Attribute - Form'!X14:X113,"=1"))</f>
        <v>0</v>
      </c>
      <c r="V12" s="1012">
        <f>(COUNTIF('8c1 - MSA Attribute - Form'!AB14:AB113,"=1"))</f>
        <v>0</v>
      </c>
      <c r="W12" s="1012">
        <f>(COUNTIF('8c1 - MSA Attribute - Form'!U14:U113,"=1"))</f>
        <v>0</v>
      </c>
      <c r="X12" s="1012">
        <f>(COUNTIF('8c1 - MSA Attribute - Form'!Y14:Y113,"=1"))</f>
        <v>0</v>
      </c>
      <c r="Y12" s="1012">
        <f>(COUNTIF('8c1 - MSA Attribute - Form'!AC14:AC113,"=1"))</f>
        <v>0</v>
      </c>
    </row>
    <row r="13" spans="3:26" ht="16" thickBot="1">
      <c r="C13" s="953" t="s">
        <v>534</v>
      </c>
      <c r="D13" s="1011" t="s">
        <v>533</v>
      </c>
      <c r="E13" s="949" t="s">
        <v>532</v>
      </c>
      <c r="F13" s="948" t="s">
        <v>531</v>
      </c>
      <c r="G13" s="950"/>
      <c r="H13" s="949" t="s">
        <v>532</v>
      </c>
      <c r="I13" s="951" t="s">
        <v>531</v>
      </c>
      <c r="J13" s="950"/>
      <c r="K13" s="949" t="s">
        <v>532</v>
      </c>
      <c r="L13" s="948" t="s">
        <v>531</v>
      </c>
      <c r="M13" s="925" t="s">
        <v>528</v>
      </c>
      <c r="N13" s="947" t="s">
        <v>528</v>
      </c>
      <c r="S13" s="883" t="s">
        <v>564</v>
      </c>
      <c r="T13" s="883"/>
      <c r="U13" s="883"/>
      <c r="V13" s="883"/>
      <c r="W13" s="1009">
        <f>'8c1 - MSA Attribute - Form'!$AN$114</f>
        <v>0</v>
      </c>
      <c r="X13" s="1009">
        <f>'8c1 - MSA Attribute - Form'!$AQ$114</f>
        <v>0</v>
      </c>
      <c r="Y13" s="1009">
        <f>'8c1 - MSA Attribute - Form'!$AT$114</f>
        <v>0</v>
      </c>
    </row>
    <row r="14" spans="3:26" ht="15.5">
      <c r="C14" s="989">
        <v>1</v>
      </c>
      <c r="D14" s="1010" t="str">
        <f>IF(ISBLANK('8c1 - MSA Attribute - Form'!C14),"-",'8c1 - MSA Attribute - Form'!C14)</f>
        <v>-</v>
      </c>
      <c r="E14" s="987" t="str">
        <f>IF(ISBLANK('8c1 - MSA Attribute - Form'!D14),"-",'8c1 - MSA Attribute - Form'!D14)</f>
        <v>-</v>
      </c>
      <c r="F14" s="987" t="str">
        <f>IF(ISBLANK('8c1 - MSA Attribute - Form'!E14),"-",'8c1 - MSA Attribute - Form'!E14)</f>
        <v>-</v>
      </c>
      <c r="G14" s="991"/>
      <c r="H14" s="987" t="str">
        <f>IF(ISBLANK('8c1 - MSA Attribute - Form'!G14),"-",'8c1 - MSA Attribute - Form'!G14)</f>
        <v>-</v>
      </c>
      <c r="I14" s="987" t="str">
        <f>IF(ISBLANK('8c1 - MSA Attribute - Form'!H14),"-",'8c1 - MSA Attribute - Form'!H14)</f>
        <v>-</v>
      </c>
      <c r="J14" s="991"/>
      <c r="K14" s="987" t="str">
        <f>IF(ISBLANK('8c1 - MSA Attribute - Form'!J14),"-",'8c1 - MSA Attribute - Form'!J14)</f>
        <v>-</v>
      </c>
      <c r="L14" s="987" t="str">
        <f>IF(ISBLANK('8c1 - MSA Attribute - Form'!K14),"-",'8c1 - MSA Attribute - Form'!K14)</f>
        <v>-</v>
      </c>
      <c r="M14" s="927" t="str">
        <f>'8c1 - MSA Attribute - Form'!L14</f>
        <v/>
      </c>
      <c r="N14" s="927" t="str">
        <f>'8c1 - MSA Attribute - Form'!M14</f>
        <v/>
      </c>
      <c r="S14" s="883" t="s">
        <v>563</v>
      </c>
      <c r="T14" s="883"/>
      <c r="U14" s="883"/>
      <c r="V14" s="883"/>
      <c r="W14" s="1009">
        <f>'8c1 - MSA Attribute - Form'!$AO$114</f>
        <v>0</v>
      </c>
      <c r="X14" s="1009">
        <f>'8c1 - MSA Attribute - Form'!$AR$114</f>
        <v>0</v>
      </c>
      <c r="Y14" s="1009">
        <f>'8c1 - MSA Attribute - Form'!$AU$114</f>
        <v>0</v>
      </c>
    </row>
    <row r="15" spans="3:26" ht="15.5">
      <c r="C15" s="989">
        <v>2</v>
      </c>
      <c r="D15" s="990" t="str">
        <f>IF(ISBLANK('8c1 - MSA Attribute - Form'!C15),"-",'8c1 - MSA Attribute - Form'!C15)</f>
        <v>-</v>
      </c>
      <c r="E15" s="987" t="str">
        <f>IF(ISBLANK('8c1 - MSA Attribute - Form'!D15),"-",'8c1 - MSA Attribute - Form'!D15)</f>
        <v>-</v>
      </c>
      <c r="F15" s="987" t="str">
        <f>IF(ISBLANK('8c1 - MSA Attribute - Form'!E15),"-",'8c1 - MSA Attribute - Form'!E15)</f>
        <v>-</v>
      </c>
      <c r="G15" s="991"/>
      <c r="H15" s="987" t="str">
        <f>IF(ISBLANK('8c1 - MSA Attribute - Form'!G15),"-",'8c1 - MSA Attribute - Form'!G15)</f>
        <v>-</v>
      </c>
      <c r="I15" s="987" t="str">
        <f>IF(ISBLANK('8c1 - MSA Attribute - Form'!H15),"-",'8c1 - MSA Attribute - Form'!H15)</f>
        <v>-</v>
      </c>
      <c r="J15" s="991"/>
      <c r="K15" s="987" t="str">
        <f>IF(ISBLANK('8c1 - MSA Attribute - Form'!J15),"-",'8c1 - MSA Attribute - Form'!J15)</f>
        <v>-</v>
      </c>
      <c r="L15" s="987" t="str">
        <f>IF(ISBLANK('8c1 - MSA Attribute - Form'!K15),"-",'8c1 - MSA Attribute - Form'!K15)</f>
        <v>-</v>
      </c>
      <c r="M15" s="927" t="str">
        <f>'8c1 - MSA Attribute - Form'!L15</f>
        <v/>
      </c>
      <c r="N15" s="927" t="str">
        <f>'8c1 - MSA Attribute - Form'!M15</f>
        <v/>
      </c>
      <c r="S15" s="883" t="s">
        <v>522</v>
      </c>
      <c r="T15" s="883"/>
      <c r="U15" s="883"/>
      <c r="V15" s="883"/>
      <c r="W15" s="1009">
        <f>'8c1 - MSA Attribute - Form'!$AP$114</f>
        <v>0</v>
      </c>
      <c r="X15" s="1009">
        <f>'8c1 - MSA Attribute - Form'!$AS$114</f>
        <v>0</v>
      </c>
      <c r="Y15" s="1009">
        <f>'8c1 - MSA Attribute - Form'!$AV$114</f>
        <v>0</v>
      </c>
    </row>
    <row r="16" spans="3:26" ht="15.5">
      <c r="C16" s="989">
        <v>3</v>
      </c>
      <c r="D16" s="990" t="str">
        <f>IF(ISBLANK('8c1 - MSA Attribute - Form'!C16),"-",'8c1 - MSA Attribute - Form'!C16)</f>
        <v>-</v>
      </c>
      <c r="E16" s="987" t="str">
        <f>IF(ISBLANK('8c1 - MSA Attribute - Form'!D16),"-",'8c1 - MSA Attribute - Form'!D16)</f>
        <v>-</v>
      </c>
      <c r="F16" s="987" t="str">
        <f>IF(ISBLANK('8c1 - MSA Attribute - Form'!E16),"-",'8c1 - MSA Attribute - Form'!E16)</f>
        <v>-</v>
      </c>
      <c r="G16" s="991"/>
      <c r="H16" s="987" t="str">
        <f>IF(ISBLANK('8c1 - MSA Attribute - Form'!G16),"-",'8c1 - MSA Attribute - Form'!G16)</f>
        <v>-</v>
      </c>
      <c r="I16" s="987" t="str">
        <f>IF(ISBLANK('8c1 - MSA Attribute - Form'!H16),"-",'8c1 - MSA Attribute - Form'!H16)</f>
        <v>-</v>
      </c>
      <c r="J16" s="991"/>
      <c r="K16" s="987" t="str">
        <f>IF(ISBLANK('8c1 - MSA Attribute - Form'!J16),"-",'8c1 - MSA Attribute - Form'!J16)</f>
        <v>-</v>
      </c>
      <c r="L16" s="987" t="str">
        <f>IF(ISBLANK('8c1 - MSA Attribute - Form'!K16),"-",'8c1 - MSA Attribute - Form'!K16)</f>
        <v>-</v>
      </c>
      <c r="M16" s="927" t="str">
        <f>'8c1 - MSA Attribute - Form'!L16</f>
        <v/>
      </c>
      <c r="N16" s="927" t="str">
        <f>'8c1 - MSA Attribute - Form'!M16</f>
        <v/>
      </c>
      <c r="S16" s="883" t="s">
        <v>558</v>
      </c>
      <c r="T16" s="1002" t="e">
        <f t="shared" ref="T16:Y16" si="0">IF(T12=0,1-10^(LOG10((1-0.95)/2)/T11),IF(T11=T12,1,BETAINV((1+0.95)/2,T12+1,T11-T12)))</f>
        <v>#DIV/0!</v>
      </c>
      <c r="U16" s="1002" t="e">
        <f t="shared" si="0"/>
        <v>#DIV/0!</v>
      </c>
      <c r="V16" s="1002" t="e">
        <f t="shared" si="0"/>
        <v>#DIV/0!</v>
      </c>
      <c r="W16" s="1002" t="e">
        <f t="shared" si="0"/>
        <v>#DIV/0!</v>
      </c>
      <c r="X16" s="1002" t="e">
        <f t="shared" si="0"/>
        <v>#DIV/0!</v>
      </c>
      <c r="Y16" s="1002" t="e">
        <f t="shared" si="0"/>
        <v>#DIV/0!</v>
      </c>
    </row>
    <row r="17" spans="3:25" ht="15.5">
      <c r="C17" s="989">
        <v>4</v>
      </c>
      <c r="D17" s="990" t="str">
        <f>IF(ISBLANK('8c1 - MSA Attribute - Form'!C17),"-",'8c1 - MSA Attribute - Form'!C17)</f>
        <v>-</v>
      </c>
      <c r="E17" s="987" t="str">
        <f>IF(ISBLANK('8c1 - MSA Attribute - Form'!D17),"-",'8c1 - MSA Attribute - Form'!D17)</f>
        <v>-</v>
      </c>
      <c r="F17" s="987" t="str">
        <f>IF(ISBLANK('8c1 - MSA Attribute - Form'!E17),"-",'8c1 - MSA Attribute - Form'!E17)</f>
        <v>-</v>
      </c>
      <c r="G17" s="991"/>
      <c r="H17" s="987" t="str">
        <f>IF(ISBLANK('8c1 - MSA Attribute - Form'!G17),"-",'8c1 - MSA Attribute - Form'!G17)</f>
        <v>-</v>
      </c>
      <c r="I17" s="987" t="str">
        <f>IF(ISBLANK('8c1 - MSA Attribute - Form'!H17),"-",'8c1 - MSA Attribute - Form'!H17)</f>
        <v>-</v>
      </c>
      <c r="J17" s="991"/>
      <c r="K17" s="987" t="str">
        <f>IF(ISBLANK('8c1 - MSA Attribute - Form'!J17),"-",'8c1 - MSA Attribute - Form'!J17)</f>
        <v>-</v>
      </c>
      <c r="L17" s="987" t="str">
        <f>IF(ISBLANK('8c1 - MSA Attribute - Form'!K17),"-",'8c1 - MSA Attribute - Form'!K17)</f>
        <v>-</v>
      </c>
      <c r="M17" s="927" t="str">
        <f>'8c1 - MSA Attribute - Form'!L17</f>
        <v/>
      </c>
      <c r="N17" s="927" t="str">
        <f>'8c1 - MSA Attribute - Form'!M17</f>
        <v/>
      </c>
      <c r="S17" s="886" t="s">
        <v>557</v>
      </c>
      <c r="T17" s="1003" t="e">
        <f t="shared" ref="T17:Y17" si="1">T12/T11</f>
        <v>#DIV/0!</v>
      </c>
      <c r="U17" s="1003" t="e">
        <f t="shared" si="1"/>
        <v>#DIV/0!</v>
      </c>
      <c r="V17" s="1003" t="e">
        <f t="shared" si="1"/>
        <v>#DIV/0!</v>
      </c>
      <c r="W17" s="1003" t="e">
        <f t="shared" si="1"/>
        <v>#DIV/0!</v>
      </c>
      <c r="X17" s="1003" t="e">
        <f t="shared" si="1"/>
        <v>#DIV/0!</v>
      </c>
      <c r="Y17" s="1003" t="e">
        <f t="shared" si="1"/>
        <v>#DIV/0!</v>
      </c>
    </row>
    <row r="18" spans="3:25" ht="15.5">
      <c r="C18" s="989">
        <v>5</v>
      </c>
      <c r="D18" s="990" t="str">
        <f>IF(ISBLANK('8c1 - MSA Attribute - Form'!C18),"-",'8c1 - MSA Attribute - Form'!C18)</f>
        <v>-</v>
      </c>
      <c r="E18" s="987" t="str">
        <f>IF(ISBLANK('8c1 - MSA Attribute - Form'!D18),"-",'8c1 - MSA Attribute - Form'!D18)</f>
        <v>-</v>
      </c>
      <c r="F18" s="987" t="str">
        <f>IF(ISBLANK('8c1 - MSA Attribute - Form'!E18),"-",'8c1 - MSA Attribute - Form'!E18)</f>
        <v>-</v>
      </c>
      <c r="G18" s="991"/>
      <c r="H18" s="987" t="str">
        <f>IF(ISBLANK('8c1 - MSA Attribute - Form'!G18),"-",'8c1 - MSA Attribute - Form'!G18)</f>
        <v>-</v>
      </c>
      <c r="I18" s="987" t="str">
        <f>IF(ISBLANK('8c1 - MSA Attribute - Form'!H18),"-",'8c1 - MSA Attribute - Form'!H18)</f>
        <v>-</v>
      </c>
      <c r="J18" s="991"/>
      <c r="K18" s="987" t="str">
        <f>IF(ISBLANK('8c1 - MSA Attribute - Form'!J18),"-",'8c1 - MSA Attribute - Form'!J18)</f>
        <v>-</v>
      </c>
      <c r="L18" s="987" t="str">
        <f>IF(ISBLANK('8c1 - MSA Attribute - Form'!K18),"-",'8c1 - MSA Attribute - Form'!K18)</f>
        <v>-</v>
      </c>
      <c r="M18" s="927" t="str">
        <f>'8c1 - MSA Attribute - Form'!L18</f>
        <v/>
      </c>
      <c r="N18" s="927" t="str">
        <f>'8c1 - MSA Attribute - Form'!M18</f>
        <v/>
      </c>
      <c r="S18" s="883" t="s">
        <v>556</v>
      </c>
      <c r="T18" s="1002" t="e">
        <f t="shared" ref="T18:Y18" si="2">IF(T11=T12,10^(LOG10((1-0.95)/2)/T11),IF(T12=0,0,1-BETAINV((1+0.95)/2,T11+1-T12,T12)))</f>
        <v>#DIV/0!</v>
      </c>
      <c r="U18" s="1002" t="e">
        <f t="shared" si="2"/>
        <v>#DIV/0!</v>
      </c>
      <c r="V18" s="1002" t="e">
        <f t="shared" si="2"/>
        <v>#DIV/0!</v>
      </c>
      <c r="W18" s="1002" t="e">
        <f t="shared" si="2"/>
        <v>#DIV/0!</v>
      </c>
      <c r="X18" s="1002" t="e">
        <f t="shared" si="2"/>
        <v>#DIV/0!</v>
      </c>
      <c r="Y18" s="1002" t="e">
        <f t="shared" si="2"/>
        <v>#DIV/0!</v>
      </c>
    </row>
    <row r="19" spans="3:25" ht="15.5">
      <c r="C19" s="989">
        <v>6</v>
      </c>
      <c r="D19" s="990" t="str">
        <f>IF(ISBLANK('8c1 - MSA Attribute - Form'!C19),"-",'8c1 - MSA Attribute - Form'!C19)</f>
        <v>-</v>
      </c>
      <c r="E19" s="987" t="str">
        <f>IF(ISBLANK('8c1 - MSA Attribute - Form'!D19),"-",'8c1 - MSA Attribute - Form'!D19)</f>
        <v>-</v>
      </c>
      <c r="F19" s="987" t="str">
        <f>IF(ISBLANK('8c1 - MSA Attribute - Form'!E19),"-",'8c1 - MSA Attribute - Form'!E19)</f>
        <v>-</v>
      </c>
      <c r="G19" s="991"/>
      <c r="H19" s="987" t="str">
        <f>IF(ISBLANK('8c1 - MSA Attribute - Form'!G19),"-",'8c1 - MSA Attribute - Form'!G19)</f>
        <v>-</v>
      </c>
      <c r="I19" s="987" t="str">
        <f>IF(ISBLANK('8c1 - MSA Attribute - Form'!H19),"-",'8c1 - MSA Attribute - Form'!H19)</f>
        <v>-</v>
      </c>
      <c r="J19" s="991"/>
      <c r="K19" s="987" t="str">
        <f>IF(ISBLANK('8c1 - MSA Attribute - Form'!J19),"-",'8c1 - MSA Attribute - Form'!J19)</f>
        <v>-</v>
      </c>
      <c r="L19" s="987" t="str">
        <f>IF(ISBLANK('8c1 - MSA Attribute - Form'!K19),"-",'8c1 - MSA Attribute - Form'!K19)</f>
        <v>-</v>
      </c>
      <c r="M19" s="927" t="str">
        <f>'8c1 - MSA Attribute - Form'!L19</f>
        <v/>
      </c>
      <c r="N19" s="927" t="str">
        <f>'8c1 - MSA Attribute - Form'!M19</f>
        <v/>
      </c>
      <c r="S19" s="883"/>
      <c r="T19" s="1001"/>
      <c r="U19" s="1001"/>
      <c r="V19" s="1001"/>
      <c r="W19" s="1001"/>
      <c r="X19" s="1001"/>
      <c r="Y19" s="1001"/>
    </row>
    <row r="20" spans="3:25" ht="15.5">
      <c r="C20" s="989">
        <v>7</v>
      </c>
      <c r="D20" s="990" t="str">
        <f>IF(ISBLANK('8c1 - MSA Attribute - Form'!C20),"-",'8c1 - MSA Attribute - Form'!C20)</f>
        <v>-</v>
      </c>
      <c r="E20" s="987" t="str">
        <f>IF(ISBLANK('8c1 - MSA Attribute - Form'!D20),"-",'8c1 - MSA Attribute - Form'!D20)</f>
        <v>-</v>
      </c>
      <c r="F20" s="987" t="str">
        <f>IF(ISBLANK('8c1 - MSA Attribute - Form'!E20),"-",'8c1 - MSA Attribute - Form'!E20)</f>
        <v>-</v>
      </c>
      <c r="G20" s="991"/>
      <c r="H20" s="987" t="str">
        <f>IF(ISBLANK('8c1 - MSA Attribute - Form'!G20),"-",'8c1 - MSA Attribute - Form'!G20)</f>
        <v>-</v>
      </c>
      <c r="I20" s="987" t="str">
        <f>IF(ISBLANK('8c1 - MSA Attribute - Form'!H20),"-",'8c1 - MSA Attribute - Form'!H20)</f>
        <v>-</v>
      </c>
      <c r="J20" s="991"/>
      <c r="K20" s="987" t="str">
        <f>IF(ISBLANK('8c1 - MSA Attribute - Form'!J20),"-",'8c1 - MSA Attribute - Form'!J20)</f>
        <v>-</v>
      </c>
      <c r="L20" s="987" t="str">
        <f>IF(ISBLANK('8c1 - MSA Attribute - Form'!K20),"-",'8c1 - MSA Attribute - Form'!K20)</f>
        <v>-</v>
      </c>
      <c r="M20" s="927" t="str">
        <f>'8c1 - MSA Attribute - Form'!L20</f>
        <v/>
      </c>
      <c r="N20" s="927" t="str">
        <f>'8c1 - MSA Attribute - Form'!M20</f>
        <v/>
      </c>
      <c r="S20" s="883"/>
      <c r="T20" s="883"/>
      <c r="U20" s="883"/>
      <c r="V20" s="883"/>
      <c r="W20" s="883"/>
      <c r="X20" s="883"/>
      <c r="Y20" s="883"/>
    </row>
    <row r="21" spans="3:25" ht="15.5">
      <c r="C21" s="989">
        <v>8</v>
      </c>
      <c r="D21" s="990" t="str">
        <f>IF(ISBLANK('8c1 - MSA Attribute - Form'!C21),"-",'8c1 - MSA Attribute - Form'!C21)</f>
        <v>-</v>
      </c>
      <c r="E21" s="987" t="str">
        <f>IF(ISBLANK('8c1 - MSA Attribute - Form'!D21),"-",'8c1 - MSA Attribute - Form'!D21)</f>
        <v>-</v>
      </c>
      <c r="F21" s="987" t="str">
        <f>IF(ISBLANK('8c1 - MSA Attribute - Form'!E21),"-",'8c1 - MSA Attribute - Form'!E21)</f>
        <v>-</v>
      </c>
      <c r="G21" s="991"/>
      <c r="H21" s="987" t="str">
        <f>IF(ISBLANK('8c1 - MSA Attribute - Form'!G21),"-",'8c1 - MSA Attribute - Form'!G21)</f>
        <v>-</v>
      </c>
      <c r="I21" s="987" t="str">
        <f>IF(ISBLANK('8c1 - MSA Attribute - Form'!H21),"-",'8c1 - MSA Attribute - Form'!H21)</f>
        <v>-</v>
      </c>
      <c r="J21" s="991"/>
      <c r="K21" s="987" t="str">
        <f>IF(ISBLANK('8c1 - MSA Attribute - Form'!J21),"-",'8c1 - MSA Attribute - Form'!J21)</f>
        <v>-</v>
      </c>
      <c r="L21" s="987" t="str">
        <f>IF(ISBLANK('8c1 - MSA Attribute - Form'!K21),"-",'8c1 - MSA Attribute - Form'!K21)</f>
        <v>-</v>
      </c>
      <c r="M21" s="927" t="str">
        <f>'8c1 - MSA Attribute - Form'!L21</f>
        <v/>
      </c>
      <c r="N21" s="927" t="str">
        <f>'8c1 - MSA Attribute - Form'!M21</f>
        <v/>
      </c>
      <c r="S21" s="883"/>
      <c r="T21" s="1008" t="s">
        <v>562</v>
      </c>
      <c r="U21" s="1007"/>
      <c r="V21" s="1006"/>
      <c r="W21" s="1008" t="s">
        <v>561</v>
      </c>
      <c r="X21" s="1007"/>
      <c r="Y21" s="1006"/>
    </row>
    <row r="22" spans="3:25" ht="15.5">
      <c r="C22" s="989">
        <v>9</v>
      </c>
      <c r="D22" s="990" t="str">
        <f>IF(ISBLANK('8c1 - MSA Attribute - Form'!C22),"-",'8c1 - MSA Attribute - Form'!C22)</f>
        <v>-</v>
      </c>
      <c r="E22" s="987" t="str">
        <f>IF(ISBLANK('8c1 - MSA Attribute - Form'!D22),"-",'8c1 - MSA Attribute - Form'!D22)</f>
        <v>-</v>
      </c>
      <c r="F22" s="987" t="str">
        <f>IF(ISBLANK('8c1 - MSA Attribute - Form'!E22),"-",'8c1 - MSA Attribute - Form'!E22)</f>
        <v>-</v>
      </c>
      <c r="G22" s="991"/>
      <c r="H22" s="987" t="str">
        <f>IF(ISBLANK('8c1 - MSA Attribute - Form'!G22),"-",'8c1 - MSA Attribute - Form'!G22)</f>
        <v>-</v>
      </c>
      <c r="I22" s="987" t="str">
        <f>IF(ISBLANK('8c1 - MSA Attribute - Form'!H22),"-",'8c1 - MSA Attribute - Form'!H22)</f>
        <v>-</v>
      </c>
      <c r="J22" s="991"/>
      <c r="K22" s="987" t="str">
        <f>IF(ISBLANK('8c1 - MSA Attribute - Form'!J22),"-",'8c1 - MSA Attribute - Form'!J22)</f>
        <v>-</v>
      </c>
      <c r="L22" s="987" t="str">
        <f>IF(ISBLANK('8c1 - MSA Attribute - Form'!K22),"-",'8c1 - MSA Attribute - Form'!K22)</f>
        <v>-</v>
      </c>
      <c r="M22" s="927" t="str">
        <f>'8c1 - MSA Attribute - Form'!L22</f>
        <v/>
      </c>
      <c r="N22" s="927" t="str">
        <f>'8c1 - MSA Attribute - Form'!M22</f>
        <v/>
      </c>
      <c r="S22" s="883" t="s">
        <v>560</v>
      </c>
      <c r="T22" s="883"/>
      <c r="U22" s="1005">
        <f>(100-COUNTBLANK('8c1 - MSA Attribute - Form'!L14:L113))</f>
        <v>0</v>
      </c>
      <c r="V22" s="883"/>
      <c r="W22" s="883"/>
      <c r="X22" s="1005">
        <f>(100-COUNTBLANK('8c1 - MSA Attribute - Form'!M14:M113))</f>
        <v>0</v>
      </c>
      <c r="Y22" s="883"/>
    </row>
    <row r="23" spans="3:25" ht="15.5">
      <c r="C23" s="989">
        <v>10</v>
      </c>
      <c r="D23" s="990" t="str">
        <f>IF(ISBLANK('8c1 - MSA Attribute - Form'!C23),"-",'8c1 - MSA Attribute - Form'!C23)</f>
        <v>-</v>
      </c>
      <c r="E23" s="987" t="str">
        <f>IF(ISBLANK('8c1 - MSA Attribute - Form'!D23),"-",'8c1 - MSA Attribute - Form'!D23)</f>
        <v>-</v>
      </c>
      <c r="F23" s="987" t="str">
        <f>IF(ISBLANK('8c1 - MSA Attribute - Form'!E23),"-",'8c1 - MSA Attribute - Form'!E23)</f>
        <v>-</v>
      </c>
      <c r="G23" s="991"/>
      <c r="H23" s="987" t="str">
        <f>IF(ISBLANK('8c1 - MSA Attribute - Form'!G23),"-",'8c1 - MSA Attribute - Form'!G23)</f>
        <v>-</v>
      </c>
      <c r="I23" s="987" t="str">
        <f>IF(ISBLANK('8c1 - MSA Attribute - Form'!H23),"-",'8c1 - MSA Attribute - Form'!H23)</f>
        <v>-</v>
      </c>
      <c r="J23" s="991"/>
      <c r="K23" s="987" t="str">
        <f>IF(ISBLANK('8c1 - MSA Attribute - Form'!J23),"-",'8c1 - MSA Attribute - Form'!J23)</f>
        <v>-</v>
      </c>
      <c r="L23" s="987" t="str">
        <f>IF(ISBLANK('8c1 - MSA Attribute - Form'!K23),"-",'8c1 - MSA Attribute - Form'!K23)</f>
        <v>-</v>
      </c>
      <c r="M23" s="927" t="str">
        <f>'8c1 - MSA Attribute - Form'!L23</f>
        <v/>
      </c>
      <c r="N23" s="927" t="str">
        <f>'8c1 - MSA Attribute - Form'!M23</f>
        <v/>
      </c>
      <c r="S23" s="883" t="s">
        <v>559</v>
      </c>
      <c r="T23" s="883"/>
      <c r="U23" s="1004">
        <f>COUNTIF('8c1 - MSA Attribute - Form'!L14:L113,"Y")</f>
        <v>0</v>
      </c>
      <c r="V23" s="883"/>
      <c r="W23" s="883"/>
      <c r="X23" s="1004">
        <f>COUNTIF('8c1 - MSA Attribute - Form'!M14:M113,"Y")</f>
        <v>0</v>
      </c>
      <c r="Y23" s="883"/>
    </row>
    <row r="24" spans="3:25" ht="15.5">
      <c r="C24" s="989">
        <v>11</v>
      </c>
      <c r="D24" s="990" t="str">
        <f>IF(ISBLANK('8c1 - MSA Attribute - Form'!C24),"-",'8c1 - MSA Attribute - Form'!C24)</f>
        <v>-</v>
      </c>
      <c r="E24" s="987" t="str">
        <f>IF(ISBLANK('8c1 - MSA Attribute - Form'!D24),"-",'8c1 - MSA Attribute - Form'!D24)</f>
        <v>-</v>
      </c>
      <c r="F24" s="987" t="str">
        <f>IF(ISBLANK('8c1 - MSA Attribute - Form'!E24),"-",'8c1 - MSA Attribute - Form'!E24)</f>
        <v>-</v>
      </c>
      <c r="G24" s="991"/>
      <c r="H24" s="987" t="str">
        <f>IF(ISBLANK('8c1 - MSA Attribute - Form'!G24),"-",'8c1 - MSA Attribute - Form'!G24)</f>
        <v>-</v>
      </c>
      <c r="I24" s="987" t="str">
        <f>IF(ISBLANK('8c1 - MSA Attribute - Form'!H24),"-",'8c1 - MSA Attribute - Form'!H24)</f>
        <v>-</v>
      </c>
      <c r="J24" s="991"/>
      <c r="K24" s="987" t="str">
        <f>IF(ISBLANK('8c1 - MSA Attribute - Form'!J24),"-",'8c1 - MSA Attribute - Form'!J24)</f>
        <v>-</v>
      </c>
      <c r="L24" s="987" t="str">
        <f>IF(ISBLANK('8c1 - MSA Attribute - Form'!K24),"-",'8c1 - MSA Attribute - Form'!K24)</f>
        <v>-</v>
      </c>
      <c r="M24" s="927" t="str">
        <f>'8c1 - MSA Attribute - Form'!L24</f>
        <v/>
      </c>
      <c r="N24" s="927" t="str">
        <f>'8c1 - MSA Attribute - Form'!M24</f>
        <v/>
      </c>
      <c r="S24" s="883" t="s">
        <v>558</v>
      </c>
      <c r="T24" s="883"/>
      <c r="U24" s="1002" t="e">
        <f>IF(U23=0,1-10^(LOG10((1-0.95)/2)/U22),IF(U22=U23,1,BETAINV((1+0.95)/2,U23+1,U22-U23)))</f>
        <v>#DIV/0!</v>
      </c>
      <c r="V24" s="883"/>
      <c r="W24" s="883"/>
      <c r="X24" s="1002" t="e">
        <f>IF(X23=0,1-10^(LOG10((1-0.95)/2)/X22),IF(X22=X23,1,BETAINV((1+0.95)/2,X23+1,X22-X23)))</f>
        <v>#DIV/0!</v>
      </c>
      <c r="Y24" s="883"/>
    </row>
    <row r="25" spans="3:25" ht="15.5">
      <c r="C25" s="989">
        <v>12</v>
      </c>
      <c r="D25" s="990" t="str">
        <f>IF(ISBLANK('8c1 - MSA Attribute - Form'!C25),"-",'8c1 - MSA Attribute - Form'!C25)</f>
        <v>-</v>
      </c>
      <c r="E25" s="987" t="str">
        <f>IF(ISBLANK('8c1 - MSA Attribute - Form'!D25),"-",'8c1 - MSA Attribute - Form'!D25)</f>
        <v>-</v>
      </c>
      <c r="F25" s="987" t="str">
        <f>IF(ISBLANK('8c1 - MSA Attribute - Form'!E25),"-",'8c1 - MSA Attribute - Form'!E25)</f>
        <v>-</v>
      </c>
      <c r="G25" s="991"/>
      <c r="H25" s="987" t="str">
        <f>IF(ISBLANK('8c1 - MSA Attribute - Form'!G25),"-",'8c1 - MSA Attribute - Form'!G25)</f>
        <v>-</v>
      </c>
      <c r="I25" s="987" t="str">
        <f>IF(ISBLANK('8c1 - MSA Attribute - Form'!H25),"-",'8c1 - MSA Attribute - Form'!H25)</f>
        <v>-</v>
      </c>
      <c r="J25" s="991"/>
      <c r="K25" s="987" t="str">
        <f>IF(ISBLANK('8c1 - MSA Attribute - Form'!J25),"-",'8c1 - MSA Attribute - Form'!J25)</f>
        <v>-</v>
      </c>
      <c r="L25" s="987" t="str">
        <f>IF(ISBLANK('8c1 - MSA Attribute - Form'!K25),"-",'8c1 - MSA Attribute - Form'!K25)</f>
        <v>-</v>
      </c>
      <c r="M25" s="927" t="str">
        <f>'8c1 - MSA Attribute - Form'!L25</f>
        <v/>
      </c>
      <c r="N25" s="927" t="str">
        <f>'8c1 - MSA Attribute - Form'!M25</f>
        <v/>
      </c>
      <c r="S25" s="886" t="s">
        <v>557</v>
      </c>
      <c r="T25" s="883"/>
      <c r="U25" s="1003" t="e">
        <f>U23/U22</f>
        <v>#DIV/0!</v>
      </c>
      <c r="V25" s="883"/>
      <c r="W25" s="883"/>
      <c r="X25" s="1003" t="e">
        <f>X23/X22</f>
        <v>#DIV/0!</v>
      </c>
      <c r="Y25" s="883"/>
    </row>
    <row r="26" spans="3:25" ht="15.5">
      <c r="C26" s="989">
        <v>13</v>
      </c>
      <c r="D26" s="990" t="str">
        <f>IF(ISBLANK('8c1 - MSA Attribute - Form'!C26),"-",'8c1 - MSA Attribute - Form'!C26)</f>
        <v>-</v>
      </c>
      <c r="E26" s="987" t="str">
        <f>IF(ISBLANK('8c1 - MSA Attribute - Form'!D26),"-",'8c1 - MSA Attribute - Form'!D26)</f>
        <v>-</v>
      </c>
      <c r="F26" s="987" t="str">
        <f>IF(ISBLANK('8c1 - MSA Attribute - Form'!E26),"-",'8c1 - MSA Attribute - Form'!E26)</f>
        <v>-</v>
      </c>
      <c r="G26" s="991"/>
      <c r="H26" s="987" t="str">
        <f>IF(ISBLANK('8c1 - MSA Attribute - Form'!G26),"-",'8c1 - MSA Attribute - Form'!G26)</f>
        <v>-</v>
      </c>
      <c r="I26" s="987" t="str">
        <f>IF(ISBLANK('8c1 - MSA Attribute - Form'!H26),"-",'8c1 - MSA Attribute - Form'!H26)</f>
        <v>-</v>
      </c>
      <c r="J26" s="991"/>
      <c r="K26" s="987" t="str">
        <f>IF(ISBLANK('8c1 - MSA Attribute - Form'!J26),"-",'8c1 - MSA Attribute - Form'!J26)</f>
        <v>-</v>
      </c>
      <c r="L26" s="987" t="str">
        <f>IF(ISBLANK('8c1 - MSA Attribute - Form'!K26),"-",'8c1 - MSA Attribute - Form'!K26)</f>
        <v>-</v>
      </c>
      <c r="M26" s="927" t="str">
        <f>'8c1 - MSA Attribute - Form'!L26</f>
        <v/>
      </c>
      <c r="N26" s="927" t="str">
        <f>'8c1 - MSA Attribute - Form'!M26</f>
        <v/>
      </c>
      <c r="S26" s="883" t="s">
        <v>556</v>
      </c>
      <c r="T26" s="883"/>
      <c r="U26" s="1002" t="e">
        <f>IF(U22=U23,10^(LOG10((1-0.95)/2)/U22),IF(U23=0,0,1-BETAINV((1+0.95)/2,U22+1-U23,U23)))</f>
        <v>#DIV/0!</v>
      </c>
      <c r="V26" s="883"/>
      <c r="W26" s="883"/>
      <c r="X26" s="1002" t="e">
        <f>IF(X22=X23,10^(LOG10((1-0.95)/2)/X22),IF(X23=0,0,1-BETAINV((1+0.95)/2,X22+1-X23,X23)))</f>
        <v>#DIV/0!</v>
      </c>
      <c r="Y26" s="883"/>
    </row>
    <row r="27" spans="3:25" ht="15.5">
      <c r="C27" s="989">
        <v>14</v>
      </c>
      <c r="D27" s="990" t="str">
        <f>IF(ISBLANK('8c1 - MSA Attribute - Form'!C27),"-",'8c1 - MSA Attribute - Form'!C27)</f>
        <v>-</v>
      </c>
      <c r="E27" s="987" t="str">
        <f>IF(ISBLANK('8c1 - MSA Attribute - Form'!D27),"-",'8c1 - MSA Attribute - Form'!D27)</f>
        <v>-</v>
      </c>
      <c r="F27" s="987" t="str">
        <f>IF(ISBLANK('8c1 - MSA Attribute - Form'!E27),"-",'8c1 - MSA Attribute - Form'!E27)</f>
        <v>-</v>
      </c>
      <c r="G27" s="991"/>
      <c r="H27" s="987" t="str">
        <f>IF(ISBLANK('8c1 - MSA Attribute - Form'!G27),"-",'8c1 - MSA Attribute - Form'!G27)</f>
        <v>-</v>
      </c>
      <c r="I27" s="987" t="str">
        <f>IF(ISBLANK('8c1 - MSA Attribute - Form'!H27),"-",'8c1 - MSA Attribute - Form'!H27)</f>
        <v>-</v>
      </c>
      <c r="J27" s="991"/>
      <c r="K27" s="987" t="str">
        <f>IF(ISBLANK('8c1 - MSA Attribute - Form'!J27),"-",'8c1 - MSA Attribute - Form'!J27)</f>
        <v>-</v>
      </c>
      <c r="L27" s="987" t="str">
        <f>IF(ISBLANK('8c1 - MSA Attribute - Form'!K27),"-",'8c1 - MSA Attribute - Form'!K27)</f>
        <v>-</v>
      </c>
      <c r="M27" s="927" t="str">
        <f>'8c1 - MSA Attribute - Form'!L27</f>
        <v/>
      </c>
      <c r="N27" s="927" t="str">
        <f>'8c1 - MSA Attribute - Form'!M27</f>
        <v/>
      </c>
      <c r="S27" s="883"/>
      <c r="T27" s="883"/>
      <c r="U27" s="1001"/>
      <c r="V27" s="883"/>
      <c r="W27" s="883"/>
      <c r="X27" s="1001"/>
      <c r="Y27" s="883"/>
    </row>
    <row r="28" spans="3:25" ht="15.5">
      <c r="C28" s="989">
        <v>15</v>
      </c>
      <c r="D28" s="990" t="str">
        <f>IF(ISBLANK('8c1 - MSA Attribute - Form'!C28),"-",'8c1 - MSA Attribute - Form'!C28)</f>
        <v>-</v>
      </c>
      <c r="E28" s="987" t="str">
        <f>IF(ISBLANK('8c1 - MSA Attribute - Form'!D28),"-",'8c1 - MSA Attribute - Form'!D28)</f>
        <v>-</v>
      </c>
      <c r="F28" s="987" t="str">
        <f>IF(ISBLANK('8c1 - MSA Attribute - Form'!E28),"-",'8c1 - MSA Attribute - Form'!E28)</f>
        <v>-</v>
      </c>
      <c r="G28" s="991"/>
      <c r="H28" s="987" t="str">
        <f>IF(ISBLANK('8c1 - MSA Attribute - Form'!G28),"-",'8c1 - MSA Attribute - Form'!G28)</f>
        <v>-</v>
      </c>
      <c r="I28" s="987" t="str">
        <f>IF(ISBLANK('8c1 - MSA Attribute - Form'!H28),"-",'8c1 - MSA Attribute - Form'!H28)</f>
        <v>-</v>
      </c>
      <c r="J28" s="991"/>
      <c r="K28" s="987" t="str">
        <f>IF(ISBLANK('8c1 - MSA Attribute - Form'!J28),"-",'8c1 - MSA Attribute - Form'!J28)</f>
        <v>-</v>
      </c>
      <c r="L28" s="987" t="str">
        <f>IF(ISBLANK('8c1 - MSA Attribute - Form'!K28),"-",'8c1 - MSA Attribute - Form'!K28)</f>
        <v>-</v>
      </c>
      <c r="M28" s="927" t="str">
        <f>'8c1 - MSA Attribute - Form'!L28</f>
        <v/>
      </c>
      <c r="N28" s="927" t="str">
        <f>'8c1 - MSA Attribute - Form'!M28</f>
        <v/>
      </c>
      <c r="S28" s="883"/>
      <c r="T28" s="883"/>
      <c r="U28" s="883"/>
      <c r="V28" s="883" t="s">
        <v>261</v>
      </c>
      <c r="W28" s="883"/>
      <c r="X28" s="883"/>
      <c r="Y28" s="883"/>
    </row>
    <row r="29" spans="3:25" ht="15.5">
      <c r="C29" s="989">
        <v>16</v>
      </c>
      <c r="D29" s="990" t="str">
        <f>IF(ISBLANK('8c1 - MSA Attribute - Form'!C29),"-",'8c1 - MSA Attribute - Form'!C29)</f>
        <v>-</v>
      </c>
      <c r="E29" s="987" t="str">
        <f>IF(ISBLANK('8c1 - MSA Attribute - Form'!D29),"-",'8c1 - MSA Attribute - Form'!D29)</f>
        <v>-</v>
      </c>
      <c r="F29" s="987" t="str">
        <f>IF(ISBLANK('8c1 - MSA Attribute - Form'!E29),"-",'8c1 - MSA Attribute - Form'!E29)</f>
        <v>-</v>
      </c>
      <c r="G29" s="991"/>
      <c r="H29" s="987" t="str">
        <f>IF(ISBLANK('8c1 - MSA Attribute - Form'!G29),"-",'8c1 - MSA Attribute - Form'!G29)</f>
        <v>-</v>
      </c>
      <c r="I29" s="987" t="str">
        <f>IF(ISBLANK('8c1 - MSA Attribute - Form'!H29),"-",'8c1 - MSA Attribute - Form'!H29)</f>
        <v>-</v>
      </c>
      <c r="J29" s="991"/>
      <c r="K29" s="987" t="str">
        <f>IF(ISBLANK('8c1 - MSA Attribute - Form'!J29),"-",'8c1 - MSA Attribute - Form'!J29)</f>
        <v>-</v>
      </c>
      <c r="L29" s="987" t="str">
        <f>IF(ISBLANK('8c1 - MSA Attribute - Form'!K29),"-",'8c1 - MSA Attribute - Form'!K29)</f>
        <v>-</v>
      </c>
      <c r="M29" s="927" t="str">
        <f>'8c1 - MSA Attribute - Form'!L29</f>
        <v/>
      </c>
      <c r="N29" s="927" t="str">
        <f>'8c1 - MSA Attribute - Form'!M29</f>
        <v/>
      </c>
      <c r="S29" s="883"/>
      <c r="T29" s="883"/>
      <c r="U29" s="883"/>
      <c r="V29" s="883"/>
      <c r="W29" s="883"/>
      <c r="X29" s="883"/>
      <c r="Y29" s="883"/>
    </row>
    <row r="30" spans="3:25" ht="15.5">
      <c r="C30" s="989">
        <v>17</v>
      </c>
      <c r="D30" s="990" t="str">
        <f>IF(ISBLANK('8c1 - MSA Attribute - Form'!C30),"-",'8c1 - MSA Attribute - Form'!C30)</f>
        <v>-</v>
      </c>
      <c r="E30" s="987" t="str">
        <f>IF(ISBLANK('8c1 - MSA Attribute - Form'!D30),"-",'8c1 - MSA Attribute - Form'!D30)</f>
        <v>-</v>
      </c>
      <c r="F30" s="987" t="str">
        <f>IF(ISBLANK('8c1 - MSA Attribute - Form'!E30),"-",'8c1 - MSA Attribute - Form'!E30)</f>
        <v>-</v>
      </c>
      <c r="G30" s="991"/>
      <c r="H30" s="987" t="str">
        <f>IF(ISBLANK('8c1 - MSA Attribute - Form'!G30),"-",'8c1 - MSA Attribute - Form'!G30)</f>
        <v>-</v>
      </c>
      <c r="I30" s="987" t="str">
        <f>IF(ISBLANK('8c1 - MSA Attribute - Form'!H30),"-",'8c1 - MSA Attribute - Form'!H30)</f>
        <v>-</v>
      </c>
      <c r="J30" s="991"/>
      <c r="K30" s="987" t="str">
        <f>IF(ISBLANK('8c1 - MSA Attribute - Form'!J30),"-",'8c1 - MSA Attribute - Form'!J30)</f>
        <v>-</v>
      </c>
      <c r="L30" s="987" t="str">
        <f>IF(ISBLANK('8c1 - MSA Attribute - Form'!K30),"-",'8c1 - MSA Attribute - Form'!K30)</f>
        <v>-</v>
      </c>
      <c r="M30" s="927" t="str">
        <f>'8c1 - MSA Attribute - Form'!L30</f>
        <v/>
      </c>
      <c r="N30" s="927" t="str">
        <f>'8c1 - MSA Attribute - Form'!M30</f>
        <v/>
      </c>
      <c r="S30" s="883"/>
      <c r="T30" s="883"/>
      <c r="U30" s="883"/>
      <c r="V30" s="883"/>
      <c r="W30" s="883"/>
      <c r="X30" s="883"/>
      <c r="Y30" s="883"/>
    </row>
    <row r="31" spans="3:25" ht="15.5">
      <c r="C31" s="989">
        <v>18</v>
      </c>
      <c r="D31" s="990" t="str">
        <f>IF(ISBLANK('8c1 - MSA Attribute - Form'!C31),"-",'8c1 - MSA Attribute - Form'!C31)</f>
        <v>-</v>
      </c>
      <c r="E31" s="987" t="str">
        <f>IF(ISBLANK('8c1 - MSA Attribute - Form'!D31),"-",'8c1 - MSA Attribute - Form'!D31)</f>
        <v>-</v>
      </c>
      <c r="F31" s="987" t="str">
        <f>IF(ISBLANK('8c1 - MSA Attribute - Form'!E31),"-",'8c1 - MSA Attribute - Form'!E31)</f>
        <v>-</v>
      </c>
      <c r="G31" s="991"/>
      <c r="H31" s="987" t="str">
        <f>IF(ISBLANK('8c1 - MSA Attribute - Form'!G31),"-",'8c1 - MSA Attribute - Form'!G31)</f>
        <v>-</v>
      </c>
      <c r="I31" s="987" t="str">
        <f>IF(ISBLANK('8c1 - MSA Attribute - Form'!H31),"-",'8c1 - MSA Attribute - Form'!H31)</f>
        <v>-</v>
      </c>
      <c r="J31" s="991"/>
      <c r="K31" s="987" t="str">
        <f>IF(ISBLANK('8c1 - MSA Attribute - Form'!J31),"-",'8c1 - MSA Attribute - Form'!J31)</f>
        <v>-</v>
      </c>
      <c r="L31" s="987" t="str">
        <f>IF(ISBLANK('8c1 - MSA Attribute - Form'!K31),"-",'8c1 - MSA Attribute - Form'!K31)</f>
        <v>-</v>
      </c>
      <c r="M31" s="927" t="str">
        <f>'8c1 - MSA Attribute - Form'!L31</f>
        <v/>
      </c>
      <c r="N31" s="927" t="str">
        <f>'8c1 - MSA Attribute - Form'!M31</f>
        <v/>
      </c>
      <c r="S31" s="883"/>
      <c r="T31" s="883"/>
      <c r="U31" s="883"/>
      <c r="V31" s="883"/>
      <c r="W31" s="883"/>
      <c r="X31" s="883"/>
      <c r="Y31" s="883"/>
    </row>
    <row r="32" spans="3:25" ht="15.5">
      <c r="C32" s="989">
        <v>19</v>
      </c>
      <c r="D32" s="990" t="str">
        <f>IF(ISBLANK('8c1 - MSA Attribute - Form'!C32),"-",'8c1 - MSA Attribute - Form'!C32)</f>
        <v>-</v>
      </c>
      <c r="E32" s="987" t="str">
        <f>IF(ISBLANK('8c1 - MSA Attribute - Form'!D32),"-",'8c1 - MSA Attribute - Form'!D32)</f>
        <v>-</v>
      </c>
      <c r="F32" s="987" t="str">
        <f>IF(ISBLANK('8c1 - MSA Attribute - Form'!E32),"-",'8c1 - MSA Attribute - Form'!E32)</f>
        <v>-</v>
      </c>
      <c r="G32" s="991"/>
      <c r="H32" s="987" t="str">
        <f>IF(ISBLANK('8c1 - MSA Attribute - Form'!G32),"-",'8c1 - MSA Attribute - Form'!G32)</f>
        <v>-</v>
      </c>
      <c r="I32" s="987" t="str">
        <f>IF(ISBLANK('8c1 - MSA Attribute - Form'!H32),"-",'8c1 - MSA Attribute - Form'!H32)</f>
        <v>-</v>
      </c>
      <c r="J32" s="991"/>
      <c r="K32" s="987" t="str">
        <f>IF(ISBLANK('8c1 - MSA Attribute - Form'!J32),"-",'8c1 - MSA Attribute - Form'!J32)</f>
        <v>-</v>
      </c>
      <c r="L32" s="987" t="str">
        <f>IF(ISBLANK('8c1 - MSA Attribute - Form'!K32),"-",'8c1 - MSA Attribute - Form'!K32)</f>
        <v>-</v>
      </c>
      <c r="M32" s="927" t="str">
        <f>'8c1 - MSA Attribute - Form'!L32</f>
        <v/>
      </c>
      <c r="N32" s="927" t="str">
        <f>'8c1 - MSA Attribute - Form'!M32</f>
        <v/>
      </c>
      <c r="S32" s="883"/>
      <c r="T32" s="883"/>
      <c r="U32" s="883"/>
      <c r="V32" s="883"/>
      <c r="W32" s="883"/>
      <c r="X32" s="883"/>
      <c r="Y32" s="883"/>
    </row>
    <row r="33" spans="3:25" ht="15.5">
      <c r="C33" s="989">
        <v>20</v>
      </c>
      <c r="D33" s="990" t="str">
        <f>IF(ISBLANK('8c1 - MSA Attribute - Form'!C33),"-",'8c1 - MSA Attribute - Form'!C33)</f>
        <v>-</v>
      </c>
      <c r="E33" s="987" t="str">
        <f>IF(ISBLANK('8c1 - MSA Attribute - Form'!D33),"-",'8c1 - MSA Attribute - Form'!D33)</f>
        <v>-</v>
      </c>
      <c r="F33" s="987" t="str">
        <f>IF(ISBLANK('8c1 - MSA Attribute - Form'!E33),"-",'8c1 - MSA Attribute - Form'!E33)</f>
        <v>-</v>
      </c>
      <c r="G33" s="991"/>
      <c r="H33" s="987" t="str">
        <f>IF(ISBLANK('8c1 - MSA Attribute - Form'!G33),"-",'8c1 - MSA Attribute - Form'!G33)</f>
        <v>-</v>
      </c>
      <c r="I33" s="987" t="str">
        <f>IF(ISBLANK('8c1 - MSA Attribute - Form'!H33),"-",'8c1 - MSA Attribute - Form'!H33)</f>
        <v>-</v>
      </c>
      <c r="J33" s="991"/>
      <c r="K33" s="987" t="str">
        <f>IF(ISBLANK('8c1 - MSA Attribute - Form'!J33),"-",'8c1 - MSA Attribute - Form'!J33)</f>
        <v>-</v>
      </c>
      <c r="L33" s="987" t="str">
        <f>IF(ISBLANK('8c1 - MSA Attribute - Form'!K33),"-",'8c1 - MSA Attribute - Form'!K33)</f>
        <v>-</v>
      </c>
      <c r="M33" s="927" t="str">
        <f>'8c1 - MSA Attribute - Form'!L33</f>
        <v/>
      </c>
      <c r="N33" s="927" t="str">
        <f>'8c1 - MSA Attribute - Form'!M33</f>
        <v/>
      </c>
      <c r="S33" s="883"/>
      <c r="T33" s="883"/>
      <c r="U33" s="883"/>
      <c r="V33" s="883"/>
      <c r="W33" s="883"/>
      <c r="X33" s="883"/>
      <c r="Y33" s="883"/>
    </row>
    <row r="34" spans="3:25" ht="15.5">
      <c r="C34" s="989">
        <v>21</v>
      </c>
      <c r="D34" s="990" t="str">
        <f>IF(ISBLANK('8c1 - MSA Attribute - Form'!C34),"-",'8c1 - MSA Attribute - Form'!C34)</f>
        <v>-</v>
      </c>
      <c r="E34" s="987" t="str">
        <f>IF(ISBLANK('8c1 - MSA Attribute - Form'!D34),"-",'8c1 - MSA Attribute - Form'!D34)</f>
        <v>-</v>
      </c>
      <c r="F34" s="987" t="str">
        <f>IF(ISBLANK('8c1 - MSA Attribute - Form'!E34),"-",'8c1 - MSA Attribute - Form'!E34)</f>
        <v>-</v>
      </c>
      <c r="G34" s="991"/>
      <c r="H34" s="987" t="str">
        <f>IF(ISBLANK('8c1 - MSA Attribute - Form'!G34),"-",'8c1 - MSA Attribute - Form'!G34)</f>
        <v>-</v>
      </c>
      <c r="I34" s="987" t="str">
        <f>IF(ISBLANK('8c1 - MSA Attribute - Form'!H34),"-",'8c1 - MSA Attribute - Form'!H34)</f>
        <v>-</v>
      </c>
      <c r="J34" s="991"/>
      <c r="K34" s="987" t="str">
        <f>IF(ISBLANK('8c1 - MSA Attribute - Form'!J34),"-",'8c1 - MSA Attribute - Form'!J34)</f>
        <v>-</v>
      </c>
      <c r="L34" s="987" t="str">
        <f>IF(ISBLANK('8c1 - MSA Attribute - Form'!K34),"-",'8c1 - MSA Attribute - Form'!K34)</f>
        <v>-</v>
      </c>
      <c r="M34" s="927" t="str">
        <f>'8c1 - MSA Attribute - Form'!L34</f>
        <v/>
      </c>
      <c r="N34" s="927" t="str">
        <f>'8c1 - MSA Attribute - Form'!M34</f>
        <v/>
      </c>
      <c r="S34" s="883"/>
      <c r="T34" s="883"/>
      <c r="U34" s="883"/>
      <c r="V34" s="883"/>
      <c r="W34" s="883"/>
      <c r="X34" s="883"/>
      <c r="Y34" s="883"/>
    </row>
    <row r="35" spans="3:25" ht="15.5">
      <c r="C35" s="989">
        <v>22</v>
      </c>
      <c r="D35" s="990" t="str">
        <f>IF(ISBLANK('8c1 - MSA Attribute - Form'!C35),"-",'8c1 - MSA Attribute - Form'!C35)</f>
        <v>-</v>
      </c>
      <c r="E35" s="987" t="str">
        <f>IF(ISBLANK('8c1 - MSA Attribute - Form'!D35),"-",'8c1 - MSA Attribute - Form'!D35)</f>
        <v>-</v>
      </c>
      <c r="F35" s="987" t="str">
        <f>IF(ISBLANK('8c1 - MSA Attribute - Form'!E35),"-",'8c1 - MSA Attribute - Form'!E35)</f>
        <v>-</v>
      </c>
      <c r="G35" s="991"/>
      <c r="H35" s="987" t="str">
        <f>IF(ISBLANK('8c1 - MSA Attribute - Form'!G35),"-",'8c1 - MSA Attribute - Form'!G35)</f>
        <v>-</v>
      </c>
      <c r="I35" s="987" t="str">
        <f>IF(ISBLANK('8c1 - MSA Attribute - Form'!H35),"-",'8c1 - MSA Attribute - Form'!H35)</f>
        <v>-</v>
      </c>
      <c r="J35" s="991"/>
      <c r="K35" s="987" t="str">
        <f>IF(ISBLANK('8c1 - MSA Attribute - Form'!J35),"-",'8c1 - MSA Attribute - Form'!J35)</f>
        <v>-</v>
      </c>
      <c r="L35" s="987" t="str">
        <f>IF(ISBLANK('8c1 - MSA Attribute - Form'!K35),"-",'8c1 - MSA Attribute - Form'!K35)</f>
        <v>-</v>
      </c>
      <c r="M35" s="927" t="str">
        <f>'8c1 - MSA Attribute - Form'!L35</f>
        <v/>
      </c>
      <c r="N35" s="927" t="str">
        <f>'8c1 - MSA Attribute - Form'!M35</f>
        <v/>
      </c>
      <c r="S35" s="883"/>
      <c r="T35" s="883"/>
      <c r="U35" s="883"/>
      <c r="V35" s="883"/>
      <c r="W35" s="883"/>
      <c r="X35" s="883"/>
      <c r="Y35" s="883"/>
    </row>
    <row r="36" spans="3:25" ht="15.5">
      <c r="C36" s="989">
        <v>23</v>
      </c>
      <c r="D36" s="990" t="str">
        <f>IF(ISBLANK('8c1 - MSA Attribute - Form'!C36),"-",'8c1 - MSA Attribute - Form'!C36)</f>
        <v>-</v>
      </c>
      <c r="E36" s="987" t="str">
        <f>IF(ISBLANK('8c1 - MSA Attribute - Form'!D36),"-",'8c1 - MSA Attribute - Form'!D36)</f>
        <v>-</v>
      </c>
      <c r="F36" s="987" t="str">
        <f>IF(ISBLANK('8c1 - MSA Attribute - Form'!E36),"-",'8c1 - MSA Attribute - Form'!E36)</f>
        <v>-</v>
      </c>
      <c r="G36" s="991"/>
      <c r="H36" s="987" t="str">
        <f>IF(ISBLANK('8c1 - MSA Attribute - Form'!G36),"-",'8c1 - MSA Attribute - Form'!G36)</f>
        <v>-</v>
      </c>
      <c r="I36" s="987" t="str">
        <f>IF(ISBLANK('8c1 - MSA Attribute - Form'!H36),"-",'8c1 - MSA Attribute - Form'!H36)</f>
        <v>-</v>
      </c>
      <c r="J36" s="991"/>
      <c r="K36" s="987" t="str">
        <f>IF(ISBLANK('8c1 - MSA Attribute - Form'!J36),"-",'8c1 - MSA Attribute - Form'!J36)</f>
        <v>-</v>
      </c>
      <c r="L36" s="987" t="str">
        <f>IF(ISBLANK('8c1 - MSA Attribute - Form'!K36),"-",'8c1 - MSA Attribute - Form'!K36)</f>
        <v>-</v>
      </c>
      <c r="M36" s="927" t="str">
        <f>'8c1 - MSA Attribute - Form'!L36</f>
        <v/>
      </c>
      <c r="N36" s="927" t="str">
        <f>'8c1 - MSA Attribute - Form'!M36</f>
        <v/>
      </c>
      <c r="S36" s="883"/>
      <c r="T36" s="883"/>
      <c r="U36" s="883"/>
      <c r="V36" s="883"/>
      <c r="W36" s="883"/>
      <c r="X36" s="883"/>
      <c r="Y36" s="883"/>
    </row>
    <row r="37" spans="3:25" ht="15.5">
      <c r="C37" s="989">
        <v>24</v>
      </c>
      <c r="D37" s="990" t="str">
        <f>IF(ISBLANK('8c1 - MSA Attribute - Form'!C37),"-",'8c1 - MSA Attribute - Form'!C37)</f>
        <v>-</v>
      </c>
      <c r="E37" s="987" t="str">
        <f>IF(ISBLANK('8c1 - MSA Attribute - Form'!D37),"-",'8c1 - MSA Attribute - Form'!D37)</f>
        <v>-</v>
      </c>
      <c r="F37" s="987" t="str">
        <f>IF(ISBLANK('8c1 - MSA Attribute - Form'!E37),"-",'8c1 - MSA Attribute - Form'!E37)</f>
        <v>-</v>
      </c>
      <c r="G37" s="991"/>
      <c r="H37" s="987" t="str">
        <f>IF(ISBLANK('8c1 - MSA Attribute - Form'!G37),"-",'8c1 - MSA Attribute - Form'!G37)</f>
        <v>-</v>
      </c>
      <c r="I37" s="987" t="str">
        <f>IF(ISBLANK('8c1 - MSA Attribute - Form'!H37),"-",'8c1 - MSA Attribute - Form'!H37)</f>
        <v>-</v>
      </c>
      <c r="J37" s="991"/>
      <c r="K37" s="987" t="str">
        <f>IF(ISBLANK('8c1 - MSA Attribute - Form'!J37),"-",'8c1 - MSA Attribute - Form'!J37)</f>
        <v>-</v>
      </c>
      <c r="L37" s="987" t="str">
        <f>IF(ISBLANK('8c1 - MSA Attribute - Form'!K37),"-",'8c1 - MSA Attribute - Form'!K37)</f>
        <v>-</v>
      </c>
      <c r="M37" s="927" t="str">
        <f>'8c1 - MSA Attribute - Form'!L37</f>
        <v/>
      </c>
      <c r="N37" s="927" t="str">
        <f>'8c1 - MSA Attribute - Form'!M37</f>
        <v/>
      </c>
      <c r="S37" s="883"/>
      <c r="T37" s="883"/>
      <c r="U37" s="883"/>
      <c r="V37" s="883"/>
      <c r="W37" s="883"/>
      <c r="X37" s="883"/>
      <c r="Y37" s="883"/>
    </row>
    <row r="38" spans="3:25" ht="15.5">
      <c r="C38" s="989">
        <v>25</v>
      </c>
      <c r="D38" s="990" t="str">
        <f>IF(ISBLANK('8c1 - MSA Attribute - Form'!C38),"-",'8c1 - MSA Attribute - Form'!C38)</f>
        <v>-</v>
      </c>
      <c r="E38" s="987" t="str">
        <f>IF(ISBLANK('8c1 - MSA Attribute - Form'!D38),"-",'8c1 - MSA Attribute - Form'!D38)</f>
        <v>-</v>
      </c>
      <c r="F38" s="987" t="str">
        <f>IF(ISBLANK('8c1 - MSA Attribute - Form'!E38),"-",'8c1 - MSA Attribute - Form'!E38)</f>
        <v>-</v>
      </c>
      <c r="G38" s="991"/>
      <c r="H38" s="987" t="str">
        <f>IF(ISBLANK('8c1 - MSA Attribute - Form'!G38),"-",'8c1 - MSA Attribute - Form'!G38)</f>
        <v>-</v>
      </c>
      <c r="I38" s="987" t="str">
        <f>IF(ISBLANK('8c1 - MSA Attribute - Form'!H38),"-",'8c1 - MSA Attribute - Form'!H38)</f>
        <v>-</v>
      </c>
      <c r="J38" s="991"/>
      <c r="K38" s="987" t="str">
        <f>IF(ISBLANK('8c1 - MSA Attribute - Form'!J38),"-",'8c1 - MSA Attribute - Form'!J38)</f>
        <v>-</v>
      </c>
      <c r="L38" s="987" t="str">
        <f>IF(ISBLANK('8c1 - MSA Attribute - Form'!K38),"-",'8c1 - MSA Attribute - Form'!K38)</f>
        <v>-</v>
      </c>
      <c r="M38" s="927" t="str">
        <f>'8c1 - MSA Attribute - Form'!L38</f>
        <v/>
      </c>
      <c r="N38" s="927" t="str">
        <f>'8c1 - MSA Attribute - Form'!M38</f>
        <v/>
      </c>
      <c r="S38" s="883"/>
      <c r="T38" s="883"/>
      <c r="U38" s="883"/>
      <c r="V38" s="883"/>
      <c r="W38" s="883"/>
      <c r="X38" s="883"/>
      <c r="Y38" s="883"/>
    </row>
    <row r="39" spans="3:25" ht="15.5">
      <c r="C39" s="989">
        <v>26</v>
      </c>
      <c r="D39" s="990" t="str">
        <f>IF(ISBLANK('8c1 - MSA Attribute - Form'!C39),"-",'8c1 - MSA Attribute - Form'!C39)</f>
        <v>-</v>
      </c>
      <c r="E39" s="987" t="str">
        <f>IF(ISBLANK('8c1 - MSA Attribute - Form'!D39),"-",'8c1 - MSA Attribute - Form'!D39)</f>
        <v>-</v>
      </c>
      <c r="F39" s="987" t="str">
        <f>IF(ISBLANK('8c1 - MSA Attribute - Form'!E39),"-",'8c1 - MSA Attribute - Form'!E39)</f>
        <v>-</v>
      </c>
      <c r="G39" s="991"/>
      <c r="H39" s="987" t="str">
        <f>IF(ISBLANK('8c1 - MSA Attribute - Form'!G39),"-",'8c1 - MSA Attribute - Form'!G39)</f>
        <v>-</v>
      </c>
      <c r="I39" s="987" t="str">
        <f>IF(ISBLANK('8c1 - MSA Attribute - Form'!H39),"-",'8c1 - MSA Attribute - Form'!H39)</f>
        <v>-</v>
      </c>
      <c r="J39" s="991"/>
      <c r="K39" s="987" t="str">
        <f>IF(ISBLANK('8c1 - MSA Attribute - Form'!J39),"-",'8c1 - MSA Attribute - Form'!J39)</f>
        <v>-</v>
      </c>
      <c r="L39" s="987" t="str">
        <f>IF(ISBLANK('8c1 - MSA Attribute - Form'!K39),"-",'8c1 - MSA Attribute - Form'!K39)</f>
        <v>-</v>
      </c>
      <c r="M39" s="927" t="str">
        <f>'8c1 - MSA Attribute - Form'!L39</f>
        <v/>
      </c>
      <c r="N39" s="927" t="str">
        <f>'8c1 - MSA Attribute - Form'!M39</f>
        <v/>
      </c>
      <c r="S39" s="883"/>
      <c r="T39" s="883"/>
      <c r="U39" s="883"/>
      <c r="V39" s="883"/>
      <c r="W39" s="883"/>
      <c r="X39" s="883"/>
      <c r="Y39" s="883"/>
    </row>
    <row r="40" spans="3:25" ht="15.5">
      <c r="C40" s="989">
        <v>27</v>
      </c>
      <c r="D40" s="990" t="str">
        <f>IF(ISBLANK('8c1 - MSA Attribute - Form'!C40),"-",'8c1 - MSA Attribute - Form'!C40)</f>
        <v>-</v>
      </c>
      <c r="E40" s="987" t="str">
        <f>IF(ISBLANK('8c1 - MSA Attribute - Form'!D40),"-",'8c1 - MSA Attribute - Form'!D40)</f>
        <v>-</v>
      </c>
      <c r="F40" s="987" t="str">
        <f>IF(ISBLANK('8c1 - MSA Attribute - Form'!E40),"-",'8c1 - MSA Attribute - Form'!E40)</f>
        <v>-</v>
      </c>
      <c r="G40" s="991"/>
      <c r="H40" s="987" t="str">
        <f>IF(ISBLANK('8c1 - MSA Attribute - Form'!G40),"-",'8c1 - MSA Attribute - Form'!G40)</f>
        <v>-</v>
      </c>
      <c r="I40" s="987" t="str">
        <f>IF(ISBLANK('8c1 - MSA Attribute - Form'!H40),"-",'8c1 - MSA Attribute - Form'!H40)</f>
        <v>-</v>
      </c>
      <c r="J40" s="991"/>
      <c r="K40" s="987" t="str">
        <f>IF(ISBLANK('8c1 - MSA Attribute - Form'!J40),"-",'8c1 - MSA Attribute - Form'!J40)</f>
        <v>-</v>
      </c>
      <c r="L40" s="987" t="str">
        <f>IF(ISBLANK('8c1 - MSA Attribute - Form'!K40),"-",'8c1 - MSA Attribute - Form'!K40)</f>
        <v>-</v>
      </c>
      <c r="M40" s="927" t="str">
        <f>'8c1 - MSA Attribute - Form'!L40</f>
        <v/>
      </c>
      <c r="N40" s="927" t="str">
        <f>'8c1 - MSA Attribute - Form'!M40</f>
        <v/>
      </c>
      <c r="S40" s="883"/>
      <c r="T40" s="883"/>
      <c r="U40" s="883"/>
      <c r="V40" s="883"/>
      <c r="W40" s="883"/>
      <c r="X40" s="883"/>
      <c r="Y40" s="883"/>
    </row>
    <row r="41" spans="3:25" ht="15.5">
      <c r="C41" s="989">
        <v>28</v>
      </c>
      <c r="D41" s="990" t="str">
        <f>IF(ISBLANK('8c1 - MSA Attribute - Form'!C41),"-",'8c1 - MSA Attribute - Form'!C41)</f>
        <v>-</v>
      </c>
      <c r="E41" s="987" t="str">
        <f>IF(ISBLANK('8c1 - MSA Attribute - Form'!D41),"-",'8c1 - MSA Attribute - Form'!D41)</f>
        <v>-</v>
      </c>
      <c r="F41" s="987" t="str">
        <f>IF(ISBLANK('8c1 - MSA Attribute - Form'!E41),"-",'8c1 - MSA Attribute - Form'!E41)</f>
        <v>-</v>
      </c>
      <c r="G41" s="991"/>
      <c r="H41" s="987" t="str">
        <f>IF(ISBLANK('8c1 - MSA Attribute - Form'!G41),"-",'8c1 - MSA Attribute - Form'!G41)</f>
        <v>-</v>
      </c>
      <c r="I41" s="987" t="str">
        <f>IF(ISBLANK('8c1 - MSA Attribute - Form'!H41),"-",'8c1 - MSA Attribute - Form'!H41)</f>
        <v>-</v>
      </c>
      <c r="J41" s="991"/>
      <c r="K41" s="987" t="str">
        <f>IF(ISBLANK('8c1 - MSA Attribute - Form'!J41),"-",'8c1 - MSA Attribute - Form'!J41)</f>
        <v>-</v>
      </c>
      <c r="L41" s="987" t="str">
        <f>IF(ISBLANK('8c1 - MSA Attribute - Form'!K41),"-",'8c1 - MSA Attribute - Form'!K41)</f>
        <v>-</v>
      </c>
      <c r="M41" s="927" t="str">
        <f>'8c1 - MSA Attribute - Form'!L41</f>
        <v/>
      </c>
      <c r="N41" s="927" t="str">
        <f>'8c1 - MSA Attribute - Form'!M41</f>
        <v/>
      </c>
      <c r="S41" s="883"/>
      <c r="T41" s="883"/>
      <c r="U41" s="883"/>
      <c r="V41" s="883"/>
      <c r="W41" s="883"/>
      <c r="X41" s="883"/>
      <c r="Y41" s="883"/>
    </row>
    <row r="42" spans="3:25" ht="15.5">
      <c r="C42" s="989">
        <v>29</v>
      </c>
      <c r="D42" s="990" t="str">
        <f>IF(ISBLANK('8c1 - MSA Attribute - Form'!C42),"-",'8c1 - MSA Attribute - Form'!C42)</f>
        <v>-</v>
      </c>
      <c r="E42" s="987" t="str">
        <f>IF(ISBLANK('8c1 - MSA Attribute - Form'!D42),"-",'8c1 - MSA Attribute - Form'!D42)</f>
        <v>-</v>
      </c>
      <c r="F42" s="987" t="str">
        <f>IF(ISBLANK('8c1 - MSA Attribute - Form'!E42),"-",'8c1 - MSA Attribute - Form'!E42)</f>
        <v>-</v>
      </c>
      <c r="G42" s="991"/>
      <c r="H42" s="987" t="str">
        <f>IF(ISBLANK('8c1 - MSA Attribute - Form'!G42),"-",'8c1 - MSA Attribute - Form'!G42)</f>
        <v>-</v>
      </c>
      <c r="I42" s="987" t="str">
        <f>IF(ISBLANK('8c1 - MSA Attribute - Form'!H42),"-",'8c1 - MSA Attribute - Form'!H42)</f>
        <v>-</v>
      </c>
      <c r="J42" s="991"/>
      <c r="K42" s="987" t="str">
        <f>IF(ISBLANK('8c1 - MSA Attribute - Form'!J42),"-",'8c1 - MSA Attribute - Form'!J42)</f>
        <v>-</v>
      </c>
      <c r="L42" s="987" t="str">
        <f>IF(ISBLANK('8c1 - MSA Attribute - Form'!K42),"-",'8c1 - MSA Attribute - Form'!K42)</f>
        <v>-</v>
      </c>
      <c r="M42" s="927" t="str">
        <f>'8c1 - MSA Attribute - Form'!L42</f>
        <v/>
      </c>
      <c r="N42" s="927" t="str">
        <f>'8c1 - MSA Attribute - Form'!M42</f>
        <v/>
      </c>
      <c r="S42" s="883"/>
      <c r="T42" s="883"/>
      <c r="U42" s="883"/>
      <c r="V42" s="883"/>
      <c r="W42" s="883"/>
      <c r="X42" s="883"/>
      <c r="Y42" s="883"/>
    </row>
    <row r="43" spans="3:25" ht="15.5">
      <c r="C43" s="989">
        <v>30</v>
      </c>
      <c r="D43" s="990" t="str">
        <f>IF(ISBLANK('8c1 - MSA Attribute - Form'!C43),"-",'8c1 - MSA Attribute - Form'!C43)</f>
        <v>-</v>
      </c>
      <c r="E43" s="987" t="str">
        <f>IF(ISBLANK('8c1 - MSA Attribute - Form'!D43),"-",'8c1 - MSA Attribute - Form'!D43)</f>
        <v>-</v>
      </c>
      <c r="F43" s="987" t="str">
        <f>IF(ISBLANK('8c1 - MSA Attribute - Form'!E43),"-",'8c1 - MSA Attribute - Form'!E43)</f>
        <v>-</v>
      </c>
      <c r="G43" s="991"/>
      <c r="H43" s="987" t="str">
        <f>IF(ISBLANK('8c1 - MSA Attribute - Form'!G43),"-",'8c1 - MSA Attribute - Form'!G43)</f>
        <v>-</v>
      </c>
      <c r="I43" s="987" t="str">
        <f>IF(ISBLANK('8c1 - MSA Attribute - Form'!H43),"-",'8c1 - MSA Attribute - Form'!H43)</f>
        <v>-</v>
      </c>
      <c r="J43" s="991"/>
      <c r="K43" s="987" t="str">
        <f>IF(ISBLANK('8c1 - MSA Attribute - Form'!J43),"-",'8c1 - MSA Attribute - Form'!J43)</f>
        <v>-</v>
      </c>
      <c r="L43" s="987" t="str">
        <f>IF(ISBLANK('8c1 - MSA Attribute - Form'!K43),"-",'8c1 - MSA Attribute - Form'!K43)</f>
        <v>-</v>
      </c>
      <c r="M43" s="927" t="str">
        <f>'8c1 - MSA Attribute - Form'!L43</f>
        <v/>
      </c>
      <c r="N43" s="927" t="str">
        <f>'8c1 - MSA Attribute - Form'!M43</f>
        <v/>
      </c>
      <c r="S43" s="883"/>
      <c r="T43" s="883"/>
      <c r="U43" s="883"/>
      <c r="V43" s="883"/>
      <c r="W43" s="883"/>
      <c r="X43" s="883"/>
      <c r="Y43" s="883"/>
    </row>
    <row r="44" spans="3:25" ht="15.5">
      <c r="C44" s="989">
        <v>31</v>
      </c>
      <c r="D44" s="990" t="str">
        <f>IF(ISBLANK('8c1 - MSA Attribute - Form'!C44),"-",'8c1 - MSA Attribute - Form'!C44)</f>
        <v>-</v>
      </c>
      <c r="E44" s="987" t="str">
        <f>IF(ISBLANK('8c1 - MSA Attribute - Form'!D44),"-",'8c1 - MSA Attribute - Form'!D44)</f>
        <v>-</v>
      </c>
      <c r="F44" s="987" t="str">
        <f>IF(ISBLANK('8c1 - MSA Attribute - Form'!E44),"-",'8c1 - MSA Attribute - Form'!E44)</f>
        <v>-</v>
      </c>
      <c r="G44" s="991"/>
      <c r="H44" s="987" t="str">
        <f>IF(ISBLANK('8c1 - MSA Attribute - Form'!G44),"-",'8c1 - MSA Attribute - Form'!G44)</f>
        <v>-</v>
      </c>
      <c r="I44" s="987" t="str">
        <f>IF(ISBLANK('8c1 - MSA Attribute - Form'!H44),"-",'8c1 - MSA Attribute - Form'!H44)</f>
        <v>-</v>
      </c>
      <c r="J44" s="991"/>
      <c r="K44" s="987" t="str">
        <f>IF(ISBLANK('8c1 - MSA Attribute - Form'!J44),"-",'8c1 - MSA Attribute - Form'!J44)</f>
        <v>-</v>
      </c>
      <c r="L44" s="987" t="str">
        <f>IF(ISBLANK('8c1 - MSA Attribute - Form'!K44),"-",'8c1 - MSA Attribute - Form'!K44)</f>
        <v>-</v>
      </c>
      <c r="M44" s="927" t="str">
        <f>'8c1 - MSA Attribute - Form'!L44</f>
        <v/>
      </c>
      <c r="N44" s="927" t="str">
        <f>'8c1 - MSA Attribute - Form'!M44</f>
        <v/>
      </c>
      <c r="S44" s="883"/>
      <c r="T44" s="883"/>
      <c r="U44" s="883"/>
      <c r="V44" s="883"/>
      <c r="W44" s="883"/>
      <c r="X44" s="883"/>
      <c r="Y44" s="883"/>
    </row>
    <row r="45" spans="3:25" ht="16" thickBot="1">
      <c r="C45" s="989">
        <v>32</v>
      </c>
      <c r="D45" s="990" t="str">
        <f>IF(ISBLANK('8c1 - MSA Attribute - Form'!C45),"-",'8c1 - MSA Attribute - Form'!C45)</f>
        <v>-</v>
      </c>
      <c r="E45" s="987" t="str">
        <f>IF(ISBLANK('8c1 - MSA Attribute - Form'!D45),"-",'8c1 - MSA Attribute - Form'!D45)</f>
        <v>-</v>
      </c>
      <c r="F45" s="987" t="str">
        <f>IF(ISBLANK('8c1 - MSA Attribute - Form'!E45),"-",'8c1 - MSA Attribute - Form'!E45)</f>
        <v>-</v>
      </c>
      <c r="G45" s="991"/>
      <c r="H45" s="987" t="str">
        <f>IF(ISBLANK('8c1 - MSA Attribute - Form'!G45),"-",'8c1 - MSA Attribute - Form'!G45)</f>
        <v>-</v>
      </c>
      <c r="I45" s="987" t="str">
        <f>IF(ISBLANK('8c1 - MSA Attribute - Form'!H45),"-",'8c1 - MSA Attribute - Form'!H45)</f>
        <v>-</v>
      </c>
      <c r="J45" s="991"/>
      <c r="K45" s="987" t="str">
        <f>IF(ISBLANK('8c1 - MSA Attribute - Form'!J45),"-",'8c1 - MSA Attribute - Form'!J45)</f>
        <v>-</v>
      </c>
      <c r="L45" s="987" t="str">
        <f>IF(ISBLANK('8c1 - MSA Attribute - Form'!K45),"-",'8c1 - MSA Attribute - Form'!K45)</f>
        <v>-</v>
      </c>
      <c r="M45" s="927" t="str">
        <f>'8c1 - MSA Attribute - Form'!L45</f>
        <v/>
      </c>
      <c r="N45" s="927" t="str">
        <f>'8c1 - MSA Attribute - Form'!M45</f>
        <v/>
      </c>
      <c r="S45" s="883"/>
      <c r="T45" s="883"/>
      <c r="U45" s="883"/>
      <c r="V45" s="883"/>
      <c r="W45" s="883"/>
      <c r="X45" s="883"/>
      <c r="Y45" s="883"/>
    </row>
    <row r="46" spans="3:25" ht="15.5">
      <c r="C46" s="989">
        <v>33</v>
      </c>
      <c r="D46" s="990" t="str">
        <f>IF(ISBLANK('8c1 - MSA Attribute - Form'!C46),"-",'8c1 - MSA Attribute - Form'!C46)</f>
        <v>-</v>
      </c>
      <c r="E46" s="987" t="str">
        <f>IF(ISBLANK('8c1 - MSA Attribute - Form'!D46),"-",'8c1 - MSA Attribute - Form'!D46)</f>
        <v>-</v>
      </c>
      <c r="F46" s="987" t="str">
        <f>IF(ISBLANK('8c1 - MSA Attribute - Form'!E46),"-",'8c1 - MSA Attribute - Form'!E46)</f>
        <v>-</v>
      </c>
      <c r="G46" s="991"/>
      <c r="H46" s="987" t="str">
        <f>IF(ISBLANK('8c1 - MSA Attribute - Form'!G46),"-",'8c1 - MSA Attribute - Form'!G46)</f>
        <v>-</v>
      </c>
      <c r="I46" s="987" t="str">
        <f>IF(ISBLANK('8c1 - MSA Attribute - Form'!H46),"-",'8c1 - MSA Attribute - Form'!H46)</f>
        <v>-</v>
      </c>
      <c r="J46" s="991"/>
      <c r="K46" s="987" t="str">
        <f>IF(ISBLANK('8c1 - MSA Attribute - Form'!J46),"-",'8c1 - MSA Attribute - Form'!J46)</f>
        <v>-</v>
      </c>
      <c r="L46" s="987" t="str">
        <f>IF(ISBLANK('8c1 - MSA Attribute - Form'!K46),"-",'8c1 - MSA Attribute - Form'!K46)</f>
        <v>-</v>
      </c>
      <c r="M46" s="927" t="str">
        <f>'8c1 - MSA Attribute - Form'!L46</f>
        <v/>
      </c>
      <c r="N46" s="927" t="str">
        <f>'8c1 - MSA Attribute - Form'!M46</f>
        <v/>
      </c>
      <c r="S46" s="1000" t="s">
        <v>555</v>
      </c>
      <c r="T46" s="999"/>
      <c r="U46" s="999"/>
      <c r="V46" s="999"/>
      <c r="W46" s="999"/>
      <c r="X46" s="999"/>
      <c r="Y46" s="998"/>
    </row>
    <row r="47" spans="3:25" ht="15.5">
      <c r="C47" s="989">
        <v>34</v>
      </c>
      <c r="D47" s="990" t="str">
        <f>IF(ISBLANK('8c1 - MSA Attribute - Form'!C47),"-",'8c1 - MSA Attribute - Form'!C47)</f>
        <v>-</v>
      </c>
      <c r="E47" s="987" t="str">
        <f>IF(ISBLANK('8c1 - MSA Attribute - Form'!D47),"-",'8c1 - MSA Attribute - Form'!D47)</f>
        <v>-</v>
      </c>
      <c r="F47" s="987" t="str">
        <f>IF(ISBLANK('8c1 - MSA Attribute - Form'!E47),"-",'8c1 - MSA Attribute - Form'!E47)</f>
        <v>-</v>
      </c>
      <c r="G47" s="991"/>
      <c r="H47" s="987" t="str">
        <f>IF(ISBLANK('8c1 - MSA Attribute - Form'!G47),"-",'8c1 - MSA Attribute - Form'!G47)</f>
        <v>-</v>
      </c>
      <c r="I47" s="987" t="str">
        <f>IF(ISBLANK('8c1 - MSA Attribute - Form'!H47),"-",'8c1 - MSA Attribute - Form'!H47)</f>
        <v>-</v>
      </c>
      <c r="J47" s="991"/>
      <c r="K47" s="987" t="str">
        <f>IF(ISBLANK('8c1 - MSA Attribute - Form'!J47),"-",'8c1 - MSA Attribute - Form'!J47)</f>
        <v>-</v>
      </c>
      <c r="L47" s="987" t="str">
        <f>IF(ISBLANK('8c1 - MSA Attribute - Form'!K47),"-",'8c1 - MSA Attribute - Form'!K47)</f>
        <v>-</v>
      </c>
      <c r="M47" s="927" t="str">
        <f>'8c1 - MSA Attribute - Form'!L47</f>
        <v/>
      </c>
      <c r="N47" s="927" t="str">
        <f>'8c1 - MSA Attribute - Form'!M47</f>
        <v/>
      </c>
      <c r="S47" s="997"/>
      <c r="T47" s="996"/>
      <c r="U47" s="996"/>
      <c r="V47" s="996"/>
      <c r="W47" s="996"/>
      <c r="X47" s="996"/>
      <c r="Y47" s="995"/>
    </row>
    <row r="48" spans="3:25" ht="15.5">
      <c r="C48" s="989">
        <v>35</v>
      </c>
      <c r="D48" s="990" t="str">
        <f>IF(ISBLANK('8c1 - MSA Attribute - Form'!C48),"-",'8c1 - MSA Attribute - Form'!C48)</f>
        <v>-</v>
      </c>
      <c r="E48" s="987" t="str">
        <f>IF(ISBLANK('8c1 - MSA Attribute - Form'!D48),"-",'8c1 - MSA Attribute - Form'!D48)</f>
        <v>-</v>
      </c>
      <c r="F48" s="987" t="str">
        <f>IF(ISBLANK('8c1 - MSA Attribute - Form'!E48),"-",'8c1 - MSA Attribute - Form'!E48)</f>
        <v>-</v>
      </c>
      <c r="G48" s="991"/>
      <c r="H48" s="987" t="str">
        <f>IF(ISBLANK('8c1 - MSA Attribute - Form'!G48),"-",'8c1 - MSA Attribute - Form'!G48)</f>
        <v>-</v>
      </c>
      <c r="I48" s="987" t="str">
        <f>IF(ISBLANK('8c1 - MSA Attribute - Form'!H48),"-",'8c1 - MSA Attribute - Form'!H48)</f>
        <v>-</v>
      </c>
      <c r="J48" s="991"/>
      <c r="K48" s="987" t="str">
        <f>IF(ISBLANK('8c1 - MSA Attribute - Form'!J48),"-",'8c1 - MSA Attribute - Form'!J48)</f>
        <v>-</v>
      </c>
      <c r="L48" s="987" t="str">
        <f>IF(ISBLANK('8c1 - MSA Attribute - Form'!K48),"-",'8c1 - MSA Attribute - Form'!K48)</f>
        <v>-</v>
      </c>
      <c r="M48" s="927" t="str">
        <f>'8c1 - MSA Attribute - Form'!L48</f>
        <v/>
      </c>
      <c r="N48" s="927" t="str">
        <f>'8c1 - MSA Attribute - Form'!M48</f>
        <v/>
      </c>
      <c r="S48" s="997"/>
      <c r="T48" s="996"/>
      <c r="U48" s="996"/>
      <c r="V48" s="996"/>
      <c r="W48" s="996"/>
      <c r="X48" s="996"/>
      <c r="Y48" s="995"/>
    </row>
    <row r="49" spans="3:25" ht="15.5">
      <c r="C49" s="989">
        <v>36</v>
      </c>
      <c r="D49" s="990" t="str">
        <f>IF(ISBLANK('8c1 - MSA Attribute - Form'!C49),"-",'8c1 - MSA Attribute - Form'!C49)</f>
        <v>-</v>
      </c>
      <c r="E49" s="987" t="str">
        <f>IF(ISBLANK('8c1 - MSA Attribute - Form'!D49),"-",'8c1 - MSA Attribute - Form'!D49)</f>
        <v>-</v>
      </c>
      <c r="F49" s="987" t="str">
        <f>IF(ISBLANK('8c1 - MSA Attribute - Form'!E49),"-",'8c1 - MSA Attribute - Form'!E49)</f>
        <v>-</v>
      </c>
      <c r="G49" s="991"/>
      <c r="H49" s="987" t="str">
        <f>IF(ISBLANK('8c1 - MSA Attribute - Form'!G49),"-",'8c1 - MSA Attribute - Form'!G49)</f>
        <v>-</v>
      </c>
      <c r="I49" s="987" t="str">
        <f>IF(ISBLANK('8c1 - MSA Attribute - Form'!H49),"-",'8c1 - MSA Attribute - Form'!H49)</f>
        <v>-</v>
      </c>
      <c r="J49" s="991"/>
      <c r="K49" s="987" t="str">
        <f>IF(ISBLANK('8c1 - MSA Attribute - Form'!J49),"-",'8c1 - MSA Attribute - Form'!J49)</f>
        <v>-</v>
      </c>
      <c r="L49" s="987" t="str">
        <f>IF(ISBLANK('8c1 - MSA Attribute - Form'!K49),"-",'8c1 - MSA Attribute - Form'!K49)</f>
        <v>-</v>
      </c>
      <c r="M49" s="927" t="str">
        <f>'8c1 - MSA Attribute - Form'!L49</f>
        <v/>
      </c>
      <c r="N49" s="927" t="str">
        <f>'8c1 - MSA Attribute - Form'!M49</f>
        <v/>
      </c>
      <c r="S49" s="997"/>
      <c r="T49" s="996"/>
      <c r="U49" s="996"/>
      <c r="V49" s="996"/>
      <c r="W49" s="996"/>
      <c r="X49" s="996"/>
      <c r="Y49" s="995"/>
    </row>
    <row r="50" spans="3:25" ht="15.5">
      <c r="C50" s="989">
        <v>37</v>
      </c>
      <c r="D50" s="990" t="str">
        <f>IF(ISBLANK('8c1 - MSA Attribute - Form'!C50),"-",'8c1 - MSA Attribute - Form'!C50)</f>
        <v>-</v>
      </c>
      <c r="E50" s="987" t="str">
        <f>IF(ISBLANK('8c1 - MSA Attribute - Form'!D50),"-",'8c1 - MSA Attribute - Form'!D50)</f>
        <v>-</v>
      </c>
      <c r="F50" s="987" t="str">
        <f>IF(ISBLANK('8c1 - MSA Attribute - Form'!E50),"-",'8c1 - MSA Attribute - Form'!E50)</f>
        <v>-</v>
      </c>
      <c r="G50" s="991"/>
      <c r="H50" s="987" t="str">
        <f>IF(ISBLANK('8c1 - MSA Attribute - Form'!G50),"-",'8c1 - MSA Attribute - Form'!G50)</f>
        <v>-</v>
      </c>
      <c r="I50" s="987" t="str">
        <f>IF(ISBLANK('8c1 - MSA Attribute - Form'!H50),"-",'8c1 - MSA Attribute - Form'!H50)</f>
        <v>-</v>
      </c>
      <c r="J50" s="991"/>
      <c r="K50" s="987" t="str">
        <f>IF(ISBLANK('8c1 - MSA Attribute - Form'!J50),"-",'8c1 - MSA Attribute - Form'!J50)</f>
        <v>-</v>
      </c>
      <c r="L50" s="987" t="str">
        <f>IF(ISBLANK('8c1 - MSA Attribute - Form'!K50),"-",'8c1 - MSA Attribute - Form'!K50)</f>
        <v>-</v>
      </c>
      <c r="M50" s="927" t="str">
        <f>'8c1 - MSA Attribute - Form'!L50</f>
        <v/>
      </c>
      <c r="N50" s="927" t="str">
        <f>'8c1 - MSA Attribute - Form'!M50</f>
        <v/>
      </c>
      <c r="S50" s="997"/>
      <c r="T50" s="996"/>
      <c r="U50" s="996"/>
      <c r="V50" s="996"/>
      <c r="W50" s="996"/>
      <c r="X50" s="996"/>
      <c r="Y50" s="995"/>
    </row>
    <row r="51" spans="3:25" ht="16" thickBot="1">
      <c r="C51" s="989">
        <v>38</v>
      </c>
      <c r="D51" s="990" t="str">
        <f>IF(ISBLANK('8c1 - MSA Attribute - Form'!C51),"-",'8c1 - MSA Attribute - Form'!C51)</f>
        <v>-</v>
      </c>
      <c r="E51" s="987" t="str">
        <f>IF(ISBLANK('8c1 - MSA Attribute - Form'!D51),"-",'8c1 - MSA Attribute - Form'!D51)</f>
        <v>-</v>
      </c>
      <c r="F51" s="987" t="str">
        <f>IF(ISBLANK('8c1 - MSA Attribute - Form'!E51),"-",'8c1 - MSA Attribute - Form'!E51)</f>
        <v>-</v>
      </c>
      <c r="G51" s="991"/>
      <c r="H51" s="987" t="str">
        <f>IF(ISBLANK('8c1 - MSA Attribute - Form'!G51),"-",'8c1 - MSA Attribute - Form'!G51)</f>
        <v>-</v>
      </c>
      <c r="I51" s="987" t="str">
        <f>IF(ISBLANK('8c1 - MSA Attribute - Form'!H51),"-",'8c1 - MSA Attribute - Form'!H51)</f>
        <v>-</v>
      </c>
      <c r="J51" s="991"/>
      <c r="K51" s="987" t="str">
        <f>IF(ISBLANK('8c1 - MSA Attribute - Form'!J51),"-",'8c1 - MSA Attribute - Form'!J51)</f>
        <v>-</v>
      </c>
      <c r="L51" s="987" t="str">
        <f>IF(ISBLANK('8c1 - MSA Attribute - Form'!K51),"-",'8c1 - MSA Attribute - Form'!K51)</f>
        <v>-</v>
      </c>
      <c r="M51" s="927" t="str">
        <f>'8c1 - MSA Attribute - Form'!L51</f>
        <v/>
      </c>
      <c r="N51" s="927" t="str">
        <f>'8c1 - MSA Attribute - Form'!M51</f>
        <v/>
      </c>
      <c r="S51" s="994"/>
      <c r="T51" s="993"/>
      <c r="U51" s="993"/>
      <c r="V51" s="993"/>
      <c r="W51" s="993"/>
      <c r="X51" s="993"/>
      <c r="Y51" s="992"/>
    </row>
    <row r="52" spans="3:25" ht="15.5">
      <c r="C52" s="989">
        <v>39</v>
      </c>
      <c r="D52" s="990" t="str">
        <f>IF(ISBLANK('8c1 - MSA Attribute - Form'!C52),"-",'8c1 - MSA Attribute - Form'!C52)</f>
        <v>-</v>
      </c>
      <c r="E52" s="987" t="str">
        <f>IF(ISBLANK('8c1 - MSA Attribute - Form'!D52),"-",'8c1 - MSA Attribute - Form'!D52)</f>
        <v>-</v>
      </c>
      <c r="F52" s="987" t="str">
        <f>IF(ISBLANK('8c1 - MSA Attribute - Form'!E52),"-",'8c1 - MSA Attribute - Form'!E52)</f>
        <v>-</v>
      </c>
      <c r="G52" s="991"/>
      <c r="H52" s="987" t="str">
        <f>IF(ISBLANK('8c1 - MSA Attribute - Form'!G52),"-",'8c1 - MSA Attribute - Form'!G52)</f>
        <v>-</v>
      </c>
      <c r="I52" s="987" t="str">
        <f>IF(ISBLANK('8c1 - MSA Attribute - Form'!H52),"-",'8c1 - MSA Attribute - Form'!H52)</f>
        <v>-</v>
      </c>
      <c r="J52" s="991"/>
      <c r="K52" s="987" t="str">
        <f>IF(ISBLANK('8c1 - MSA Attribute - Form'!J52),"-",'8c1 - MSA Attribute - Form'!J52)</f>
        <v>-</v>
      </c>
      <c r="L52" s="987" t="str">
        <f>IF(ISBLANK('8c1 - MSA Attribute - Form'!K52),"-",'8c1 - MSA Attribute - Form'!K52)</f>
        <v>-</v>
      </c>
      <c r="M52" s="927" t="str">
        <f>'8c1 - MSA Attribute - Form'!L52</f>
        <v/>
      </c>
      <c r="N52" s="927" t="str">
        <f>'8c1 - MSA Attribute - Form'!M52</f>
        <v/>
      </c>
      <c r="S52" s="883"/>
      <c r="T52" s="883"/>
      <c r="U52" s="883"/>
      <c r="V52" s="883"/>
      <c r="W52" s="883"/>
      <c r="X52" s="883"/>
      <c r="Y52" s="883"/>
    </row>
    <row r="53" spans="3:25" ht="15.5">
      <c r="C53" s="989">
        <v>40</v>
      </c>
      <c r="D53" s="990" t="str">
        <f>IF(ISBLANK('8c1 - MSA Attribute - Form'!C53),"-",'8c1 - MSA Attribute - Form'!C53)</f>
        <v>-</v>
      </c>
      <c r="E53" s="987" t="str">
        <f>IF(ISBLANK('8c1 - MSA Attribute - Form'!D53),"-",'8c1 - MSA Attribute - Form'!D53)</f>
        <v>-</v>
      </c>
      <c r="F53" s="987" t="str">
        <f>IF(ISBLANK('8c1 - MSA Attribute - Form'!E53),"-",'8c1 - MSA Attribute - Form'!E53)</f>
        <v>-</v>
      </c>
      <c r="G53" s="991"/>
      <c r="H53" s="987" t="str">
        <f>IF(ISBLANK('8c1 - MSA Attribute - Form'!G53),"-",'8c1 - MSA Attribute - Form'!G53)</f>
        <v>-</v>
      </c>
      <c r="I53" s="987" t="str">
        <f>IF(ISBLANK('8c1 - MSA Attribute - Form'!H53),"-",'8c1 - MSA Attribute - Form'!H53)</f>
        <v>-</v>
      </c>
      <c r="J53" s="991"/>
      <c r="K53" s="987" t="str">
        <f>IF(ISBLANK('8c1 - MSA Attribute - Form'!J53),"-",'8c1 - MSA Attribute - Form'!J53)</f>
        <v>-</v>
      </c>
      <c r="L53" s="987" t="str">
        <f>IF(ISBLANK('8c1 - MSA Attribute - Form'!K53),"-",'8c1 - MSA Attribute - Form'!K53)</f>
        <v>-</v>
      </c>
      <c r="M53" s="927" t="str">
        <f>'8c1 - MSA Attribute - Form'!L53</f>
        <v/>
      </c>
      <c r="N53" s="927" t="str">
        <f>'8c1 - MSA Attribute - Form'!M53</f>
        <v/>
      </c>
      <c r="S53" s="883"/>
      <c r="T53" s="883"/>
      <c r="U53" s="883"/>
      <c r="V53" s="883"/>
      <c r="W53" s="883"/>
      <c r="X53" s="883"/>
      <c r="Y53" s="883"/>
    </row>
    <row r="54" spans="3:25" ht="15.5">
      <c r="C54" s="989">
        <v>41</v>
      </c>
      <c r="D54" s="990" t="str">
        <f>IF(ISBLANK('8c1 - MSA Attribute - Form'!C54),"-",'8c1 - MSA Attribute - Form'!C54)</f>
        <v>-</v>
      </c>
      <c r="E54" s="987" t="str">
        <f>IF(ISBLANK('8c1 - MSA Attribute - Form'!D54),"-",'8c1 - MSA Attribute - Form'!D54)</f>
        <v>-</v>
      </c>
      <c r="F54" s="987" t="str">
        <f>IF(ISBLANK('8c1 - MSA Attribute - Form'!E54),"-",'8c1 - MSA Attribute - Form'!E54)</f>
        <v>-</v>
      </c>
      <c r="G54" s="991"/>
      <c r="H54" s="987" t="str">
        <f>IF(ISBLANK('8c1 - MSA Attribute - Form'!G54),"-",'8c1 - MSA Attribute - Form'!G54)</f>
        <v>-</v>
      </c>
      <c r="I54" s="987" t="str">
        <f>IF(ISBLANK('8c1 - MSA Attribute - Form'!H54),"-",'8c1 - MSA Attribute - Form'!H54)</f>
        <v>-</v>
      </c>
      <c r="J54" s="991"/>
      <c r="K54" s="987" t="str">
        <f>IF(ISBLANK('8c1 - MSA Attribute - Form'!J54),"-",'8c1 - MSA Attribute - Form'!J54)</f>
        <v>-</v>
      </c>
      <c r="L54" s="987" t="str">
        <f>IF(ISBLANK('8c1 - MSA Attribute - Form'!K54),"-",'8c1 - MSA Attribute - Form'!K54)</f>
        <v>-</v>
      </c>
      <c r="M54" s="927" t="str">
        <f>'8c1 - MSA Attribute - Form'!L54</f>
        <v/>
      </c>
      <c r="N54" s="927" t="str">
        <f>'8c1 - MSA Attribute - Form'!M54</f>
        <v/>
      </c>
    </row>
    <row r="55" spans="3:25" ht="15.5">
      <c r="C55" s="989">
        <v>42</v>
      </c>
      <c r="D55" s="990" t="str">
        <f>IF(ISBLANK('8c1 - MSA Attribute - Form'!C55),"-",'8c1 - MSA Attribute - Form'!C55)</f>
        <v>-</v>
      </c>
      <c r="E55" s="987" t="str">
        <f>IF(ISBLANK('8c1 - MSA Attribute - Form'!D55),"-",'8c1 - MSA Attribute - Form'!D55)</f>
        <v>-</v>
      </c>
      <c r="F55" s="987" t="str">
        <f>IF(ISBLANK('8c1 - MSA Attribute - Form'!E55),"-",'8c1 - MSA Attribute - Form'!E55)</f>
        <v>-</v>
      </c>
      <c r="G55" s="991"/>
      <c r="H55" s="987" t="str">
        <f>IF(ISBLANK('8c1 - MSA Attribute - Form'!G55),"-",'8c1 - MSA Attribute - Form'!G55)</f>
        <v>-</v>
      </c>
      <c r="I55" s="987" t="str">
        <f>IF(ISBLANK('8c1 - MSA Attribute - Form'!H55),"-",'8c1 - MSA Attribute - Form'!H55)</f>
        <v>-</v>
      </c>
      <c r="J55" s="991"/>
      <c r="K55" s="987" t="str">
        <f>IF(ISBLANK('8c1 - MSA Attribute - Form'!J55),"-",'8c1 - MSA Attribute - Form'!J55)</f>
        <v>-</v>
      </c>
      <c r="L55" s="987" t="str">
        <f>IF(ISBLANK('8c1 - MSA Attribute - Form'!K55),"-",'8c1 - MSA Attribute - Form'!K55)</f>
        <v>-</v>
      </c>
      <c r="M55" s="927" t="str">
        <f>'8c1 - MSA Attribute - Form'!L55</f>
        <v/>
      </c>
      <c r="N55" s="927" t="str">
        <f>'8c1 - MSA Attribute - Form'!M55</f>
        <v/>
      </c>
    </row>
    <row r="56" spans="3:25" ht="15.5">
      <c r="C56" s="989">
        <v>43</v>
      </c>
      <c r="D56" s="990" t="str">
        <f>IF(ISBLANK('8c1 - MSA Attribute - Form'!C56),"-",'8c1 - MSA Attribute - Form'!C56)</f>
        <v>-</v>
      </c>
      <c r="E56" s="987" t="str">
        <f>IF(ISBLANK('8c1 - MSA Attribute - Form'!D56),"-",'8c1 - MSA Attribute - Form'!D56)</f>
        <v>-</v>
      </c>
      <c r="F56" s="987" t="str">
        <f>IF(ISBLANK('8c1 - MSA Attribute - Form'!E56),"-",'8c1 - MSA Attribute - Form'!E56)</f>
        <v>-</v>
      </c>
      <c r="G56" s="991"/>
      <c r="H56" s="987" t="str">
        <f>IF(ISBLANK('8c1 - MSA Attribute - Form'!G56),"-",'8c1 - MSA Attribute - Form'!G56)</f>
        <v>-</v>
      </c>
      <c r="I56" s="987" t="str">
        <f>IF(ISBLANK('8c1 - MSA Attribute - Form'!H56),"-",'8c1 - MSA Attribute - Form'!H56)</f>
        <v>-</v>
      </c>
      <c r="J56" s="991"/>
      <c r="K56" s="987" t="str">
        <f>IF(ISBLANK('8c1 - MSA Attribute - Form'!J56),"-",'8c1 - MSA Attribute - Form'!J56)</f>
        <v>-</v>
      </c>
      <c r="L56" s="987" t="str">
        <f>IF(ISBLANK('8c1 - MSA Attribute - Form'!K56),"-",'8c1 - MSA Attribute - Form'!K56)</f>
        <v>-</v>
      </c>
      <c r="M56" s="927" t="str">
        <f>'8c1 - MSA Attribute - Form'!L56</f>
        <v/>
      </c>
      <c r="N56" s="927" t="str">
        <f>'8c1 - MSA Attribute - Form'!M56</f>
        <v/>
      </c>
    </row>
    <row r="57" spans="3:25" ht="15.5">
      <c r="C57" s="989">
        <v>44</v>
      </c>
      <c r="D57" s="990" t="str">
        <f>IF(ISBLANK('8c1 - MSA Attribute - Form'!C57),"-",'8c1 - MSA Attribute - Form'!C57)</f>
        <v>-</v>
      </c>
      <c r="E57" s="987" t="str">
        <f>IF(ISBLANK('8c1 - MSA Attribute - Form'!D57),"-",'8c1 - MSA Attribute - Form'!D57)</f>
        <v>-</v>
      </c>
      <c r="F57" s="987" t="str">
        <f>IF(ISBLANK('8c1 - MSA Attribute - Form'!E57),"-",'8c1 - MSA Attribute - Form'!E57)</f>
        <v>-</v>
      </c>
      <c r="G57" s="991"/>
      <c r="H57" s="987" t="str">
        <f>IF(ISBLANK('8c1 - MSA Attribute - Form'!G57),"-",'8c1 - MSA Attribute - Form'!G57)</f>
        <v>-</v>
      </c>
      <c r="I57" s="987" t="str">
        <f>IF(ISBLANK('8c1 - MSA Attribute - Form'!H57),"-",'8c1 - MSA Attribute - Form'!H57)</f>
        <v>-</v>
      </c>
      <c r="J57" s="991"/>
      <c r="K57" s="987" t="str">
        <f>IF(ISBLANK('8c1 - MSA Attribute - Form'!J57),"-",'8c1 - MSA Attribute - Form'!J57)</f>
        <v>-</v>
      </c>
      <c r="L57" s="987" t="str">
        <f>IF(ISBLANK('8c1 - MSA Attribute - Form'!K57),"-",'8c1 - MSA Attribute - Form'!K57)</f>
        <v>-</v>
      </c>
      <c r="M57" s="927" t="str">
        <f>'8c1 - MSA Attribute - Form'!L57</f>
        <v/>
      </c>
      <c r="N57" s="927" t="str">
        <f>'8c1 - MSA Attribute - Form'!M57</f>
        <v/>
      </c>
    </row>
    <row r="58" spans="3:25" ht="15.5">
      <c r="C58" s="989">
        <v>45</v>
      </c>
      <c r="D58" s="990" t="str">
        <f>IF(ISBLANK('8c1 - MSA Attribute - Form'!C58),"-",'8c1 - MSA Attribute - Form'!C58)</f>
        <v>-</v>
      </c>
      <c r="E58" s="987" t="str">
        <f>IF(ISBLANK('8c1 - MSA Attribute - Form'!D58),"-",'8c1 - MSA Attribute - Form'!D58)</f>
        <v>-</v>
      </c>
      <c r="F58" s="987" t="str">
        <f>IF(ISBLANK('8c1 - MSA Attribute - Form'!E58),"-",'8c1 - MSA Attribute - Form'!E58)</f>
        <v>-</v>
      </c>
      <c r="G58" s="991"/>
      <c r="H58" s="987" t="str">
        <f>IF(ISBLANK('8c1 - MSA Attribute - Form'!G58),"-",'8c1 - MSA Attribute - Form'!G58)</f>
        <v>-</v>
      </c>
      <c r="I58" s="987" t="str">
        <f>IF(ISBLANK('8c1 - MSA Attribute - Form'!H58),"-",'8c1 - MSA Attribute - Form'!H58)</f>
        <v>-</v>
      </c>
      <c r="J58" s="991"/>
      <c r="K58" s="987" t="str">
        <f>IF(ISBLANK('8c1 - MSA Attribute - Form'!J58),"-",'8c1 - MSA Attribute - Form'!J58)</f>
        <v>-</v>
      </c>
      <c r="L58" s="987" t="str">
        <f>IF(ISBLANK('8c1 - MSA Attribute - Form'!K58),"-",'8c1 - MSA Attribute - Form'!K58)</f>
        <v>-</v>
      </c>
      <c r="M58" s="927" t="str">
        <f>'8c1 - MSA Attribute - Form'!L58</f>
        <v/>
      </c>
      <c r="N58" s="927" t="str">
        <f>'8c1 - MSA Attribute - Form'!M58</f>
        <v/>
      </c>
    </row>
    <row r="59" spans="3:25" ht="15.5">
      <c r="C59" s="989">
        <v>46</v>
      </c>
      <c r="D59" s="990" t="str">
        <f>IF(ISBLANK('8c1 - MSA Attribute - Form'!C59),"-",'8c1 - MSA Attribute - Form'!C59)</f>
        <v>-</v>
      </c>
      <c r="E59" s="987" t="str">
        <f>IF(ISBLANK('8c1 - MSA Attribute - Form'!D59),"-",'8c1 - MSA Attribute - Form'!D59)</f>
        <v>-</v>
      </c>
      <c r="F59" s="987" t="str">
        <f>IF(ISBLANK('8c1 - MSA Attribute - Form'!E59),"-",'8c1 - MSA Attribute - Form'!E59)</f>
        <v>-</v>
      </c>
      <c r="G59" s="991"/>
      <c r="H59" s="987" t="str">
        <f>IF(ISBLANK('8c1 - MSA Attribute - Form'!G59),"-",'8c1 - MSA Attribute - Form'!G59)</f>
        <v>-</v>
      </c>
      <c r="I59" s="987" t="str">
        <f>IF(ISBLANK('8c1 - MSA Attribute - Form'!H59),"-",'8c1 - MSA Attribute - Form'!H59)</f>
        <v>-</v>
      </c>
      <c r="J59" s="991"/>
      <c r="K59" s="987" t="str">
        <f>IF(ISBLANK('8c1 - MSA Attribute - Form'!J59),"-",'8c1 - MSA Attribute - Form'!J59)</f>
        <v>-</v>
      </c>
      <c r="L59" s="987" t="str">
        <f>IF(ISBLANK('8c1 - MSA Attribute - Form'!K59),"-",'8c1 - MSA Attribute - Form'!K59)</f>
        <v>-</v>
      </c>
      <c r="M59" s="927" t="str">
        <f>'8c1 - MSA Attribute - Form'!L59</f>
        <v/>
      </c>
      <c r="N59" s="927" t="str">
        <f>'8c1 - MSA Attribute - Form'!M59</f>
        <v/>
      </c>
    </row>
    <row r="60" spans="3:25" ht="15.5">
      <c r="C60" s="989">
        <v>47</v>
      </c>
      <c r="D60" s="990" t="str">
        <f>IF(ISBLANK('8c1 - MSA Attribute - Form'!C60),"-",'8c1 - MSA Attribute - Form'!C60)</f>
        <v>-</v>
      </c>
      <c r="E60" s="987" t="str">
        <f>IF(ISBLANK('8c1 - MSA Attribute - Form'!D60),"-",'8c1 - MSA Attribute - Form'!D60)</f>
        <v>-</v>
      </c>
      <c r="F60" s="987" t="str">
        <f>IF(ISBLANK('8c1 - MSA Attribute - Form'!E60),"-",'8c1 - MSA Attribute - Form'!E60)</f>
        <v>-</v>
      </c>
      <c r="G60" s="991"/>
      <c r="H60" s="987" t="str">
        <f>IF(ISBLANK('8c1 - MSA Attribute - Form'!G60),"-",'8c1 - MSA Attribute - Form'!G60)</f>
        <v>-</v>
      </c>
      <c r="I60" s="987" t="str">
        <f>IF(ISBLANK('8c1 - MSA Attribute - Form'!H60),"-",'8c1 - MSA Attribute - Form'!H60)</f>
        <v>-</v>
      </c>
      <c r="J60" s="991"/>
      <c r="K60" s="987" t="str">
        <f>IF(ISBLANK('8c1 - MSA Attribute - Form'!J60),"-",'8c1 - MSA Attribute - Form'!J60)</f>
        <v>-</v>
      </c>
      <c r="L60" s="987" t="str">
        <f>IF(ISBLANK('8c1 - MSA Attribute - Form'!K60),"-",'8c1 - MSA Attribute - Form'!K60)</f>
        <v>-</v>
      </c>
      <c r="M60" s="927" t="str">
        <f>'8c1 - MSA Attribute - Form'!L60</f>
        <v/>
      </c>
      <c r="N60" s="927" t="str">
        <f>'8c1 - MSA Attribute - Form'!M60</f>
        <v/>
      </c>
    </row>
    <row r="61" spans="3:25" ht="15.5">
      <c r="C61" s="989">
        <v>48</v>
      </c>
      <c r="D61" s="990" t="str">
        <f>IF(ISBLANK('8c1 - MSA Attribute - Form'!C61),"-",'8c1 - MSA Attribute - Form'!C61)</f>
        <v>-</v>
      </c>
      <c r="E61" s="987" t="str">
        <f>IF(ISBLANK('8c1 - MSA Attribute - Form'!D61),"-",'8c1 - MSA Attribute - Form'!D61)</f>
        <v>-</v>
      </c>
      <c r="F61" s="987" t="str">
        <f>IF(ISBLANK('8c1 - MSA Attribute - Form'!E61),"-",'8c1 - MSA Attribute - Form'!E61)</f>
        <v>-</v>
      </c>
      <c r="G61" s="991"/>
      <c r="H61" s="987" t="str">
        <f>IF(ISBLANK('8c1 - MSA Attribute - Form'!G61),"-",'8c1 - MSA Attribute - Form'!G61)</f>
        <v>-</v>
      </c>
      <c r="I61" s="987" t="str">
        <f>IF(ISBLANK('8c1 - MSA Attribute - Form'!H61),"-",'8c1 - MSA Attribute - Form'!H61)</f>
        <v>-</v>
      </c>
      <c r="J61" s="991"/>
      <c r="K61" s="987" t="str">
        <f>IF(ISBLANK('8c1 - MSA Attribute - Form'!J61),"-",'8c1 - MSA Attribute - Form'!J61)</f>
        <v>-</v>
      </c>
      <c r="L61" s="987" t="str">
        <f>IF(ISBLANK('8c1 - MSA Attribute - Form'!K61),"-",'8c1 - MSA Attribute - Form'!K61)</f>
        <v>-</v>
      </c>
      <c r="M61" s="927" t="str">
        <f>'8c1 - MSA Attribute - Form'!L61</f>
        <v/>
      </c>
      <c r="N61" s="927" t="str">
        <f>'8c1 - MSA Attribute - Form'!M61</f>
        <v/>
      </c>
    </row>
    <row r="62" spans="3:25" ht="15.5">
      <c r="C62" s="989">
        <v>49</v>
      </c>
      <c r="D62" s="990" t="str">
        <f>IF(ISBLANK('8c1 - MSA Attribute - Form'!C62),"-",'8c1 - MSA Attribute - Form'!C62)</f>
        <v>-</v>
      </c>
      <c r="E62" s="987" t="str">
        <f>IF(ISBLANK('8c1 - MSA Attribute - Form'!D62),"-",'8c1 - MSA Attribute - Form'!D62)</f>
        <v>-</v>
      </c>
      <c r="F62" s="987" t="str">
        <f>IF(ISBLANK('8c1 - MSA Attribute - Form'!E62),"-",'8c1 - MSA Attribute - Form'!E62)</f>
        <v>-</v>
      </c>
      <c r="G62" s="991"/>
      <c r="H62" s="987" t="str">
        <f>IF(ISBLANK('8c1 - MSA Attribute - Form'!G62),"-",'8c1 - MSA Attribute - Form'!G62)</f>
        <v>-</v>
      </c>
      <c r="I62" s="987" t="str">
        <f>IF(ISBLANK('8c1 - MSA Attribute - Form'!H62),"-",'8c1 - MSA Attribute - Form'!H62)</f>
        <v>-</v>
      </c>
      <c r="J62" s="991"/>
      <c r="K62" s="987" t="str">
        <f>IF(ISBLANK('8c1 - MSA Attribute - Form'!J62),"-",'8c1 - MSA Attribute - Form'!J62)</f>
        <v>-</v>
      </c>
      <c r="L62" s="987" t="str">
        <f>IF(ISBLANK('8c1 - MSA Attribute - Form'!K62),"-",'8c1 - MSA Attribute - Form'!K62)</f>
        <v>-</v>
      </c>
      <c r="M62" s="927" t="str">
        <f>'8c1 - MSA Attribute - Form'!L62</f>
        <v/>
      </c>
      <c r="N62" s="927" t="str">
        <f>'8c1 - MSA Attribute - Form'!M62</f>
        <v/>
      </c>
    </row>
    <row r="63" spans="3:25" ht="15.5">
      <c r="C63" s="989">
        <v>50</v>
      </c>
      <c r="D63" s="990" t="str">
        <f>IF(ISBLANK('8c1 - MSA Attribute - Form'!C63),"-",'8c1 - MSA Attribute - Form'!C63)</f>
        <v>-</v>
      </c>
      <c r="E63" s="987" t="str">
        <f>IF(ISBLANK('8c1 - MSA Attribute - Form'!D63),"-",'8c1 - MSA Attribute - Form'!D63)</f>
        <v>-</v>
      </c>
      <c r="F63" s="987" t="str">
        <f>IF(ISBLANK('8c1 - MSA Attribute - Form'!E63),"-",'8c1 - MSA Attribute - Form'!E63)</f>
        <v>-</v>
      </c>
      <c r="G63" s="991"/>
      <c r="H63" s="987" t="str">
        <f>IF(ISBLANK('8c1 - MSA Attribute - Form'!G63),"-",'8c1 - MSA Attribute - Form'!G63)</f>
        <v>-</v>
      </c>
      <c r="I63" s="987" t="str">
        <f>IF(ISBLANK('8c1 - MSA Attribute - Form'!H63),"-",'8c1 - MSA Attribute - Form'!H63)</f>
        <v>-</v>
      </c>
      <c r="J63" s="991"/>
      <c r="K63" s="987" t="str">
        <f>IF(ISBLANK('8c1 - MSA Attribute - Form'!J63),"-",'8c1 - MSA Attribute - Form'!J63)</f>
        <v>-</v>
      </c>
      <c r="L63" s="987" t="str">
        <f>IF(ISBLANK('8c1 - MSA Attribute - Form'!K63),"-",'8c1 - MSA Attribute - Form'!K63)</f>
        <v>-</v>
      </c>
      <c r="M63" s="927" t="str">
        <f>'8c1 - MSA Attribute - Form'!L63</f>
        <v/>
      </c>
      <c r="N63" s="927" t="str">
        <f>'8c1 - MSA Attribute - Form'!M63</f>
        <v/>
      </c>
    </row>
    <row r="64" spans="3:25" ht="15.5">
      <c r="C64" s="989">
        <v>51</v>
      </c>
      <c r="D64" s="990" t="str">
        <f>IF(ISBLANK('8c1 - MSA Attribute - Form'!C64),"-",'8c1 - MSA Attribute - Form'!C64)</f>
        <v>-</v>
      </c>
      <c r="E64" s="987" t="str">
        <f>IF(ISBLANK('8c1 - MSA Attribute - Form'!D64),"-",'8c1 - MSA Attribute - Form'!D64)</f>
        <v>-</v>
      </c>
      <c r="F64" s="987" t="str">
        <f>IF(ISBLANK('8c1 - MSA Attribute - Form'!E64),"-",'8c1 - MSA Attribute - Form'!E64)</f>
        <v>-</v>
      </c>
      <c r="G64" s="991"/>
      <c r="H64" s="987" t="str">
        <f>IF(ISBLANK('8c1 - MSA Attribute - Form'!G64),"-",'8c1 - MSA Attribute - Form'!G64)</f>
        <v>-</v>
      </c>
      <c r="I64" s="987" t="str">
        <f>IF(ISBLANK('8c1 - MSA Attribute - Form'!H64),"-",'8c1 - MSA Attribute - Form'!H64)</f>
        <v>-</v>
      </c>
      <c r="J64" s="991"/>
      <c r="K64" s="987" t="str">
        <f>IF(ISBLANK('8c1 - MSA Attribute - Form'!J64),"-",'8c1 - MSA Attribute - Form'!J64)</f>
        <v>-</v>
      </c>
      <c r="L64" s="987" t="str">
        <f>IF(ISBLANK('8c1 - MSA Attribute - Form'!K64),"-",'8c1 - MSA Attribute - Form'!K64)</f>
        <v>-</v>
      </c>
      <c r="M64" s="927" t="str">
        <f>'8c1 - MSA Attribute - Form'!L64</f>
        <v/>
      </c>
      <c r="N64" s="927" t="str">
        <f>'8c1 - MSA Attribute - Form'!M64</f>
        <v/>
      </c>
    </row>
    <row r="65" spans="3:14" ht="15.5">
      <c r="C65" s="989">
        <v>52</v>
      </c>
      <c r="D65" s="990" t="str">
        <f>IF(ISBLANK('8c1 - MSA Attribute - Form'!C65),"-",'8c1 - MSA Attribute - Form'!C65)</f>
        <v>-</v>
      </c>
      <c r="E65" s="987" t="str">
        <f>IF(ISBLANK('8c1 - MSA Attribute - Form'!D65),"-",'8c1 - MSA Attribute - Form'!D65)</f>
        <v>-</v>
      </c>
      <c r="F65" s="987" t="str">
        <f>IF(ISBLANK('8c1 - MSA Attribute - Form'!E65),"-",'8c1 - MSA Attribute - Form'!E65)</f>
        <v>-</v>
      </c>
      <c r="G65" s="991"/>
      <c r="H65" s="987" t="str">
        <f>IF(ISBLANK('8c1 - MSA Attribute - Form'!G65),"-",'8c1 - MSA Attribute - Form'!G65)</f>
        <v>-</v>
      </c>
      <c r="I65" s="987" t="str">
        <f>IF(ISBLANK('8c1 - MSA Attribute - Form'!H65),"-",'8c1 - MSA Attribute - Form'!H65)</f>
        <v>-</v>
      </c>
      <c r="J65" s="991"/>
      <c r="K65" s="987" t="str">
        <f>IF(ISBLANK('8c1 - MSA Attribute - Form'!J65),"-",'8c1 - MSA Attribute - Form'!J65)</f>
        <v>-</v>
      </c>
      <c r="L65" s="987" t="str">
        <f>IF(ISBLANK('8c1 - MSA Attribute - Form'!K65),"-",'8c1 - MSA Attribute - Form'!K65)</f>
        <v>-</v>
      </c>
      <c r="M65" s="927" t="str">
        <f>'8c1 - MSA Attribute - Form'!L65</f>
        <v/>
      </c>
      <c r="N65" s="927" t="str">
        <f>'8c1 - MSA Attribute - Form'!M65</f>
        <v/>
      </c>
    </row>
    <row r="66" spans="3:14" ht="15.5">
      <c r="C66" s="989">
        <v>53</v>
      </c>
      <c r="D66" s="990" t="str">
        <f>IF(ISBLANK('8c1 - MSA Attribute - Form'!C66),"-",'8c1 - MSA Attribute - Form'!C66)</f>
        <v>-</v>
      </c>
      <c r="E66" s="987" t="str">
        <f>IF(ISBLANK('8c1 - MSA Attribute - Form'!D66),"-",'8c1 - MSA Attribute - Form'!D66)</f>
        <v>-</v>
      </c>
      <c r="F66" s="987" t="str">
        <f>IF(ISBLANK('8c1 - MSA Attribute - Form'!E66),"-",'8c1 - MSA Attribute - Form'!E66)</f>
        <v>-</v>
      </c>
      <c r="G66" s="991"/>
      <c r="H66" s="987" t="str">
        <f>IF(ISBLANK('8c1 - MSA Attribute - Form'!G66),"-",'8c1 - MSA Attribute - Form'!G66)</f>
        <v>-</v>
      </c>
      <c r="I66" s="987" t="str">
        <f>IF(ISBLANK('8c1 - MSA Attribute - Form'!H66),"-",'8c1 - MSA Attribute - Form'!H66)</f>
        <v>-</v>
      </c>
      <c r="J66" s="991"/>
      <c r="K66" s="987" t="str">
        <f>IF(ISBLANK('8c1 - MSA Attribute - Form'!J66),"-",'8c1 - MSA Attribute - Form'!J66)</f>
        <v>-</v>
      </c>
      <c r="L66" s="987" t="str">
        <f>IF(ISBLANK('8c1 - MSA Attribute - Form'!K66),"-",'8c1 - MSA Attribute - Form'!K66)</f>
        <v>-</v>
      </c>
      <c r="M66" s="927" t="str">
        <f>'8c1 - MSA Attribute - Form'!L66</f>
        <v/>
      </c>
      <c r="N66" s="927" t="str">
        <f>'8c1 - MSA Attribute - Form'!M66</f>
        <v/>
      </c>
    </row>
    <row r="67" spans="3:14" ht="15.5">
      <c r="C67" s="989">
        <v>54</v>
      </c>
      <c r="D67" s="990" t="str">
        <f>IF(ISBLANK('8c1 - MSA Attribute - Form'!C67),"-",'8c1 - MSA Attribute - Form'!C67)</f>
        <v>-</v>
      </c>
      <c r="E67" s="987" t="str">
        <f>IF(ISBLANK('8c1 - MSA Attribute - Form'!D67),"-",'8c1 - MSA Attribute - Form'!D67)</f>
        <v>-</v>
      </c>
      <c r="F67" s="987" t="str">
        <f>IF(ISBLANK('8c1 - MSA Attribute - Form'!E67),"-",'8c1 - MSA Attribute - Form'!E67)</f>
        <v>-</v>
      </c>
      <c r="G67" s="991"/>
      <c r="H67" s="987" t="str">
        <f>IF(ISBLANK('8c1 - MSA Attribute - Form'!G67),"-",'8c1 - MSA Attribute - Form'!G67)</f>
        <v>-</v>
      </c>
      <c r="I67" s="987" t="str">
        <f>IF(ISBLANK('8c1 - MSA Attribute - Form'!H67),"-",'8c1 - MSA Attribute - Form'!H67)</f>
        <v>-</v>
      </c>
      <c r="J67" s="991"/>
      <c r="K67" s="987" t="str">
        <f>IF(ISBLANK('8c1 - MSA Attribute - Form'!J67),"-",'8c1 - MSA Attribute - Form'!J67)</f>
        <v>-</v>
      </c>
      <c r="L67" s="987" t="str">
        <f>IF(ISBLANK('8c1 - MSA Attribute - Form'!K67),"-",'8c1 - MSA Attribute - Form'!K67)</f>
        <v>-</v>
      </c>
      <c r="M67" s="927" t="str">
        <f>'8c1 - MSA Attribute - Form'!L67</f>
        <v/>
      </c>
      <c r="N67" s="927" t="str">
        <f>'8c1 - MSA Attribute - Form'!M67</f>
        <v/>
      </c>
    </row>
    <row r="68" spans="3:14" ht="15.5">
      <c r="C68" s="989">
        <v>55</v>
      </c>
      <c r="D68" s="990" t="str">
        <f>IF(ISBLANK('8c1 - MSA Attribute - Form'!C68),"-",'8c1 - MSA Attribute - Form'!C68)</f>
        <v>-</v>
      </c>
      <c r="E68" s="987" t="str">
        <f>IF(ISBLANK('8c1 - MSA Attribute - Form'!D68),"-",'8c1 - MSA Attribute - Form'!D68)</f>
        <v>-</v>
      </c>
      <c r="F68" s="987" t="str">
        <f>IF(ISBLANK('8c1 - MSA Attribute - Form'!E68),"-",'8c1 - MSA Attribute - Form'!E68)</f>
        <v>-</v>
      </c>
      <c r="G68" s="991"/>
      <c r="H68" s="987" t="str">
        <f>IF(ISBLANK('8c1 - MSA Attribute - Form'!G68),"-",'8c1 - MSA Attribute - Form'!G68)</f>
        <v>-</v>
      </c>
      <c r="I68" s="987" t="str">
        <f>IF(ISBLANK('8c1 - MSA Attribute - Form'!H68),"-",'8c1 - MSA Attribute - Form'!H68)</f>
        <v>-</v>
      </c>
      <c r="J68" s="991"/>
      <c r="K68" s="987" t="str">
        <f>IF(ISBLANK('8c1 - MSA Attribute - Form'!J68),"-",'8c1 - MSA Attribute - Form'!J68)</f>
        <v>-</v>
      </c>
      <c r="L68" s="987" t="str">
        <f>IF(ISBLANK('8c1 - MSA Attribute - Form'!K68),"-",'8c1 - MSA Attribute - Form'!K68)</f>
        <v>-</v>
      </c>
      <c r="M68" s="927" t="str">
        <f>'8c1 - MSA Attribute - Form'!L68</f>
        <v/>
      </c>
      <c r="N68" s="927" t="str">
        <f>'8c1 - MSA Attribute - Form'!M68</f>
        <v/>
      </c>
    </row>
    <row r="69" spans="3:14" ht="15.5">
      <c r="C69" s="989">
        <v>56</v>
      </c>
      <c r="D69" s="990" t="str">
        <f>IF(ISBLANK('8c1 - MSA Attribute - Form'!C69),"-",'8c1 - MSA Attribute - Form'!C69)</f>
        <v>-</v>
      </c>
      <c r="E69" s="987" t="str">
        <f>IF(ISBLANK('8c1 - MSA Attribute - Form'!D69),"-",'8c1 - MSA Attribute - Form'!D69)</f>
        <v>-</v>
      </c>
      <c r="F69" s="987" t="str">
        <f>IF(ISBLANK('8c1 - MSA Attribute - Form'!E69),"-",'8c1 - MSA Attribute - Form'!E69)</f>
        <v>-</v>
      </c>
      <c r="G69" s="991"/>
      <c r="H69" s="987" t="str">
        <f>IF(ISBLANK('8c1 - MSA Attribute - Form'!G69),"-",'8c1 - MSA Attribute - Form'!G69)</f>
        <v>-</v>
      </c>
      <c r="I69" s="987" t="str">
        <f>IF(ISBLANK('8c1 - MSA Attribute - Form'!H69),"-",'8c1 - MSA Attribute - Form'!H69)</f>
        <v>-</v>
      </c>
      <c r="J69" s="991"/>
      <c r="K69" s="987" t="str">
        <f>IF(ISBLANK('8c1 - MSA Attribute - Form'!J69),"-",'8c1 - MSA Attribute - Form'!J69)</f>
        <v>-</v>
      </c>
      <c r="L69" s="987" t="str">
        <f>IF(ISBLANK('8c1 - MSA Attribute - Form'!K69),"-",'8c1 - MSA Attribute - Form'!K69)</f>
        <v>-</v>
      </c>
      <c r="M69" s="927" t="str">
        <f>'8c1 - MSA Attribute - Form'!L69</f>
        <v/>
      </c>
      <c r="N69" s="927" t="str">
        <f>'8c1 - MSA Attribute - Form'!M69</f>
        <v/>
      </c>
    </row>
    <row r="70" spans="3:14" ht="15.5">
      <c r="C70" s="989">
        <v>57</v>
      </c>
      <c r="D70" s="990" t="str">
        <f>IF(ISBLANK('8c1 - MSA Attribute - Form'!C70),"-",'8c1 - MSA Attribute - Form'!C70)</f>
        <v>-</v>
      </c>
      <c r="E70" s="987" t="str">
        <f>IF(ISBLANK('8c1 - MSA Attribute - Form'!D70),"-",'8c1 - MSA Attribute - Form'!D70)</f>
        <v>-</v>
      </c>
      <c r="F70" s="987" t="str">
        <f>IF(ISBLANK('8c1 - MSA Attribute - Form'!E70),"-",'8c1 - MSA Attribute - Form'!E70)</f>
        <v>-</v>
      </c>
      <c r="G70" s="991"/>
      <c r="H70" s="987" t="str">
        <f>IF(ISBLANK('8c1 - MSA Attribute - Form'!G70),"-",'8c1 - MSA Attribute - Form'!G70)</f>
        <v>-</v>
      </c>
      <c r="I70" s="987" t="str">
        <f>IF(ISBLANK('8c1 - MSA Attribute - Form'!H70),"-",'8c1 - MSA Attribute - Form'!H70)</f>
        <v>-</v>
      </c>
      <c r="J70" s="991"/>
      <c r="K70" s="987" t="str">
        <f>IF(ISBLANK('8c1 - MSA Attribute - Form'!J70),"-",'8c1 - MSA Attribute - Form'!J70)</f>
        <v>-</v>
      </c>
      <c r="L70" s="987" t="str">
        <f>IF(ISBLANK('8c1 - MSA Attribute - Form'!K70),"-",'8c1 - MSA Attribute - Form'!K70)</f>
        <v>-</v>
      </c>
      <c r="M70" s="927" t="str">
        <f>'8c1 - MSA Attribute - Form'!L70</f>
        <v/>
      </c>
      <c r="N70" s="927" t="str">
        <f>'8c1 - MSA Attribute - Form'!M70</f>
        <v/>
      </c>
    </row>
    <row r="71" spans="3:14" ht="15.5">
      <c r="C71" s="989">
        <v>58</v>
      </c>
      <c r="D71" s="990" t="str">
        <f>IF(ISBLANK('8c1 - MSA Attribute - Form'!C71),"-",'8c1 - MSA Attribute - Form'!C71)</f>
        <v>-</v>
      </c>
      <c r="E71" s="987" t="str">
        <f>IF(ISBLANK('8c1 - MSA Attribute - Form'!D71),"-",'8c1 - MSA Attribute - Form'!D71)</f>
        <v>-</v>
      </c>
      <c r="F71" s="987" t="str">
        <f>IF(ISBLANK('8c1 - MSA Attribute - Form'!E71),"-",'8c1 - MSA Attribute - Form'!E71)</f>
        <v>-</v>
      </c>
      <c r="G71" s="991"/>
      <c r="H71" s="987" t="str">
        <f>IF(ISBLANK('8c1 - MSA Attribute - Form'!G71),"-",'8c1 - MSA Attribute - Form'!G71)</f>
        <v>-</v>
      </c>
      <c r="I71" s="987" t="str">
        <f>IF(ISBLANK('8c1 - MSA Attribute - Form'!H71),"-",'8c1 - MSA Attribute - Form'!H71)</f>
        <v>-</v>
      </c>
      <c r="J71" s="991"/>
      <c r="K71" s="987" t="str">
        <f>IF(ISBLANK('8c1 - MSA Attribute - Form'!J71),"-",'8c1 - MSA Attribute - Form'!J71)</f>
        <v>-</v>
      </c>
      <c r="L71" s="987" t="str">
        <f>IF(ISBLANK('8c1 - MSA Attribute - Form'!K71),"-",'8c1 - MSA Attribute - Form'!K71)</f>
        <v>-</v>
      </c>
      <c r="M71" s="927" t="str">
        <f>'8c1 - MSA Attribute - Form'!L71</f>
        <v/>
      </c>
      <c r="N71" s="927" t="str">
        <f>'8c1 - MSA Attribute - Form'!M71</f>
        <v/>
      </c>
    </row>
    <row r="72" spans="3:14" ht="15.5">
      <c r="C72" s="989">
        <v>59</v>
      </c>
      <c r="D72" s="990" t="str">
        <f>IF(ISBLANK('8c1 - MSA Attribute - Form'!C72),"-",'8c1 - MSA Attribute - Form'!C72)</f>
        <v>-</v>
      </c>
      <c r="E72" s="987" t="str">
        <f>IF(ISBLANK('8c1 - MSA Attribute - Form'!D72),"-",'8c1 - MSA Attribute - Form'!D72)</f>
        <v>-</v>
      </c>
      <c r="F72" s="987" t="str">
        <f>IF(ISBLANK('8c1 - MSA Attribute - Form'!E72),"-",'8c1 - MSA Attribute - Form'!E72)</f>
        <v>-</v>
      </c>
      <c r="G72" s="991"/>
      <c r="H72" s="987" t="str">
        <f>IF(ISBLANK('8c1 - MSA Attribute - Form'!G72),"-",'8c1 - MSA Attribute - Form'!G72)</f>
        <v>-</v>
      </c>
      <c r="I72" s="987" t="str">
        <f>IF(ISBLANK('8c1 - MSA Attribute - Form'!H72),"-",'8c1 - MSA Attribute - Form'!H72)</f>
        <v>-</v>
      </c>
      <c r="J72" s="991"/>
      <c r="K72" s="987" t="str">
        <f>IF(ISBLANK('8c1 - MSA Attribute - Form'!J72),"-",'8c1 - MSA Attribute - Form'!J72)</f>
        <v>-</v>
      </c>
      <c r="L72" s="987" t="str">
        <f>IF(ISBLANK('8c1 - MSA Attribute - Form'!K72),"-",'8c1 - MSA Attribute - Form'!K72)</f>
        <v>-</v>
      </c>
      <c r="M72" s="927" t="str">
        <f>'8c1 - MSA Attribute - Form'!L72</f>
        <v/>
      </c>
      <c r="N72" s="927" t="str">
        <f>'8c1 - MSA Attribute - Form'!M72</f>
        <v/>
      </c>
    </row>
    <row r="73" spans="3:14" ht="15.5">
      <c r="C73" s="989">
        <v>60</v>
      </c>
      <c r="D73" s="990" t="str">
        <f>IF(ISBLANK('8c1 - MSA Attribute - Form'!C73),"-",'8c1 - MSA Attribute - Form'!C73)</f>
        <v>-</v>
      </c>
      <c r="E73" s="987" t="str">
        <f>IF(ISBLANK('8c1 - MSA Attribute - Form'!D73),"-",'8c1 - MSA Attribute - Form'!D73)</f>
        <v>-</v>
      </c>
      <c r="F73" s="987" t="str">
        <f>IF(ISBLANK('8c1 - MSA Attribute - Form'!E73),"-",'8c1 - MSA Attribute - Form'!E73)</f>
        <v>-</v>
      </c>
      <c r="G73" s="991"/>
      <c r="H73" s="987" t="str">
        <f>IF(ISBLANK('8c1 - MSA Attribute - Form'!G73),"-",'8c1 - MSA Attribute - Form'!G73)</f>
        <v>-</v>
      </c>
      <c r="I73" s="987" t="str">
        <f>IF(ISBLANK('8c1 - MSA Attribute - Form'!H73),"-",'8c1 - MSA Attribute - Form'!H73)</f>
        <v>-</v>
      </c>
      <c r="J73" s="991"/>
      <c r="K73" s="987" t="str">
        <f>IF(ISBLANK('8c1 - MSA Attribute - Form'!J73),"-",'8c1 - MSA Attribute - Form'!J73)</f>
        <v>-</v>
      </c>
      <c r="L73" s="987" t="str">
        <f>IF(ISBLANK('8c1 - MSA Attribute - Form'!K73),"-",'8c1 - MSA Attribute - Form'!K73)</f>
        <v>-</v>
      </c>
      <c r="M73" s="927" t="str">
        <f>'8c1 - MSA Attribute - Form'!L73</f>
        <v/>
      </c>
      <c r="N73" s="927" t="str">
        <f>'8c1 - MSA Attribute - Form'!M73</f>
        <v/>
      </c>
    </row>
    <row r="74" spans="3:14" ht="15.5">
      <c r="C74" s="989">
        <v>61</v>
      </c>
      <c r="D74" s="990" t="str">
        <f>IF(ISBLANK('8c1 - MSA Attribute - Form'!C74),"-",'8c1 - MSA Attribute - Form'!C74)</f>
        <v>-</v>
      </c>
      <c r="E74" s="987" t="str">
        <f>IF(ISBLANK('8c1 - MSA Attribute - Form'!D74),"-",'8c1 - MSA Attribute - Form'!D74)</f>
        <v>-</v>
      </c>
      <c r="F74" s="987" t="str">
        <f>IF(ISBLANK('8c1 - MSA Attribute - Form'!E74),"-",'8c1 - MSA Attribute - Form'!E74)</f>
        <v>-</v>
      </c>
      <c r="G74" s="991"/>
      <c r="H74" s="987" t="str">
        <f>IF(ISBLANK('8c1 - MSA Attribute - Form'!G74),"-",'8c1 - MSA Attribute - Form'!G74)</f>
        <v>-</v>
      </c>
      <c r="I74" s="987" t="str">
        <f>IF(ISBLANK('8c1 - MSA Attribute - Form'!H74),"-",'8c1 - MSA Attribute - Form'!H74)</f>
        <v>-</v>
      </c>
      <c r="J74" s="991"/>
      <c r="K74" s="987" t="str">
        <f>IF(ISBLANK('8c1 - MSA Attribute - Form'!J74),"-",'8c1 - MSA Attribute - Form'!J74)</f>
        <v>-</v>
      </c>
      <c r="L74" s="987" t="str">
        <f>IF(ISBLANK('8c1 - MSA Attribute - Form'!K74),"-",'8c1 - MSA Attribute - Form'!K74)</f>
        <v>-</v>
      </c>
      <c r="M74" s="927" t="str">
        <f>'8c1 - MSA Attribute - Form'!L74</f>
        <v/>
      </c>
      <c r="N74" s="927" t="str">
        <f>'8c1 - MSA Attribute - Form'!M74</f>
        <v/>
      </c>
    </row>
    <row r="75" spans="3:14" ht="15.5">
      <c r="C75" s="989">
        <v>62</v>
      </c>
      <c r="D75" s="990" t="str">
        <f>IF(ISBLANK('8c1 - MSA Attribute - Form'!C75),"-",'8c1 - MSA Attribute - Form'!C75)</f>
        <v>-</v>
      </c>
      <c r="E75" s="987" t="str">
        <f>IF(ISBLANK('8c1 - MSA Attribute - Form'!D75),"-",'8c1 - MSA Attribute - Form'!D75)</f>
        <v>-</v>
      </c>
      <c r="F75" s="987" t="str">
        <f>IF(ISBLANK('8c1 - MSA Attribute - Form'!E75),"-",'8c1 - MSA Attribute - Form'!E75)</f>
        <v>-</v>
      </c>
      <c r="G75" s="991"/>
      <c r="H75" s="987" t="str">
        <f>IF(ISBLANK('8c1 - MSA Attribute - Form'!G75),"-",'8c1 - MSA Attribute - Form'!G75)</f>
        <v>-</v>
      </c>
      <c r="I75" s="987" t="str">
        <f>IF(ISBLANK('8c1 - MSA Attribute - Form'!H75),"-",'8c1 - MSA Attribute - Form'!H75)</f>
        <v>-</v>
      </c>
      <c r="J75" s="991"/>
      <c r="K75" s="987" t="str">
        <f>IF(ISBLANK('8c1 - MSA Attribute - Form'!J75),"-",'8c1 - MSA Attribute - Form'!J75)</f>
        <v>-</v>
      </c>
      <c r="L75" s="987" t="str">
        <f>IF(ISBLANK('8c1 - MSA Attribute - Form'!K75),"-",'8c1 - MSA Attribute - Form'!K75)</f>
        <v>-</v>
      </c>
      <c r="M75" s="927" t="str">
        <f>'8c1 - MSA Attribute - Form'!L75</f>
        <v/>
      </c>
      <c r="N75" s="927" t="str">
        <f>'8c1 - MSA Attribute - Form'!M75</f>
        <v/>
      </c>
    </row>
    <row r="76" spans="3:14" ht="15.5">
      <c r="C76" s="989">
        <v>63</v>
      </c>
      <c r="D76" s="990" t="str">
        <f>IF(ISBLANK('8c1 - MSA Attribute - Form'!C76),"-",'8c1 - MSA Attribute - Form'!C76)</f>
        <v>-</v>
      </c>
      <c r="E76" s="987" t="str">
        <f>IF(ISBLANK('8c1 - MSA Attribute - Form'!D76),"-",'8c1 - MSA Attribute - Form'!D76)</f>
        <v>-</v>
      </c>
      <c r="F76" s="987" t="str">
        <f>IF(ISBLANK('8c1 - MSA Attribute - Form'!E76),"-",'8c1 - MSA Attribute - Form'!E76)</f>
        <v>-</v>
      </c>
      <c r="G76" s="991"/>
      <c r="H76" s="987" t="str">
        <f>IF(ISBLANK('8c1 - MSA Attribute - Form'!G76),"-",'8c1 - MSA Attribute - Form'!G76)</f>
        <v>-</v>
      </c>
      <c r="I76" s="987" t="str">
        <f>IF(ISBLANK('8c1 - MSA Attribute - Form'!H76),"-",'8c1 - MSA Attribute - Form'!H76)</f>
        <v>-</v>
      </c>
      <c r="J76" s="991"/>
      <c r="K76" s="987" t="str">
        <f>IF(ISBLANK('8c1 - MSA Attribute - Form'!J76),"-",'8c1 - MSA Attribute - Form'!J76)</f>
        <v>-</v>
      </c>
      <c r="L76" s="987" t="str">
        <f>IF(ISBLANK('8c1 - MSA Attribute - Form'!K76),"-",'8c1 - MSA Attribute - Form'!K76)</f>
        <v>-</v>
      </c>
      <c r="M76" s="927" t="str">
        <f>'8c1 - MSA Attribute - Form'!L76</f>
        <v/>
      </c>
      <c r="N76" s="927" t="str">
        <f>'8c1 - MSA Attribute - Form'!M76</f>
        <v/>
      </c>
    </row>
    <row r="77" spans="3:14" ht="15.5">
      <c r="C77" s="989">
        <v>64</v>
      </c>
      <c r="D77" s="990" t="str">
        <f>IF(ISBLANK('8c1 - MSA Attribute - Form'!C77),"-",'8c1 - MSA Attribute - Form'!C77)</f>
        <v>-</v>
      </c>
      <c r="E77" s="987" t="str">
        <f>IF(ISBLANK('8c1 - MSA Attribute - Form'!D77),"-",'8c1 - MSA Attribute - Form'!D77)</f>
        <v>-</v>
      </c>
      <c r="F77" s="987" t="str">
        <f>IF(ISBLANK('8c1 - MSA Attribute - Form'!E77),"-",'8c1 - MSA Attribute - Form'!E77)</f>
        <v>-</v>
      </c>
      <c r="G77" s="991"/>
      <c r="H77" s="987" t="str">
        <f>IF(ISBLANK('8c1 - MSA Attribute - Form'!G77),"-",'8c1 - MSA Attribute - Form'!G77)</f>
        <v>-</v>
      </c>
      <c r="I77" s="987" t="str">
        <f>IF(ISBLANK('8c1 - MSA Attribute - Form'!H77),"-",'8c1 - MSA Attribute - Form'!H77)</f>
        <v>-</v>
      </c>
      <c r="J77" s="991"/>
      <c r="K77" s="987" t="str">
        <f>IF(ISBLANK('8c1 - MSA Attribute - Form'!J77),"-",'8c1 - MSA Attribute - Form'!J77)</f>
        <v>-</v>
      </c>
      <c r="L77" s="987" t="str">
        <f>IF(ISBLANK('8c1 - MSA Attribute - Form'!K77),"-",'8c1 - MSA Attribute - Form'!K77)</f>
        <v>-</v>
      </c>
      <c r="M77" s="927" t="str">
        <f>'8c1 - MSA Attribute - Form'!L77</f>
        <v/>
      </c>
      <c r="N77" s="927" t="str">
        <f>'8c1 - MSA Attribute - Form'!M77</f>
        <v/>
      </c>
    </row>
    <row r="78" spans="3:14" ht="15.5">
      <c r="C78" s="989">
        <v>65</v>
      </c>
      <c r="D78" s="990" t="str">
        <f>IF(ISBLANK('8c1 - MSA Attribute - Form'!C78),"-",'8c1 - MSA Attribute - Form'!C78)</f>
        <v>-</v>
      </c>
      <c r="E78" s="987" t="str">
        <f>IF(ISBLANK('8c1 - MSA Attribute - Form'!D78),"-",'8c1 - MSA Attribute - Form'!D78)</f>
        <v>-</v>
      </c>
      <c r="F78" s="987" t="str">
        <f>IF(ISBLANK('8c1 - MSA Attribute - Form'!E78),"-",'8c1 - MSA Attribute - Form'!E78)</f>
        <v>-</v>
      </c>
      <c r="G78" s="991"/>
      <c r="H78" s="987" t="str">
        <f>IF(ISBLANK('8c1 - MSA Attribute - Form'!G78),"-",'8c1 - MSA Attribute - Form'!G78)</f>
        <v>-</v>
      </c>
      <c r="I78" s="987" t="str">
        <f>IF(ISBLANK('8c1 - MSA Attribute - Form'!H78),"-",'8c1 - MSA Attribute - Form'!H78)</f>
        <v>-</v>
      </c>
      <c r="J78" s="991"/>
      <c r="K78" s="987" t="str">
        <f>IF(ISBLANK('8c1 - MSA Attribute - Form'!J78),"-",'8c1 - MSA Attribute - Form'!J78)</f>
        <v>-</v>
      </c>
      <c r="L78" s="987" t="str">
        <f>IF(ISBLANK('8c1 - MSA Attribute - Form'!K78),"-",'8c1 - MSA Attribute - Form'!K78)</f>
        <v>-</v>
      </c>
      <c r="M78" s="927" t="str">
        <f>'8c1 - MSA Attribute - Form'!L78</f>
        <v/>
      </c>
      <c r="N78" s="927" t="str">
        <f>'8c1 - MSA Attribute - Form'!M78</f>
        <v/>
      </c>
    </row>
    <row r="79" spans="3:14" ht="15.5">
      <c r="C79" s="989">
        <v>66</v>
      </c>
      <c r="D79" s="990" t="str">
        <f>IF(ISBLANK('8c1 - MSA Attribute - Form'!C79),"-",'8c1 - MSA Attribute - Form'!C79)</f>
        <v>-</v>
      </c>
      <c r="E79" s="987" t="str">
        <f>IF(ISBLANK('8c1 - MSA Attribute - Form'!D79),"-",'8c1 - MSA Attribute - Form'!D79)</f>
        <v>-</v>
      </c>
      <c r="F79" s="987" t="str">
        <f>IF(ISBLANK('8c1 - MSA Attribute - Form'!E79),"-",'8c1 - MSA Attribute - Form'!E79)</f>
        <v>-</v>
      </c>
      <c r="G79" s="991"/>
      <c r="H79" s="987" t="str">
        <f>IF(ISBLANK('8c1 - MSA Attribute - Form'!G79),"-",'8c1 - MSA Attribute - Form'!G79)</f>
        <v>-</v>
      </c>
      <c r="I79" s="987" t="str">
        <f>IF(ISBLANK('8c1 - MSA Attribute - Form'!H79),"-",'8c1 - MSA Attribute - Form'!H79)</f>
        <v>-</v>
      </c>
      <c r="J79" s="991"/>
      <c r="K79" s="987" t="str">
        <f>IF(ISBLANK('8c1 - MSA Attribute - Form'!J79),"-",'8c1 - MSA Attribute - Form'!J79)</f>
        <v>-</v>
      </c>
      <c r="L79" s="987" t="str">
        <f>IF(ISBLANK('8c1 - MSA Attribute - Form'!K79),"-",'8c1 - MSA Attribute - Form'!K79)</f>
        <v>-</v>
      </c>
      <c r="M79" s="927" t="str">
        <f>'8c1 - MSA Attribute - Form'!L79</f>
        <v/>
      </c>
      <c r="N79" s="927" t="str">
        <f>'8c1 - MSA Attribute - Form'!M79</f>
        <v/>
      </c>
    </row>
    <row r="80" spans="3:14" ht="15.5">
      <c r="C80" s="989">
        <v>67</v>
      </c>
      <c r="D80" s="990" t="str">
        <f>IF(ISBLANK('8c1 - MSA Attribute - Form'!C80),"-",'8c1 - MSA Attribute - Form'!C80)</f>
        <v>-</v>
      </c>
      <c r="E80" s="987" t="str">
        <f>IF(ISBLANK('8c1 - MSA Attribute - Form'!D80),"-",'8c1 - MSA Attribute - Form'!D80)</f>
        <v>-</v>
      </c>
      <c r="F80" s="987" t="str">
        <f>IF(ISBLANK('8c1 - MSA Attribute - Form'!E80),"-",'8c1 - MSA Attribute - Form'!E80)</f>
        <v>-</v>
      </c>
      <c r="G80" s="991"/>
      <c r="H80" s="987" t="str">
        <f>IF(ISBLANK('8c1 - MSA Attribute - Form'!G80),"-",'8c1 - MSA Attribute - Form'!G80)</f>
        <v>-</v>
      </c>
      <c r="I80" s="987" t="str">
        <f>IF(ISBLANK('8c1 - MSA Attribute - Form'!H80),"-",'8c1 - MSA Attribute - Form'!H80)</f>
        <v>-</v>
      </c>
      <c r="J80" s="991"/>
      <c r="K80" s="987" t="str">
        <f>IF(ISBLANK('8c1 - MSA Attribute - Form'!J80),"-",'8c1 - MSA Attribute - Form'!J80)</f>
        <v>-</v>
      </c>
      <c r="L80" s="987" t="str">
        <f>IF(ISBLANK('8c1 - MSA Attribute - Form'!K80),"-",'8c1 - MSA Attribute - Form'!K80)</f>
        <v>-</v>
      </c>
      <c r="M80" s="927" t="str">
        <f>'8c1 - MSA Attribute - Form'!L80</f>
        <v/>
      </c>
      <c r="N80" s="927" t="str">
        <f>'8c1 - MSA Attribute - Form'!M80</f>
        <v/>
      </c>
    </row>
    <row r="81" spans="3:14" ht="15.5">
      <c r="C81" s="989">
        <v>68</v>
      </c>
      <c r="D81" s="990" t="str">
        <f>IF(ISBLANK('8c1 - MSA Attribute - Form'!C81),"-",'8c1 - MSA Attribute - Form'!C81)</f>
        <v>-</v>
      </c>
      <c r="E81" s="987" t="str">
        <f>IF(ISBLANK('8c1 - MSA Attribute - Form'!D81),"-",'8c1 - MSA Attribute - Form'!D81)</f>
        <v>-</v>
      </c>
      <c r="F81" s="987" t="str">
        <f>IF(ISBLANK('8c1 - MSA Attribute - Form'!E81),"-",'8c1 - MSA Attribute - Form'!E81)</f>
        <v>-</v>
      </c>
      <c r="G81" s="991"/>
      <c r="H81" s="987" t="str">
        <f>IF(ISBLANK('8c1 - MSA Attribute - Form'!G81),"-",'8c1 - MSA Attribute - Form'!G81)</f>
        <v>-</v>
      </c>
      <c r="I81" s="987" t="str">
        <f>IF(ISBLANK('8c1 - MSA Attribute - Form'!H81),"-",'8c1 - MSA Attribute - Form'!H81)</f>
        <v>-</v>
      </c>
      <c r="J81" s="991"/>
      <c r="K81" s="987" t="str">
        <f>IF(ISBLANK('8c1 - MSA Attribute - Form'!J81),"-",'8c1 - MSA Attribute - Form'!J81)</f>
        <v>-</v>
      </c>
      <c r="L81" s="987" t="str">
        <f>IF(ISBLANK('8c1 - MSA Attribute - Form'!K81),"-",'8c1 - MSA Attribute - Form'!K81)</f>
        <v>-</v>
      </c>
      <c r="M81" s="927" t="str">
        <f>'8c1 - MSA Attribute - Form'!L81</f>
        <v/>
      </c>
      <c r="N81" s="927" t="str">
        <f>'8c1 - MSA Attribute - Form'!M81</f>
        <v/>
      </c>
    </row>
    <row r="82" spans="3:14" ht="15.5">
      <c r="C82" s="989">
        <v>69</v>
      </c>
      <c r="D82" s="990" t="str">
        <f>IF(ISBLANK('8c1 - MSA Attribute - Form'!C82),"-",'8c1 - MSA Attribute - Form'!C82)</f>
        <v>-</v>
      </c>
      <c r="E82" s="987" t="str">
        <f>IF(ISBLANK('8c1 - MSA Attribute - Form'!D82),"-",'8c1 - MSA Attribute - Form'!D82)</f>
        <v>-</v>
      </c>
      <c r="F82" s="987" t="str">
        <f>IF(ISBLANK('8c1 - MSA Attribute - Form'!E82),"-",'8c1 - MSA Attribute - Form'!E82)</f>
        <v>-</v>
      </c>
      <c r="G82" s="991"/>
      <c r="H82" s="987" t="str">
        <f>IF(ISBLANK('8c1 - MSA Attribute - Form'!G82),"-",'8c1 - MSA Attribute - Form'!G82)</f>
        <v>-</v>
      </c>
      <c r="I82" s="987" t="str">
        <f>IF(ISBLANK('8c1 - MSA Attribute - Form'!H82),"-",'8c1 - MSA Attribute - Form'!H82)</f>
        <v>-</v>
      </c>
      <c r="J82" s="991"/>
      <c r="K82" s="987" t="str">
        <f>IF(ISBLANK('8c1 - MSA Attribute - Form'!J82),"-",'8c1 - MSA Attribute - Form'!J82)</f>
        <v>-</v>
      </c>
      <c r="L82" s="987" t="str">
        <f>IF(ISBLANK('8c1 - MSA Attribute - Form'!K82),"-",'8c1 - MSA Attribute - Form'!K82)</f>
        <v>-</v>
      </c>
      <c r="M82" s="927" t="str">
        <f>'8c1 - MSA Attribute - Form'!L82</f>
        <v/>
      </c>
      <c r="N82" s="927" t="str">
        <f>'8c1 - MSA Attribute - Form'!M82</f>
        <v/>
      </c>
    </row>
    <row r="83" spans="3:14" ht="15.5">
      <c r="C83" s="989">
        <v>70</v>
      </c>
      <c r="D83" s="990" t="str">
        <f>IF(ISBLANK('8c1 - MSA Attribute - Form'!C83),"-",'8c1 - MSA Attribute - Form'!C83)</f>
        <v>-</v>
      </c>
      <c r="E83" s="987" t="str">
        <f>IF(ISBLANK('8c1 - MSA Attribute - Form'!D83),"-",'8c1 - MSA Attribute - Form'!D83)</f>
        <v>-</v>
      </c>
      <c r="F83" s="987" t="str">
        <f>IF(ISBLANK('8c1 - MSA Attribute - Form'!E83),"-",'8c1 - MSA Attribute - Form'!E83)</f>
        <v>-</v>
      </c>
      <c r="G83" s="991"/>
      <c r="H83" s="987" t="str">
        <f>IF(ISBLANK('8c1 - MSA Attribute - Form'!G83),"-",'8c1 - MSA Attribute - Form'!G83)</f>
        <v>-</v>
      </c>
      <c r="I83" s="987" t="str">
        <f>IF(ISBLANK('8c1 - MSA Attribute - Form'!H83),"-",'8c1 - MSA Attribute - Form'!H83)</f>
        <v>-</v>
      </c>
      <c r="J83" s="991"/>
      <c r="K83" s="987" t="str">
        <f>IF(ISBLANK('8c1 - MSA Attribute - Form'!J83),"-",'8c1 - MSA Attribute - Form'!J83)</f>
        <v>-</v>
      </c>
      <c r="L83" s="987" t="str">
        <f>IF(ISBLANK('8c1 - MSA Attribute - Form'!K83),"-",'8c1 - MSA Attribute - Form'!K83)</f>
        <v>-</v>
      </c>
      <c r="M83" s="927" t="str">
        <f>'8c1 - MSA Attribute - Form'!L83</f>
        <v/>
      </c>
      <c r="N83" s="927" t="str">
        <f>'8c1 - MSA Attribute - Form'!M83</f>
        <v/>
      </c>
    </row>
    <row r="84" spans="3:14" ht="15.5">
      <c r="C84" s="989">
        <v>71</v>
      </c>
      <c r="D84" s="990" t="str">
        <f>IF(ISBLANK('8c1 - MSA Attribute - Form'!C84),"-",'8c1 - MSA Attribute - Form'!C84)</f>
        <v>-</v>
      </c>
      <c r="E84" s="987" t="str">
        <f>IF(ISBLANK('8c1 - MSA Attribute - Form'!D84),"-",'8c1 - MSA Attribute - Form'!D84)</f>
        <v>-</v>
      </c>
      <c r="F84" s="987" t="str">
        <f>IF(ISBLANK('8c1 - MSA Attribute - Form'!E84),"-",'8c1 - MSA Attribute - Form'!E84)</f>
        <v>-</v>
      </c>
      <c r="G84" s="928"/>
      <c r="H84" s="987" t="str">
        <f>IF(ISBLANK('8c1 - MSA Attribute - Form'!G84),"-",'8c1 - MSA Attribute - Form'!G84)</f>
        <v>-</v>
      </c>
      <c r="I84" s="987" t="str">
        <f>IF(ISBLANK('8c1 - MSA Attribute - Form'!H84),"-",'8c1 - MSA Attribute - Form'!H84)</f>
        <v>-</v>
      </c>
      <c r="J84" s="928"/>
      <c r="K84" s="987" t="str">
        <f>IF(ISBLANK('8c1 - MSA Attribute - Form'!J84),"-",'8c1 - MSA Attribute - Form'!J84)</f>
        <v>-</v>
      </c>
      <c r="L84" s="987" t="str">
        <f>IF(ISBLANK('8c1 - MSA Attribute - Form'!K84),"-",'8c1 - MSA Attribute - Form'!K84)</f>
        <v>-</v>
      </c>
      <c r="M84" s="927" t="str">
        <f>'8c1 - MSA Attribute - Form'!L84</f>
        <v/>
      </c>
      <c r="N84" s="927" t="str">
        <f>'8c1 - MSA Attribute - Form'!M84</f>
        <v/>
      </c>
    </row>
    <row r="85" spans="3:14" ht="15.5">
      <c r="C85" s="989">
        <v>72</v>
      </c>
      <c r="D85" s="990" t="str">
        <f>IF(ISBLANK('8c1 - MSA Attribute - Form'!C85),"-",'8c1 - MSA Attribute - Form'!C85)</f>
        <v>-</v>
      </c>
      <c r="E85" s="987" t="str">
        <f>IF(ISBLANK('8c1 - MSA Attribute - Form'!D85),"-",'8c1 - MSA Attribute - Form'!D85)</f>
        <v>-</v>
      </c>
      <c r="F85" s="987" t="str">
        <f>IF(ISBLANK('8c1 - MSA Attribute - Form'!E85),"-",'8c1 - MSA Attribute - Form'!E85)</f>
        <v>-</v>
      </c>
      <c r="G85" s="928"/>
      <c r="H85" s="987" t="str">
        <f>IF(ISBLANK('8c1 - MSA Attribute - Form'!G85),"-",'8c1 - MSA Attribute - Form'!G85)</f>
        <v>-</v>
      </c>
      <c r="I85" s="987" t="str">
        <f>IF(ISBLANK('8c1 - MSA Attribute - Form'!H85),"-",'8c1 - MSA Attribute - Form'!H85)</f>
        <v>-</v>
      </c>
      <c r="J85" s="928"/>
      <c r="K85" s="987" t="str">
        <f>IF(ISBLANK('8c1 - MSA Attribute - Form'!J85),"-",'8c1 - MSA Attribute - Form'!J85)</f>
        <v>-</v>
      </c>
      <c r="L85" s="987" t="str">
        <f>IF(ISBLANK('8c1 - MSA Attribute - Form'!K85),"-",'8c1 - MSA Attribute - Form'!K85)</f>
        <v>-</v>
      </c>
      <c r="M85" s="927" t="str">
        <f>'8c1 - MSA Attribute - Form'!L85</f>
        <v/>
      </c>
      <c r="N85" s="927" t="str">
        <f>'8c1 - MSA Attribute - Form'!M85</f>
        <v/>
      </c>
    </row>
    <row r="86" spans="3:14" ht="15.5">
      <c r="C86" s="989">
        <v>73</v>
      </c>
      <c r="D86" s="990" t="str">
        <f>IF(ISBLANK('8c1 - MSA Attribute - Form'!C86),"-",'8c1 - MSA Attribute - Form'!C86)</f>
        <v>-</v>
      </c>
      <c r="E86" s="987" t="str">
        <f>IF(ISBLANK('8c1 - MSA Attribute - Form'!D86),"-",'8c1 - MSA Attribute - Form'!D86)</f>
        <v>-</v>
      </c>
      <c r="F86" s="987" t="str">
        <f>IF(ISBLANK('8c1 - MSA Attribute - Form'!E86),"-",'8c1 - MSA Attribute - Form'!E86)</f>
        <v>-</v>
      </c>
      <c r="G86" s="928"/>
      <c r="H86" s="987" t="str">
        <f>IF(ISBLANK('8c1 - MSA Attribute - Form'!G86),"-",'8c1 - MSA Attribute - Form'!G86)</f>
        <v>-</v>
      </c>
      <c r="I86" s="987" t="str">
        <f>IF(ISBLANK('8c1 - MSA Attribute - Form'!H86),"-",'8c1 - MSA Attribute - Form'!H86)</f>
        <v>-</v>
      </c>
      <c r="J86" s="928"/>
      <c r="K86" s="987" t="str">
        <f>IF(ISBLANK('8c1 - MSA Attribute - Form'!J86),"-",'8c1 - MSA Attribute - Form'!J86)</f>
        <v>-</v>
      </c>
      <c r="L86" s="987" t="str">
        <f>IF(ISBLANK('8c1 - MSA Attribute - Form'!K86),"-",'8c1 - MSA Attribute - Form'!K86)</f>
        <v>-</v>
      </c>
      <c r="M86" s="927" t="str">
        <f>'8c1 - MSA Attribute - Form'!L86</f>
        <v/>
      </c>
      <c r="N86" s="927" t="str">
        <f>'8c1 - MSA Attribute - Form'!M86</f>
        <v/>
      </c>
    </row>
    <row r="87" spans="3:14" ht="15.5">
      <c r="C87" s="989">
        <v>74</v>
      </c>
      <c r="D87" s="990" t="str">
        <f>IF(ISBLANK('8c1 - MSA Attribute - Form'!C87),"-",'8c1 - MSA Attribute - Form'!C87)</f>
        <v>-</v>
      </c>
      <c r="E87" s="987" t="str">
        <f>IF(ISBLANK('8c1 - MSA Attribute - Form'!D87),"-",'8c1 - MSA Attribute - Form'!D87)</f>
        <v>-</v>
      </c>
      <c r="F87" s="987" t="str">
        <f>IF(ISBLANK('8c1 - MSA Attribute - Form'!E87),"-",'8c1 - MSA Attribute - Form'!E87)</f>
        <v>-</v>
      </c>
      <c r="G87" s="928"/>
      <c r="H87" s="987" t="str">
        <f>IF(ISBLANK('8c1 - MSA Attribute - Form'!G87),"-",'8c1 - MSA Attribute - Form'!G87)</f>
        <v>-</v>
      </c>
      <c r="I87" s="987" t="str">
        <f>IF(ISBLANK('8c1 - MSA Attribute - Form'!H87),"-",'8c1 - MSA Attribute - Form'!H87)</f>
        <v>-</v>
      </c>
      <c r="J87" s="928"/>
      <c r="K87" s="987" t="str">
        <f>IF(ISBLANK('8c1 - MSA Attribute - Form'!J87),"-",'8c1 - MSA Attribute - Form'!J87)</f>
        <v>-</v>
      </c>
      <c r="L87" s="987" t="str">
        <f>IF(ISBLANK('8c1 - MSA Attribute - Form'!K87),"-",'8c1 - MSA Attribute - Form'!K87)</f>
        <v>-</v>
      </c>
      <c r="M87" s="927" t="str">
        <f>'8c1 - MSA Attribute - Form'!L87</f>
        <v/>
      </c>
      <c r="N87" s="927" t="str">
        <f>'8c1 - MSA Attribute - Form'!M87</f>
        <v/>
      </c>
    </row>
    <row r="88" spans="3:14" ht="15.5">
      <c r="C88" s="989">
        <v>75</v>
      </c>
      <c r="D88" s="990" t="str">
        <f>IF(ISBLANK('8c1 - MSA Attribute - Form'!C88),"-",'8c1 - MSA Attribute - Form'!C88)</f>
        <v>-</v>
      </c>
      <c r="E88" s="987" t="str">
        <f>IF(ISBLANK('8c1 - MSA Attribute - Form'!D88),"-",'8c1 - MSA Attribute - Form'!D88)</f>
        <v>-</v>
      </c>
      <c r="F88" s="987" t="str">
        <f>IF(ISBLANK('8c1 - MSA Attribute - Form'!E88),"-",'8c1 - MSA Attribute - Form'!E88)</f>
        <v>-</v>
      </c>
      <c r="G88" s="928"/>
      <c r="H88" s="987" t="str">
        <f>IF(ISBLANK('8c1 - MSA Attribute - Form'!G88),"-",'8c1 - MSA Attribute - Form'!G88)</f>
        <v>-</v>
      </c>
      <c r="I88" s="987" t="str">
        <f>IF(ISBLANK('8c1 - MSA Attribute - Form'!H88),"-",'8c1 - MSA Attribute - Form'!H88)</f>
        <v>-</v>
      </c>
      <c r="J88" s="928"/>
      <c r="K88" s="987" t="str">
        <f>IF(ISBLANK('8c1 - MSA Attribute - Form'!J88),"-",'8c1 - MSA Attribute - Form'!J88)</f>
        <v>-</v>
      </c>
      <c r="L88" s="987" t="str">
        <f>IF(ISBLANK('8c1 - MSA Attribute - Form'!K88),"-",'8c1 - MSA Attribute - Form'!K88)</f>
        <v>-</v>
      </c>
      <c r="M88" s="927" t="str">
        <f>'8c1 - MSA Attribute - Form'!L88</f>
        <v/>
      </c>
      <c r="N88" s="927" t="str">
        <f>'8c1 - MSA Attribute - Form'!M88</f>
        <v/>
      </c>
    </row>
    <row r="89" spans="3:14" ht="15.5">
      <c r="C89" s="989">
        <v>76</v>
      </c>
      <c r="D89" s="990" t="str">
        <f>IF(ISBLANK('8c1 - MSA Attribute - Form'!C89),"-",'8c1 - MSA Attribute - Form'!C89)</f>
        <v>-</v>
      </c>
      <c r="E89" s="987" t="str">
        <f>IF(ISBLANK('8c1 - MSA Attribute - Form'!D89),"-",'8c1 - MSA Attribute - Form'!D89)</f>
        <v>-</v>
      </c>
      <c r="F89" s="987" t="str">
        <f>IF(ISBLANK('8c1 - MSA Attribute - Form'!E89),"-",'8c1 - MSA Attribute - Form'!E89)</f>
        <v>-</v>
      </c>
      <c r="G89" s="928"/>
      <c r="H89" s="987" t="str">
        <f>IF(ISBLANK('8c1 - MSA Attribute - Form'!G89),"-",'8c1 - MSA Attribute - Form'!G89)</f>
        <v>-</v>
      </c>
      <c r="I89" s="987" t="str">
        <f>IF(ISBLANK('8c1 - MSA Attribute - Form'!H89),"-",'8c1 - MSA Attribute - Form'!H89)</f>
        <v>-</v>
      </c>
      <c r="J89" s="928"/>
      <c r="K89" s="987" t="str">
        <f>IF(ISBLANK('8c1 - MSA Attribute - Form'!J89),"-",'8c1 - MSA Attribute - Form'!J89)</f>
        <v>-</v>
      </c>
      <c r="L89" s="987" t="str">
        <f>IF(ISBLANK('8c1 - MSA Attribute - Form'!K89),"-",'8c1 - MSA Attribute - Form'!K89)</f>
        <v>-</v>
      </c>
      <c r="M89" s="927" t="str">
        <f>'8c1 - MSA Attribute - Form'!L89</f>
        <v/>
      </c>
      <c r="N89" s="927" t="str">
        <f>'8c1 - MSA Attribute - Form'!M89</f>
        <v/>
      </c>
    </row>
    <row r="90" spans="3:14" ht="15.5">
      <c r="C90" s="989">
        <v>77</v>
      </c>
      <c r="D90" s="990" t="str">
        <f>IF(ISBLANK('8c1 - MSA Attribute - Form'!C90),"-",'8c1 - MSA Attribute - Form'!C90)</f>
        <v>-</v>
      </c>
      <c r="E90" s="987" t="str">
        <f>IF(ISBLANK('8c1 - MSA Attribute - Form'!D90),"-",'8c1 - MSA Attribute - Form'!D90)</f>
        <v>-</v>
      </c>
      <c r="F90" s="987" t="str">
        <f>IF(ISBLANK('8c1 - MSA Attribute - Form'!E90),"-",'8c1 - MSA Attribute - Form'!E90)</f>
        <v>-</v>
      </c>
      <c r="G90" s="928"/>
      <c r="H90" s="987" t="str">
        <f>IF(ISBLANK('8c1 - MSA Attribute - Form'!G90),"-",'8c1 - MSA Attribute - Form'!G90)</f>
        <v>-</v>
      </c>
      <c r="I90" s="987" t="str">
        <f>IF(ISBLANK('8c1 - MSA Attribute - Form'!H90),"-",'8c1 - MSA Attribute - Form'!H90)</f>
        <v>-</v>
      </c>
      <c r="J90" s="928"/>
      <c r="K90" s="987" t="str">
        <f>IF(ISBLANK('8c1 - MSA Attribute - Form'!J90),"-",'8c1 - MSA Attribute - Form'!J90)</f>
        <v>-</v>
      </c>
      <c r="L90" s="987" t="str">
        <f>IF(ISBLANK('8c1 - MSA Attribute - Form'!K90),"-",'8c1 - MSA Attribute - Form'!K90)</f>
        <v>-</v>
      </c>
      <c r="M90" s="927" t="str">
        <f>'8c1 - MSA Attribute - Form'!L90</f>
        <v/>
      </c>
      <c r="N90" s="927" t="str">
        <f>'8c1 - MSA Attribute - Form'!M90</f>
        <v/>
      </c>
    </row>
    <row r="91" spans="3:14" ht="15.5">
      <c r="C91" s="989">
        <v>78</v>
      </c>
      <c r="D91" s="990" t="str">
        <f>IF(ISBLANK('8c1 - MSA Attribute - Form'!C91),"-",'8c1 - MSA Attribute - Form'!C91)</f>
        <v>-</v>
      </c>
      <c r="E91" s="987" t="str">
        <f>IF(ISBLANK('8c1 - MSA Attribute - Form'!D91),"-",'8c1 - MSA Attribute - Form'!D91)</f>
        <v>-</v>
      </c>
      <c r="F91" s="987" t="str">
        <f>IF(ISBLANK('8c1 - MSA Attribute - Form'!E91),"-",'8c1 - MSA Attribute - Form'!E91)</f>
        <v>-</v>
      </c>
      <c r="G91" s="928"/>
      <c r="H91" s="987" t="str">
        <f>IF(ISBLANK('8c1 - MSA Attribute - Form'!G91),"-",'8c1 - MSA Attribute - Form'!G91)</f>
        <v>-</v>
      </c>
      <c r="I91" s="987" t="str">
        <f>IF(ISBLANK('8c1 - MSA Attribute - Form'!H91),"-",'8c1 - MSA Attribute - Form'!H91)</f>
        <v>-</v>
      </c>
      <c r="J91" s="928"/>
      <c r="K91" s="987" t="str">
        <f>IF(ISBLANK('8c1 - MSA Attribute - Form'!J91),"-",'8c1 - MSA Attribute - Form'!J91)</f>
        <v>-</v>
      </c>
      <c r="L91" s="987" t="str">
        <f>IF(ISBLANK('8c1 - MSA Attribute - Form'!K91),"-",'8c1 - MSA Attribute - Form'!K91)</f>
        <v>-</v>
      </c>
      <c r="M91" s="927" t="str">
        <f>'8c1 - MSA Attribute - Form'!L91</f>
        <v/>
      </c>
      <c r="N91" s="927" t="str">
        <f>'8c1 - MSA Attribute - Form'!M91</f>
        <v/>
      </c>
    </row>
    <row r="92" spans="3:14" ht="15.5">
      <c r="C92" s="989">
        <v>79</v>
      </c>
      <c r="D92" s="990" t="str">
        <f>IF(ISBLANK('8c1 - MSA Attribute - Form'!C92),"-",'8c1 - MSA Attribute - Form'!C92)</f>
        <v>-</v>
      </c>
      <c r="E92" s="987" t="str">
        <f>IF(ISBLANK('8c1 - MSA Attribute - Form'!D92),"-",'8c1 - MSA Attribute - Form'!D92)</f>
        <v>-</v>
      </c>
      <c r="F92" s="987" t="str">
        <f>IF(ISBLANK('8c1 - MSA Attribute - Form'!E92),"-",'8c1 - MSA Attribute - Form'!E92)</f>
        <v>-</v>
      </c>
      <c r="G92" s="928"/>
      <c r="H92" s="987" t="str">
        <f>IF(ISBLANK('8c1 - MSA Attribute - Form'!G92),"-",'8c1 - MSA Attribute - Form'!G92)</f>
        <v>-</v>
      </c>
      <c r="I92" s="987" t="str">
        <f>IF(ISBLANK('8c1 - MSA Attribute - Form'!H92),"-",'8c1 - MSA Attribute - Form'!H92)</f>
        <v>-</v>
      </c>
      <c r="J92" s="928"/>
      <c r="K92" s="987" t="str">
        <f>IF(ISBLANK('8c1 - MSA Attribute - Form'!J92),"-",'8c1 - MSA Attribute - Form'!J92)</f>
        <v>-</v>
      </c>
      <c r="L92" s="987" t="str">
        <f>IF(ISBLANK('8c1 - MSA Attribute - Form'!K92),"-",'8c1 - MSA Attribute - Form'!K92)</f>
        <v>-</v>
      </c>
      <c r="M92" s="927" t="str">
        <f>'8c1 - MSA Attribute - Form'!L92</f>
        <v/>
      </c>
      <c r="N92" s="927" t="str">
        <f>'8c1 - MSA Attribute - Form'!M92</f>
        <v/>
      </c>
    </row>
    <row r="93" spans="3:14" ht="15.5">
      <c r="C93" s="989">
        <v>80</v>
      </c>
      <c r="D93" s="990" t="str">
        <f>IF(ISBLANK('8c1 - MSA Attribute - Form'!C93),"-",'8c1 - MSA Attribute - Form'!C93)</f>
        <v>-</v>
      </c>
      <c r="E93" s="987" t="str">
        <f>IF(ISBLANK('8c1 - MSA Attribute - Form'!D93),"-",'8c1 - MSA Attribute - Form'!D93)</f>
        <v>-</v>
      </c>
      <c r="F93" s="987" t="str">
        <f>IF(ISBLANK('8c1 - MSA Attribute - Form'!E93),"-",'8c1 - MSA Attribute - Form'!E93)</f>
        <v>-</v>
      </c>
      <c r="G93" s="928"/>
      <c r="H93" s="987" t="str">
        <f>IF(ISBLANK('8c1 - MSA Attribute - Form'!G93),"-",'8c1 - MSA Attribute - Form'!G93)</f>
        <v>-</v>
      </c>
      <c r="I93" s="987" t="str">
        <f>IF(ISBLANK('8c1 - MSA Attribute - Form'!H93),"-",'8c1 - MSA Attribute - Form'!H93)</f>
        <v>-</v>
      </c>
      <c r="J93" s="928"/>
      <c r="K93" s="987" t="str">
        <f>IF(ISBLANK('8c1 - MSA Attribute - Form'!J93),"-",'8c1 - MSA Attribute - Form'!J93)</f>
        <v>-</v>
      </c>
      <c r="L93" s="987" t="str">
        <f>IF(ISBLANK('8c1 - MSA Attribute - Form'!K93),"-",'8c1 - MSA Attribute - Form'!K93)</f>
        <v>-</v>
      </c>
      <c r="M93" s="927" t="str">
        <f>'8c1 - MSA Attribute - Form'!L93</f>
        <v/>
      </c>
      <c r="N93" s="927" t="str">
        <f>'8c1 - MSA Attribute - Form'!M93</f>
        <v/>
      </c>
    </row>
    <row r="94" spans="3:14" ht="15.5">
      <c r="C94" s="989">
        <v>81</v>
      </c>
      <c r="D94" s="990" t="str">
        <f>IF(ISBLANK('8c1 - MSA Attribute - Form'!C94),"-",'8c1 - MSA Attribute - Form'!C94)</f>
        <v>-</v>
      </c>
      <c r="E94" s="987" t="str">
        <f>IF(ISBLANK('8c1 - MSA Attribute - Form'!D94),"-",'8c1 - MSA Attribute - Form'!D94)</f>
        <v>-</v>
      </c>
      <c r="F94" s="987" t="str">
        <f>IF(ISBLANK('8c1 - MSA Attribute - Form'!E94),"-",'8c1 - MSA Attribute - Form'!E94)</f>
        <v>-</v>
      </c>
      <c r="G94" s="928"/>
      <c r="H94" s="987" t="str">
        <f>IF(ISBLANK('8c1 - MSA Attribute - Form'!G94),"-",'8c1 - MSA Attribute - Form'!G94)</f>
        <v>-</v>
      </c>
      <c r="I94" s="987" t="str">
        <f>IF(ISBLANK('8c1 - MSA Attribute - Form'!H94),"-",'8c1 - MSA Attribute - Form'!H94)</f>
        <v>-</v>
      </c>
      <c r="J94" s="928"/>
      <c r="K94" s="987" t="str">
        <f>IF(ISBLANK('8c1 - MSA Attribute - Form'!J94),"-",'8c1 - MSA Attribute - Form'!J94)</f>
        <v>-</v>
      </c>
      <c r="L94" s="987" t="str">
        <f>IF(ISBLANK('8c1 - MSA Attribute - Form'!K94),"-",'8c1 - MSA Attribute - Form'!K94)</f>
        <v>-</v>
      </c>
      <c r="M94" s="927" t="str">
        <f>'8c1 - MSA Attribute - Form'!L94</f>
        <v/>
      </c>
      <c r="N94" s="927" t="str">
        <f>'8c1 - MSA Attribute - Form'!M94</f>
        <v/>
      </c>
    </row>
    <row r="95" spans="3:14" ht="15.5">
      <c r="C95" s="989">
        <v>82</v>
      </c>
      <c r="D95" s="990" t="str">
        <f>IF(ISBLANK('8c1 - MSA Attribute - Form'!C95),"-",'8c1 - MSA Attribute - Form'!C95)</f>
        <v>-</v>
      </c>
      <c r="E95" s="987" t="str">
        <f>IF(ISBLANK('8c1 - MSA Attribute - Form'!D95),"-",'8c1 - MSA Attribute - Form'!D95)</f>
        <v>-</v>
      </c>
      <c r="F95" s="987" t="str">
        <f>IF(ISBLANK('8c1 - MSA Attribute - Form'!E95),"-",'8c1 - MSA Attribute - Form'!E95)</f>
        <v>-</v>
      </c>
      <c r="G95" s="928"/>
      <c r="H95" s="987" t="str">
        <f>IF(ISBLANK('8c1 - MSA Attribute - Form'!G95),"-",'8c1 - MSA Attribute - Form'!G95)</f>
        <v>-</v>
      </c>
      <c r="I95" s="987" t="str">
        <f>IF(ISBLANK('8c1 - MSA Attribute - Form'!H95),"-",'8c1 - MSA Attribute - Form'!H95)</f>
        <v>-</v>
      </c>
      <c r="J95" s="928"/>
      <c r="K95" s="987" t="str">
        <f>IF(ISBLANK('8c1 - MSA Attribute - Form'!J95),"-",'8c1 - MSA Attribute - Form'!J95)</f>
        <v>-</v>
      </c>
      <c r="L95" s="987" t="str">
        <f>IF(ISBLANK('8c1 - MSA Attribute - Form'!K95),"-",'8c1 - MSA Attribute - Form'!K95)</f>
        <v>-</v>
      </c>
      <c r="M95" s="927" t="str">
        <f>'8c1 - MSA Attribute - Form'!L95</f>
        <v/>
      </c>
      <c r="N95" s="927" t="str">
        <f>'8c1 - MSA Attribute - Form'!M95</f>
        <v/>
      </c>
    </row>
    <row r="96" spans="3:14" ht="15.5">
      <c r="C96" s="989">
        <v>83</v>
      </c>
      <c r="D96" s="990" t="str">
        <f>IF(ISBLANK('8c1 - MSA Attribute - Form'!C96),"-",'8c1 - MSA Attribute - Form'!C96)</f>
        <v>-</v>
      </c>
      <c r="E96" s="987" t="str">
        <f>IF(ISBLANK('8c1 - MSA Attribute - Form'!D96),"-",'8c1 - MSA Attribute - Form'!D96)</f>
        <v>-</v>
      </c>
      <c r="F96" s="987" t="str">
        <f>IF(ISBLANK('8c1 - MSA Attribute - Form'!E96),"-",'8c1 - MSA Attribute - Form'!E96)</f>
        <v>-</v>
      </c>
      <c r="G96" s="928"/>
      <c r="H96" s="987" t="str">
        <f>IF(ISBLANK('8c1 - MSA Attribute - Form'!G96),"-",'8c1 - MSA Attribute - Form'!G96)</f>
        <v>-</v>
      </c>
      <c r="I96" s="987" t="str">
        <f>IF(ISBLANK('8c1 - MSA Attribute - Form'!H96),"-",'8c1 - MSA Attribute - Form'!H96)</f>
        <v>-</v>
      </c>
      <c r="J96" s="928"/>
      <c r="K96" s="987" t="str">
        <f>IF(ISBLANK('8c1 - MSA Attribute - Form'!J96),"-",'8c1 - MSA Attribute - Form'!J96)</f>
        <v>-</v>
      </c>
      <c r="L96" s="987" t="str">
        <f>IF(ISBLANK('8c1 - MSA Attribute - Form'!K96),"-",'8c1 - MSA Attribute - Form'!K96)</f>
        <v>-</v>
      </c>
      <c r="M96" s="927" t="str">
        <f>'8c1 - MSA Attribute - Form'!L96</f>
        <v/>
      </c>
      <c r="N96" s="927" t="str">
        <f>'8c1 - MSA Attribute - Form'!M96</f>
        <v/>
      </c>
    </row>
    <row r="97" spans="3:14" ht="15.5">
      <c r="C97" s="989">
        <v>84</v>
      </c>
      <c r="D97" s="990" t="str">
        <f>IF(ISBLANK('8c1 - MSA Attribute - Form'!C97),"-",'8c1 - MSA Attribute - Form'!C97)</f>
        <v>-</v>
      </c>
      <c r="E97" s="987" t="str">
        <f>IF(ISBLANK('8c1 - MSA Attribute - Form'!D97),"-",'8c1 - MSA Attribute - Form'!D97)</f>
        <v>-</v>
      </c>
      <c r="F97" s="987" t="str">
        <f>IF(ISBLANK('8c1 - MSA Attribute - Form'!E97),"-",'8c1 - MSA Attribute - Form'!E97)</f>
        <v>-</v>
      </c>
      <c r="G97" s="928"/>
      <c r="H97" s="987" t="str">
        <f>IF(ISBLANK('8c1 - MSA Attribute - Form'!G97),"-",'8c1 - MSA Attribute - Form'!G97)</f>
        <v>-</v>
      </c>
      <c r="I97" s="987" t="str">
        <f>IF(ISBLANK('8c1 - MSA Attribute - Form'!H97),"-",'8c1 - MSA Attribute - Form'!H97)</f>
        <v>-</v>
      </c>
      <c r="J97" s="928"/>
      <c r="K97" s="987" t="str">
        <f>IF(ISBLANK('8c1 - MSA Attribute - Form'!J97),"-",'8c1 - MSA Attribute - Form'!J97)</f>
        <v>-</v>
      </c>
      <c r="L97" s="987" t="str">
        <f>IF(ISBLANK('8c1 - MSA Attribute - Form'!K97),"-",'8c1 - MSA Attribute - Form'!K97)</f>
        <v>-</v>
      </c>
      <c r="M97" s="927" t="str">
        <f>'8c1 - MSA Attribute - Form'!L97</f>
        <v/>
      </c>
      <c r="N97" s="927" t="str">
        <f>'8c1 - MSA Attribute - Form'!M97</f>
        <v/>
      </c>
    </row>
    <row r="98" spans="3:14" ht="15.5">
      <c r="C98" s="989">
        <v>85</v>
      </c>
      <c r="D98" s="990" t="str">
        <f>IF(ISBLANK('8c1 - MSA Attribute - Form'!C98),"-",'8c1 - MSA Attribute - Form'!C98)</f>
        <v>-</v>
      </c>
      <c r="E98" s="987" t="str">
        <f>IF(ISBLANK('8c1 - MSA Attribute - Form'!D98),"-",'8c1 - MSA Attribute - Form'!D98)</f>
        <v>-</v>
      </c>
      <c r="F98" s="987" t="str">
        <f>IF(ISBLANK('8c1 - MSA Attribute - Form'!E98),"-",'8c1 - MSA Attribute - Form'!E98)</f>
        <v>-</v>
      </c>
      <c r="G98" s="928"/>
      <c r="H98" s="987" t="str">
        <f>IF(ISBLANK('8c1 - MSA Attribute - Form'!G98),"-",'8c1 - MSA Attribute - Form'!G98)</f>
        <v>-</v>
      </c>
      <c r="I98" s="987" t="str">
        <f>IF(ISBLANK('8c1 - MSA Attribute - Form'!H98),"-",'8c1 - MSA Attribute - Form'!H98)</f>
        <v>-</v>
      </c>
      <c r="J98" s="928"/>
      <c r="K98" s="987" t="str">
        <f>IF(ISBLANK('8c1 - MSA Attribute - Form'!J98),"-",'8c1 - MSA Attribute - Form'!J98)</f>
        <v>-</v>
      </c>
      <c r="L98" s="987" t="str">
        <f>IF(ISBLANK('8c1 - MSA Attribute - Form'!K98),"-",'8c1 - MSA Attribute - Form'!K98)</f>
        <v>-</v>
      </c>
      <c r="M98" s="927" t="str">
        <f>'8c1 - MSA Attribute - Form'!L98</f>
        <v/>
      </c>
      <c r="N98" s="927" t="str">
        <f>'8c1 - MSA Attribute - Form'!M98</f>
        <v/>
      </c>
    </row>
    <row r="99" spans="3:14" ht="15.5">
      <c r="C99" s="989">
        <v>86</v>
      </c>
      <c r="D99" s="990" t="str">
        <f>IF(ISBLANK('8c1 - MSA Attribute - Form'!C99),"-",'8c1 - MSA Attribute - Form'!C99)</f>
        <v>-</v>
      </c>
      <c r="E99" s="987" t="str">
        <f>IF(ISBLANK('8c1 - MSA Attribute - Form'!D99),"-",'8c1 - MSA Attribute - Form'!D99)</f>
        <v>-</v>
      </c>
      <c r="F99" s="987" t="str">
        <f>IF(ISBLANK('8c1 - MSA Attribute - Form'!E99),"-",'8c1 - MSA Attribute - Form'!E99)</f>
        <v>-</v>
      </c>
      <c r="G99" s="928"/>
      <c r="H99" s="987" t="str">
        <f>IF(ISBLANK('8c1 - MSA Attribute - Form'!G99),"-",'8c1 - MSA Attribute - Form'!G99)</f>
        <v>-</v>
      </c>
      <c r="I99" s="987" t="str">
        <f>IF(ISBLANK('8c1 - MSA Attribute - Form'!H99),"-",'8c1 - MSA Attribute - Form'!H99)</f>
        <v>-</v>
      </c>
      <c r="J99" s="928"/>
      <c r="K99" s="987" t="str">
        <f>IF(ISBLANK('8c1 - MSA Attribute - Form'!J99),"-",'8c1 - MSA Attribute - Form'!J99)</f>
        <v>-</v>
      </c>
      <c r="L99" s="987" t="str">
        <f>IF(ISBLANK('8c1 - MSA Attribute - Form'!K99),"-",'8c1 - MSA Attribute - Form'!K99)</f>
        <v>-</v>
      </c>
      <c r="M99" s="927" t="str">
        <f>'8c1 - MSA Attribute - Form'!L99</f>
        <v/>
      </c>
      <c r="N99" s="927" t="str">
        <f>'8c1 - MSA Attribute - Form'!M99</f>
        <v/>
      </c>
    </row>
    <row r="100" spans="3:14" ht="15.5">
      <c r="C100" s="989">
        <v>87</v>
      </c>
      <c r="D100" s="990" t="str">
        <f>IF(ISBLANK('8c1 - MSA Attribute - Form'!C100),"-",'8c1 - MSA Attribute - Form'!C100)</f>
        <v>-</v>
      </c>
      <c r="E100" s="987" t="str">
        <f>IF(ISBLANK('8c1 - MSA Attribute - Form'!D100),"-",'8c1 - MSA Attribute - Form'!D100)</f>
        <v>-</v>
      </c>
      <c r="F100" s="987" t="str">
        <f>IF(ISBLANK('8c1 - MSA Attribute - Form'!E100),"-",'8c1 - MSA Attribute - Form'!E100)</f>
        <v>-</v>
      </c>
      <c r="G100" s="928"/>
      <c r="H100" s="987" t="str">
        <f>IF(ISBLANK('8c1 - MSA Attribute - Form'!G100),"-",'8c1 - MSA Attribute - Form'!G100)</f>
        <v>-</v>
      </c>
      <c r="I100" s="987" t="str">
        <f>IF(ISBLANK('8c1 - MSA Attribute - Form'!H100),"-",'8c1 - MSA Attribute - Form'!H100)</f>
        <v>-</v>
      </c>
      <c r="J100" s="928"/>
      <c r="K100" s="987" t="str">
        <f>IF(ISBLANK('8c1 - MSA Attribute - Form'!J100),"-",'8c1 - MSA Attribute - Form'!J100)</f>
        <v>-</v>
      </c>
      <c r="L100" s="987" t="str">
        <f>IF(ISBLANK('8c1 - MSA Attribute - Form'!K100),"-",'8c1 - MSA Attribute - Form'!K100)</f>
        <v>-</v>
      </c>
      <c r="M100" s="927" t="str">
        <f>'8c1 - MSA Attribute - Form'!L100</f>
        <v/>
      </c>
      <c r="N100" s="927" t="str">
        <f>'8c1 - MSA Attribute - Form'!M100</f>
        <v/>
      </c>
    </row>
    <row r="101" spans="3:14" ht="15.5">
      <c r="C101" s="989">
        <v>88</v>
      </c>
      <c r="D101" s="990" t="str">
        <f>IF(ISBLANK('8c1 - MSA Attribute - Form'!C101),"-",'8c1 - MSA Attribute - Form'!C101)</f>
        <v>-</v>
      </c>
      <c r="E101" s="987" t="str">
        <f>IF(ISBLANK('8c1 - MSA Attribute - Form'!D101),"-",'8c1 - MSA Attribute - Form'!D101)</f>
        <v>-</v>
      </c>
      <c r="F101" s="987" t="str">
        <f>IF(ISBLANK('8c1 - MSA Attribute - Form'!E101),"-",'8c1 - MSA Attribute - Form'!E101)</f>
        <v>-</v>
      </c>
      <c r="G101" s="928"/>
      <c r="H101" s="987" t="str">
        <f>IF(ISBLANK('8c1 - MSA Attribute - Form'!G101),"-",'8c1 - MSA Attribute - Form'!G101)</f>
        <v>-</v>
      </c>
      <c r="I101" s="987" t="str">
        <f>IF(ISBLANK('8c1 - MSA Attribute - Form'!H101),"-",'8c1 - MSA Attribute - Form'!H101)</f>
        <v>-</v>
      </c>
      <c r="J101" s="928"/>
      <c r="K101" s="987" t="str">
        <f>IF(ISBLANK('8c1 - MSA Attribute - Form'!J101),"-",'8c1 - MSA Attribute - Form'!J101)</f>
        <v>-</v>
      </c>
      <c r="L101" s="987" t="str">
        <f>IF(ISBLANK('8c1 - MSA Attribute - Form'!K101),"-",'8c1 - MSA Attribute - Form'!K101)</f>
        <v>-</v>
      </c>
      <c r="M101" s="927" t="str">
        <f>'8c1 - MSA Attribute - Form'!L101</f>
        <v/>
      </c>
      <c r="N101" s="927" t="str">
        <f>'8c1 - MSA Attribute - Form'!M101</f>
        <v/>
      </c>
    </row>
    <row r="102" spans="3:14" ht="15.5">
      <c r="C102" s="989">
        <v>89</v>
      </c>
      <c r="D102" s="990" t="str">
        <f>IF(ISBLANK('8c1 - MSA Attribute - Form'!C102),"-",'8c1 - MSA Attribute - Form'!C102)</f>
        <v>-</v>
      </c>
      <c r="E102" s="987" t="str">
        <f>IF(ISBLANK('8c1 - MSA Attribute - Form'!D102),"-",'8c1 - MSA Attribute - Form'!D102)</f>
        <v>-</v>
      </c>
      <c r="F102" s="987" t="str">
        <f>IF(ISBLANK('8c1 - MSA Attribute - Form'!E102),"-",'8c1 - MSA Attribute - Form'!E102)</f>
        <v>-</v>
      </c>
      <c r="G102" s="928"/>
      <c r="H102" s="987" t="str">
        <f>IF(ISBLANK('8c1 - MSA Attribute - Form'!G102),"-",'8c1 - MSA Attribute - Form'!G102)</f>
        <v>-</v>
      </c>
      <c r="I102" s="987" t="str">
        <f>IF(ISBLANK('8c1 - MSA Attribute - Form'!H102),"-",'8c1 - MSA Attribute - Form'!H102)</f>
        <v>-</v>
      </c>
      <c r="J102" s="928"/>
      <c r="K102" s="987" t="str">
        <f>IF(ISBLANK('8c1 - MSA Attribute - Form'!J102),"-",'8c1 - MSA Attribute - Form'!J102)</f>
        <v>-</v>
      </c>
      <c r="L102" s="987" t="str">
        <f>IF(ISBLANK('8c1 - MSA Attribute - Form'!K102),"-",'8c1 - MSA Attribute - Form'!K102)</f>
        <v>-</v>
      </c>
      <c r="M102" s="927" t="str">
        <f>'8c1 - MSA Attribute - Form'!L102</f>
        <v/>
      </c>
      <c r="N102" s="927" t="str">
        <f>'8c1 - MSA Attribute - Form'!M102</f>
        <v/>
      </c>
    </row>
    <row r="103" spans="3:14" ht="15.5">
      <c r="C103" s="989">
        <v>90</v>
      </c>
      <c r="D103" s="990" t="str">
        <f>IF(ISBLANK('8c1 - MSA Attribute - Form'!C103),"-",'8c1 - MSA Attribute - Form'!C103)</f>
        <v>-</v>
      </c>
      <c r="E103" s="987" t="str">
        <f>IF(ISBLANK('8c1 - MSA Attribute - Form'!D103),"-",'8c1 - MSA Attribute - Form'!D103)</f>
        <v>-</v>
      </c>
      <c r="F103" s="987" t="str">
        <f>IF(ISBLANK('8c1 - MSA Attribute - Form'!E103),"-",'8c1 - MSA Attribute - Form'!E103)</f>
        <v>-</v>
      </c>
      <c r="G103" s="928"/>
      <c r="H103" s="987" t="str">
        <f>IF(ISBLANK('8c1 - MSA Attribute - Form'!G103),"-",'8c1 - MSA Attribute - Form'!G103)</f>
        <v>-</v>
      </c>
      <c r="I103" s="987" t="str">
        <f>IF(ISBLANK('8c1 - MSA Attribute - Form'!H103),"-",'8c1 - MSA Attribute - Form'!H103)</f>
        <v>-</v>
      </c>
      <c r="J103" s="928"/>
      <c r="K103" s="987" t="str">
        <f>IF(ISBLANK('8c1 - MSA Attribute - Form'!J103),"-",'8c1 - MSA Attribute - Form'!J103)</f>
        <v>-</v>
      </c>
      <c r="L103" s="987" t="str">
        <f>IF(ISBLANK('8c1 - MSA Attribute - Form'!K103),"-",'8c1 - MSA Attribute - Form'!K103)</f>
        <v>-</v>
      </c>
      <c r="M103" s="927" t="str">
        <f>'8c1 - MSA Attribute - Form'!L103</f>
        <v/>
      </c>
      <c r="N103" s="927" t="str">
        <f>'8c1 - MSA Attribute - Form'!M103</f>
        <v/>
      </c>
    </row>
    <row r="104" spans="3:14" ht="15.5">
      <c r="C104" s="989">
        <v>91</v>
      </c>
      <c r="D104" s="990" t="str">
        <f>IF(ISBLANK('8c1 - MSA Attribute - Form'!C104),"-",'8c1 - MSA Attribute - Form'!C104)</f>
        <v>-</v>
      </c>
      <c r="E104" s="987" t="str">
        <f>IF(ISBLANK('8c1 - MSA Attribute - Form'!D104),"-",'8c1 - MSA Attribute - Form'!D104)</f>
        <v>-</v>
      </c>
      <c r="F104" s="987" t="str">
        <f>IF(ISBLANK('8c1 - MSA Attribute - Form'!E104),"-",'8c1 - MSA Attribute - Form'!E104)</f>
        <v>-</v>
      </c>
      <c r="G104" s="928"/>
      <c r="H104" s="987" t="str">
        <f>IF(ISBLANK('8c1 - MSA Attribute - Form'!G104),"-",'8c1 - MSA Attribute - Form'!G104)</f>
        <v>-</v>
      </c>
      <c r="I104" s="987" t="str">
        <f>IF(ISBLANK('8c1 - MSA Attribute - Form'!H104),"-",'8c1 - MSA Attribute - Form'!H104)</f>
        <v>-</v>
      </c>
      <c r="J104" s="928"/>
      <c r="K104" s="987" t="str">
        <f>IF(ISBLANK('8c1 - MSA Attribute - Form'!J104),"-",'8c1 - MSA Attribute - Form'!J104)</f>
        <v>-</v>
      </c>
      <c r="L104" s="987" t="str">
        <f>IF(ISBLANK('8c1 - MSA Attribute - Form'!K104),"-",'8c1 - MSA Attribute - Form'!K104)</f>
        <v>-</v>
      </c>
      <c r="M104" s="927" t="str">
        <f>'8c1 - MSA Attribute - Form'!L104</f>
        <v/>
      </c>
      <c r="N104" s="927" t="str">
        <f>'8c1 - MSA Attribute - Form'!M104</f>
        <v/>
      </c>
    </row>
    <row r="105" spans="3:14" ht="15.5">
      <c r="C105" s="989">
        <v>92</v>
      </c>
      <c r="D105" s="990" t="str">
        <f>IF(ISBLANK('8c1 - MSA Attribute - Form'!C105),"-",'8c1 - MSA Attribute - Form'!C105)</f>
        <v>-</v>
      </c>
      <c r="E105" s="987" t="str">
        <f>IF(ISBLANK('8c1 - MSA Attribute - Form'!D105),"-",'8c1 - MSA Attribute - Form'!D105)</f>
        <v>-</v>
      </c>
      <c r="F105" s="987" t="str">
        <f>IF(ISBLANK('8c1 - MSA Attribute - Form'!E105),"-",'8c1 - MSA Attribute - Form'!E105)</f>
        <v>-</v>
      </c>
      <c r="G105" s="928"/>
      <c r="H105" s="987" t="str">
        <f>IF(ISBLANK('8c1 - MSA Attribute - Form'!G105),"-",'8c1 - MSA Attribute - Form'!G105)</f>
        <v>-</v>
      </c>
      <c r="I105" s="987" t="str">
        <f>IF(ISBLANK('8c1 - MSA Attribute - Form'!H105),"-",'8c1 - MSA Attribute - Form'!H105)</f>
        <v>-</v>
      </c>
      <c r="J105" s="928"/>
      <c r="K105" s="987" t="str">
        <f>IF(ISBLANK('8c1 - MSA Attribute - Form'!J105),"-",'8c1 - MSA Attribute - Form'!J105)</f>
        <v>-</v>
      </c>
      <c r="L105" s="987" t="str">
        <f>IF(ISBLANK('8c1 - MSA Attribute - Form'!K105),"-",'8c1 - MSA Attribute - Form'!K105)</f>
        <v>-</v>
      </c>
      <c r="M105" s="927" t="str">
        <f>'8c1 - MSA Attribute - Form'!L105</f>
        <v/>
      </c>
      <c r="N105" s="927" t="str">
        <f>'8c1 - MSA Attribute - Form'!M105</f>
        <v/>
      </c>
    </row>
    <row r="106" spans="3:14" ht="15.5">
      <c r="C106" s="989">
        <v>93</v>
      </c>
      <c r="D106" s="990" t="str">
        <f>IF(ISBLANK('8c1 - MSA Attribute - Form'!C106),"-",'8c1 - MSA Attribute - Form'!C106)</f>
        <v>-</v>
      </c>
      <c r="E106" s="987" t="str">
        <f>IF(ISBLANK('8c1 - MSA Attribute - Form'!D106),"-",'8c1 - MSA Attribute - Form'!D106)</f>
        <v>-</v>
      </c>
      <c r="F106" s="987" t="str">
        <f>IF(ISBLANK('8c1 - MSA Attribute - Form'!E106),"-",'8c1 - MSA Attribute - Form'!E106)</f>
        <v>-</v>
      </c>
      <c r="G106" s="928"/>
      <c r="H106" s="987" t="str">
        <f>IF(ISBLANK('8c1 - MSA Attribute - Form'!G106),"-",'8c1 - MSA Attribute - Form'!G106)</f>
        <v>-</v>
      </c>
      <c r="I106" s="987" t="str">
        <f>IF(ISBLANK('8c1 - MSA Attribute - Form'!H106),"-",'8c1 - MSA Attribute - Form'!H106)</f>
        <v>-</v>
      </c>
      <c r="J106" s="928"/>
      <c r="K106" s="987" t="str">
        <f>IF(ISBLANK('8c1 - MSA Attribute - Form'!J106),"-",'8c1 - MSA Attribute - Form'!J106)</f>
        <v>-</v>
      </c>
      <c r="L106" s="987" t="str">
        <f>IF(ISBLANK('8c1 - MSA Attribute - Form'!K106),"-",'8c1 - MSA Attribute - Form'!K106)</f>
        <v>-</v>
      </c>
      <c r="M106" s="927" t="str">
        <f>'8c1 - MSA Attribute - Form'!L106</f>
        <v/>
      </c>
      <c r="N106" s="927" t="str">
        <f>'8c1 - MSA Attribute - Form'!M106</f>
        <v/>
      </c>
    </row>
    <row r="107" spans="3:14" ht="15.5">
      <c r="C107" s="989">
        <v>94</v>
      </c>
      <c r="D107" s="990" t="str">
        <f>IF(ISBLANK('8c1 - MSA Attribute - Form'!C107),"-",'8c1 - MSA Attribute - Form'!C107)</f>
        <v>-</v>
      </c>
      <c r="E107" s="987" t="str">
        <f>IF(ISBLANK('8c1 - MSA Attribute - Form'!D107),"-",'8c1 - MSA Attribute - Form'!D107)</f>
        <v>-</v>
      </c>
      <c r="F107" s="987" t="str">
        <f>IF(ISBLANK('8c1 - MSA Attribute - Form'!E107),"-",'8c1 - MSA Attribute - Form'!E107)</f>
        <v>-</v>
      </c>
      <c r="G107" s="928"/>
      <c r="H107" s="987" t="str">
        <f>IF(ISBLANK('8c1 - MSA Attribute - Form'!G107),"-",'8c1 - MSA Attribute - Form'!G107)</f>
        <v>-</v>
      </c>
      <c r="I107" s="987" t="str">
        <f>IF(ISBLANK('8c1 - MSA Attribute - Form'!H107),"-",'8c1 - MSA Attribute - Form'!H107)</f>
        <v>-</v>
      </c>
      <c r="J107" s="928"/>
      <c r="K107" s="987" t="str">
        <f>IF(ISBLANK('8c1 - MSA Attribute - Form'!J107),"-",'8c1 - MSA Attribute - Form'!J107)</f>
        <v>-</v>
      </c>
      <c r="L107" s="987" t="str">
        <f>IF(ISBLANK('8c1 - MSA Attribute - Form'!K107),"-",'8c1 - MSA Attribute - Form'!K107)</f>
        <v>-</v>
      </c>
      <c r="M107" s="927" t="str">
        <f>'8c1 - MSA Attribute - Form'!L107</f>
        <v/>
      </c>
      <c r="N107" s="927" t="str">
        <f>'8c1 - MSA Attribute - Form'!M107</f>
        <v/>
      </c>
    </row>
    <row r="108" spans="3:14" ht="15.5">
      <c r="C108" s="989">
        <v>95</v>
      </c>
      <c r="D108" s="990" t="str">
        <f>IF(ISBLANK('8c1 - MSA Attribute - Form'!C108),"-",'8c1 - MSA Attribute - Form'!C108)</f>
        <v>-</v>
      </c>
      <c r="E108" s="987" t="str">
        <f>IF(ISBLANK('8c1 - MSA Attribute - Form'!D108),"-",'8c1 - MSA Attribute - Form'!D108)</f>
        <v>-</v>
      </c>
      <c r="F108" s="987" t="str">
        <f>IF(ISBLANK('8c1 - MSA Attribute - Form'!E108),"-",'8c1 - MSA Attribute - Form'!E108)</f>
        <v>-</v>
      </c>
      <c r="G108" s="928"/>
      <c r="H108" s="987" t="str">
        <f>IF(ISBLANK('8c1 - MSA Attribute - Form'!G108),"-",'8c1 - MSA Attribute - Form'!G108)</f>
        <v>-</v>
      </c>
      <c r="I108" s="987" t="str">
        <f>IF(ISBLANK('8c1 - MSA Attribute - Form'!H108),"-",'8c1 - MSA Attribute - Form'!H108)</f>
        <v>-</v>
      </c>
      <c r="J108" s="928"/>
      <c r="K108" s="987" t="str">
        <f>IF(ISBLANK('8c1 - MSA Attribute - Form'!J108),"-",'8c1 - MSA Attribute - Form'!J108)</f>
        <v>-</v>
      </c>
      <c r="L108" s="987" t="str">
        <f>IF(ISBLANK('8c1 - MSA Attribute - Form'!K108),"-",'8c1 - MSA Attribute - Form'!K108)</f>
        <v>-</v>
      </c>
      <c r="M108" s="927" t="str">
        <f>'8c1 - MSA Attribute - Form'!L108</f>
        <v/>
      </c>
      <c r="N108" s="927" t="str">
        <f>'8c1 - MSA Attribute - Form'!M108</f>
        <v/>
      </c>
    </row>
    <row r="109" spans="3:14" ht="15.5">
      <c r="C109" s="989">
        <v>96</v>
      </c>
      <c r="D109" s="990" t="str">
        <f>IF(ISBLANK('8c1 - MSA Attribute - Form'!C109),"-",'8c1 - MSA Attribute - Form'!C109)</f>
        <v>-</v>
      </c>
      <c r="E109" s="987" t="str">
        <f>IF(ISBLANK('8c1 - MSA Attribute - Form'!D109),"-",'8c1 - MSA Attribute - Form'!D109)</f>
        <v>-</v>
      </c>
      <c r="F109" s="987" t="str">
        <f>IF(ISBLANK('8c1 - MSA Attribute - Form'!E109),"-",'8c1 - MSA Attribute - Form'!E109)</f>
        <v>-</v>
      </c>
      <c r="G109" s="928"/>
      <c r="H109" s="987" t="str">
        <f>IF(ISBLANK('8c1 - MSA Attribute - Form'!G109),"-",'8c1 - MSA Attribute - Form'!G109)</f>
        <v>-</v>
      </c>
      <c r="I109" s="987" t="str">
        <f>IF(ISBLANK('8c1 - MSA Attribute - Form'!H109),"-",'8c1 - MSA Attribute - Form'!H109)</f>
        <v>-</v>
      </c>
      <c r="J109" s="928"/>
      <c r="K109" s="987" t="str">
        <f>IF(ISBLANK('8c1 - MSA Attribute - Form'!J109),"-",'8c1 - MSA Attribute - Form'!J109)</f>
        <v>-</v>
      </c>
      <c r="L109" s="987" t="str">
        <f>IF(ISBLANK('8c1 - MSA Attribute - Form'!K109),"-",'8c1 - MSA Attribute - Form'!K109)</f>
        <v>-</v>
      </c>
      <c r="M109" s="927" t="str">
        <f>'8c1 - MSA Attribute - Form'!L109</f>
        <v/>
      </c>
      <c r="N109" s="927" t="str">
        <f>'8c1 - MSA Attribute - Form'!M109</f>
        <v/>
      </c>
    </row>
    <row r="110" spans="3:14" ht="15.5">
      <c r="C110" s="989">
        <v>97</v>
      </c>
      <c r="D110" s="990" t="str">
        <f>IF(ISBLANK('8c1 - MSA Attribute - Form'!C110),"-",'8c1 - MSA Attribute - Form'!C110)</f>
        <v>-</v>
      </c>
      <c r="E110" s="987" t="str">
        <f>IF(ISBLANK('8c1 - MSA Attribute - Form'!D110),"-",'8c1 - MSA Attribute - Form'!D110)</f>
        <v>-</v>
      </c>
      <c r="F110" s="987" t="str">
        <f>IF(ISBLANK('8c1 - MSA Attribute - Form'!E110),"-",'8c1 - MSA Attribute - Form'!E110)</f>
        <v>-</v>
      </c>
      <c r="G110" s="928"/>
      <c r="H110" s="987" t="str">
        <f>IF(ISBLANK('8c1 - MSA Attribute - Form'!G110),"-",'8c1 - MSA Attribute - Form'!G110)</f>
        <v>-</v>
      </c>
      <c r="I110" s="987" t="str">
        <f>IF(ISBLANK('8c1 - MSA Attribute - Form'!H110),"-",'8c1 - MSA Attribute - Form'!H110)</f>
        <v>-</v>
      </c>
      <c r="J110" s="928"/>
      <c r="K110" s="987" t="str">
        <f>IF(ISBLANK('8c1 - MSA Attribute - Form'!J110),"-",'8c1 - MSA Attribute - Form'!J110)</f>
        <v>-</v>
      </c>
      <c r="L110" s="987" t="str">
        <f>IF(ISBLANK('8c1 - MSA Attribute - Form'!K110),"-",'8c1 - MSA Attribute - Form'!K110)</f>
        <v>-</v>
      </c>
      <c r="M110" s="927" t="str">
        <f>'8c1 - MSA Attribute - Form'!L110</f>
        <v/>
      </c>
      <c r="N110" s="927" t="str">
        <f>'8c1 - MSA Attribute - Form'!M110</f>
        <v/>
      </c>
    </row>
    <row r="111" spans="3:14" ht="15.5">
      <c r="C111" s="989">
        <v>98</v>
      </c>
      <c r="D111" s="990" t="str">
        <f>IF(ISBLANK('8c1 - MSA Attribute - Form'!C111),"-",'8c1 - MSA Attribute - Form'!C111)</f>
        <v>-</v>
      </c>
      <c r="E111" s="987" t="str">
        <f>IF(ISBLANK('8c1 - MSA Attribute - Form'!D111),"-",'8c1 - MSA Attribute - Form'!D111)</f>
        <v>-</v>
      </c>
      <c r="F111" s="987" t="str">
        <f>IF(ISBLANK('8c1 - MSA Attribute - Form'!E111),"-",'8c1 - MSA Attribute - Form'!E111)</f>
        <v>-</v>
      </c>
      <c r="G111" s="928"/>
      <c r="H111" s="987" t="str">
        <f>IF(ISBLANK('8c1 - MSA Attribute - Form'!G111),"-",'8c1 - MSA Attribute - Form'!G111)</f>
        <v>-</v>
      </c>
      <c r="I111" s="987" t="str">
        <f>IF(ISBLANK('8c1 - MSA Attribute - Form'!H111),"-",'8c1 - MSA Attribute - Form'!H111)</f>
        <v>-</v>
      </c>
      <c r="J111" s="928"/>
      <c r="K111" s="987" t="str">
        <f>IF(ISBLANK('8c1 - MSA Attribute - Form'!J111),"-",'8c1 - MSA Attribute - Form'!J111)</f>
        <v>-</v>
      </c>
      <c r="L111" s="987" t="str">
        <f>IF(ISBLANK('8c1 - MSA Attribute - Form'!K111),"-",'8c1 - MSA Attribute - Form'!K111)</f>
        <v>-</v>
      </c>
      <c r="M111" s="927" t="str">
        <f>'8c1 - MSA Attribute - Form'!L111</f>
        <v/>
      </c>
      <c r="N111" s="927" t="str">
        <f>'8c1 - MSA Attribute - Form'!M111</f>
        <v/>
      </c>
    </row>
    <row r="112" spans="3:14" ht="15.5">
      <c r="C112" s="989">
        <v>99</v>
      </c>
      <c r="D112" s="990" t="str">
        <f>IF(ISBLANK('8c1 - MSA Attribute - Form'!C112),"-",'8c1 - MSA Attribute - Form'!C112)</f>
        <v>-</v>
      </c>
      <c r="E112" s="987" t="str">
        <f>IF(ISBLANK('8c1 - MSA Attribute - Form'!D112),"-",'8c1 - MSA Attribute - Form'!D112)</f>
        <v>-</v>
      </c>
      <c r="F112" s="987" t="str">
        <f>IF(ISBLANK('8c1 - MSA Attribute - Form'!E112),"-",'8c1 - MSA Attribute - Form'!E112)</f>
        <v>-</v>
      </c>
      <c r="G112" s="928"/>
      <c r="H112" s="987" t="str">
        <f>IF(ISBLANK('8c1 - MSA Attribute - Form'!G112),"-",'8c1 - MSA Attribute - Form'!G112)</f>
        <v>-</v>
      </c>
      <c r="I112" s="987" t="str">
        <f>IF(ISBLANK('8c1 - MSA Attribute - Form'!H112),"-",'8c1 - MSA Attribute - Form'!H112)</f>
        <v>-</v>
      </c>
      <c r="J112" s="928"/>
      <c r="K112" s="987" t="str">
        <f>IF(ISBLANK('8c1 - MSA Attribute - Form'!J112),"-",'8c1 - MSA Attribute - Form'!J112)</f>
        <v>-</v>
      </c>
      <c r="L112" s="987" t="str">
        <f>IF(ISBLANK('8c1 - MSA Attribute - Form'!K112),"-",'8c1 - MSA Attribute - Form'!K112)</f>
        <v>-</v>
      </c>
      <c r="M112" s="927" t="str">
        <f>'8c1 - MSA Attribute - Form'!L112</f>
        <v/>
      </c>
      <c r="N112" s="927" t="str">
        <f>'8c1 - MSA Attribute - Form'!M112</f>
        <v/>
      </c>
    </row>
    <row r="113" spans="3:14" ht="16" thickBot="1">
      <c r="C113" s="989">
        <v>100</v>
      </c>
      <c r="D113" s="988" t="str">
        <f>IF(ISBLANK('8c1 - MSA Attribute - Form'!C113),"-",'8c1 - MSA Attribute - Form'!C113)</f>
        <v>-</v>
      </c>
      <c r="E113" s="987" t="str">
        <f>IF(ISBLANK('8c1 - MSA Attribute - Form'!D113),"-",'8c1 - MSA Attribute - Form'!D113)</f>
        <v>-</v>
      </c>
      <c r="F113" s="987" t="str">
        <f>IF(ISBLANK('8c1 - MSA Attribute - Form'!E113),"-",'8c1 - MSA Attribute - Form'!E113)</f>
        <v>-</v>
      </c>
      <c r="G113" s="922"/>
      <c r="H113" s="987" t="str">
        <f>IF(ISBLANK('8c1 - MSA Attribute - Form'!G113),"-",'8c1 - MSA Attribute - Form'!G113)</f>
        <v>-</v>
      </c>
      <c r="I113" s="987" t="str">
        <f>IF(ISBLANK('8c1 - MSA Attribute - Form'!H113),"-",'8c1 - MSA Attribute - Form'!H113)</f>
        <v>-</v>
      </c>
      <c r="J113" s="922"/>
      <c r="K113" s="987" t="str">
        <f>IF(ISBLANK('8c1 - MSA Attribute - Form'!J113),"-",'8c1 - MSA Attribute - Form'!J113)</f>
        <v>-</v>
      </c>
      <c r="L113" s="987" t="str">
        <f>IF(ISBLANK('8c1 - MSA Attribute - Form'!K113),"-",'8c1 - MSA Attribute - Form'!K113)</f>
        <v>-</v>
      </c>
      <c r="M113" s="927" t="str">
        <f>'8c1 - MSA Attribute - Form'!L113</f>
        <v/>
      </c>
      <c r="N113" s="919" t="str">
        <f>'8c1 - MSA Attribute - Form'!M113</f>
        <v/>
      </c>
    </row>
    <row r="114" spans="3:14" ht="18.5" thickBot="1">
      <c r="C114" s="906"/>
      <c r="D114" s="986" t="s">
        <v>521</v>
      </c>
      <c r="E114" s="985"/>
      <c r="F114" s="983" t="e">
        <f>'8c1 - MSA Attribute - Form'!E114</f>
        <v>#DIV/0!</v>
      </c>
      <c r="G114" s="903"/>
      <c r="H114" s="984"/>
      <c r="I114" s="983" t="e">
        <f>'8c1 - MSA Attribute - Form'!H114</f>
        <v>#DIV/0!</v>
      </c>
      <c r="J114" s="903"/>
      <c r="K114" s="984"/>
      <c r="L114" s="983" t="str">
        <f>'8c1 - MSA Attribute - Form'!K114</f>
        <v>0%</v>
      </c>
      <c r="M114" s="900"/>
      <c r="N114" s="982"/>
    </row>
    <row r="115" spans="3:14" ht="18.5" thickBot="1">
      <c r="C115" s="891"/>
      <c r="D115" s="890" t="s">
        <v>519</v>
      </c>
      <c r="E115" s="889"/>
      <c r="F115" s="888" t="str">
        <f>'8c1 - MSA Attribute - Form'!E115</f>
        <v>Known</v>
      </c>
      <c r="G115" s="879"/>
      <c r="H115" s="879"/>
      <c r="I115" s="887" t="str">
        <f>'8c1 - MSA Attribute - Form'!H115</f>
        <v>Known</v>
      </c>
      <c r="J115" s="879"/>
      <c r="K115" s="879"/>
      <c r="L115" s="887" t="str">
        <f>'8c1 - MSA Attribute - Form'!K115</f>
        <v>Known</v>
      </c>
      <c r="M115" s="882"/>
      <c r="N115" s="982"/>
    </row>
    <row r="116" spans="3:14" ht="16" thickBot="1">
      <c r="C116" s="869"/>
      <c r="D116" s="868"/>
      <c r="N116" s="982"/>
    </row>
    <row r="117" spans="3:14" ht="18.5" thickBot="1">
      <c r="C117" s="869"/>
      <c r="D117" s="868"/>
      <c r="F117" s="878"/>
      <c r="G117" s="878"/>
      <c r="H117" s="878"/>
      <c r="I117" s="878"/>
      <c r="J117" s="878"/>
      <c r="K117" s="878"/>
      <c r="L117" s="881" t="s">
        <v>518</v>
      </c>
      <c r="M117" s="876" t="e">
        <f>'8c1 - MSA Attribute - Form'!L117</f>
        <v>#DIV/0!</v>
      </c>
      <c r="N117" s="982"/>
    </row>
    <row r="118" spans="3:14" ht="18.5" thickBot="1">
      <c r="C118" s="869"/>
      <c r="D118" s="868"/>
      <c r="F118" s="878"/>
      <c r="G118" s="878"/>
      <c r="H118" s="878"/>
      <c r="I118" s="878"/>
      <c r="J118" s="879"/>
      <c r="K118" s="878"/>
      <c r="L118" s="878"/>
      <c r="M118" s="877" t="s">
        <v>517</v>
      </c>
      <c r="N118" s="981" t="e">
        <f>'8c1 - MSA Attribute - Form'!M118</f>
        <v>#DIV/0!</v>
      </c>
    </row>
    <row r="119" spans="3:14" ht="18">
      <c r="I119" s="875"/>
      <c r="J119" s="874"/>
      <c r="K119" s="874"/>
      <c r="L119" s="874"/>
      <c r="M119" s="874"/>
      <c r="N119" s="867"/>
    </row>
    <row r="121" spans="3:14" ht="18">
      <c r="C121" s="873"/>
      <c r="D121" s="868"/>
    </row>
    <row r="122" spans="3:14" ht="15.5">
      <c r="C122" s="872"/>
      <c r="D122" s="870"/>
    </row>
    <row r="123" spans="3:14" ht="15.5">
      <c r="C123" s="871"/>
      <c r="D123" s="870"/>
    </row>
    <row r="124" spans="3:14" ht="15.5">
      <c r="C124" s="872"/>
      <c r="D124" s="870"/>
    </row>
    <row r="125" spans="3:14" ht="15.5">
      <c r="C125" s="869"/>
      <c r="D125" s="870"/>
    </row>
    <row r="126" spans="3:14" ht="15.5">
      <c r="C126" s="871"/>
      <c r="D126" s="870"/>
    </row>
    <row r="127" spans="3:14" ht="15.5">
      <c r="C127" s="869"/>
      <c r="D127" s="870"/>
    </row>
    <row r="128" spans="3:14" ht="15.5">
      <c r="C128" s="871"/>
      <c r="D128" s="870"/>
    </row>
  </sheetData>
  <phoneticPr fontId="128" type="noConversion"/>
  <printOptions gridLinesSet="0"/>
  <pageMargins left="0.7" right="0.7" top="0.75" bottom="0.75" header="0.3" footer="0.3"/>
  <pageSetup scale="36" orientation="portrait" r:id="rId1"/>
  <headerFooter>
    <oddHeader>&amp;L&amp;G</oddHeader>
    <oddFooter xml:space="preserve">&amp;LQUAL TM 0027-01 PPAP PACKAGE&amp;R
Printed on: &amp;D
</oddFooter>
  </headerFooter>
  <drawing r:id="rId2"/>
  <legacy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53"/>
  <sheetViews>
    <sheetView showGridLines="0" zoomScaleNormal="100" workbookViewId="0">
      <selection activeCell="L13" sqref="L13"/>
    </sheetView>
  </sheetViews>
  <sheetFormatPr defaultRowHeight="12.5"/>
  <cols>
    <col min="8" max="8" width="10.54296875" customWidth="1"/>
    <col min="19" max="19" width="24.26953125" customWidth="1"/>
    <col min="20" max="20" width="28.7265625" customWidth="1"/>
    <col min="27" max="27" width="32.453125" customWidth="1"/>
    <col min="261" max="261" width="10.54296875" customWidth="1"/>
    <col min="517" max="517" width="10.54296875" customWidth="1"/>
    <col min="773" max="773" width="10.54296875" customWidth="1"/>
    <col min="1029" max="1029" width="10.54296875" customWidth="1"/>
    <col min="1285" max="1285" width="10.54296875" customWidth="1"/>
    <col min="1541" max="1541" width="10.54296875" customWidth="1"/>
    <col min="1797" max="1797" width="10.54296875" customWidth="1"/>
    <col min="2053" max="2053" width="10.54296875" customWidth="1"/>
    <col min="2309" max="2309" width="10.54296875" customWidth="1"/>
    <col min="2565" max="2565" width="10.54296875" customWidth="1"/>
    <col min="2821" max="2821" width="10.54296875" customWidth="1"/>
    <col min="3077" max="3077" width="10.54296875" customWidth="1"/>
    <col min="3333" max="3333" width="10.54296875" customWidth="1"/>
    <col min="3589" max="3589" width="10.54296875" customWidth="1"/>
    <col min="3845" max="3845" width="10.54296875" customWidth="1"/>
    <col min="4101" max="4101" width="10.54296875" customWidth="1"/>
    <col min="4357" max="4357" width="10.54296875" customWidth="1"/>
    <col min="4613" max="4613" width="10.54296875" customWidth="1"/>
    <col min="4869" max="4869" width="10.54296875" customWidth="1"/>
    <col min="5125" max="5125" width="10.54296875" customWidth="1"/>
    <col min="5381" max="5381" width="10.54296875" customWidth="1"/>
    <col min="5637" max="5637" width="10.54296875" customWidth="1"/>
    <col min="5893" max="5893" width="10.54296875" customWidth="1"/>
    <col min="6149" max="6149" width="10.54296875" customWidth="1"/>
    <col min="6405" max="6405" width="10.54296875" customWidth="1"/>
    <col min="6661" max="6661" width="10.54296875" customWidth="1"/>
    <col min="6917" max="6917" width="10.54296875" customWidth="1"/>
    <col min="7173" max="7173" width="10.54296875" customWidth="1"/>
    <col min="7429" max="7429" width="10.54296875" customWidth="1"/>
    <col min="7685" max="7685" width="10.54296875" customWidth="1"/>
    <col min="7941" max="7941" width="10.54296875" customWidth="1"/>
    <col min="8197" max="8197" width="10.54296875" customWidth="1"/>
    <col min="8453" max="8453" width="10.54296875" customWidth="1"/>
    <col min="8709" max="8709" width="10.54296875" customWidth="1"/>
    <col min="8965" max="8965" width="10.54296875" customWidth="1"/>
    <col min="9221" max="9221" width="10.54296875" customWidth="1"/>
    <col min="9477" max="9477" width="10.54296875" customWidth="1"/>
    <col min="9733" max="9733" width="10.54296875" customWidth="1"/>
    <col min="9989" max="9989" width="10.54296875" customWidth="1"/>
    <col min="10245" max="10245" width="10.54296875" customWidth="1"/>
    <col min="10501" max="10501" width="10.54296875" customWidth="1"/>
    <col min="10757" max="10757" width="10.54296875" customWidth="1"/>
    <col min="11013" max="11013" width="10.54296875" customWidth="1"/>
    <col min="11269" max="11269" width="10.54296875" customWidth="1"/>
    <col min="11525" max="11525" width="10.54296875" customWidth="1"/>
    <col min="11781" max="11781" width="10.54296875" customWidth="1"/>
    <col min="12037" max="12037" width="10.54296875" customWidth="1"/>
    <col min="12293" max="12293" width="10.54296875" customWidth="1"/>
    <col min="12549" max="12549" width="10.54296875" customWidth="1"/>
    <col min="12805" max="12805" width="10.54296875" customWidth="1"/>
    <col min="13061" max="13061" width="10.54296875" customWidth="1"/>
    <col min="13317" max="13317" width="10.54296875" customWidth="1"/>
    <col min="13573" max="13573" width="10.54296875" customWidth="1"/>
    <col min="13829" max="13829" width="10.54296875" customWidth="1"/>
    <col min="14085" max="14085" width="10.54296875" customWidth="1"/>
    <col min="14341" max="14341" width="10.54296875" customWidth="1"/>
    <col min="14597" max="14597" width="10.54296875" customWidth="1"/>
    <col min="14853" max="14853" width="10.54296875" customWidth="1"/>
    <col min="15109" max="15109" width="10.54296875" customWidth="1"/>
    <col min="15365" max="15365" width="10.54296875" customWidth="1"/>
    <col min="15621" max="15621" width="10.54296875" customWidth="1"/>
    <col min="15877" max="15877" width="10.54296875" customWidth="1"/>
    <col min="16133" max="16133" width="10.54296875" customWidth="1"/>
  </cols>
  <sheetData>
    <row r="1" spans="1:27" ht="18">
      <c r="A1" s="848"/>
      <c r="B1" s="848"/>
      <c r="C1" s="848"/>
      <c r="D1" s="2352" t="s">
        <v>12</v>
      </c>
      <c r="E1" s="2352"/>
      <c r="F1" s="2352"/>
      <c r="G1" s="2352"/>
      <c r="H1" s="2352"/>
      <c r="I1" s="2352"/>
      <c r="J1" s="2352"/>
      <c r="K1" s="2352"/>
      <c r="L1" s="2352"/>
      <c r="M1" s="2352"/>
      <c r="N1" s="2352"/>
      <c r="O1" s="2352"/>
      <c r="P1" s="2352"/>
      <c r="S1" s="2323" t="s">
        <v>1318</v>
      </c>
      <c r="T1" s="2324"/>
      <c r="U1" s="2324"/>
      <c r="V1" s="2324"/>
      <c r="W1" s="2324"/>
      <c r="X1" s="2324"/>
      <c r="Y1" s="2324"/>
      <c r="Z1" s="2324"/>
      <c r="AA1" s="2324"/>
    </row>
    <row r="2" spans="1:27" ht="16.5">
      <c r="A2" s="2353"/>
      <c r="B2" s="2353"/>
      <c r="C2" s="2353"/>
      <c r="D2" s="2353"/>
      <c r="E2" s="2353"/>
      <c r="F2" s="55"/>
      <c r="G2" s="55"/>
      <c r="H2" s="55"/>
      <c r="I2" s="55"/>
      <c r="J2" s="55"/>
      <c r="K2" s="55"/>
      <c r="L2" s="50"/>
      <c r="M2" s="50"/>
      <c r="N2" s="50"/>
      <c r="O2" s="50"/>
      <c r="P2" s="50"/>
      <c r="S2" s="2324"/>
      <c r="T2" s="2324"/>
      <c r="U2" s="2324"/>
      <c r="V2" s="2324"/>
      <c r="W2" s="2324"/>
      <c r="X2" s="2324"/>
      <c r="Y2" s="2324"/>
      <c r="Z2" s="2324"/>
      <c r="AA2" s="2324"/>
    </row>
    <row r="3" spans="1:27" ht="18">
      <c r="A3" s="1332"/>
      <c r="B3" s="1332"/>
      <c r="C3" s="1332"/>
      <c r="D3" s="1332"/>
      <c r="E3" s="1331"/>
      <c r="F3" s="1331"/>
      <c r="G3" s="1331"/>
      <c r="H3" s="1331"/>
      <c r="I3" s="1331"/>
      <c r="J3" s="1331"/>
      <c r="K3" s="1331"/>
      <c r="L3" s="1331"/>
      <c r="M3" s="1331"/>
      <c r="N3" s="1331"/>
      <c r="O3" s="1331"/>
      <c r="P3" s="1331"/>
      <c r="S3" s="2324"/>
      <c r="T3" s="2324"/>
      <c r="U3" s="2324"/>
      <c r="V3" s="2324"/>
      <c r="W3" s="2324"/>
      <c r="X3" s="2324"/>
      <c r="Y3" s="2324"/>
      <c r="Z3" s="2324"/>
      <c r="AA3" s="2324"/>
    </row>
    <row r="4" spans="1:27">
      <c r="A4" s="2342" t="s">
        <v>493</v>
      </c>
      <c r="B4" s="2342"/>
      <c r="C4" s="2354"/>
      <c r="D4" s="2354"/>
      <c r="E4" s="2354"/>
      <c r="F4" s="2354"/>
      <c r="G4" s="2354"/>
      <c r="H4" s="2354"/>
      <c r="I4" s="2354"/>
      <c r="J4" s="2343" t="s">
        <v>494</v>
      </c>
      <c r="K4" s="2344"/>
      <c r="L4" s="2345"/>
      <c r="M4" s="2355"/>
      <c r="N4" s="2356"/>
      <c r="O4" s="2356"/>
      <c r="P4" s="2356"/>
      <c r="Q4" s="2357"/>
      <c r="S4" s="2184"/>
      <c r="T4" s="2184"/>
      <c r="U4" s="2184"/>
      <c r="V4" s="2184"/>
      <c r="W4" s="2184"/>
      <c r="X4" s="2184"/>
      <c r="Y4" s="2184"/>
      <c r="Z4" s="2184"/>
      <c r="AA4" s="2184"/>
    </row>
    <row r="5" spans="1:27" ht="21" customHeight="1">
      <c r="A5" s="2342" t="s">
        <v>495</v>
      </c>
      <c r="B5" s="2342"/>
      <c r="C5" s="2354"/>
      <c r="D5" s="2354"/>
      <c r="E5" s="2354"/>
      <c r="F5" s="2354"/>
      <c r="G5" s="2354"/>
      <c r="H5" s="2354"/>
      <c r="I5" s="2354"/>
      <c r="J5" s="2343" t="s">
        <v>496</v>
      </c>
      <c r="K5" s="2344"/>
      <c r="L5" s="2345"/>
      <c r="M5" s="2355"/>
      <c r="N5" s="2356"/>
      <c r="O5" s="2356"/>
      <c r="P5" s="2356"/>
      <c r="Q5" s="2357"/>
      <c r="S5" s="2184"/>
      <c r="T5" s="2184"/>
      <c r="U5" s="2184"/>
      <c r="V5" s="2184"/>
      <c r="W5" s="2184"/>
      <c r="X5" s="2184"/>
      <c r="Y5" s="2184"/>
      <c r="Z5" s="2184"/>
      <c r="AA5" s="2184"/>
    </row>
    <row r="6" spans="1:27">
      <c r="A6" s="2346" t="s">
        <v>497</v>
      </c>
      <c r="B6" s="2347"/>
      <c r="C6" s="2346"/>
      <c r="D6" s="2350"/>
      <c r="E6" s="2350"/>
      <c r="F6" s="2350"/>
      <c r="G6" s="2350"/>
      <c r="H6" s="2350"/>
      <c r="I6" s="2347"/>
      <c r="J6" s="2342" t="s">
        <v>498</v>
      </c>
      <c r="K6" s="2342"/>
      <c r="L6" s="2342"/>
      <c r="M6" s="2343"/>
      <c r="N6" s="2344"/>
      <c r="O6" s="2344"/>
      <c r="P6" s="2344"/>
      <c r="Q6" s="2345"/>
      <c r="S6" s="2184"/>
      <c r="T6" s="2184"/>
      <c r="U6" s="2184"/>
      <c r="V6" s="2184"/>
      <c r="W6" s="2184"/>
      <c r="X6" s="2184"/>
      <c r="Y6" s="2184"/>
      <c r="Z6" s="2184"/>
      <c r="AA6" s="2184"/>
    </row>
    <row r="7" spans="1:27" ht="26.5" customHeight="1">
      <c r="A7" s="2348"/>
      <c r="B7" s="2349"/>
      <c r="C7" s="2348"/>
      <c r="D7" s="2351"/>
      <c r="E7" s="2351"/>
      <c r="F7" s="2351"/>
      <c r="G7" s="2351"/>
      <c r="H7" s="2351"/>
      <c r="I7" s="2349"/>
      <c r="J7" s="2342" t="s">
        <v>499</v>
      </c>
      <c r="K7" s="2342"/>
      <c r="L7" s="2342"/>
      <c r="M7" s="2343"/>
      <c r="N7" s="2344"/>
      <c r="O7" s="2344"/>
      <c r="P7" s="2344"/>
      <c r="Q7" s="2345"/>
      <c r="S7" s="2184"/>
      <c r="T7" s="2184"/>
      <c r="U7" s="2184"/>
      <c r="V7" s="2184"/>
      <c r="W7" s="2184"/>
      <c r="X7" s="2184"/>
      <c r="Y7" s="2184"/>
      <c r="Z7" s="2184"/>
      <c r="AA7" s="2184"/>
    </row>
    <row r="8" spans="1:27" ht="21" thickBot="1">
      <c r="A8" s="851" t="s">
        <v>500</v>
      </c>
      <c r="B8" s="2339" t="s">
        <v>501</v>
      </c>
      <c r="C8" s="2340"/>
      <c r="D8" s="2340"/>
      <c r="E8" s="2341" t="s">
        <v>502</v>
      </c>
      <c r="F8" s="2341"/>
      <c r="G8" s="851" t="s">
        <v>503</v>
      </c>
      <c r="H8" s="851" t="s">
        <v>594</v>
      </c>
      <c r="I8" s="851" t="s">
        <v>504</v>
      </c>
      <c r="J8" s="2339" t="s">
        <v>733</v>
      </c>
      <c r="K8" s="2340"/>
      <c r="L8" s="2340"/>
      <c r="M8" s="2340"/>
      <c r="N8" s="2340"/>
      <c r="O8" s="2340"/>
      <c r="P8" s="853" t="s">
        <v>505</v>
      </c>
      <c r="Q8" s="1041" t="s">
        <v>506</v>
      </c>
      <c r="S8" s="2184"/>
      <c r="T8" s="2184"/>
      <c r="U8" s="2184"/>
      <c r="V8" s="2184"/>
      <c r="W8" s="2184"/>
      <c r="X8" s="2184"/>
      <c r="Y8" s="2184"/>
      <c r="Z8" s="2184"/>
      <c r="AA8" s="2184"/>
    </row>
    <row r="9" spans="1:27" ht="13" thickBot="1">
      <c r="A9" s="851"/>
      <c r="B9" s="1365"/>
      <c r="C9" s="1366"/>
      <c r="D9" s="1366"/>
      <c r="E9" s="853"/>
      <c r="F9" s="1368"/>
      <c r="G9" s="851"/>
      <c r="H9" s="851"/>
      <c r="I9" s="851"/>
      <c r="J9" s="1372"/>
      <c r="K9" s="1373"/>
      <c r="L9" s="1373"/>
      <c r="M9" s="1373"/>
      <c r="N9" s="1373"/>
      <c r="O9" s="1374"/>
      <c r="P9" s="1369"/>
      <c r="Q9" s="1367"/>
      <c r="S9" s="2184"/>
      <c r="T9" s="2184"/>
      <c r="U9" s="2184"/>
      <c r="V9" s="2184"/>
      <c r="W9" s="2184"/>
      <c r="X9" s="2184"/>
      <c r="Y9" s="2184"/>
      <c r="Z9" s="2184"/>
      <c r="AA9" s="2184"/>
    </row>
    <row r="10" spans="1:27" ht="25.5" customHeight="1">
      <c r="A10" s="854"/>
      <c r="B10" s="855"/>
      <c r="C10" s="2330"/>
      <c r="D10" s="2331"/>
      <c r="E10" s="856"/>
      <c r="F10" s="1040"/>
      <c r="G10" s="857"/>
      <c r="H10" s="854"/>
      <c r="I10" s="858"/>
      <c r="J10" s="863"/>
      <c r="K10" s="1370"/>
      <c r="L10" s="1370"/>
      <c r="M10" s="1370"/>
      <c r="N10" s="1370"/>
      <c r="O10" s="1371"/>
      <c r="P10" s="860"/>
      <c r="Q10" s="861"/>
      <c r="S10" s="2184"/>
      <c r="T10" s="2184"/>
      <c r="U10" s="2184"/>
      <c r="V10" s="2184"/>
      <c r="W10" s="2184"/>
      <c r="X10" s="2184"/>
      <c r="Y10" s="2184"/>
      <c r="Z10" s="2184"/>
      <c r="AA10" s="2184"/>
    </row>
    <row r="11" spans="1:27" ht="25.5" customHeight="1">
      <c r="A11" s="857"/>
      <c r="B11" s="863"/>
      <c r="C11" s="2330"/>
      <c r="D11" s="2331"/>
      <c r="E11" s="856"/>
      <c r="F11" s="1042"/>
      <c r="G11" s="857"/>
      <c r="H11" s="854"/>
      <c r="I11" s="858"/>
      <c r="J11" s="855"/>
      <c r="K11" s="859"/>
      <c r="L11" s="859"/>
      <c r="M11" s="859"/>
      <c r="N11" s="859"/>
      <c r="O11" s="1040"/>
      <c r="P11" s="860"/>
      <c r="Q11" s="861"/>
      <c r="S11" s="2184"/>
      <c r="T11" s="2184"/>
      <c r="U11" s="2184"/>
      <c r="V11" s="2184"/>
      <c r="W11" s="2184"/>
      <c r="X11" s="2184"/>
      <c r="Y11" s="2184"/>
      <c r="Z11" s="2184"/>
      <c r="AA11" s="2184"/>
    </row>
    <row r="12" spans="1:27" ht="25.5" customHeight="1">
      <c r="A12" s="857"/>
      <c r="B12" s="855"/>
      <c r="C12" s="2330"/>
      <c r="D12" s="2331"/>
      <c r="E12" s="856"/>
      <c r="F12" s="1042"/>
      <c r="G12" s="857"/>
      <c r="H12" s="854"/>
      <c r="I12" s="858"/>
      <c r="J12" s="855"/>
      <c r="K12" s="859"/>
      <c r="L12" s="859"/>
      <c r="M12" s="859"/>
      <c r="N12" s="859"/>
      <c r="O12" s="1040"/>
      <c r="P12" s="860"/>
      <c r="Q12" s="861"/>
      <c r="S12" s="2184"/>
      <c r="T12" s="2184"/>
      <c r="U12" s="2184"/>
      <c r="V12" s="2184"/>
      <c r="W12" s="2184"/>
      <c r="X12" s="2184"/>
      <c r="Y12" s="2184"/>
      <c r="Z12" s="2184"/>
      <c r="AA12" s="2184"/>
    </row>
    <row r="13" spans="1:27" ht="25.5" customHeight="1">
      <c r="A13" s="857"/>
      <c r="B13" s="855"/>
      <c r="C13" s="2330"/>
      <c r="D13" s="2331"/>
      <c r="E13" s="856"/>
      <c r="F13" s="1042"/>
      <c r="G13" s="857"/>
      <c r="H13" s="854"/>
      <c r="I13" s="858"/>
      <c r="J13" s="855"/>
      <c r="K13" s="859"/>
      <c r="L13" s="859"/>
      <c r="M13" s="859"/>
      <c r="N13" s="859"/>
      <c r="O13" s="1040"/>
      <c r="P13" s="860"/>
      <c r="Q13" s="861"/>
      <c r="S13" s="2184"/>
      <c r="T13" s="2184"/>
      <c r="U13" s="2184"/>
      <c r="V13" s="2184"/>
      <c r="W13" s="2184"/>
      <c r="X13" s="2184"/>
      <c r="Y13" s="2184"/>
      <c r="Z13" s="2184"/>
      <c r="AA13" s="2184"/>
    </row>
    <row r="14" spans="1:27" ht="25.5" customHeight="1">
      <c r="A14" s="857"/>
      <c r="B14" s="855"/>
      <c r="C14" s="2330"/>
      <c r="D14" s="2331"/>
      <c r="E14" s="856"/>
      <c r="F14" s="1042"/>
      <c r="G14" s="857"/>
      <c r="H14" s="854"/>
      <c r="I14" s="858"/>
      <c r="J14" s="855"/>
      <c r="K14" s="859"/>
      <c r="L14" s="859"/>
      <c r="M14" s="859"/>
      <c r="N14" s="859"/>
      <c r="O14" s="1040"/>
      <c r="P14" s="860"/>
      <c r="Q14" s="861"/>
      <c r="S14" s="2184"/>
      <c r="T14" s="2184"/>
      <c r="U14" s="2184"/>
      <c r="V14" s="2184"/>
      <c r="W14" s="2184"/>
      <c r="X14" s="2184"/>
      <c r="Y14" s="2184"/>
      <c r="Z14" s="2184"/>
      <c r="AA14" s="2184"/>
    </row>
    <row r="15" spans="1:27" ht="25.5" customHeight="1">
      <c r="A15" s="857"/>
      <c r="B15" s="855"/>
      <c r="C15" s="2330"/>
      <c r="D15" s="2331"/>
      <c r="E15" s="856"/>
      <c r="F15" s="1042"/>
      <c r="G15" s="857"/>
      <c r="H15" s="854"/>
      <c r="I15" s="858"/>
      <c r="J15" s="855"/>
      <c r="K15" s="859"/>
      <c r="L15" s="859"/>
      <c r="M15" s="859"/>
      <c r="N15" s="859"/>
      <c r="O15" s="1040"/>
      <c r="P15" s="860"/>
      <c r="Q15" s="861"/>
      <c r="S15" s="2184"/>
      <c r="T15" s="2184"/>
      <c r="U15" s="2184"/>
      <c r="V15" s="2184"/>
      <c r="W15" s="2184"/>
      <c r="X15" s="2184"/>
      <c r="Y15" s="2184"/>
      <c r="Z15" s="2184"/>
      <c r="AA15" s="2184"/>
    </row>
    <row r="16" spans="1:27" ht="25.5" customHeight="1">
      <c r="A16" s="857"/>
      <c r="B16" s="855"/>
      <c r="C16" s="2330"/>
      <c r="D16" s="2331"/>
      <c r="E16" s="856"/>
      <c r="F16" s="1042"/>
      <c r="G16" s="857"/>
      <c r="H16" s="854"/>
      <c r="I16" s="858"/>
      <c r="J16" s="855"/>
      <c r="K16" s="859"/>
      <c r="L16" s="859"/>
      <c r="M16" s="859"/>
      <c r="N16" s="859"/>
      <c r="O16" s="1040"/>
      <c r="P16" s="860"/>
      <c r="Q16" s="861"/>
      <c r="S16" s="2184"/>
      <c r="T16" s="2184"/>
      <c r="U16" s="2184"/>
      <c r="V16" s="2184"/>
      <c r="W16" s="2184"/>
      <c r="X16" s="2184"/>
      <c r="Y16" s="2184"/>
      <c r="Z16" s="2184"/>
      <c r="AA16" s="2184"/>
    </row>
    <row r="17" spans="1:27" ht="25.5" customHeight="1">
      <c r="A17" s="857"/>
      <c r="B17" s="855"/>
      <c r="C17" s="2330"/>
      <c r="D17" s="2331"/>
      <c r="E17" s="856"/>
      <c r="F17" s="1042"/>
      <c r="G17" s="857"/>
      <c r="H17" s="854"/>
      <c r="I17" s="858"/>
      <c r="J17" s="855"/>
      <c r="K17" s="859"/>
      <c r="L17" s="859"/>
      <c r="M17" s="859"/>
      <c r="N17" s="859"/>
      <c r="O17" s="1040"/>
      <c r="P17" s="860"/>
      <c r="Q17" s="861"/>
      <c r="S17" s="2184"/>
      <c r="T17" s="2184"/>
      <c r="U17" s="2184"/>
      <c r="V17" s="2184"/>
      <c r="W17" s="2184"/>
      <c r="X17" s="2184"/>
      <c r="Y17" s="2184"/>
      <c r="Z17" s="2184"/>
      <c r="AA17" s="2184"/>
    </row>
    <row r="18" spans="1:27" ht="25.5" customHeight="1">
      <c r="A18" s="857"/>
      <c r="B18" s="855"/>
      <c r="C18" s="2330"/>
      <c r="D18" s="2331"/>
      <c r="E18" s="856"/>
      <c r="F18" s="1042"/>
      <c r="G18" s="857"/>
      <c r="H18" s="854"/>
      <c r="I18" s="858"/>
      <c r="J18" s="855"/>
      <c r="K18" s="859"/>
      <c r="L18" s="859"/>
      <c r="M18" s="859"/>
      <c r="N18" s="859"/>
      <c r="O18" s="1040"/>
      <c r="P18" s="860"/>
      <c r="Q18" s="861"/>
      <c r="S18" s="2184"/>
      <c r="T18" s="2184"/>
      <c r="U18" s="2184"/>
      <c r="V18" s="2184"/>
      <c r="W18" s="2184"/>
      <c r="X18" s="2184"/>
      <c r="Y18" s="2184"/>
      <c r="Z18" s="2184"/>
      <c r="AA18" s="2184"/>
    </row>
    <row r="19" spans="1:27" ht="25.5" customHeight="1">
      <c r="A19" s="857"/>
      <c r="B19" s="855"/>
      <c r="C19" s="2330"/>
      <c r="D19" s="2331"/>
      <c r="E19" s="856"/>
      <c r="F19" s="1042"/>
      <c r="G19" s="857"/>
      <c r="H19" s="854"/>
      <c r="I19" s="858"/>
      <c r="J19" s="855"/>
      <c r="K19" s="859"/>
      <c r="L19" s="859"/>
      <c r="M19" s="859"/>
      <c r="N19" s="859"/>
      <c r="O19" s="1040"/>
      <c r="P19" s="860"/>
      <c r="Q19" s="861"/>
      <c r="S19" s="2184"/>
      <c r="T19" s="2184"/>
      <c r="U19" s="2184"/>
      <c r="V19" s="2184"/>
      <c r="W19" s="2184"/>
      <c r="X19" s="2184"/>
      <c r="Y19" s="2184"/>
      <c r="Z19" s="2184"/>
      <c r="AA19" s="2184"/>
    </row>
    <row r="20" spans="1:27" ht="25.5" customHeight="1">
      <c r="A20" s="857"/>
      <c r="B20" s="855"/>
      <c r="C20" s="2330"/>
      <c r="D20" s="2331"/>
      <c r="E20" s="856"/>
      <c r="F20" s="1042"/>
      <c r="G20" s="857"/>
      <c r="H20" s="854"/>
      <c r="I20" s="858"/>
      <c r="J20" s="855"/>
      <c r="K20" s="859"/>
      <c r="L20" s="859"/>
      <c r="M20" s="859"/>
      <c r="N20" s="859"/>
      <c r="O20" s="1040"/>
      <c r="P20" s="860"/>
      <c r="Q20" s="861"/>
      <c r="S20" s="2184"/>
      <c r="T20" s="2184"/>
      <c r="U20" s="2184"/>
      <c r="V20" s="2184"/>
      <c r="W20" s="2184"/>
      <c r="X20" s="2184"/>
      <c r="Y20" s="2184"/>
      <c r="Z20" s="2184"/>
      <c r="AA20" s="2184"/>
    </row>
    <row r="21" spans="1:27" ht="25.5" customHeight="1">
      <c r="A21" s="857"/>
      <c r="B21" s="855"/>
      <c r="C21" s="2330"/>
      <c r="D21" s="2331"/>
      <c r="E21" s="856"/>
      <c r="F21" s="1042"/>
      <c r="G21" s="857"/>
      <c r="H21" s="854"/>
      <c r="I21" s="858"/>
      <c r="J21" s="855"/>
      <c r="K21" s="859"/>
      <c r="L21" s="859"/>
      <c r="M21" s="859"/>
      <c r="N21" s="859"/>
      <c r="O21" s="1040"/>
      <c r="P21" s="860"/>
      <c r="Q21" s="861"/>
      <c r="S21" s="2184"/>
      <c r="T21" s="2184"/>
      <c r="U21" s="2184"/>
      <c r="V21" s="2184"/>
      <c r="W21" s="2184"/>
      <c r="X21" s="2184"/>
      <c r="Y21" s="2184"/>
      <c r="Z21" s="2184"/>
      <c r="AA21" s="2184"/>
    </row>
    <row r="22" spans="1:27" ht="25.5" customHeight="1">
      <c r="A22" s="857"/>
      <c r="B22" s="855"/>
      <c r="C22" s="2330"/>
      <c r="D22" s="2331"/>
      <c r="E22" s="856"/>
      <c r="F22" s="1042"/>
      <c r="G22" s="857"/>
      <c r="H22" s="854"/>
      <c r="I22" s="858"/>
      <c r="J22" s="855"/>
      <c r="K22" s="859"/>
      <c r="L22" s="859"/>
      <c r="M22" s="859"/>
      <c r="N22" s="859"/>
      <c r="O22" s="1040"/>
      <c r="P22" s="860"/>
      <c r="Q22" s="861"/>
      <c r="S22" s="2184"/>
      <c r="T22" s="2184"/>
      <c r="U22" s="2184"/>
      <c r="V22" s="2184"/>
      <c r="W22" s="2184"/>
      <c r="X22" s="2184"/>
      <c r="Y22" s="2184"/>
      <c r="Z22" s="2184"/>
      <c r="AA22" s="2184"/>
    </row>
    <row r="23" spans="1:27" ht="25.5" customHeight="1">
      <c r="A23" s="857"/>
      <c r="B23" s="855"/>
      <c r="C23" s="2330"/>
      <c r="D23" s="2331"/>
      <c r="E23" s="856"/>
      <c r="F23" s="1042"/>
      <c r="G23" s="857"/>
      <c r="H23" s="854"/>
      <c r="I23" s="858"/>
      <c r="J23" s="855"/>
      <c r="K23" s="859"/>
      <c r="L23" s="859"/>
      <c r="M23" s="859"/>
      <c r="N23" s="859"/>
      <c r="O23" s="1040"/>
      <c r="P23" s="860"/>
      <c r="Q23" s="861"/>
      <c r="S23" s="2184"/>
      <c r="T23" s="2184"/>
      <c r="U23" s="2184"/>
      <c r="V23" s="2184"/>
      <c r="W23" s="2184"/>
      <c r="X23" s="2184"/>
      <c r="Y23" s="2184"/>
      <c r="Z23" s="2184"/>
      <c r="AA23" s="2184"/>
    </row>
    <row r="24" spans="1:27" ht="25.5" customHeight="1">
      <c r="A24" s="857"/>
      <c r="B24" s="855"/>
      <c r="C24" s="2330"/>
      <c r="D24" s="2331"/>
      <c r="E24" s="856"/>
      <c r="F24" s="1042"/>
      <c r="G24" s="857"/>
      <c r="H24" s="854"/>
      <c r="I24" s="858"/>
      <c r="J24" s="855"/>
      <c r="K24" s="859"/>
      <c r="L24" s="859"/>
      <c r="M24" s="859"/>
      <c r="N24" s="859"/>
      <c r="O24" s="1040"/>
      <c r="P24" s="860"/>
      <c r="Q24" s="861"/>
      <c r="S24" s="2184"/>
      <c r="T24" s="2184"/>
      <c r="U24" s="2184"/>
      <c r="V24" s="2184"/>
      <c r="W24" s="2184"/>
      <c r="X24" s="2184"/>
      <c r="Y24" s="2184"/>
      <c r="Z24" s="2184"/>
      <c r="AA24" s="2184"/>
    </row>
    <row r="25" spans="1:27" ht="25.5" customHeight="1">
      <c r="A25" s="857"/>
      <c r="B25" s="855"/>
      <c r="C25" s="2330"/>
      <c r="D25" s="2331"/>
      <c r="E25" s="856"/>
      <c r="F25" s="1042"/>
      <c r="G25" s="857"/>
      <c r="H25" s="854"/>
      <c r="I25" s="858"/>
      <c r="J25" s="855"/>
      <c r="K25" s="859"/>
      <c r="L25" s="859"/>
      <c r="M25" s="859"/>
      <c r="N25" s="859"/>
      <c r="O25" s="1040"/>
      <c r="P25" s="860"/>
      <c r="Q25" s="861"/>
      <c r="S25" s="2184"/>
      <c r="T25" s="2184"/>
      <c r="U25" s="2184"/>
      <c r="V25" s="2184"/>
      <c r="W25" s="2184"/>
      <c r="X25" s="2184"/>
      <c r="Y25" s="2184"/>
      <c r="Z25" s="2184"/>
      <c r="AA25" s="2184"/>
    </row>
    <row r="26" spans="1:27" ht="25.5" customHeight="1">
      <c r="A26" s="857"/>
      <c r="B26" s="855"/>
      <c r="C26" s="2330"/>
      <c r="D26" s="2331"/>
      <c r="E26" s="856"/>
      <c r="F26" s="1042"/>
      <c r="G26" s="857"/>
      <c r="H26" s="854"/>
      <c r="I26" s="858"/>
      <c r="J26" s="855"/>
      <c r="K26" s="859"/>
      <c r="L26" s="859"/>
      <c r="M26" s="859"/>
      <c r="N26" s="859"/>
      <c r="O26" s="1040"/>
      <c r="P26" s="860"/>
      <c r="Q26" s="861"/>
      <c r="S26" s="2184"/>
      <c r="T26" s="2184"/>
      <c r="U26" s="2184"/>
      <c r="V26" s="2184"/>
      <c r="W26" s="2184"/>
      <c r="X26" s="2184"/>
      <c r="Y26" s="2184"/>
      <c r="Z26" s="2184"/>
      <c r="AA26" s="2184"/>
    </row>
    <row r="27" spans="1:27" ht="25.5" customHeight="1">
      <c r="A27" s="857"/>
      <c r="B27" s="855"/>
      <c r="C27" s="2330"/>
      <c r="D27" s="2331"/>
      <c r="E27" s="856"/>
      <c r="F27" s="1042"/>
      <c r="G27" s="857"/>
      <c r="H27" s="854"/>
      <c r="I27" s="858"/>
      <c r="J27" s="855"/>
      <c r="K27" s="859"/>
      <c r="L27" s="859"/>
      <c r="M27" s="859"/>
      <c r="N27" s="859"/>
      <c r="O27" s="1040"/>
      <c r="P27" s="860"/>
      <c r="Q27" s="861"/>
      <c r="S27" s="2184"/>
      <c r="T27" s="2184"/>
      <c r="U27" s="2184"/>
      <c r="V27" s="2184"/>
      <c r="W27" s="2184"/>
      <c r="X27" s="2184"/>
      <c r="Y27" s="2184"/>
      <c r="Z27" s="2184"/>
      <c r="AA27" s="2184"/>
    </row>
    <row r="28" spans="1:27" ht="25.5" customHeight="1">
      <c r="A28" s="857"/>
      <c r="B28" s="855"/>
      <c r="C28" s="2330"/>
      <c r="D28" s="2331"/>
      <c r="E28" s="856"/>
      <c r="F28" s="1042"/>
      <c r="G28" s="857"/>
      <c r="H28" s="854"/>
      <c r="I28" s="858"/>
      <c r="J28" s="855"/>
      <c r="K28" s="859"/>
      <c r="L28" s="859"/>
      <c r="M28" s="859"/>
      <c r="N28" s="859"/>
      <c r="O28" s="1040"/>
      <c r="P28" s="860"/>
      <c r="Q28" s="861"/>
      <c r="S28" s="2184"/>
      <c r="T28" s="2184"/>
      <c r="U28" s="2184"/>
      <c r="V28" s="2184"/>
      <c r="W28" s="2184"/>
      <c r="X28" s="2184"/>
      <c r="Y28" s="2184"/>
      <c r="Z28" s="2184"/>
      <c r="AA28" s="2184"/>
    </row>
    <row r="29" spans="1:27" ht="25.5" customHeight="1">
      <c r="A29" s="857"/>
      <c r="B29" s="855"/>
      <c r="C29" s="2330"/>
      <c r="D29" s="2331"/>
      <c r="E29" s="856"/>
      <c r="F29" s="1042"/>
      <c r="G29" s="857"/>
      <c r="H29" s="854"/>
      <c r="I29" s="858"/>
      <c r="J29" s="855"/>
      <c r="K29" s="859"/>
      <c r="L29" s="859"/>
      <c r="M29" s="859"/>
      <c r="N29" s="859"/>
      <c r="O29" s="1040"/>
      <c r="P29" s="860"/>
      <c r="Q29" s="861"/>
      <c r="S29" s="2184"/>
      <c r="T29" s="2184"/>
      <c r="U29" s="2184"/>
      <c r="V29" s="2184"/>
      <c r="W29" s="2184"/>
      <c r="X29" s="2184"/>
      <c r="Y29" s="2184"/>
      <c r="Z29" s="2184"/>
      <c r="AA29" s="2184"/>
    </row>
    <row r="30" spans="1:27" ht="25.5" customHeight="1">
      <c r="A30" s="857"/>
      <c r="B30" s="855"/>
      <c r="C30" s="2330"/>
      <c r="D30" s="2331"/>
      <c r="E30" s="856"/>
      <c r="F30" s="1042"/>
      <c r="G30" s="857"/>
      <c r="H30" s="854"/>
      <c r="I30" s="858"/>
      <c r="J30" s="855"/>
      <c r="K30" s="859"/>
      <c r="L30" s="859"/>
      <c r="M30" s="859"/>
      <c r="N30" s="859"/>
      <c r="O30" s="1040"/>
      <c r="P30" s="860"/>
      <c r="Q30" s="861"/>
      <c r="S30" s="2184"/>
      <c r="T30" s="2184"/>
      <c r="U30" s="2184"/>
      <c r="V30" s="2184"/>
      <c r="W30" s="2184"/>
      <c r="X30" s="2184"/>
      <c r="Y30" s="2184"/>
      <c r="Z30" s="2184"/>
      <c r="AA30" s="2184"/>
    </row>
    <row r="31" spans="1:27" ht="25.5" customHeight="1">
      <c r="A31" s="857"/>
      <c r="B31" s="855"/>
      <c r="C31" s="2330"/>
      <c r="D31" s="2331"/>
      <c r="E31" s="856"/>
      <c r="F31" s="1042"/>
      <c r="G31" s="857"/>
      <c r="H31" s="854"/>
      <c r="I31" s="858"/>
      <c r="J31" s="855"/>
      <c r="K31" s="859"/>
      <c r="L31" s="859"/>
      <c r="M31" s="859"/>
      <c r="N31" s="859"/>
      <c r="O31" s="1040"/>
      <c r="P31" s="860"/>
      <c r="Q31" s="861"/>
      <c r="S31" s="2184"/>
      <c r="T31" s="2184"/>
      <c r="U31" s="2184"/>
      <c r="V31" s="2184"/>
      <c r="W31" s="2184"/>
      <c r="X31" s="2184"/>
      <c r="Y31" s="2184"/>
      <c r="Z31" s="2184"/>
      <c r="AA31" s="2184"/>
    </row>
    <row r="32" spans="1:27" ht="25.5" customHeight="1">
      <c r="A32" s="857"/>
      <c r="B32" s="855"/>
      <c r="C32" s="2330"/>
      <c r="D32" s="2331"/>
      <c r="E32" s="856"/>
      <c r="F32" s="1042"/>
      <c r="G32" s="857"/>
      <c r="H32" s="854"/>
      <c r="I32" s="858"/>
      <c r="J32" s="855"/>
      <c r="K32" s="859"/>
      <c r="L32" s="859"/>
      <c r="M32" s="859"/>
      <c r="N32" s="859"/>
      <c r="O32" s="1040"/>
      <c r="P32" s="860"/>
      <c r="Q32" s="861"/>
      <c r="S32" s="2184"/>
      <c r="T32" s="2184"/>
      <c r="U32" s="2184"/>
      <c r="V32" s="2184"/>
      <c r="W32" s="2184"/>
      <c r="X32" s="2184"/>
      <c r="Y32" s="2184"/>
      <c r="Z32" s="2184"/>
      <c r="AA32" s="2184"/>
    </row>
    <row r="33" spans="1:27" ht="25.5" customHeight="1">
      <c r="A33" s="857"/>
      <c r="B33" s="855"/>
      <c r="C33" s="2330"/>
      <c r="D33" s="2331"/>
      <c r="E33" s="856"/>
      <c r="F33" s="1042"/>
      <c r="G33" s="857"/>
      <c r="H33" s="854"/>
      <c r="I33" s="858"/>
      <c r="J33" s="855"/>
      <c r="K33" s="859"/>
      <c r="L33" s="859"/>
      <c r="M33" s="859"/>
      <c r="N33" s="859"/>
      <c r="O33" s="1040"/>
      <c r="P33" s="860"/>
      <c r="Q33" s="861"/>
      <c r="S33" s="2184"/>
      <c r="T33" s="2184"/>
      <c r="U33" s="2184"/>
      <c r="V33" s="2184"/>
      <c r="W33" s="2184"/>
      <c r="X33" s="2184"/>
      <c r="Y33" s="2184"/>
      <c r="Z33" s="2184"/>
      <c r="AA33" s="2184"/>
    </row>
    <row r="34" spans="1:27" ht="25.5" customHeight="1">
      <c r="A34" s="857"/>
      <c r="B34" s="855"/>
      <c r="C34" s="2330"/>
      <c r="D34" s="2331"/>
      <c r="E34" s="856"/>
      <c r="F34" s="1042"/>
      <c r="G34" s="857"/>
      <c r="H34" s="854"/>
      <c r="I34" s="858"/>
      <c r="J34" s="855"/>
      <c r="K34" s="859"/>
      <c r="L34" s="859"/>
      <c r="M34" s="859"/>
      <c r="N34" s="859"/>
      <c r="O34" s="1040"/>
      <c r="P34" s="860"/>
      <c r="Q34" s="861"/>
      <c r="S34" s="2184"/>
      <c r="T34" s="2184"/>
      <c r="U34" s="2184"/>
      <c r="V34" s="2184"/>
      <c r="W34" s="2184"/>
      <c r="X34" s="2184"/>
      <c r="Y34" s="2184"/>
      <c r="Z34" s="2184"/>
      <c r="AA34" s="2184"/>
    </row>
    <row r="35" spans="1:27" ht="25.5" customHeight="1">
      <c r="A35" s="857"/>
      <c r="B35" s="855"/>
      <c r="C35" s="2330"/>
      <c r="D35" s="2331"/>
      <c r="E35" s="856"/>
      <c r="F35" s="1042"/>
      <c r="G35" s="857"/>
      <c r="H35" s="854"/>
      <c r="I35" s="858"/>
      <c r="J35" s="855"/>
      <c r="K35" s="859"/>
      <c r="L35" s="859"/>
      <c r="M35" s="859"/>
      <c r="N35" s="859"/>
      <c r="O35" s="1040"/>
      <c r="P35" s="860"/>
      <c r="Q35" s="861"/>
      <c r="S35" s="2184"/>
      <c r="T35" s="2184"/>
      <c r="U35" s="2184"/>
      <c r="V35" s="2184"/>
      <c r="W35" s="2184"/>
      <c r="X35" s="2184"/>
      <c r="Y35" s="2184"/>
      <c r="Z35" s="2184"/>
      <c r="AA35" s="2184"/>
    </row>
    <row r="36" spans="1:27" ht="25.5" customHeight="1">
      <c r="A36" s="857"/>
      <c r="B36" s="855"/>
      <c r="C36" s="2330"/>
      <c r="D36" s="2331"/>
      <c r="E36" s="856"/>
      <c r="F36" s="1042"/>
      <c r="G36" s="857"/>
      <c r="H36" s="854"/>
      <c r="I36" s="858"/>
      <c r="J36" s="855"/>
      <c r="K36" s="859"/>
      <c r="L36" s="859"/>
      <c r="M36" s="859"/>
      <c r="N36" s="859"/>
      <c r="O36" s="1040"/>
      <c r="P36" s="860"/>
      <c r="Q36" s="861"/>
      <c r="S36" s="2184"/>
      <c r="T36" s="2184"/>
      <c r="U36" s="2184"/>
      <c r="V36" s="2184"/>
      <c r="W36" s="2184"/>
      <c r="X36" s="2184"/>
      <c r="Y36" s="2184"/>
      <c r="Z36" s="2184"/>
      <c r="AA36" s="2184"/>
    </row>
    <row r="37" spans="1:27" ht="25.5" customHeight="1">
      <c r="A37" s="857"/>
      <c r="B37" s="855"/>
      <c r="C37" s="2330"/>
      <c r="D37" s="2331"/>
      <c r="E37" s="856"/>
      <c r="F37" s="1042"/>
      <c r="G37" s="857"/>
      <c r="H37" s="854"/>
      <c r="I37" s="858"/>
      <c r="J37" s="855"/>
      <c r="K37" s="859"/>
      <c r="L37" s="859"/>
      <c r="M37" s="859"/>
      <c r="N37" s="859"/>
      <c r="O37" s="1040"/>
      <c r="P37" s="860"/>
      <c r="Q37" s="861"/>
      <c r="S37" s="1344"/>
      <c r="T37" s="1344"/>
      <c r="U37" s="1344"/>
      <c r="V37" s="1344"/>
      <c r="W37" s="1344"/>
      <c r="X37" s="1344"/>
      <c r="Y37" s="1344"/>
      <c r="Z37" s="1344"/>
      <c r="AA37" s="1344"/>
    </row>
    <row r="38" spans="1:27" ht="25.5" customHeight="1">
      <c r="A38" s="857"/>
      <c r="B38" s="855"/>
      <c r="C38" s="2330"/>
      <c r="D38" s="2331"/>
      <c r="E38" s="856"/>
      <c r="F38" s="1042"/>
      <c r="G38" s="857"/>
      <c r="H38" s="854"/>
      <c r="I38" s="858"/>
      <c r="J38" s="855"/>
      <c r="K38" s="859"/>
      <c r="L38" s="859"/>
      <c r="M38" s="859"/>
      <c r="N38" s="859"/>
      <c r="O38" s="1040"/>
      <c r="P38" s="860"/>
      <c r="Q38" s="861"/>
      <c r="S38" s="1344"/>
      <c r="T38" s="1344"/>
      <c r="U38" s="1344"/>
      <c r="V38" s="1344"/>
      <c r="W38" s="1344"/>
      <c r="X38" s="1344"/>
      <c r="Y38" s="1344"/>
      <c r="Z38" s="1344"/>
      <c r="AA38" s="1344"/>
    </row>
    <row r="39" spans="1:27" ht="25.5" customHeight="1">
      <c r="A39" s="857"/>
      <c r="B39" s="855"/>
      <c r="C39" s="2330"/>
      <c r="D39" s="2331"/>
      <c r="E39" s="856"/>
      <c r="F39" s="1042"/>
      <c r="G39" s="857"/>
      <c r="H39" s="854"/>
      <c r="I39" s="858"/>
      <c r="J39" s="855"/>
      <c r="K39" s="859"/>
      <c r="L39" s="859"/>
      <c r="M39" s="859"/>
      <c r="N39" s="859"/>
      <c r="O39" s="1040"/>
      <c r="P39" s="860"/>
      <c r="Q39" s="861"/>
      <c r="S39" s="1344"/>
      <c r="T39" s="1344"/>
      <c r="U39" s="1344"/>
      <c r="V39" s="1344"/>
      <c r="W39" s="1344"/>
      <c r="X39" s="1344"/>
      <c r="Y39" s="1344"/>
      <c r="Z39" s="1344"/>
      <c r="AA39" s="1344"/>
    </row>
    <row r="40" spans="1:27" ht="25.5" customHeight="1">
      <c r="A40" s="857"/>
      <c r="B40" s="855"/>
      <c r="C40" s="2330"/>
      <c r="D40" s="2331"/>
      <c r="E40" s="856"/>
      <c r="F40" s="1042"/>
      <c r="G40" s="857"/>
      <c r="H40" s="854"/>
      <c r="I40" s="858"/>
      <c r="J40" s="855"/>
      <c r="K40" s="859"/>
      <c r="L40" s="859"/>
      <c r="M40" s="859"/>
      <c r="N40" s="859"/>
      <c r="O40" s="1040"/>
      <c r="P40" s="860"/>
      <c r="Q40" s="861"/>
      <c r="S40" s="1344"/>
      <c r="T40" s="1344"/>
      <c r="U40" s="1344"/>
      <c r="V40" s="1344"/>
      <c r="W40" s="1344"/>
      <c r="X40" s="1344"/>
      <c r="Y40" s="1344"/>
      <c r="Z40" s="1344"/>
      <c r="AA40" s="1344"/>
    </row>
    <row r="41" spans="1:27" ht="25.5" customHeight="1">
      <c r="A41" s="857"/>
      <c r="B41" s="855"/>
      <c r="C41" s="2330"/>
      <c r="D41" s="2331"/>
      <c r="E41" s="856"/>
      <c r="F41" s="1042"/>
      <c r="G41" s="857"/>
      <c r="H41" s="854"/>
      <c r="I41" s="858"/>
      <c r="J41" s="855"/>
      <c r="K41" s="859"/>
      <c r="L41" s="859"/>
      <c r="M41" s="859"/>
      <c r="N41" s="859"/>
      <c r="O41" s="1040"/>
      <c r="P41" s="860"/>
      <c r="Q41" s="861"/>
      <c r="S41" s="1344"/>
      <c r="T41" s="1344"/>
      <c r="U41" s="1344"/>
      <c r="V41" s="1344"/>
      <c r="W41" s="1344"/>
      <c r="X41" s="1344"/>
      <c r="Y41" s="1344"/>
      <c r="Z41" s="1344"/>
      <c r="AA41" s="1344"/>
    </row>
    <row r="42" spans="1:27" ht="25.5" customHeight="1">
      <c r="A42" s="857"/>
      <c r="B42" s="855"/>
      <c r="C42" s="2330"/>
      <c r="D42" s="2331"/>
      <c r="E42" s="856"/>
      <c r="F42" s="1042"/>
      <c r="G42" s="857"/>
      <c r="H42" s="854"/>
      <c r="I42" s="858"/>
      <c r="J42" s="855"/>
      <c r="K42" s="859"/>
      <c r="L42" s="859"/>
      <c r="M42" s="859"/>
      <c r="N42" s="859"/>
      <c r="O42" s="1040"/>
      <c r="P42" s="860"/>
      <c r="Q42" s="861"/>
      <c r="S42" s="1344"/>
      <c r="T42" s="1344"/>
      <c r="U42" s="1344"/>
      <c r="V42" s="1344"/>
      <c r="W42" s="1344"/>
      <c r="X42" s="1344"/>
      <c r="Y42" s="1344"/>
      <c r="Z42" s="1344"/>
      <c r="AA42" s="1344"/>
    </row>
    <row r="43" spans="1:27" ht="25.5" customHeight="1">
      <c r="A43" s="857"/>
      <c r="B43" s="855"/>
      <c r="C43" s="2330"/>
      <c r="D43" s="2331"/>
      <c r="E43" s="856"/>
      <c r="F43" s="1042"/>
      <c r="G43" s="857"/>
      <c r="H43" s="854"/>
      <c r="I43" s="858"/>
      <c r="J43" s="855"/>
      <c r="K43" s="859"/>
      <c r="L43" s="859"/>
      <c r="M43" s="859"/>
      <c r="N43" s="859"/>
      <c r="O43" s="1040"/>
      <c r="P43" s="860"/>
      <c r="Q43" s="861"/>
      <c r="S43" s="1344"/>
      <c r="T43" s="1344"/>
      <c r="U43" s="1344"/>
      <c r="V43" s="1344"/>
      <c r="W43" s="1344"/>
      <c r="X43" s="1344"/>
      <c r="Y43" s="1344"/>
      <c r="Z43" s="1344"/>
      <c r="AA43" s="1344"/>
    </row>
    <row r="44" spans="1:27" ht="25.5" customHeight="1">
      <c r="A44" s="857"/>
      <c r="B44" s="855"/>
      <c r="C44" s="2330"/>
      <c r="D44" s="2331"/>
      <c r="E44" s="856"/>
      <c r="F44" s="1042"/>
      <c r="G44" s="857"/>
      <c r="H44" s="854"/>
      <c r="I44" s="858"/>
      <c r="J44" s="855"/>
      <c r="K44" s="859"/>
      <c r="L44" s="859"/>
      <c r="M44" s="859"/>
      <c r="N44" s="859"/>
      <c r="O44" s="1040"/>
      <c r="P44" s="860"/>
      <c r="Q44" s="861"/>
      <c r="S44" s="1344"/>
      <c r="T44" s="1344"/>
      <c r="U44" s="1344"/>
      <c r="V44" s="1344"/>
      <c r="W44" s="1344"/>
      <c r="X44" s="1344"/>
      <c r="Y44" s="1344"/>
      <c r="Z44" s="1344"/>
      <c r="AA44" s="1344"/>
    </row>
    <row r="45" spans="1:27" ht="25.5" customHeight="1">
      <c r="A45" s="857"/>
      <c r="B45" s="855"/>
      <c r="C45" s="2330"/>
      <c r="D45" s="2331"/>
      <c r="E45" s="856"/>
      <c r="F45" s="1042"/>
      <c r="G45" s="857"/>
      <c r="H45" s="854"/>
      <c r="I45" s="858"/>
      <c r="J45" s="855"/>
      <c r="K45" s="859"/>
      <c r="L45" s="859"/>
      <c r="M45" s="859"/>
      <c r="N45" s="859"/>
      <c r="O45" s="1040"/>
      <c r="P45" s="860"/>
      <c r="Q45" s="861"/>
      <c r="S45" s="1344"/>
      <c r="T45" s="1344"/>
      <c r="U45" s="1344"/>
      <c r="V45" s="1344"/>
      <c r="W45" s="1344"/>
      <c r="X45" s="1344"/>
      <c r="Y45" s="1344"/>
      <c r="Z45" s="1344"/>
      <c r="AA45" s="1344"/>
    </row>
    <row r="46" spans="1:27" ht="25.5" customHeight="1">
      <c r="A46" s="857"/>
      <c r="B46" s="855"/>
      <c r="C46" s="2330"/>
      <c r="D46" s="2331"/>
      <c r="E46" s="856"/>
      <c r="F46" s="1042"/>
      <c r="G46" s="857"/>
      <c r="H46" s="854"/>
      <c r="I46" s="858"/>
      <c r="J46" s="855"/>
      <c r="K46" s="859"/>
      <c r="L46" s="859"/>
      <c r="M46" s="859"/>
      <c r="N46" s="859"/>
      <c r="O46" s="1040"/>
      <c r="P46" s="860"/>
      <c r="Q46" s="861"/>
      <c r="S46" s="1344"/>
      <c r="T46" s="1344"/>
      <c r="U46" s="1344"/>
      <c r="V46" s="1344"/>
      <c r="W46" s="1344"/>
      <c r="X46" s="1344"/>
      <c r="Y46" s="1344"/>
      <c r="Z46" s="1344"/>
      <c r="AA46" s="1344"/>
    </row>
    <row r="47" spans="1:27">
      <c r="A47" s="857"/>
      <c r="B47" s="855"/>
      <c r="C47" s="2330"/>
      <c r="D47" s="2331"/>
      <c r="E47" s="856"/>
      <c r="F47" s="1042"/>
      <c r="G47" s="857"/>
      <c r="H47" s="854"/>
      <c r="I47" s="858"/>
      <c r="J47" s="855"/>
      <c r="K47" s="859"/>
      <c r="L47" s="859"/>
      <c r="M47" s="859"/>
      <c r="N47" s="859"/>
      <c r="O47" s="1040"/>
      <c r="P47" s="860"/>
      <c r="Q47" s="861"/>
      <c r="S47" s="1344"/>
      <c r="T47" s="1344"/>
      <c r="U47" s="1344"/>
      <c r="V47" s="1344"/>
      <c r="W47" s="1344"/>
      <c r="X47" s="1344"/>
      <c r="Y47" s="1344"/>
      <c r="Z47" s="1344"/>
      <c r="AA47" s="1344"/>
    </row>
    <row r="48" spans="1:27">
      <c r="A48" s="54"/>
      <c r="B48" s="54"/>
      <c r="C48" s="54"/>
      <c r="D48" s="54"/>
      <c r="E48" s="54"/>
      <c r="F48" s="54"/>
      <c r="G48" s="54"/>
      <c r="H48" s="54"/>
      <c r="I48" s="54"/>
      <c r="J48" s="54"/>
      <c r="K48" s="54"/>
      <c r="L48" s="54"/>
      <c r="M48" s="54"/>
      <c r="N48" s="54"/>
      <c r="O48" s="54"/>
      <c r="P48" s="54"/>
      <c r="Q48" s="54"/>
      <c r="S48" s="1344"/>
      <c r="T48" s="1344"/>
      <c r="U48" s="1344"/>
      <c r="V48" s="1344"/>
      <c r="W48" s="1344"/>
      <c r="X48" s="1344"/>
      <c r="Y48" s="1344"/>
      <c r="Z48" s="1344"/>
      <c r="AA48" s="1344"/>
    </row>
    <row r="49" spans="1:27">
      <c r="A49" s="54"/>
      <c r="B49" s="54"/>
      <c r="C49" s="54"/>
      <c r="D49" s="54"/>
      <c r="E49" s="865"/>
      <c r="F49" s="865"/>
      <c r="G49" s="54"/>
      <c r="H49" s="54"/>
      <c r="I49" s="2332" t="s">
        <v>507</v>
      </c>
      <c r="J49" s="2333"/>
      <c r="K49" s="2333"/>
      <c r="L49" s="2333"/>
      <c r="M49" s="2333"/>
      <c r="N49" s="2333"/>
      <c r="O49" s="2333"/>
      <c r="P49" s="2333"/>
      <c r="Q49" s="2334"/>
      <c r="S49" s="1344"/>
      <c r="T49" s="1344"/>
      <c r="U49" s="1344"/>
      <c r="V49" s="1344"/>
      <c r="W49" s="1344"/>
      <c r="X49" s="1344"/>
      <c r="Y49" s="1344"/>
      <c r="Z49" s="1344"/>
      <c r="AA49" s="1344"/>
    </row>
    <row r="50" spans="1:27">
      <c r="A50" s="54"/>
      <c r="B50" s="54"/>
      <c r="C50" s="54"/>
      <c r="D50" s="54"/>
      <c r="E50" s="54"/>
      <c r="F50" s="54"/>
      <c r="G50" s="54"/>
      <c r="H50" s="54"/>
      <c r="I50" s="54"/>
      <c r="J50" s="54"/>
      <c r="K50" s="54"/>
      <c r="L50" s="54"/>
      <c r="M50" s="54"/>
      <c r="N50" s="54"/>
      <c r="O50" s="54"/>
      <c r="P50" s="54"/>
      <c r="Q50" s="54"/>
      <c r="S50" s="1344"/>
      <c r="T50" s="1344"/>
      <c r="U50" s="1344"/>
      <c r="V50" s="1344"/>
      <c r="W50" s="1344"/>
      <c r="X50" s="1344"/>
      <c r="Y50" s="1344"/>
      <c r="Z50" s="1344"/>
      <c r="AA50" s="1344"/>
    </row>
    <row r="51" spans="1:27" ht="15.5">
      <c r="A51" s="2335"/>
      <c r="B51" s="2335"/>
      <c r="C51" s="866"/>
      <c r="D51" s="866"/>
      <c r="E51" s="54"/>
      <c r="F51" s="54"/>
      <c r="G51" s="54"/>
      <c r="H51" s="54"/>
      <c r="I51" s="54"/>
      <c r="J51" s="2336" t="s">
        <v>456</v>
      </c>
      <c r="K51" s="2337"/>
      <c r="L51" s="2337" t="s">
        <v>508</v>
      </c>
      <c r="M51" s="2337"/>
      <c r="N51" s="2337"/>
      <c r="O51" s="2337" t="s">
        <v>2</v>
      </c>
      <c r="P51" s="2337"/>
      <c r="Q51" s="2338"/>
      <c r="S51" s="1344"/>
      <c r="T51" s="1344"/>
      <c r="U51" s="1344"/>
      <c r="V51" s="1344"/>
      <c r="W51" s="1344"/>
      <c r="X51" s="1344"/>
      <c r="Y51" s="1344"/>
      <c r="Z51" s="1344"/>
      <c r="AA51" s="1344"/>
    </row>
    <row r="52" spans="1:27" ht="15.5">
      <c r="A52" s="2325"/>
      <c r="B52" s="2325"/>
      <c r="C52" s="866"/>
      <c r="D52" s="866"/>
      <c r="E52" s="54"/>
      <c r="F52" s="55"/>
      <c r="G52" s="2326"/>
      <c r="H52" s="2326"/>
      <c r="I52" s="2326"/>
      <c r="J52" s="2327"/>
      <c r="K52" s="2328"/>
      <c r="L52" s="2328"/>
      <c r="M52" s="2328"/>
      <c r="N52" s="2328"/>
      <c r="O52" s="2328"/>
      <c r="P52" s="2328"/>
      <c r="Q52" s="2329"/>
      <c r="S52" s="1344"/>
      <c r="T52" s="1344"/>
      <c r="U52" s="1344"/>
      <c r="V52" s="1344"/>
      <c r="W52" s="1344"/>
      <c r="X52" s="1344"/>
      <c r="Y52" s="1344"/>
      <c r="Z52" s="1344"/>
      <c r="AA52" s="1344"/>
    </row>
    <row r="53" spans="1:27">
      <c r="A53" s="54"/>
      <c r="B53" s="54"/>
      <c r="C53" s="54"/>
      <c r="D53" s="54"/>
      <c r="E53" s="54"/>
      <c r="F53" s="54"/>
      <c r="G53" s="54"/>
      <c r="H53" s="54"/>
      <c r="I53" s="54"/>
      <c r="J53" s="54"/>
      <c r="K53" s="54"/>
      <c r="L53" s="54"/>
      <c r="M53" s="54"/>
      <c r="N53" s="54"/>
      <c r="O53" s="54"/>
      <c r="P53" s="54"/>
      <c r="Q53" s="54"/>
    </row>
  </sheetData>
  <protectedRanges>
    <protectedRange sqref="B12:K51" name="Range3_1"/>
    <protectedRange sqref="D4:F7" name="Range1_1"/>
    <protectedRange sqref="D2:F3" name="Range1"/>
  </protectedRanges>
  <mergeCells count="69">
    <mergeCell ref="D1:P1"/>
    <mergeCell ref="A2:E2"/>
    <mergeCell ref="C4:I4"/>
    <mergeCell ref="C5:I5"/>
    <mergeCell ref="A4:B4"/>
    <mergeCell ref="A5:B5"/>
    <mergeCell ref="J4:L4"/>
    <mergeCell ref="J5:L5"/>
    <mergeCell ref="M4:Q4"/>
    <mergeCell ref="M5:Q5"/>
    <mergeCell ref="J6:L6"/>
    <mergeCell ref="J7:L7"/>
    <mergeCell ref="M6:Q6"/>
    <mergeCell ref="M7:Q7"/>
    <mergeCell ref="A6:B7"/>
    <mergeCell ref="C6:I7"/>
    <mergeCell ref="B8:D8"/>
    <mergeCell ref="E8:F8"/>
    <mergeCell ref="J8:O8"/>
    <mergeCell ref="C21:D21"/>
    <mergeCell ref="C10:D10"/>
    <mergeCell ref="C11:D11"/>
    <mergeCell ref="C12:D12"/>
    <mergeCell ref="C13:D13"/>
    <mergeCell ref="C14:D14"/>
    <mergeCell ref="C15:D15"/>
    <mergeCell ref="C16:D16"/>
    <mergeCell ref="C17:D17"/>
    <mergeCell ref="C18:D18"/>
    <mergeCell ref="C19:D19"/>
    <mergeCell ref="C20:D20"/>
    <mergeCell ref="C33:D33"/>
    <mergeCell ref="C22:D22"/>
    <mergeCell ref="C23:D23"/>
    <mergeCell ref="C24:D24"/>
    <mergeCell ref="C25:D25"/>
    <mergeCell ref="C26:D26"/>
    <mergeCell ref="C27:D27"/>
    <mergeCell ref="C28:D28"/>
    <mergeCell ref="C29:D29"/>
    <mergeCell ref="C30:D30"/>
    <mergeCell ref="C31:D31"/>
    <mergeCell ref="C32:D32"/>
    <mergeCell ref="C40:D40"/>
    <mergeCell ref="C41:D41"/>
    <mergeCell ref="C42:D42"/>
    <mergeCell ref="C43:D43"/>
    <mergeCell ref="C44:D44"/>
    <mergeCell ref="C35:D35"/>
    <mergeCell ref="C36:D36"/>
    <mergeCell ref="C37:D37"/>
    <mergeCell ref="C38:D38"/>
    <mergeCell ref="C39:D39"/>
    <mergeCell ref="S1:AA3"/>
    <mergeCell ref="S4:AA36"/>
    <mergeCell ref="A52:B52"/>
    <mergeCell ref="G52:I52"/>
    <mergeCell ref="J52:K52"/>
    <mergeCell ref="L52:N52"/>
    <mergeCell ref="O52:Q52"/>
    <mergeCell ref="C46:D46"/>
    <mergeCell ref="C47:D47"/>
    <mergeCell ref="I49:Q49"/>
    <mergeCell ref="A51:B51"/>
    <mergeCell ref="J51:K51"/>
    <mergeCell ref="L51:N51"/>
    <mergeCell ref="O51:Q51"/>
    <mergeCell ref="C45:D45"/>
    <mergeCell ref="C34:D34"/>
  </mergeCells>
  <phoneticPr fontId="128" type="noConversion"/>
  <pageMargins left="0.7" right="0.7" top="0.51600000000000001"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39"/>
  <sheetViews>
    <sheetView showGridLines="0" zoomScaleNormal="100" workbookViewId="0">
      <selection activeCell="I13" sqref="I13:N13"/>
    </sheetView>
  </sheetViews>
  <sheetFormatPr defaultRowHeight="12.5"/>
  <sheetData>
    <row r="1" spans="1:17" ht="18">
      <c r="A1" s="848"/>
      <c r="B1" s="848"/>
      <c r="C1" s="848"/>
      <c r="D1" s="2352" t="s">
        <v>509</v>
      </c>
      <c r="E1" s="2352"/>
      <c r="F1" s="2352"/>
      <c r="G1" s="2352"/>
      <c r="H1" s="2352"/>
      <c r="I1" s="2352"/>
      <c r="J1" s="2352"/>
      <c r="K1" s="2352"/>
      <c r="L1" s="2352"/>
      <c r="M1" s="2352"/>
      <c r="N1" s="2352"/>
      <c r="O1" s="2352"/>
      <c r="P1" s="2352"/>
      <c r="Q1" s="55"/>
    </row>
    <row r="2" spans="1:17" ht="16.5">
      <c r="A2" s="2353"/>
      <c r="B2" s="2353"/>
      <c r="C2" s="2353"/>
      <c r="D2" s="2353"/>
      <c r="E2" s="2353"/>
      <c r="F2" s="55"/>
      <c r="G2" s="55"/>
      <c r="H2" s="55"/>
      <c r="I2" s="55"/>
      <c r="J2" s="55"/>
      <c r="K2" s="55"/>
      <c r="L2" s="50"/>
      <c r="M2" s="50"/>
      <c r="N2" s="50"/>
      <c r="O2" s="50"/>
      <c r="P2" s="50"/>
      <c r="Q2" s="55"/>
    </row>
    <row r="3" spans="1:17" ht="18">
      <c r="A3" s="850"/>
      <c r="B3" s="850"/>
      <c r="C3" s="850"/>
      <c r="D3" s="850"/>
      <c r="E3" s="849"/>
      <c r="F3" s="849"/>
      <c r="G3" s="849"/>
      <c r="H3" s="849"/>
      <c r="I3" s="849"/>
      <c r="J3" s="849"/>
      <c r="K3" s="849"/>
      <c r="L3" s="849"/>
      <c r="M3" s="849"/>
      <c r="N3" s="849"/>
      <c r="O3" s="849"/>
      <c r="P3" s="849"/>
      <c r="Q3" s="55"/>
    </row>
    <row r="4" spans="1:17" ht="12.75" customHeight="1">
      <c r="A4" s="2369" t="s">
        <v>493</v>
      </c>
      <c r="B4" s="2370"/>
      <c r="C4" s="2371"/>
      <c r="D4" s="2369"/>
      <c r="E4" s="2370"/>
      <c r="F4" s="2370"/>
      <c r="G4" s="2370"/>
      <c r="H4" s="2371"/>
      <c r="I4" s="2365" t="s">
        <v>494</v>
      </c>
      <c r="J4" s="2365"/>
      <c r="K4" s="2365"/>
      <c r="L4" s="2369"/>
      <c r="M4" s="2370"/>
      <c r="N4" s="2370"/>
      <c r="O4" s="2370"/>
      <c r="P4" s="2371"/>
      <c r="Q4" s="54"/>
    </row>
    <row r="5" spans="1:17" ht="12.75" customHeight="1">
      <c r="A5" s="1353" t="s">
        <v>495</v>
      </c>
      <c r="B5" s="1353"/>
      <c r="C5" s="1353"/>
      <c r="D5" s="2369"/>
      <c r="E5" s="2370"/>
      <c r="F5" s="2370"/>
      <c r="G5" s="2370"/>
      <c r="H5" s="2371"/>
      <c r="I5" s="2365" t="s">
        <v>496</v>
      </c>
      <c r="J5" s="2365"/>
      <c r="K5" s="2365"/>
      <c r="L5" s="2369"/>
      <c r="M5" s="2370"/>
      <c r="N5" s="2370"/>
      <c r="O5" s="2370"/>
      <c r="P5" s="2371"/>
      <c r="Q5" s="54"/>
    </row>
    <row r="6" spans="1:17">
      <c r="A6" s="2365" t="s">
        <v>510</v>
      </c>
      <c r="B6" s="2365"/>
      <c r="C6" s="2365"/>
      <c r="D6" s="2365"/>
      <c r="E6" s="2365"/>
      <c r="F6" s="2365"/>
      <c r="G6" s="2365"/>
      <c r="H6" s="2365"/>
      <c r="I6" s="2365" t="s">
        <v>498</v>
      </c>
      <c r="J6" s="2365"/>
      <c r="K6" s="2365"/>
      <c r="L6" s="2369"/>
      <c r="M6" s="2370"/>
      <c r="N6" s="2370"/>
      <c r="O6" s="2370"/>
      <c r="P6" s="2371"/>
      <c r="Q6" s="54"/>
    </row>
    <row r="7" spans="1:17">
      <c r="A7" s="2365"/>
      <c r="B7" s="2365"/>
      <c r="C7" s="2365"/>
      <c r="D7" s="2365"/>
      <c r="E7" s="2365"/>
      <c r="F7" s="2365"/>
      <c r="G7" s="2365"/>
      <c r="H7" s="2365"/>
      <c r="I7" s="2365" t="s">
        <v>499</v>
      </c>
      <c r="J7" s="2365"/>
      <c r="K7" s="2365"/>
      <c r="L7" s="2369"/>
      <c r="M7" s="2370"/>
      <c r="N7" s="2370"/>
      <c r="O7" s="2370"/>
      <c r="P7" s="2371"/>
      <c r="Q7" s="54"/>
    </row>
    <row r="8" spans="1:17" ht="20.5">
      <c r="A8" s="851" t="s">
        <v>500</v>
      </c>
      <c r="B8" s="2366" t="s">
        <v>511</v>
      </c>
      <c r="C8" s="2367"/>
      <c r="D8" s="2367"/>
      <c r="E8" s="2368" t="s">
        <v>502</v>
      </c>
      <c r="F8" s="2368"/>
      <c r="G8" s="851" t="s">
        <v>503</v>
      </c>
      <c r="H8" s="851" t="s">
        <v>504</v>
      </c>
      <c r="I8" s="2366" t="s">
        <v>512</v>
      </c>
      <c r="J8" s="2367"/>
      <c r="K8" s="2367"/>
      <c r="L8" s="2367"/>
      <c r="M8" s="2367"/>
      <c r="N8" s="2367"/>
      <c r="O8" s="851" t="s">
        <v>505</v>
      </c>
      <c r="P8" s="1352" t="s">
        <v>506</v>
      </c>
      <c r="Q8" s="54"/>
    </row>
    <row r="9" spans="1:17" ht="37.5" customHeight="1">
      <c r="A9" s="1354"/>
      <c r="B9" s="1355"/>
      <c r="C9" s="2361"/>
      <c r="D9" s="2362"/>
      <c r="E9" s="1356"/>
      <c r="F9" s="1357"/>
      <c r="G9" s="1358"/>
      <c r="H9" s="1359"/>
      <c r="I9" s="2363"/>
      <c r="J9" s="2364"/>
      <c r="K9" s="2364"/>
      <c r="L9" s="2364"/>
      <c r="M9" s="2364"/>
      <c r="N9" s="2362"/>
      <c r="O9" s="1360"/>
      <c r="P9" s="1361"/>
      <c r="Q9" s="862"/>
    </row>
    <row r="10" spans="1:17" ht="37.5" customHeight="1">
      <c r="A10" s="1358"/>
      <c r="B10" s="1362"/>
      <c r="C10" s="2361"/>
      <c r="D10" s="2362"/>
      <c r="E10" s="1356"/>
      <c r="F10" s="1363"/>
      <c r="G10" s="1358"/>
      <c r="H10" s="1359"/>
      <c r="I10" s="2363"/>
      <c r="J10" s="2364"/>
      <c r="K10" s="2364"/>
      <c r="L10" s="2364"/>
      <c r="M10" s="2364"/>
      <c r="N10" s="2362"/>
      <c r="O10" s="1360"/>
      <c r="P10" s="1361"/>
      <c r="Q10" s="862"/>
    </row>
    <row r="11" spans="1:17" ht="37.5" customHeight="1">
      <c r="A11" s="1358"/>
      <c r="B11" s="1355"/>
      <c r="C11" s="2361"/>
      <c r="D11" s="2362"/>
      <c r="E11" s="1356"/>
      <c r="F11" s="1363"/>
      <c r="G11" s="1358"/>
      <c r="H11" s="1359"/>
      <c r="I11" s="2363"/>
      <c r="J11" s="2364"/>
      <c r="K11" s="2364"/>
      <c r="L11" s="2364"/>
      <c r="M11" s="2364"/>
      <c r="N11" s="2362"/>
      <c r="O11" s="1360"/>
      <c r="P11" s="1361"/>
      <c r="Q11" s="862"/>
    </row>
    <row r="12" spans="1:17" ht="37.5" customHeight="1">
      <c r="A12" s="1358"/>
      <c r="B12" s="1355"/>
      <c r="C12" s="2361"/>
      <c r="D12" s="2362"/>
      <c r="E12" s="1356"/>
      <c r="F12" s="1363"/>
      <c r="G12" s="1358"/>
      <c r="H12" s="1359"/>
      <c r="I12" s="2363"/>
      <c r="J12" s="2364"/>
      <c r="K12" s="2364"/>
      <c r="L12" s="2364"/>
      <c r="M12" s="2364"/>
      <c r="N12" s="2362"/>
      <c r="O12" s="1360"/>
      <c r="P12" s="1361"/>
      <c r="Q12" s="862"/>
    </row>
    <row r="13" spans="1:17" ht="37.5" customHeight="1">
      <c r="A13" s="1358"/>
      <c r="B13" s="1355"/>
      <c r="C13" s="2361"/>
      <c r="D13" s="2362"/>
      <c r="E13" s="1356"/>
      <c r="F13" s="1363"/>
      <c r="G13" s="1358"/>
      <c r="H13" s="1359"/>
      <c r="I13" s="2363"/>
      <c r="J13" s="2364"/>
      <c r="K13" s="2364"/>
      <c r="L13" s="2364"/>
      <c r="M13" s="2364"/>
      <c r="N13" s="2362"/>
      <c r="O13" s="1360"/>
      <c r="P13" s="1361"/>
      <c r="Q13" s="862"/>
    </row>
    <row r="14" spans="1:17" ht="37.5" customHeight="1">
      <c r="A14" s="1358"/>
      <c r="B14" s="1355"/>
      <c r="C14" s="2361"/>
      <c r="D14" s="2362"/>
      <c r="E14" s="1356"/>
      <c r="F14" s="1363"/>
      <c r="G14" s="1358"/>
      <c r="H14" s="1359"/>
      <c r="I14" s="2363"/>
      <c r="J14" s="2364"/>
      <c r="K14" s="2364"/>
      <c r="L14" s="2364"/>
      <c r="M14" s="2364"/>
      <c r="N14" s="2362"/>
      <c r="O14" s="1360"/>
      <c r="P14" s="1361"/>
      <c r="Q14" s="862"/>
    </row>
    <row r="15" spans="1:17" ht="37.5" customHeight="1">
      <c r="A15" s="1358"/>
      <c r="B15" s="1355"/>
      <c r="C15" s="2361"/>
      <c r="D15" s="2362"/>
      <c r="E15" s="1356"/>
      <c r="F15" s="1363"/>
      <c r="G15" s="1358"/>
      <c r="H15" s="1359"/>
      <c r="I15" s="2363"/>
      <c r="J15" s="2364"/>
      <c r="K15" s="2364"/>
      <c r="L15" s="2364"/>
      <c r="M15" s="2364"/>
      <c r="N15" s="2362"/>
      <c r="O15" s="1360"/>
      <c r="P15" s="1361"/>
      <c r="Q15" s="862"/>
    </row>
    <row r="16" spans="1:17" ht="37.5" customHeight="1">
      <c r="A16" s="1358"/>
      <c r="B16" s="1355"/>
      <c r="C16" s="2361"/>
      <c r="D16" s="2362"/>
      <c r="E16" s="1356"/>
      <c r="F16" s="1363"/>
      <c r="G16" s="1358"/>
      <c r="H16" s="1359"/>
      <c r="I16" s="2363"/>
      <c r="J16" s="2364"/>
      <c r="K16" s="2364"/>
      <c r="L16" s="2364"/>
      <c r="M16" s="2364"/>
      <c r="N16" s="2362"/>
      <c r="O16" s="1360"/>
      <c r="P16" s="1361"/>
      <c r="Q16" s="862"/>
    </row>
    <row r="17" spans="1:17" ht="37.5" customHeight="1">
      <c r="A17" s="1358"/>
      <c r="B17" s="1355"/>
      <c r="C17" s="2361"/>
      <c r="D17" s="2362"/>
      <c r="E17" s="1356"/>
      <c r="F17" s="1363"/>
      <c r="G17" s="1358"/>
      <c r="H17" s="1359"/>
      <c r="I17" s="2363"/>
      <c r="J17" s="2364"/>
      <c r="K17" s="2364"/>
      <c r="L17" s="2364"/>
      <c r="M17" s="2364"/>
      <c r="N17" s="2362"/>
      <c r="O17" s="1360"/>
      <c r="P17" s="1361"/>
      <c r="Q17" s="862"/>
    </row>
    <row r="18" spans="1:17" ht="37.5" customHeight="1">
      <c r="A18" s="1358"/>
      <c r="B18" s="1355"/>
      <c r="C18" s="2361"/>
      <c r="D18" s="2362"/>
      <c r="E18" s="1356"/>
      <c r="F18" s="1363"/>
      <c r="G18" s="1358"/>
      <c r="H18" s="1359"/>
      <c r="I18" s="2363"/>
      <c r="J18" s="2364"/>
      <c r="K18" s="2364"/>
      <c r="L18" s="2364"/>
      <c r="M18" s="2364"/>
      <c r="N18" s="2362"/>
      <c r="O18" s="1360"/>
      <c r="P18" s="1361"/>
      <c r="Q18" s="862"/>
    </row>
    <row r="19" spans="1:17" ht="37.5" customHeight="1">
      <c r="A19" s="1358"/>
      <c r="B19" s="1355"/>
      <c r="C19" s="2361"/>
      <c r="D19" s="2362"/>
      <c r="E19" s="1356"/>
      <c r="F19" s="1363"/>
      <c r="G19" s="1358"/>
      <c r="H19" s="1359"/>
      <c r="I19" s="2363"/>
      <c r="J19" s="2364"/>
      <c r="K19" s="2364"/>
      <c r="L19" s="2364"/>
      <c r="M19" s="2364"/>
      <c r="N19" s="2362"/>
      <c r="O19" s="1360"/>
      <c r="P19" s="1361"/>
      <c r="Q19" s="862"/>
    </row>
    <row r="20" spans="1:17" ht="37.5" customHeight="1">
      <c r="A20" s="1358"/>
      <c r="B20" s="1355"/>
      <c r="C20" s="2361"/>
      <c r="D20" s="2362"/>
      <c r="E20" s="1356"/>
      <c r="F20" s="1363"/>
      <c r="G20" s="1358"/>
      <c r="H20" s="1359"/>
      <c r="I20" s="2363"/>
      <c r="J20" s="2364"/>
      <c r="K20" s="2364"/>
      <c r="L20" s="2364"/>
      <c r="M20" s="2364"/>
      <c r="N20" s="2362"/>
      <c r="O20" s="1360"/>
      <c r="P20" s="1361"/>
      <c r="Q20" s="862"/>
    </row>
    <row r="21" spans="1:17" ht="37.5" customHeight="1">
      <c r="A21" s="1358"/>
      <c r="B21" s="1355"/>
      <c r="C21" s="2361"/>
      <c r="D21" s="2362"/>
      <c r="E21" s="1356"/>
      <c r="F21" s="1363"/>
      <c r="G21" s="1358"/>
      <c r="H21" s="1359"/>
      <c r="I21" s="2363"/>
      <c r="J21" s="2364"/>
      <c r="K21" s="2364"/>
      <c r="L21" s="2364"/>
      <c r="M21" s="2364"/>
      <c r="N21" s="2362"/>
      <c r="O21" s="1360"/>
      <c r="P21" s="1361"/>
      <c r="Q21" s="862"/>
    </row>
    <row r="22" spans="1:17" ht="37.5" customHeight="1">
      <c r="A22" s="1358"/>
      <c r="B22" s="1355"/>
      <c r="C22" s="2361"/>
      <c r="D22" s="2362"/>
      <c r="E22" s="1356"/>
      <c r="F22" s="1363"/>
      <c r="G22" s="1358"/>
      <c r="H22" s="1359"/>
      <c r="I22" s="2363"/>
      <c r="J22" s="2364"/>
      <c r="K22" s="2364"/>
      <c r="L22" s="2364"/>
      <c r="M22" s="2364"/>
      <c r="N22" s="2362"/>
      <c r="O22" s="1360"/>
      <c r="P22" s="1361"/>
      <c r="Q22" s="862"/>
    </row>
    <row r="23" spans="1:17" ht="37.5" customHeight="1">
      <c r="A23" s="1358"/>
      <c r="B23" s="1355"/>
      <c r="C23" s="2361"/>
      <c r="D23" s="2362"/>
      <c r="E23" s="1356"/>
      <c r="F23" s="1363"/>
      <c r="G23" s="1358"/>
      <c r="H23" s="1359"/>
      <c r="I23" s="2363"/>
      <c r="J23" s="2364"/>
      <c r="K23" s="2364"/>
      <c r="L23" s="2364"/>
      <c r="M23" s="2364"/>
      <c r="N23" s="2362"/>
      <c r="O23" s="1360"/>
      <c r="P23" s="1361"/>
      <c r="Q23" s="862"/>
    </row>
    <row r="24" spans="1:17" ht="37.5" customHeight="1">
      <c r="A24" s="1358"/>
      <c r="B24" s="1355"/>
      <c r="C24" s="2361"/>
      <c r="D24" s="2362"/>
      <c r="E24" s="1356"/>
      <c r="F24" s="1363"/>
      <c r="G24" s="1358"/>
      <c r="H24" s="1359"/>
      <c r="I24" s="2363"/>
      <c r="J24" s="2364"/>
      <c r="K24" s="2364"/>
      <c r="L24" s="2364"/>
      <c r="M24" s="2364"/>
      <c r="N24" s="2362"/>
      <c r="O24" s="1360"/>
      <c r="P24" s="1361"/>
      <c r="Q24" s="862"/>
    </row>
    <row r="25" spans="1:17" ht="37.5" customHeight="1">
      <c r="A25" s="1358"/>
      <c r="B25" s="1355"/>
      <c r="C25" s="2361"/>
      <c r="D25" s="2362"/>
      <c r="E25" s="1356"/>
      <c r="F25" s="1363"/>
      <c r="G25" s="1358"/>
      <c r="H25" s="1359"/>
      <c r="I25" s="2363"/>
      <c r="J25" s="2364"/>
      <c r="K25" s="2364"/>
      <c r="L25" s="2364"/>
      <c r="M25" s="2364"/>
      <c r="N25" s="2362"/>
      <c r="O25" s="1360"/>
      <c r="P25" s="1361"/>
      <c r="Q25" s="862"/>
    </row>
    <row r="26" spans="1:17" ht="37.5" customHeight="1">
      <c r="A26" s="1358"/>
      <c r="B26" s="1355"/>
      <c r="C26" s="2361"/>
      <c r="D26" s="2362"/>
      <c r="E26" s="1356"/>
      <c r="F26" s="1363"/>
      <c r="G26" s="1358"/>
      <c r="H26" s="1359"/>
      <c r="I26" s="2363"/>
      <c r="J26" s="2364"/>
      <c r="K26" s="2364"/>
      <c r="L26" s="2364"/>
      <c r="M26" s="2364"/>
      <c r="N26" s="2362"/>
      <c r="O26" s="1360"/>
      <c r="P26" s="1361"/>
      <c r="Q26" s="862"/>
    </row>
    <row r="27" spans="1:17" ht="37.5" customHeight="1">
      <c r="A27" s="1358"/>
      <c r="B27" s="1355"/>
      <c r="C27" s="1875"/>
      <c r="D27" s="1876"/>
      <c r="E27" s="1356"/>
      <c r="F27" s="1878"/>
      <c r="G27" s="1358"/>
      <c r="H27" s="1359"/>
      <c r="I27" s="1877"/>
      <c r="J27" s="1878"/>
      <c r="K27" s="1878"/>
      <c r="L27" s="1878"/>
      <c r="M27" s="1878"/>
      <c r="N27" s="1876"/>
      <c r="O27" s="1360"/>
      <c r="P27" s="1361"/>
      <c r="Q27" s="862"/>
    </row>
    <row r="28" spans="1:17" ht="37.5" customHeight="1">
      <c r="A28" s="1358"/>
      <c r="B28" s="1355"/>
      <c r="C28" s="1875"/>
      <c r="D28" s="1876"/>
      <c r="E28" s="1356"/>
      <c r="F28" s="1878"/>
      <c r="G28" s="1358"/>
      <c r="H28" s="1359"/>
      <c r="I28" s="1877"/>
      <c r="J28" s="1878"/>
      <c r="K28" s="1878"/>
      <c r="L28" s="1878"/>
      <c r="M28" s="1878"/>
      <c r="N28" s="1876"/>
      <c r="O28" s="1360"/>
      <c r="P28" s="1361"/>
      <c r="Q28" s="862"/>
    </row>
    <row r="29" spans="1:17" ht="37.5" customHeight="1">
      <c r="A29" s="1358"/>
      <c r="B29" s="1355"/>
      <c r="C29" s="2361"/>
      <c r="D29" s="2362"/>
      <c r="E29" s="1356"/>
      <c r="F29" s="1363"/>
      <c r="G29" s="1358"/>
      <c r="H29" s="1359"/>
      <c r="I29" s="2363"/>
      <c r="J29" s="2364"/>
      <c r="K29" s="2364"/>
      <c r="L29" s="2364"/>
      <c r="M29" s="2364"/>
      <c r="N29" s="2362"/>
      <c r="O29" s="1360"/>
      <c r="P29" s="1361"/>
      <c r="Q29" s="862"/>
    </row>
    <row r="30" spans="1:17" ht="37.5" customHeight="1">
      <c r="A30" s="1358"/>
      <c r="B30" s="1355"/>
      <c r="C30" s="2361"/>
      <c r="D30" s="2362"/>
      <c r="E30" s="1356"/>
      <c r="F30" s="1363"/>
      <c r="G30" s="1358"/>
      <c r="H30" s="1359"/>
      <c r="I30" s="2363"/>
      <c r="J30" s="2364"/>
      <c r="K30" s="2364"/>
      <c r="L30" s="2364"/>
      <c r="M30" s="2364"/>
      <c r="N30" s="2362"/>
      <c r="O30" s="1360"/>
      <c r="P30" s="1361"/>
      <c r="Q30" s="862"/>
    </row>
    <row r="31" spans="1:17" ht="37.5" customHeight="1">
      <c r="A31" s="1358"/>
      <c r="B31" s="1355"/>
      <c r="C31" s="2361"/>
      <c r="D31" s="2362"/>
      <c r="E31" s="1356"/>
      <c r="F31" s="1363"/>
      <c r="G31" s="1358"/>
      <c r="H31" s="1359"/>
      <c r="I31" s="2363"/>
      <c r="J31" s="2364"/>
      <c r="K31" s="2364"/>
      <c r="L31" s="2364"/>
      <c r="M31" s="2364"/>
      <c r="N31" s="2362"/>
      <c r="O31" s="1360"/>
      <c r="P31" s="1361"/>
      <c r="Q31" s="862"/>
    </row>
    <row r="32" spans="1:17" ht="37.5" customHeight="1">
      <c r="A32" s="1358"/>
      <c r="B32" s="1355"/>
      <c r="C32" s="2361"/>
      <c r="D32" s="2362"/>
      <c r="E32" s="1356"/>
      <c r="F32" s="1363"/>
      <c r="G32" s="1358"/>
      <c r="H32" s="1359"/>
      <c r="I32" s="2363"/>
      <c r="J32" s="2364"/>
      <c r="K32" s="2364"/>
      <c r="L32" s="2364"/>
      <c r="M32" s="2364"/>
      <c r="N32" s="2362"/>
      <c r="O32" s="1360"/>
      <c r="P32" s="1361"/>
      <c r="Q32" s="864"/>
    </row>
    <row r="33" spans="1:17" ht="37.5" customHeight="1">
      <c r="A33" s="1358"/>
      <c r="B33" s="1355"/>
      <c r="C33" s="2361"/>
      <c r="D33" s="2362"/>
      <c r="E33" s="1356"/>
      <c r="F33" s="1363"/>
      <c r="G33" s="1358"/>
      <c r="H33" s="1359"/>
      <c r="I33" s="2363"/>
      <c r="J33" s="2364"/>
      <c r="K33" s="2364"/>
      <c r="L33" s="2364"/>
      <c r="M33" s="2364"/>
      <c r="N33" s="2362"/>
      <c r="O33" s="1360"/>
      <c r="P33" s="1361"/>
      <c r="Q33" s="864"/>
    </row>
    <row r="34" spans="1:17">
      <c r="A34" s="54"/>
      <c r="B34" s="54"/>
      <c r="C34" s="54"/>
      <c r="D34" s="54"/>
      <c r="E34" s="54"/>
      <c r="F34" s="54"/>
      <c r="G34" s="54"/>
      <c r="H34" s="54"/>
      <c r="I34" s="54"/>
      <c r="J34" s="54"/>
      <c r="K34" s="54"/>
      <c r="L34" s="54"/>
      <c r="M34" s="54"/>
      <c r="N34" s="54"/>
      <c r="O34" s="54"/>
      <c r="P34" s="54"/>
      <c r="Q34" s="55"/>
    </row>
    <row r="35" spans="1:17">
      <c r="A35" s="54"/>
      <c r="B35" s="54"/>
      <c r="C35" s="54"/>
      <c r="D35" s="54"/>
      <c r="E35" s="865"/>
      <c r="F35" s="865"/>
      <c r="G35" s="54"/>
      <c r="H35" s="2332" t="s">
        <v>507</v>
      </c>
      <c r="I35" s="2333"/>
      <c r="J35" s="2333"/>
      <c r="K35" s="2333"/>
      <c r="L35" s="2333"/>
      <c r="M35" s="2333"/>
      <c r="N35" s="2333"/>
      <c r="O35" s="2333"/>
      <c r="P35" s="2334"/>
      <c r="Q35" s="865"/>
    </row>
    <row r="36" spans="1:17">
      <c r="A36" s="54"/>
      <c r="B36" s="54"/>
      <c r="C36" s="54"/>
      <c r="D36" s="54"/>
      <c r="E36" s="54"/>
      <c r="F36" s="54"/>
      <c r="G36" s="54"/>
      <c r="H36" s="54"/>
      <c r="I36" s="54"/>
      <c r="J36" s="54"/>
      <c r="K36" s="54"/>
      <c r="L36" s="54"/>
      <c r="M36" s="54"/>
      <c r="N36" s="54"/>
      <c r="O36" s="54"/>
      <c r="P36" s="54"/>
      <c r="Q36" s="55"/>
    </row>
    <row r="37" spans="1:17" ht="15.5">
      <c r="A37" s="2335"/>
      <c r="B37" s="2335"/>
      <c r="C37" s="866"/>
      <c r="D37" s="866"/>
      <c r="E37" s="54"/>
      <c r="F37" s="54"/>
      <c r="G37" s="54"/>
      <c r="H37" s="54"/>
      <c r="I37" s="2336" t="s">
        <v>456</v>
      </c>
      <c r="J37" s="2337"/>
      <c r="K37" s="2337" t="s">
        <v>508</v>
      </c>
      <c r="L37" s="2337"/>
      <c r="M37" s="2337"/>
      <c r="N37" s="2337" t="s">
        <v>2</v>
      </c>
      <c r="O37" s="2337"/>
      <c r="P37" s="2338"/>
      <c r="Q37" s="55"/>
    </row>
    <row r="38" spans="1:17" ht="15.5">
      <c r="A38" s="2325"/>
      <c r="B38" s="2325"/>
      <c r="C38" s="866"/>
      <c r="D38" s="866"/>
      <c r="E38" s="54"/>
      <c r="F38" s="55"/>
      <c r="G38" s="2326"/>
      <c r="H38" s="2326"/>
      <c r="I38" s="2358"/>
      <c r="J38" s="2359"/>
      <c r="K38" s="2359"/>
      <c r="L38" s="2359"/>
      <c r="M38" s="2359"/>
      <c r="N38" s="2359"/>
      <c r="O38" s="2359"/>
      <c r="P38" s="2360"/>
      <c r="Q38" s="54"/>
    </row>
    <row r="39" spans="1:17">
      <c r="A39" s="54"/>
      <c r="B39" s="54"/>
      <c r="C39" s="54"/>
      <c r="D39" s="54"/>
      <c r="E39" s="54"/>
      <c r="F39" s="54"/>
      <c r="G39" s="54"/>
      <c r="H39" s="54"/>
      <c r="I39" s="54"/>
      <c r="J39" s="54"/>
      <c r="K39" s="54"/>
      <c r="L39" s="54"/>
      <c r="M39" s="54"/>
      <c r="N39" s="54"/>
      <c r="O39" s="54"/>
      <c r="P39" s="54"/>
      <c r="Q39" s="54"/>
    </row>
  </sheetData>
  <protectedRanges>
    <protectedRange sqref="B32:J37 B11:J12 B13:J28 B29:J31" name="Range3"/>
    <protectedRange sqref="D2:F7" name="Range1"/>
  </protectedRanges>
  <mergeCells count="74">
    <mergeCell ref="C9:D9"/>
    <mergeCell ref="I9:N9"/>
    <mergeCell ref="A4:C4"/>
    <mergeCell ref="D4:H4"/>
    <mergeCell ref="D5:H5"/>
    <mergeCell ref="L4:P4"/>
    <mergeCell ref="L5:P5"/>
    <mergeCell ref="I5:K5"/>
    <mergeCell ref="I6:K6"/>
    <mergeCell ref="I7:K7"/>
    <mergeCell ref="A6:C7"/>
    <mergeCell ref="D6:H7"/>
    <mergeCell ref="D1:P1"/>
    <mergeCell ref="A2:E2"/>
    <mergeCell ref="I4:K4"/>
    <mergeCell ref="B8:D8"/>
    <mergeCell ref="E8:F8"/>
    <mergeCell ref="I8:N8"/>
    <mergeCell ref="L6:P6"/>
    <mergeCell ref="L7:P7"/>
    <mergeCell ref="C16:D16"/>
    <mergeCell ref="I16:N16"/>
    <mergeCell ref="C10:D10"/>
    <mergeCell ref="I10:N10"/>
    <mergeCell ref="C11:D11"/>
    <mergeCell ref="I11:N11"/>
    <mergeCell ref="C12:D12"/>
    <mergeCell ref="I12:N12"/>
    <mergeCell ref="C13:D13"/>
    <mergeCell ref="I13:N13"/>
    <mergeCell ref="C14:D14"/>
    <mergeCell ref="I14:N14"/>
    <mergeCell ref="C15:D15"/>
    <mergeCell ref="I15:N15"/>
    <mergeCell ref="C20:D20"/>
    <mergeCell ref="I20:N20"/>
    <mergeCell ref="C21:D21"/>
    <mergeCell ref="I21:N21"/>
    <mergeCell ref="C22:D22"/>
    <mergeCell ref="I22:N22"/>
    <mergeCell ref="C17:D17"/>
    <mergeCell ref="I17:N17"/>
    <mergeCell ref="C18:D18"/>
    <mergeCell ref="I18:N18"/>
    <mergeCell ref="C19:D19"/>
    <mergeCell ref="I19:N19"/>
    <mergeCell ref="C23:D23"/>
    <mergeCell ref="I23:N23"/>
    <mergeCell ref="C24:D24"/>
    <mergeCell ref="I24:N24"/>
    <mergeCell ref="C29:D29"/>
    <mergeCell ref="I29:N29"/>
    <mergeCell ref="C25:D25"/>
    <mergeCell ref="I25:N25"/>
    <mergeCell ref="C26:D26"/>
    <mergeCell ref="I26:N26"/>
    <mergeCell ref="A37:B37"/>
    <mergeCell ref="I37:J37"/>
    <mergeCell ref="K37:M37"/>
    <mergeCell ref="N37:P37"/>
    <mergeCell ref="C30:D30"/>
    <mergeCell ref="I30:N30"/>
    <mergeCell ref="C31:D31"/>
    <mergeCell ref="I31:N31"/>
    <mergeCell ref="C32:D32"/>
    <mergeCell ref="I32:N32"/>
    <mergeCell ref="C33:D33"/>
    <mergeCell ref="I33:N33"/>
    <mergeCell ref="H35:P35"/>
    <mergeCell ref="A38:B38"/>
    <mergeCell ref="G38:H38"/>
    <mergeCell ref="I38:J38"/>
    <mergeCell ref="K38:M38"/>
    <mergeCell ref="N38:P38"/>
  </mergeCells>
  <phoneticPr fontId="128" type="noConversion"/>
  <pageMargins left="0.7" right="0.7" top="0.51300000000000001"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47"/>
  <sheetViews>
    <sheetView showGridLines="0" zoomScaleNormal="100" workbookViewId="0">
      <selection activeCell="I11" sqref="I11:N11"/>
    </sheetView>
  </sheetViews>
  <sheetFormatPr defaultRowHeight="12.5"/>
  <cols>
    <col min="17" max="17" width="4.26953125" customWidth="1"/>
  </cols>
  <sheetData>
    <row r="1" spans="1:17" ht="18">
      <c r="A1" s="848"/>
      <c r="B1" s="848"/>
      <c r="C1" s="848"/>
      <c r="D1" s="2352" t="s">
        <v>513</v>
      </c>
      <c r="E1" s="2352"/>
      <c r="F1" s="2352"/>
      <c r="G1" s="2352"/>
      <c r="H1" s="2352"/>
      <c r="I1" s="2352"/>
      <c r="J1" s="2352"/>
      <c r="K1" s="2352"/>
      <c r="L1" s="2352"/>
      <c r="M1" s="2352"/>
      <c r="N1" s="2352"/>
      <c r="O1" s="2352"/>
      <c r="P1" s="2352"/>
      <c r="Q1" s="55"/>
    </row>
    <row r="2" spans="1:17" ht="16.5">
      <c r="A2" s="2353"/>
      <c r="B2" s="2353"/>
      <c r="C2" s="2353"/>
      <c r="D2" s="2353"/>
      <c r="E2" s="2353"/>
      <c r="F2" s="55"/>
      <c r="G2" s="55"/>
      <c r="H2" s="55"/>
      <c r="I2" s="55"/>
      <c r="J2" s="55"/>
      <c r="K2" s="55"/>
      <c r="L2" s="50"/>
      <c r="M2" s="50"/>
      <c r="N2" s="50"/>
      <c r="O2" s="50"/>
      <c r="P2" s="50"/>
      <c r="Q2" s="55"/>
    </row>
    <row r="3" spans="1:17" ht="18">
      <c r="A3" s="850"/>
      <c r="B3" s="850"/>
      <c r="C3" s="850"/>
      <c r="D3" s="850"/>
      <c r="E3" s="849"/>
      <c r="F3" s="849"/>
      <c r="G3" s="849"/>
      <c r="H3" s="849"/>
      <c r="I3" s="849"/>
      <c r="J3" s="849"/>
      <c r="K3" s="849"/>
      <c r="L3" s="849"/>
      <c r="M3" s="849"/>
      <c r="N3" s="849"/>
      <c r="O3" s="849"/>
      <c r="P3" s="849"/>
      <c r="Q3" s="55"/>
    </row>
    <row r="4" spans="1:17">
      <c r="A4" s="2369" t="s">
        <v>493</v>
      </c>
      <c r="B4" s="2370"/>
      <c r="C4" s="2371"/>
      <c r="D4" s="2369"/>
      <c r="E4" s="2370"/>
      <c r="F4" s="2370"/>
      <c r="G4" s="2370"/>
      <c r="H4" s="2371"/>
      <c r="I4" s="2365" t="s">
        <v>494</v>
      </c>
      <c r="J4" s="2365"/>
      <c r="K4" s="2365"/>
      <c r="L4" s="2369"/>
      <c r="M4" s="2370"/>
      <c r="N4" s="2370"/>
      <c r="O4" s="2370"/>
      <c r="P4" s="2371"/>
      <c r="Q4" s="54"/>
    </row>
    <row r="5" spans="1:17">
      <c r="A5" s="1353" t="s">
        <v>495</v>
      </c>
      <c r="B5" s="1353"/>
      <c r="C5" s="1353"/>
      <c r="D5" s="2369"/>
      <c r="E5" s="2370"/>
      <c r="F5" s="2370"/>
      <c r="G5" s="2370"/>
      <c r="H5" s="2371"/>
      <c r="I5" s="2365" t="s">
        <v>496</v>
      </c>
      <c r="J5" s="2365"/>
      <c r="K5" s="2365"/>
      <c r="L5" s="2369"/>
      <c r="M5" s="2370"/>
      <c r="N5" s="2370"/>
      <c r="O5" s="2370"/>
      <c r="P5" s="2371"/>
      <c r="Q5" s="54"/>
    </row>
    <row r="6" spans="1:17">
      <c r="A6" s="2365" t="s">
        <v>514</v>
      </c>
      <c r="B6" s="2365"/>
      <c r="C6" s="2365"/>
      <c r="D6" s="2365"/>
      <c r="E6" s="2365"/>
      <c r="F6" s="2365"/>
      <c r="G6" s="2365"/>
      <c r="H6" s="2365"/>
      <c r="I6" s="2365" t="s">
        <v>498</v>
      </c>
      <c r="J6" s="2365"/>
      <c r="K6" s="2365"/>
      <c r="L6" s="2369"/>
      <c r="M6" s="2370"/>
      <c r="N6" s="2370"/>
      <c r="O6" s="2370"/>
      <c r="P6" s="2371"/>
      <c r="Q6" s="54"/>
    </row>
    <row r="7" spans="1:17">
      <c r="A7" s="2365"/>
      <c r="B7" s="2365"/>
      <c r="C7" s="2365"/>
      <c r="D7" s="2365"/>
      <c r="E7" s="2365"/>
      <c r="F7" s="2365"/>
      <c r="G7" s="2365"/>
      <c r="H7" s="2365"/>
      <c r="I7" s="2365" t="s">
        <v>499</v>
      </c>
      <c r="J7" s="2365"/>
      <c r="K7" s="2365"/>
      <c r="L7" s="2369"/>
      <c r="M7" s="2370"/>
      <c r="N7" s="2370"/>
      <c r="O7" s="2370"/>
      <c r="P7" s="2371"/>
      <c r="Q7" s="54"/>
    </row>
    <row r="8" spans="1:17" ht="20.5">
      <c r="A8" s="851" t="s">
        <v>500</v>
      </c>
      <c r="B8" s="2339" t="s">
        <v>515</v>
      </c>
      <c r="C8" s="2340"/>
      <c r="D8" s="2340"/>
      <c r="E8" s="2341" t="s">
        <v>502</v>
      </c>
      <c r="F8" s="2341"/>
      <c r="G8" s="851" t="s">
        <v>503</v>
      </c>
      <c r="H8" s="851" t="s">
        <v>504</v>
      </c>
      <c r="I8" s="2339" t="s">
        <v>516</v>
      </c>
      <c r="J8" s="2340"/>
      <c r="K8" s="2340"/>
      <c r="L8" s="2340"/>
      <c r="M8" s="2340"/>
      <c r="N8" s="2340"/>
      <c r="O8" s="853" t="s">
        <v>505</v>
      </c>
      <c r="P8" s="852" t="s">
        <v>506</v>
      </c>
      <c r="Q8" s="54"/>
    </row>
    <row r="9" spans="1:17" ht="27.65" customHeight="1">
      <c r="A9" s="1354"/>
      <c r="B9" s="1355"/>
      <c r="C9" s="2361"/>
      <c r="D9" s="2362"/>
      <c r="E9" s="1356"/>
      <c r="F9" s="1357"/>
      <c r="G9" s="1358"/>
      <c r="H9" s="1359"/>
      <c r="I9" s="2363"/>
      <c r="J9" s="2364"/>
      <c r="K9" s="2364"/>
      <c r="L9" s="2364"/>
      <c r="M9" s="2364"/>
      <c r="N9" s="2362"/>
      <c r="O9" s="1360"/>
      <c r="P9" s="1361"/>
      <c r="Q9" s="862"/>
    </row>
    <row r="10" spans="1:17" ht="27.65" customHeight="1">
      <c r="A10" s="1358"/>
      <c r="B10" s="1362"/>
      <c r="C10" s="2361"/>
      <c r="D10" s="2362"/>
      <c r="E10" s="1356"/>
      <c r="F10" s="1363"/>
      <c r="G10" s="1358"/>
      <c r="H10" s="1359"/>
      <c r="I10" s="2363"/>
      <c r="J10" s="2364"/>
      <c r="K10" s="2364"/>
      <c r="L10" s="2364"/>
      <c r="M10" s="2364"/>
      <c r="N10" s="2362"/>
      <c r="O10" s="1360"/>
      <c r="P10" s="1361"/>
      <c r="Q10" s="862"/>
    </row>
    <row r="11" spans="1:17" ht="27.65" customHeight="1">
      <c r="A11" s="1358"/>
      <c r="B11" s="1355"/>
      <c r="C11" s="2361"/>
      <c r="D11" s="2362"/>
      <c r="E11" s="1356"/>
      <c r="F11" s="1363"/>
      <c r="G11" s="1358"/>
      <c r="H11" s="1359"/>
      <c r="I11" s="2363"/>
      <c r="J11" s="2364"/>
      <c r="K11" s="2364"/>
      <c r="L11" s="2364"/>
      <c r="M11" s="2364"/>
      <c r="N11" s="2362"/>
      <c r="O11" s="1360"/>
      <c r="P11" s="1361"/>
      <c r="Q11" s="862"/>
    </row>
    <row r="12" spans="1:17" ht="27.65" customHeight="1">
      <c r="A12" s="1358"/>
      <c r="B12" s="1355"/>
      <c r="C12" s="2361"/>
      <c r="D12" s="2362"/>
      <c r="E12" s="1356"/>
      <c r="F12" s="1363"/>
      <c r="G12" s="1358"/>
      <c r="H12" s="1359"/>
      <c r="I12" s="2363"/>
      <c r="J12" s="2364"/>
      <c r="K12" s="2364"/>
      <c r="L12" s="2364"/>
      <c r="M12" s="2364"/>
      <c r="N12" s="2362"/>
      <c r="O12" s="1360"/>
      <c r="P12" s="1361"/>
      <c r="Q12" s="862"/>
    </row>
    <row r="13" spans="1:17" ht="27.65" customHeight="1">
      <c r="A13" s="1358"/>
      <c r="B13" s="1355"/>
      <c r="C13" s="2361"/>
      <c r="D13" s="2362"/>
      <c r="E13" s="1356"/>
      <c r="F13" s="1363"/>
      <c r="G13" s="1358"/>
      <c r="H13" s="1359"/>
      <c r="I13" s="2363"/>
      <c r="J13" s="2364"/>
      <c r="K13" s="2364"/>
      <c r="L13" s="2364"/>
      <c r="M13" s="2364"/>
      <c r="N13" s="2362"/>
      <c r="O13" s="1360"/>
      <c r="P13" s="1361"/>
      <c r="Q13" s="862"/>
    </row>
    <row r="14" spans="1:17" ht="27.65" customHeight="1">
      <c r="A14" s="1358"/>
      <c r="B14" s="1355"/>
      <c r="C14" s="2361"/>
      <c r="D14" s="2362"/>
      <c r="E14" s="1356"/>
      <c r="F14" s="1363"/>
      <c r="G14" s="1358"/>
      <c r="H14" s="1359"/>
      <c r="I14" s="2363"/>
      <c r="J14" s="2364"/>
      <c r="K14" s="2364"/>
      <c r="L14" s="2364"/>
      <c r="M14" s="2364"/>
      <c r="N14" s="2362"/>
      <c r="O14" s="1360"/>
      <c r="P14" s="1361"/>
      <c r="Q14" s="862"/>
    </row>
    <row r="15" spans="1:17" ht="27.65" customHeight="1">
      <c r="A15" s="1358"/>
      <c r="B15" s="1355"/>
      <c r="C15" s="2361"/>
      <c r="D15" s="2362"/>
      <c r="E15" s="1356"/>
      <c r="F15" s="1363"/>
      <c r="G15" s="1358"/>
      <c r="H15" s="1359"/>
      <c r="I15" s="2363"/>
      <c r="J15" s="2364"/>
      <c r="K15" s="2364"/>
      <c r="L15" s="2364"/>
      <c r="M15" s="2364"/>
      <c r="N15" s="2362"/>
      <c r="O15" s="1360"/>
      <c r="P15" s="1361"/>
      <c r="Q15" s="862"/>
    </row>
    <row r="16" spans="1:17" ht="27.65" customHeight="1">
      <c r="A16" s="1358"/>
      <c r="B16" s="1355"/>
      <c r="C16" s="2361"/>
      <c r="D16" s="2362"/>
      <c r="E16" s="1356"/>
      <c r="F16" s="1363"/>
      <c r="G16" s="1358"/>
      <c r="H16" s="1359"/>
      <c r="I16" s="2363"/>
      <c r="J16" s="2364"/>
      <c r="K16" s="2364"/>
      <c r="L16" s="2364"/>
      <c r="M16" s="2364"/>
      <c r="N16" s="2362"/>
      <c r="O16" s="1360"/>
      <c r="P16" s="1361"/>
      <c r="Q16" s="862"/>
    </row>
    <row r="17" spans="1:17" ht="27.65" customHeight="1">
      <c r="A17" s="1358"/>
      <c r="B17" s="1355"/>
      <c r="C17" s="2361"/>
      <c r="D17" s="2362"/>
      <c r="E17" s="1356"/>
      <c r="F17" s="1363"/>
      <c r="G17" s="1358"/>
      <c r="H17" s="1359"/>
      <c r="I17" s="2363"/>
      <c r="J17" s="2364"/>
      <c r="K17" s="2364"/>
      <c r="L17" s="2364"/>
      <c r="M17" s="2364"/>
      <c r="N17" s="2362"/>
      <c r="O17" s="1360"/>
      <c r="P17" s="1361"/>
      <c r="Q17" s="862"/>
    </row>
    <row r="18" spans="1:17" ht="27.65" customHeight="1">
      <c r="A18" s="1358"/>
      <c r="B18" s="1355"/>
      <c r="C18" s="2361"/>
      <c r="D18" s="2362"/>
      <c r="E18" s="1356"/>
      <c r="F18" s="1363"/>
      <c r="G18" s="1358"/>
      <c r="H18" s="1359"/>
      <c r="I18" s="2363"/>
      <c r="J18" s="2364"/>
      <c r="K18" s="2364"/>
      <c r="L18" s="2364"/>
      <c r="M18" s="2364"/>
      <c r="N18" s="2362"/>
      <c r="O18" s="1360"/>
      <c r="P18" s="1361"/>
      <c r="Q18" s="862"/>
    </row>
    <row r="19" spans="1:17" ht="27.65" customHeight="1">
      <c r="A19" s="1358"/>
      <c r="B19" s="1355"/>
      <c r="C19" s="2361"/>
      <c r="D19" s="2362"/>
      <c r="E19" s="1356"/>
      <c r="F19" s="1363"/>
      <c r="G19" s="1358"/>
      <c r="H19" s="1359"/>
      <c r="I19" s="2363"/>
      <c r="J19" s="2364"/>
      <c r="K19" s="2364"/>
      <c r="L19" s="2364"/>
      <c r="M19" s="2364"/>
      <c r="N19" s="2362"/>
      <c r="O19" s="1360"/>
      <c r="P19" s="1361"/>
      <c r="Q19" s="862"/>
    </row>
    <row r="20" spans="1:17" ht="27.65" customHeight="1">
      <c r="A20" s="1358"/>
      <c r="B20" s="1355"/>
      <c r="C20" s="2361"/>
      <c r="D20" s="2362"/>
      <c r="E20" s="1356"/>
      <c r="F20" s="1363"/>
      <c r="G20" s="1358"/>
      <c r="H20" s="1359"/>
      <c r="I20" s="2363"/>
      <c r="J20" s="2364"/>
      <c r="K20" s="2364"/>
      <c r="L20" s="2364"/>
      <c r="M20" s="2364"/>
      <c r="N20" s="2362"/>
      <c r="O20" s="1360"/>
      <c r="P20" s="1361"/>
      <c r="Q20" s="862"/>
    </row>
    <row r="21" spans="1:17" ht="27.65" customHeight="1">
      <c r="A21" s="1358"/>
      <c r="B21" s="1355"/>
      <c r="C21" s="2361"/>
      <c r="D21" s="2362"/>
      <c r="E21" s="1356"/>
      <c r="F21" s="1363"/>
      <c r="G21" s="1358"/>
      <c r="H21" s="1359"/>
      <c r="I21" s="2363"/>
      <c r="J21" s="2364"/>
      <c r="K21" s="2364"/>
      <c r="L21" s="2364"/>
      <c r="M21" s="2364"/>
      <c r="N21" s="2362"/>
      <c r="O21" s="1360"/>
      <c r="P21" s="1361"/>
      <c r="Q21" s="862"/>
    </row>
    <row r="22" spans="1:17" ht="27.65" customHeight="1">
      <c r="A22" s="1358"/>
      <c r="B22" s="1355"/>
      <c r="C22" s="2361"/>
      <c r="D22" s="2362"/>
      <c r="E22" s="1356"/>
      <c r="F22" s="1363"/>
      <c r="G22" s="1358"/>
      <c r="H22" s="1359"/>
      <c r="I22" s="2363"/>
      <c r="J22" s="2364"/>
      <c r="K22" s="2364"/>
      <c r="L22" s="2364"/>
      <c r="M22" s="2364"/>
      <c r="N22" s="2362"/>
      <c r="O22" s="1360"/>
      <c r="P22" s="1361"/>
      <c r="Q22" s="862"/>
    </row>
    <row r="23" spans="1:17" ht="27.65" customHeight="1">
      <c r="A23" s="1358"/>
      <c r="B23" s="1355"/>
      <c r="C23" s="2361"/>
      <c r="D23" s="2362"/>
      <c r="E23" s="1356"/>
      <c r="F23" s="1363"/>
      <c r="G23" s="1358"/>
      <c r="H23" s="1359"/>
      <c r="I23" s="2363"/>
      <c r="J23" s="2364"/>
      <c r="K23" s="2364"/>
      <c r="L23" s="2364"/>
      <c r="M23" s="2364"/>
      <c r="N23" s="2362"/>
      <c r="O23" s="1360"/>
      <c r="P23" s="1361"/>
      <c r="Q23" s="862"/>
    </row>
    <row r="24" spans="1:17" ht="27.65" customHeight="1">
      <c r="A24" s="1358"/>
      <c r="B24" s="1355"/>
      <c r="C24" s="2361"/>
      <c r="D24" s="2362"/>
      <c r="E24" s="1356"/>
      <c r="F24" s="1363"/>
      <c r="G24" s="1358"/>
      <c r="H24" s="1359"/>
      <c r="I24" s="2363"/>
      <c r="J24" s="2364"/>
      <c r="K24" s="2364"/>
      <c r="L24" s="2364"/>
      <c r="M24" s="2364"/>
      <c r="N24" s="2362"/>
      <c r="O24" s="1360"/>
      <c r="P24" s="1361"/>
      <c r="Q24" s="862"/>
    </row>
    <row r="25" spans="1:17" ht="27.65" customHeight="1">
      <c r="A25" s="1358"/>
      <c r="B25" s="1355"/>
      <c r="C25" s="2361"/>
      <c r="D25" s="2362"/>
      <c r="E25" s="1356"/>
      <c r="F25" s="1363"/>
      <c r="G25" s="1358"/>
      <c r="H25" s="1359"/>
      <c r="I25" s="2363"/>
      <c r="J25" s="2364"/>
      <c r="K25" s="2364"/>
      <c r="L25" s="2364"/>
      <c r="M25" s="2364"/>
      <c r="N25" s="2362"/>
      <c r="O25" s="1360"/>
      <c r="P25" s="1361"/>
      <c r="Q25" s="862"/>
    </row>
    <row r="26" spans="1:17" ht="27.65" customHeight="1">
      <c r="A26" s="1358"/>
      <c r="B26" s="1355"/>
      <c r="C26" s="2361"/>
      <c r="D26" s="2362"/>
      <c r="E26" s="1356"/>
      <c r="F26" s="1363"/>
      <c r="G26" s="1358"/>
      <c r="H26" s="1359"/>
      <c r="I26" s="2363"/>
      <c r="J26" s="2364"/>
      <c r="K26" s="2364"/>
      <c r="L26" s="2364"/>
      <c r="M26" s="2364"/>
      <c r="N26" s="2362"/>
      <c r="O26" s="1360"/>
      <c r="P26" s="1361"/>
      <c r="Q26" s="862"/>
    </row>
    <row r="27" spans="1:17" ht="27.65" customHeight="1">
      <c r="A27" s="1358"/>
      <c r="B27" s="1355"/>
      <c r="C27" s="2361"/>
      <c r="D27" s="2362"/>
      <c r="E27" s="1356"/>
      <c r="F27" s="1363"/>
      <c r="G27" s="1358"/>
      <c r="H27" s="1359"/>
      <c r="I27" s="2363"/>
      <c r="J27" s="2364"/>
      <c r="K27" s="2364"/>
      <c r="L27" s="2364"/>
      <c r="M27" s="2364"/>
      <c r="N27" s="2362"/>
      <c r="O27" s="1360"/>
      <c r="P27" s="1361"/>
      <c r="Q27" s="862"/>
    </row>
    <row r="28" spans="1:17" ht="27.65" customHeight="1">
      <c r="A28" s="1358"/>
      <c r="B28" s="1355"/>
      <c r="C28" s="2361"/>
      <c r="D28" s="2362"/>
      <c r="E28" s="1356"/>
      <c r="F28" s="1363"/>
      <c r="G28" s="1358"/>
      <c r="H28" s="1359"/>
      <c r="I28" s="2363"/>
      <c r="J28" s="2364"/>
      <c r="K28" s="2364"/>
      <c r="L28" s="2364"/>
      <c r="M28" s="2364"/>
      <c r="N28" s="2362"/>
      <c r="O28" s="1360"/>
      <c r="P28" s="1361"/>
      <c r="Q28" s="862"/>
    </row>
    <row r="29" spans="1:17" ht="27.65" customHeight="1">
      <c r="A29" s="1358"/>
      <c r="B29" s="1355"/>
      <c r="C29" s="2361"/>
      <c r="D29" s="2362"/>
      <c r="E29" s="1356"/>
      <c r="F29" s="1363"/>
      <c r="G29" s="1358"/>
      <c r="H29" s="1359"/>
      <c r="I29" s="2363"/>
      <c r="J29" s="2364"/>
      <c r="K29" s="2364"/>
      <c r="L29" s="2364"/>
      <c r="M29" s="2364"/>
      <c r="N29" s="2362"/>
      <c r="O29" s="1360"/>
      <c r="P29" s="1361"/>
      <c r="Q29" s="862"/>
    </row>
    <row r="30" spans="1:17" ht="27.65" customHeight="1">
      <c r="A30" s="1358"/>
      <c r="B30" s="1355"/>
      <c r="C30" s="2361"/>
      <c r="D30" s="2362"/>
      <c r="E30" s="1356"/>
      <c r="F30" s="1363"/>
      <c r="G30" s="1358"/>
      <c r="H30" s="1359"/>
      <c r="I30" s="2363"/>
      <c r="J30" s="2364"/>
      <c r="K30" s="2364"/>
      <c r="L30" s="2364"/>
      <c r="M30" s="2364"/>
      <c r="N30" s="2362"/>
      <c r="O30" s="1360"/>
      <c r="P30" s="1361"/>
      <c r="Q30" s="862"/>
    </row>
    <row r="31" spans="1:17" ht="27.65" customHeight="1">
      <c r="A31" s="1358"/>
      <c r="B31" s="1355"/>
      <c r="C31" s="2361"/>
      <c r="D31" s="2362"/>
      <c r="E31" s="1356"/>
      <c r="F31" s="1363"/>
      <c r="G31" s="1358"/>
      <c r="H31" s="1359"/>
      <c r="I31" s="2363"/>
      <c r="J31" s="2364"/>
      <c r="K31" s="2364"/>
      <c r="L31" s="2364"/>
      <c r="M31" s="2364"/>
      <c r="N31" s="2362"/>
      <c r="O31" s="1360"/>
      <c r="P31" s="1361"/>
      <c r="Q31" s="862"/>
    </row>
    <row r="32" spans="1:17" ht="27.65" customHeight="1">
      <c r="A32" s="1358"/>
      <c r="B32" s="1355"/>
      <c r="C32" s="2361"/>
      <c r="D32" s="2362"/>
      <c r="E32" s="1356"/>
      <c r="F32" s="1363"/>
      <c r="G32" s="1358"/>
      <c r="H32" s="1359"/>
      <c r="I32" s="2363"/>
      <c r="J32" s="2364"/>
      <c r="K32" s="2364"/>
      <c r="L32" s="2364"/>
      <c r="M32" s="2364"/>
      <c r="N32" s="2362"/>
      <c r="O32" s="1360"/>
      <c r="P32" s="1361"/>
      <c r="Q32" s="862"/>
    </row>
    <row r="33" spans="1:17" ht="27.65" customHeight="1">
      <c r="A33" s="1358"/>
      <c r="B33" s="1355"/>
      <c r="C33" s="2361"/>
      <c r="D33" s="2362"/>
      <c r="E33" s="1356"/>
      <c r="F33" s="1363"/>
      <c r="G33" s="1358"/>
      <c r="H33" s="1359"/>
      <c r="I33" s="2363"/>
      <c r="J33" s="2364"/>
      <c r="K33" s="2364"/>
      <c r="L33" s="2364"/>
      <c r="M33" s="2364"/>
      <c r="N33" s="2362"/>
      <c r="O33" s="1360"/>
      <c r="P33" s="1361"/>
      <c r="Q33" s="862"/>
    </row>
    <row r="34" spans="1:17" ht="27.65" customHeight="1">
      <c r="A34" s="1358"/>
      <c r="B34" s="1355"/>
      <c r="C34" s="2361"/>
      <c r="D34" s="2362"/>
      <c r="E34" s="1356"/>
      <c r="F34" s="1363"/>
      <c r="G34" s="1358"/>
      <c r="H34" s="1359"/>
      <c r="I34" s="2363"/>
      <c r="J34" s="2364"/>
      <c r="K34" s="2364"/>
      <c r="L34" s="2364"/>
      <c r="M34" s="2364"/>
      <c r="N34" s="2362"/>
      <c r="O34" s="1360"/>
      <c r="P34" s="1361"/>
      <c r="Q34" s="862"/>
    </row>
    <row r="35" spans="1:17" ht="27.65" customHeight="1">
      <c r="A35" s="1358"/>
      <c r="B35" s="1355"/>
      <c r="C35" s="2361"/>
      <c r="D35" s="2362"/>
      <c r="E35" s="1356"/>
      <c r="F35" s="1363"/>
      <c r="G35" s="1358"/>
      <c r="H35" s="1359"/>
      <c r="I35" s="2363"/>
      <c r="J35" s="2364"/>
      <c r="K35" s="2364"/>
      <c r="L35" s="2364"/>
      <c r="M35" s="2364"/>
      <c r="N35" s="2362"/>
      <c r="O35" s="1360"/>
      <c r="P35" s="1361"/>
      <c r="Q35" s="862"/>
    </row>
    <row r="36" spans="1:17" ht="27.65" customHeight="1">
      <c r="A36" s="1358"/>
      <c r="B36" s="1355"/>
      <c r="C36" s="2361"/>
      <c r="D36" s="2362"/>
      <c r="E36" s="1356"/>
      <c r="F36" s="1363"/>
      <c r="G36" s="1358"/>
      <c r="H36" s="1359"/>
      <c r="I36" s="2363"/>
      <c r="J36" s="2364"/>
      <c r="K36" s="2364"/>
      <c r="L36" s="2364"/>
      <c r="M36" s="2364"/>
      <c r="N36" s="2362"/>
      <c r="O36" s="1360"/>
      <c r="P36" s="1361"/>
      <c r="Q36" s="862"/>
    </row>
    <row r="37" spans="1:17" ht="27.65" customHeight="1">
      <c r="A37" s="1358"/>
      <c r="B37" s="1355"/>
      <c r="C37" s="2361"/>
      <c r="D37" s="2362"/>
      <c r="E37" s="1356"/>
      <c r="F37" s="1363"/>
      <c r="G37" s="1358"/>
      <c r="H37" s="1359"/>
      <c r="I37" s="2363"/>
      <c r="J37" s="2364"/>
      <c r="K37" s="2364"/>
      <c r="L37" s="2364"/>
      <c r="M37" s="2364"/>
      <c r="N37" s="2362"/>
      <c r="O37" s="1360"/>
      <c r="P37" s="1361"/>
      <c r="Q37" s="862"/>
    </row>
    <row r="38" spans="1:17" ht="27.65" customHeight="1">
      <c r="A38" s="1358"/>
      <c r="B38" s="1355"/>
      <c r="C38" s="2361"/>
      <c r="D38" s="2362"/>
      <c r="E38" s="1356"/>
      <c r="F38" s="1363"/>
      <c r="G38" s="1358"/>
      <c r="H38" s="1359"/>
      <c r="I38" s="2363"/>
      <c r="J38" s="2364"/>
      <c r="K38" s="2364"/>
      <c r="L38" s="2364"/>
      <c r="M38" s="2364"/>
      <c r="N38" s="2362"/>
      <c r="O38" s="1360"/>
      <c r="P38" s="1361"/>
      <c r="Q38" s="862"/>
    </row>
    <row r="39" spans="1:17" ht="27.65" customHeight="1">
      <c r="A39" s="1358"/>
      <c r="B39" s="1355"/>
      <c r="C39" s="2361"/>
      <c r="D39" s="2362"/>
      <c r="E39" s="1356"/>
      <c r="F39" s="1363"/>
      <c r="G39" s="1358"/>
      <c r="H39" s="1359"/>
      <c r="I39" s="2363"/>
      <c r="J39" s="2364"/>
      <c r="K39" s="2364"/>
      <c r="L39" s="2364"/>
      <c r="M39" s="2364"/>
      <c r="N39" s="2362"/>
      <c r="O39" s="1360"/>
      <c r="P39" s="1361"/>
      <c r="Q39" s="862"/>
    </row>
    <row r="40" spans="1:17" ht="27.65" customHeight="1">
      <c r="A40" s="1358"/>
      <c r="B40" s="1355"/>
      <c r="C40" s="2361"/>
      <c r="D40" s="2362"/>
      <c r="E40" s="1356"/>
      <c r="F40" s="1363"/>
      <c r="G40" s="1358"/>
      <c r="H40" s="1359"/>
      <c r="I40" s="2363"/>
      <c r="J40" s="2364"/>
      <c r="K40" s="2364"/>
      <c r="L40" s="2364"/>
      <c r="M40" s="2364"/>
      <c r="N40" s="2362"/>
      <c r="O40" s="1360"/>
      <c r="P40" s="1361"/>
      <c r="Q40" s="862"/>
    </row>
    <row r="41" spans="1:17" ht="27.65" customHeight="1">
      <c r="A41" s="1358"/>
      <c r="B41" s="1355"/>
      <c r="C41" s="2361"/>
      <c r="D41" s="2362"/>
      <c r="E41" s="1356"/>
      <c r="F41" s="1363"/>
      <c r="G41" s="1358"/>
      <c r="H41" s="1359"/>
      <c r="I41" s="2363"/>
      <c r="J41" s="2364"/>
      <c r="K41" s="2364"/>
      <c r="L41" s="2364"/>
      <c r="M41" s="2364"/>
      <c r="N41" s="2362"/>
      <c r="O41" s="1360"/>
      <c r="P41" s="1361"/>
      <c r="Q41" s="862"/>
    </row>
    <row r="42" spans="1:17">
      <c r="A42" s="54"/>
      <c r="B42" s="54"/>
      <c r="C42" s="54"/>
      <c r="D42" s="54"/>
      <c r="E42" s="54"/>
      <c r="F42" s="54"/>
      <c r="G42" s="54"/>
      <c r="H42" s="54"/>
      <c r="I42" s="54"/>
      <c r="J42" s="54"/>
      <c r="K42" s="54"/>
      <c r="L42" s="54"/>
      <c r="M42" s="54"/>
      <c r="N42" s="54"/>
      <c r="O42" s="54"/>
      <c r="P42" s="54"/>
      <c r="Q42" s="55"/>
    </row>
    <row r="43" spans="1:17">
      <c r="A43" s="54"/>
      <c r="B43" s="54"/>
      <c r="C43" s="54"/>
      <c r="D43" s="54"/>
      <c r="E43" s="865"/>
      <c r="F43" s="865"/>
      <c r="G43" s="54"/>
      <c r="H43" s="2332" t="s">
        <v>507</v>
      </c>
      <c r="I43" s="2333"/>
      <c r="J43" s="2333"/>
      <c r="K43" s="2333"/>
      <c r="L43" s="2333"/>
      <c r="M43" s="2333"/>
      <c r="N43" s="2333"/>
      <c r="O43" s="2333"/>
      <c r="P43" s="2334"/>
      <c r="Q43" s="865"/>
    </row>
    <row r="44" spans="1:17">
      <c r="A44" s="54"/>
      <c r="B44" s="54"/>
      <c r="C44" s="54"/>
      <c r="D44" s="54"/>
      <c r="E44" s="54"/>
      <c r="F44" s="54"/>
      <c r="G44" s="54"/>
      <c r="H44" s="54"/>
      <c r="I44" s="54"/>
      <c r="J44" s="54"/>
      <c r="K44" s="54"/>
      <c r="L44" s="54"/>
      <c r="M44" s="54"/>
      <c r="N44" s="54"/>
      <c r="O44" s="54"/>
      <c r="P44" s="54"/>
      <c r="Q44" s="55"/>
    </row>
    <row r="45" spans="1:17" ht="15.5">
      <c r="A45" s="2335"/>
      <c r="B45" s="2335"/>
      <c r="C45" s="866"/>
      <c r="D45" s="866"/>
      <c r="E45" s="54"/>
      <c r="F45" s="54"/>
      <c r="G45" s="54"/>
      <c r="H45" s="54"/>
      <c r="I45" s="2336" t="s">
        <v>456</v>
      </c>
      <c r="J45" s="2337"/>
      <c r="K45" s="2337" t="s">
        <v>508</v>
      </c>
      <c r="L45" s="2337"/>
      <c r="M45" s="2337"/>
      <c r="N45" s="2337" t="s">
        <v>2</v>
      </c>
      <c r="O45" s="2337"/>
      <c r="P45" s="2338"/>
      <c r="Q45" s="55"/>
    </row>
    <row r="46" spans="1:17" ht="15.5">
      <c r="A46" s="2325"/>
      <c r="B46" s="2325"/>
      <c r="C46" s="866"/>
      <c r="D46" s="866"/>
      <c r="E46" s="54"/>
      <c r="F46" s="55"/>
      <c r="G46" s="2326"/>
      <c r="H46" s="2326"/>
      <c r="I46" s="2358"/>
      <c r="J46" s="2359"/>
      <c r="K46" s="2359"/>
      <c r="L46" s="2359"/>
      <c r="M46" s="2359"/>
      <c r="N46" s="2359"/>
      <c r="O46" s="2359"/>
      <c r="P46" s="2360"/>
      <c r="Q46" s="54"/>
    </row>
    <row r="47" spans="1:17">
      <c r="A47" s="54"/>
      <c r="B47" s="54"/>
      <c r="C47" s="54"/>
      <c r="D47" s="54"/>
      <c r="E47" s="54"/>
      <c r="F47" s="54"/>
      <c r="G47" s="54"/>
      <c r="H47" s="54"/>
      <c r="I47" s="54"/>
      <c r="J47" s="54"/>
      <c r="K47" s="54"/>
      <c r="L47" s="54"/>
      <c r="M47" s="54"/>
      <c r="N47" s="54"/>
      <c r="O47" s="54"/>
      <c r="P47" s="54"/>
      <c r="Q47" s="54"/>
    </row>
  </sheetData>
  <protectedRanges>
    <protectedRange sqref="B42:J45 B38:J41 B11:J37" name="Range3"/>
    <protectedRange sqref="D2:F3" name="Range1"/>
    <protectedRange sqref="D4:F7" name="Range1_1"/>
  </protectedRanges>
  <mergeCells count="94">
    <mergeCell ref="D5:H5"/>
    <mergeCell ref="I5:K5"/>
    <mergeCell ref="L5:P5"/>
    <mergeCell ref="D1:P1"/>
    <mergeCell ref="A2:E2"/>
    <mergeCell ref="A4:C4"/>
    <mergeCell ref="D4:H4"/>
    <mergeCell ref="I4:K4"/>
    <mergeCell ref="L4:P4"/>
    <mergeCell ref="A6:C7"/>
    <mergeCell ref="D6:H7"/>
    <mergeCell ref="B8:D8"/>
    <mergeCell ref="E8:F8"/>
    <mergeCell ref="I8:N8"/>
    <mergeCell ref="I6:K6"/>
    <mergeCell ref="L6:P6"/>
    <mergeCell ref="I7:K7"/>
    <mergeCell ref="L7:P7"/>
    <mergeCell ref="C12:D12"/>
    <mergeCell ref="I12:N12"/>
    <mergeCell ref="C13:D13"/>
    <mergeCell ref="I13:N13"/>
    <mergeCell ref="C14:D14"/>
    <mergeCell ref="I14:N14"/>
    <mergeCell ref="C9:D9"/>
    <mergeCell ref="I9:N9"/>
    <mergeCell ref="C10:D10"/>
    <mergeCell ref="I10:N10"/>
    <mergeCell ref="C11:D11"/>
    <mergeCell ref="I11:N11"/>
    <mergeCell ref="C27:D27"/>
    <mergeCell ref="I27:N27"/>
    <mergeCell ref="C26:D26"/>
    <mergeCell ref="I26:N26"/>
    <mergeCell ref="C17:D17"/>
    <mergeCell ref="I17:N17"/>
    <mergeCell ref="C18:D18"/>
    <mergeCell ref="I18:N18"/>
    <mergeCell ref="C25:D25"/>
    <mergeCell ref="I25:N25"/>
    <mergeCell ref="C23:D23"/>
    <mergeCell ref="I23:N23"/>
    <mergeCell ref="C24:D24"/>
    <mergeCell ref="I24:N24"/>
    <mergeCell ref="C15:D15"/>
    <mergeCell ref="I15:N15"/>
    <mergeCell ref="C16:D16"/>
    <mergeCell ref="I16:N16"/>
    <mergeCell ref="C35:D35"/>
    <mergeCell ref="I35:N35"/>
    <mergeCell ref="C28:D28"/>
    <mergeCell ref="I28:N28"/>
    <mergeCell ref="C19:D19"/>
    <mergeCell ref="I19:N19"/>
    <mergeCell ref="C20:D20"/>
    <mergeCell ref="I20:N20"/>
    <mergeCell ref="C21:D21"/>
    <mergeCell ref="I21:N21"/>
    <mergeCell ref="C22:D22"/>
    <mergeCell ref="I22:N22"/>
    <mergeCell ref="C32:D32"/>
    <mergeCell ref="I32:N32"/>
    <mergeCell ref="C33:D33"/>
    <mergeCell ref="I33:N33"/>
    <mergeCell ref="C34:D34"/>
    <mergeCell ref="I34:N34"/>
    <mergeCell ref="C29:D29"/>
    <mergeCell ref="I29:N29"/>
    <mergeCell ref="C30:D30"/>
    <mergeCell ref="I30:N30"/>
    <mergeCell ref="C31:D31"/>
    <mergeCell ref="I31:N31"/>
    <mergeCell ref="C36:D36"/>
    <mergeCell ref="I36:N36"/>
    <mergeCell ref="C38:D38"/>
    <mergeCell ref="I38:N38"/>
    <mergeCell ref="C39:D39"/>
    <mergeCell ref="I39:N39"/>
    <mergeCell ref="C37:D37"/>
    <mergeCell ref="I37:N37"/>
    <mergeCell ref="A45:B45"/>
    <mergeCell ref="I45:J45"/>
    <mergeCell ref="K45:M45"/>
    <mergeCell ref="N45:P45"/>
    <mergeCell ref="C40:D40"/>
    <mergeCell ref="I40:N40"/>
    <mergeCell ref="C41:D41"/>
    <mergeCell ref="I41:N41"/>
    <mergeCell ref="H43:P43"/>
    <mergeCell ref="A46:B46"/>
    <mergeCell ref="G46:H46"/>
    <mergeCell ref="I46:J46"/>
    <mergeCell ref="K46:M46"/>
    <mergeCell ref="N46:P46"/>
  </mergeCells>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H138"/>
  <sheetViews>
    <sheetView zoomScale="75" zoomScaleNormal="75" zoomScaleSheetLayoutView="100" workbookViewId="0">
      <selection activeCell="V35" sqref="V35"/>
    </sheetView>
  </sheetViews>
  <sheetFormatPr defaultColWidth="9.1796875" defaultRowHeight="13"/>
  <cols>
    <col min="1" max="1" width="1.26953125" style="706" customWidth="1"/>
    <col min="2" max="2" width="14.453125" style="706" customWidth="1"/>
    <col min="3" max="4" width="14" style="706" customWidth="1"/>
    <col min="5" max="5" width="9.1796875" style="706"/>
    <col min="6" max="6" width="9.1796875" style="1085"/>
    <col min="7" max="7" width="9.1796875" style="706"/>
    <col min="8" max="8" width="14.1796875" style="706" customWidth="1"/>
    <col min="9" max="9" width="10.54296875" style="706" customWidth="1"/>
    <col min="10" max="10" width="12.26953125" style="706" bestFit="1" customWidth="1"/>
    <col min="11" max="11" width="10.1796875" style="706" customWidth="1"/>
    <col min="12" max="12" width="8.453125" style="706" customWidth="1"/>
    <col min="13" max="13" width="7.54296875" style="706" customWidth="1"/>
    <col min="14" max="14" width="7.1796875" style="706" customWidth="1"/>
    <col min="15" max="15" width="7.453125" style="706" customWidth="1"/>
    <col min="16" max="16" width="8.7265625" style="706" customWidth="1"/>
    <col min="17" max="17" width="12.54296875" style="706" customWidth="1"/>
    <col min="18" max="18" width="10.81640625" style="706" customWidth="1"/>
    <col min="19" max="19" width="9.26953125" style="706" customWidth="1"/>
    <col min="20" max="20" width="9.54296875" style="706" customWidth="1"/>
    <col min="21" max="21" width="12.1796875" style="706" bestFit="1" customWidth="1"/>
    <col min="22" max="22" width="6.26953125" style="706" customWidth="1"/>
    <col min="23" max="23" width="4.453125" style="706" customWidth="1"/>
    <col min="24" max="24" width="6.26953125" style="706" customWidth="1"/>
    <col min="25" max="25" width="11.7265625" style="706" hidden="1" customWidth="1"/>
    <col min="26" max="26" width="2.7265625" style="706" hidden="1" customWidth="1"/>
    <col min="27" max="27" width="10.26953125" style="706" hidden="1" customWidth="1"/>
    <col min="28" max="28" width="4.81640625" style="706" hidden="1" customWidth="1"/>
    <col min="29" max="29" width="11.453125" style="706" hidden="1" customWidth="1"/>
    <col min="30" max="30" width="7.1796875" style="706" hidden="1" customWidth="1"/>
    <col min="31" max="31" width="8.1796875" style="706" hidden="1" customWidth="1"/>
    <col min="32" max="33" width="0" style="706" hidden="1" customWidth="1"/>
    <col min="34" max="34" width="22.81640625" style="706" hidden="1" customWidth="1"/>
    <col min="35" max="16384" width="9.1796875" style="706"/>
  </cols>
  <sheetData>
    <row r="1" spans="2:34" s="686" customFormat="1" ht="12" customHeight="1" thickBot="1">
      <c r="F1" s="1086"/>
      <c r="U1" s="687"/>
    </row>
    <row r="2" spans="2:34" s="686" customFormat="1" ht="27.75" customHeight="1" thickBot="1">
      <c r="B2" s="688" t="s">
        <v>311</v>
      </c>
      <c r="C2" s="689"/>
      <c r="D2" s="689"/>
      <c r="E2" s="689"/>
      <c r="F2" s="1090"/>
      <c r="G2" s="689"/>
      <c r="H2" s="689"/>
      <c r="I2" s="689"/>
      <c r="J2" s="689"/>
      <c r="K2" s="690"/>
      <c r="L2" s="2135"/>
      <c r="M2" s="2135"/>
      <c r="N2" s="2135"/>
      <c r="O2" s="2135"/>
      <c r="P2" s="2436"/>
      <c r="Q2" s="2436"/>
      <c r="R2" s="2436"/>
      <c r="U2" s="687"/>
    </row>
    <row r="3" spans="2:34" s="686" customFormat="1">
      <c r="B3" s="691" t="s">
        <v>312</v>
      </c>
      <c r="C3" s="692"/>
      <c r="D3" s="2437"/>
      <c r="E3" s="2438"/>
      <c r="F3" s="1132"/>
      <c r="G3" s="691" t="s">
        <v>313</v>
      </c>
      <c r="H3" s="692"/>
      <c r="I3" s="2439"/>
      <c r="J3" s="2440"/>
      <c r="K3" s="2441"/>
      <c r="Q3" s="693"/>
      <c r="S3" s="693"/>
      <c r="Y3" s="694" t="s">
        <v>269</v>
      </c>
      <c r="AB3" s="693"/>
      <c r="AD3" s="693"/>
    </row>
    <row r="4" spans="2:34" s="686" customFormat="1">
      <c r="B4" s="695" t="s">
        <v>1</v>
      </c>
      <c r="C4" s="696"/>
      <c r="D4" s="2442"/>
      <c r="E4" s="2443"/>
      <c r="F4" s="1133"/>
      <c r="G4" s="695" t="s">
        <v>314</v>
      </c>
      <c r="H4" s="696"/>
      <c r="I4" s="2444"/>
      <c r="J4" s="2445"/>
      <c r="K4" s="2446"/>
      <c r="P4" s="697"/>
      <c r="Q4" s="693"/>
      <c r="R4" s="697"/>
      <c r="S4" s="693"/>
      <c r="U4" s="694"/>
      <c r="Y4" s="698" t="s">
        <v>122</v>
      </c>
      <c r="AA4" s="697"/>
      <c r="AB4" s="693"/>
      <c r="AC4" s="697"/>
      <c r="AD4" s="693"/>
      <c r="AF4" s="694"/>
    </row>
    <row r="5" spans="2:34" s="686" customFormat="1">
      <c r="B5" s="695" t="s">
        <v>315</v>
      </c>
      <c r="C5" s="696"/>
      <c r="D5" s="2423"/>
      <c r="E5" s="2424"/>
      <c r="F5" s="1134"/>
      <c r="G5" s="695" t="s">
        <v>316</v>
      </c>
      <c r="H5" s="696"/>
      <c r="I5" s="2425"/>
      <c r="J5" s="2426"/>
      <c r="K5" s="2427"/>
      <c r="P5" s="697"/>
      <c r="Q5" s="693"/>
      <c r="R5" s="697"/>
      <c r="S5" s="693"/>
      <c r="T5" s="699"/>
      <c r="U5" s="694"/>
      <c r="Y5" s="698" t="s">
        <v>317</v>
      </c>
      <c r="AA5" s="697"/>
      <c r="AB5" s="693"/>
      <c r="AC5" s="697"/>
      <c r="AD5" s="693"/>
      <c r="AE5" s="699"/>
      <c r="AF5" s="694"/>
    </row>
    <row r="6" spans="2:34" s="686" customFormat="1" ht="12.75" customHeight="1">
      <c r="B6" s="695" t="s">
        <v>318</v>
      </c>
      <c r="C6" s="696"/>
      <c r="D6" s="2423"/>
      <c r="E6" s="2424"/>
      <c r="F6" s="1134"/>
      <c r="G6" s="695" t="s">
        <v>319</v>
      </c>
      <c r="H6" s="696"/>
      <c r="I6" s="2425"/>
      <c r="J6" s="2426"/>
      <c r="K6" s="2427"/>
      <c r="P6" s="700"/>
      <c r="Y6" s="698" t="s">
        <v>320</v>
      </c>
      <c r="AA6" s="1048"/>
      <c r="AB6" s="694"/>
      <c r="AD6" s="1048"/>
      <c r="AE6" s="699"/>
    </row>
    <row r="7" spans="2:34" s="686" customFormat="1" ht="13.5" customHeight="1">
      <c r="B7" s="695" t="s">
        <v>321</v>
      </c>
      <c r="C7" s="696"/>
      <c r="D7" s="2423"/>
      <c r="E7" s="2424"/>
      <c r="F7" s="1134"/>
      <c r="G7" s="695" t="s">
        <v>322</v>
      </c>
      <c r="H7" s="696"/>
      <c r="I7" s="2428"/>
      <c r="J7" s="2429"/>
      <c r="K7" s="2430"/>
      <c r="O7" s="1048"/>
      <c r="R7" s="701"/>
      <c r="S7" s="1048"/>
      <c r="U7" s="702"/>
      <c r="Y7" s="698" t="s">
        <v>323</v>
      </c>
      <c r="AA7" s="1048"/>
      <c r="AC7" s="694"/>
      <c r="AD7" s="694"/>
      <c r="AE7" s="699"/>
    </row>
    <row r="8" spans="2:34" s="686" customFormat="1" ht="13.5" customHeight="1" thickBot="1">
      <c r="B8" s="703" t="s">
        <v>324</v>
      </c>
      <c r="C8" s="704"/>
      <c r="D8" s="2431"/>
      <c r="E8" s="2432"/>
      <c r="F8" s="1135"/>
      <c r="G8" s="703" t="s">
        <v>325</v>
      </c>
      <c r="H8" s="704"/>
      <c r="I8" s="2433"/>
      <c r="J8" s="2434"/>
      <c r="K8" s="2435"/>
      <c r="O8" s="1048"/>
      <c r="U8" s="699"/>
      <c r="Y8" s="698" t="s">
        <v>326</v>
      </c>
      <c r="AA8" s="1048"/>
      <c r="AB8" s="694"/>
      <c r="AC8" s="686" t="str">
        <f>IF(AF5&gt;AF4,"Missing Data","")</f>
        <v/>
      </c>
      <c r="AD8" s="699"/>
      <c r="AE8" s="701"/>
    </row>
    <row r="9" spans="2:34" s="686" customFormat="1" ht="13.5" customHeight="1" thickBot="1">
      <c r="B9" s="705"/>
      <c r="C9" s="705"/>
      <c r="D9" s="706"/>
      <c r="F9" s="1086"/>
      <c r="Y9" s="706"/>
      <c r="Z9" s="706"/>
    </row>
    <row r="10" spans="2:34" s="708" customFormat="1" ht="15.5" thickBot="1">
      <c r="B10" s="707"/>
      <c r="C10" s="2406" t="s">
        <v>327</v>
      </c>
      <c r="D10" s="2407"/>
      <c r="E10" s="2407"/>
      <c r="F10" s="2407"/>
      <c r="G10" s="2407"/>
      <c r="H10" s="2407"/>
      <c r="I10" s="2407"/>
      <c r="J10" s="2408"/>
      <c r="K10" s="2409" t="s">
        <v>328</v>
      </c>
      <c r="L10" s="2407" t="s">
        <v>329</v>
      </c>
      <c r="M10" s="2407"/>
      <c r="N10" s="2407"/>
      <c r="O10" s="2407"/>
      <c r="P10" s="2407"/>
      <c r="Q10" s="2407"/>
      <c r="R10" s="2407"/>
      <c r="S10" s="2407"/>
      <c r="T10" s="2407"/>
      <c r="U10" s="2408"/>
      <c r="V10" s="2411"/>
      <c r="W10" s="2412"/>
      <c r="X10" s="2413"/>
      <c r="Z10" s="709"/>
      <c r="AA10" s="710"/>
      <c r="AC10" s="708" t="s">
        <v>330</v>
      </c>
      <c r="AD10" s="708" t="s">
        <v>331</v>
      </c>
      <c r="AE10" s="708" t="s">
        <v>332</v>
      </c>
      <c r="AF10" s="708" t="s">
        <v>333</v>
      </c>
      <c r="AG10" s="708" t="s">
        <v>334</v>
      </c>
      <c r="AH10" s="708" t="s">
        <v>335</v>
      </c>
    </row>
    <row r="11" spans="2:34" s="1047" customFormat="1" ht="34.5" customHeight="1" thickBot="1">
      <c r="B11" s="1049" t="s">
        <v>336</v>
      </c>
      <c r="C11" s="1155" t="s">
        <v>337</v>
      </c>
      <c r="D11" s="1180" t="s">
        <v>338</v>
      </c>
      <c r="E11" s="1154" t="s">
        <v>339</v>
      </c>
      <c r="F11" s="1154" t="s">
        <v>598</v>
      </c>
      <c r="G11" s="1154" t="s">
        <v>340</v>
      </c>
      <c r="H11" s="1154" t="s">
        <v>341</v>
      </c>
      <c r="I11" s="1154" t="s">
        <v>342</v>
      </c>
      <c r="J11" s="1181" t="s">
        <v>343</v>
      </c>
      <c r="K11" s="2410"/>
      <c r="L11" s="1177" t="s">
        <v>122</v>
      </c>
      <c r="M11" s="1176" t="s">
        <v>320</v>
      </c>
      <c r="N11" s="1176" t="s">
        <v>317</v>
      </c>
      <c r="O11" s="1176" t="s">
        <v>344</v>
      </c>
      <c r="P11" s="1176" t="s">
        <v>323</v>
      </c>
      <c r="Q11" s="1176" t="s">
        <v>345</v>
      </c>
      <c r="R11" s="1176" t="s">
        <v>151</v>
      </c>
      <c r="S11" s="1176" t="s">
        <v>346</v>
      </c>
      <c r="T11" s="1176" t="s">
        <v>347</v>
      </c>
      <c r="U11" s="1175" t="s">
        <v>348</v>
      </c>
      <c r="V11" s="2414" t="s">
        <v>3</v>
      </c>
      <c r="W11" s="2415"/>
      <c r="X11" s="2416"/>
      <c r="AC11" s="711" t="s">
        <v>122</v>
      </c>
      <c r="AD11" s="712" t="s">
        <v>320</v>
      </c>
      <c r="AE11" s="712" t="s">
        <v>317</v>
      </c>
      <c r="AF11" s="712" t="s">
        <v>344</v>
      </c>
      <c r="AG11" s="712" t="s">
        <v>323</v>
      </c>
      <c r="AH11" s="712" t="s">
        <v>345</v>
      </c>
    </row>
    <row r="12" spans="2:34" s="714" customFormat="1">
      <c r="B12" s="1153" t="s">
        <v>349</v>
      </c>
      <c r="C12" s="1186"/>
      <c r="D12" s="1152"/>
      <c r="E12" s="1151"/>
      <c r="F12" s="1183"/>
      <c r="G12" s="1151"/>
      <c r="H12" s="1151"/>
      <c r="I12" s="1131"/>
      <c r="J12" s="1078"/>
      <c r="K12" s="1178" t="str">
        <f t="shared" ref="K12:K29" si="0">IF(U12=0,"",IF(J12="","",IF((I12="Cpk"),AC12,IF(I12="CpkL",AD12,IF(I12="CpkU",AE12,IF(I12="Cp",AF12,IF(I12="DPM",AG12,IF(I12="Defects Found",AH12,""))))))))</f>
        <v/>
      </c>
      <c r="L12" s="1174" t="str">
        <f>IF(U12=0, "", '11b - Process Studies - Form'!N19)</f>
        <v/>
      </c>
      <c r="M12" s="1172" t="str">
        <f>IF(U12=0,"",'11b - Process Studies - Form'!L$19)</f>
        <v/>
      </c>
      <c r="N12" s="1172" t="str">
        <f>IF(U12=0,"",'11b - Process Studies - Form'!L$18)</f>
        <v/>
      </c>
      <c r="O12" s="1172" t="str">
        <f>IF(U12=0, "",'11b - Process Studies - Form'!L$17)</f>
        <v/>
      </c>
      <c r="P12" s="1173" t="str">
        <f>IF(U12=0,"",'11b - Process Studies - Form'!L$21)</f>
        <v/>
      </c>
      <c r="Q12" s="1172">
        <f>'11b - Process Studies - Form'!$N$18</f>
        <v>0</v>
      </c>
      <c r="R12" s="1172" t="str">
        <f>IF(U12=0,"",'11b - Process Studies - Form'!$H$18)</f>
        <v/>
      </c>
      <c r="S12" s="1172">
        <f>'11b - Process Studies - Form'!$H$16</f>
        <v>0</v>
      </c>
      <c r="T12" s="1172">
        <f>'11b - Process Studies - Form'!$H$17</f>
        <v>0</v>
      </c>
      <c r="U12" s="1171">
        <f>'11b - Process Studies - Form'!$J$11</f>
        <v>0</v>
      </c>
      <c r="V12" s="2417"/>
      <c r="W12" s="2418"/>
      <c r="X12" s="2419"/>
      <c r="Y12" s="713" t="str">
        <f t="shared" ref="Y12:Y29" si="1">IF(J12&lt;&gt;"",COUNTIF(U12,0),"No Criteria")</f>
        <v>No Criteria</v>
      </c>
      <c r="AC12" s="714" t="str">
        <f t="shared" ref="AC12:AF29" si="2">IF(L12&gt;$J12,"Pass","Fail")</f>
        <v>Fail</v>
      </c>
      <c r="AD12" s="714" t="str">
        <f t="shared" si="2"/>
        <v>Fail</v>
      </c>
      <c r="AE12" s="714" t="str">
        <f t="shared" si="2"/>
        <v>Fail</v>
      </c>
      <c r="AF12" s="714" t="str">
        <f t="shared" si="2"/>
        <v>Fail</v>
      </c>
      <c r="AG12" s="714" t="str">
        <f t="shared" ref="AG12:AH29" si="3">IF(P12&lt;$J12,"Pass","Fail")</f>
        <v>Fail</v>
      </c>
      <c r="AH12" s="714" t="str">
        <f t="shared" si="3"/>
        <v>Fail</v>
      </c>
    </row>
    <row r="13" spans="2:34" s="686" customFormat="1">
      <c r="B13" s="1150" t="s">
        <v>350</v>
      </c>
      <c r="C13" s="1187"/>
      <c r="D13" s="1149"/>
      <c r="E13" s="1148"/>
      <c r="F13" s="1182"/>
      <c r="G13" s="1148"/>
      <c r="H13" s="1148"/>
      <c r="I13" s="1168"/>
      <c r="J13" s="1170"/>
      <c r="K13" s="1178" t="str">
        <f t="shared" si="0"/>
        <v/>
      </c>
      <c r="L13" s="1167" t="str">
        <f>IF(U13=0, "", '11b - Process Studies - Form'!AB$19)</f>
        <v/>
      </c>
      <c r="M13" s="1164" t="str">
        <f>IF(U13=0,"",'11b - Process Studies - Form'!Z$19)</f>
        <v/>
      </c>
      <c r="N13" s="1164" t="str">
        <f>IF(U13=0,"",'11b - Process Studies - Form'!Z$18)</f>
        <v/>
      </c>
      <c r="O13" s="1166" t="str">
        <f>IF(U13=0, "",'11b - Process Studies - Form'!Z$17)</f>
        <v/>
      </c>
      <c r="P13" s="1165" t="str">
        <f>IF(U13=0,"",'11b - Process Studies - Form'!Z$21)</f>
        <v/>
      </c>
      <c r="Q13" s="1164">
        <f>'11b - Process Studies - Form'!$AB$18</f>
        <v>0</v>
      </c>
      <c r="R13" s="1164" t="str">
        <f>IF(U13=0,"",'11b - Process Studies - Form'!$V$18)</f>
        <v/>
      </c>
      <c r="S13" s="1164">
        <f>'11b - Process Studies - Form'!$V$16</f>
        <v>0</v>
      </c>
      <c r="T13" s="1164">
        <f>'11b - Process Studies - Form'!$V$17</f>
        <v>0</v>
      </c>
      <c r="U13" s="1163">
        <f>'11b - Process Studies - Form'!$X$11</f>
        <v>0</v>
      </c>
      <c r="V13" s="2403"/>
      <c r="W13" s="2404"/>
      <c r="X13" s="2405"/>
      <c r="Y13" s="713" t="str">
        <f t="shared" si="1"/>
        <v>No Criteria</v>
      </c>
      <c r="AC13" s="714" t="str">
        <f t="shared" si="2"/>
        <v>Fail</v>
      </c>
      <c r="AD13" s="714" t="str">
        <f t="shared" si="2"/>
        <v>Fail</v>
      </c>
      <c r="AE13" s="714" t="str">
        <f t="shared" si="2"/>
        <v>Fail</v>
      </c>
      <c r="AF13" s="714" t="str">
        <f t="shared" si="2"/>
        <v>Fail</v>
      </c>
      <c r="AG13" s="714" t="str">
        <f t="shared" si="3"/>
        <v>Fail</v>
      </c>
      <c r="AH13" s="714" t="str">
        <f t="shared" si="3"/>
        <v>Fail</v>
      </c>
    </row>
    <row r="14" spans="2:34" s="686" customFormat="1">
      <c r="B14" s="1150" t="s">
        <v>351</v>
      </c>
      <c r="C14" s="1187"/>
      <c r="D14" s="1149"/>
      <c r="E14" s="1148"/>
      <c r="F14" s="1182"/>
      <c r="G14" s="1148"/>
      <c r="H14" s="1148"/>
      <c r="I14" s="1168"/>
      <c r="J14" s="1170"/>
      <c r="K14" s="1178" t="str">
        <f t="shared" si="0"/>
        <v/>
      </c>
      <c r="L14" s="1167" t="str">
        <f>IF(U14=0, "", '11b - Process Studies - Form'!AP$19)</f>
        <v/>
      </c>
      <c r="M14" s="1164" t="str">
        <f>IF(U14=0,"",'11b - Process Studies - Form'!AN$19)</f>
        <v/>
      </c>
      <c r="N14" s="1164" t="str">
        <f>IF(U14=0,"",'11b - Process Studies - Form'!AN$18)</f>
        <v/>
      </c>
      <c r="O14" s="1166" t="str">
        <f>IF(U14=0, "",'11b - Process Studies - Form'!AN$17)</f>
        <v/>
      </c>
      <c r="P14" s="1165" t="str">
        <f>IF(U14=0,"",'11b - Process Studies - Form'!AN$21)</f>
        <v/>
      </c>
      <c r="Q14" s="1164">
        <f>'11b - Process Studies - Form'!$AP$18</f>
        <v>0</v>
      </c>
      <c r="R14" s="1164" t="str">
        <f>IF(U14=0,"",'11b - Process Studies - Form'!$AJ$18)</f>
        <v/>
      </c>
      <c r="S14" s="1164">
        <f>'11b - Process Studies - Form'!$AJ$16</f>
        <v>0</v>
      </c>
      <c r="T14" s="1164">
        <f>'11b - Process Studies - Form'!$AJ$17</f>
        <v>0</v>
      </c>
      <c r="U14" s="1163">
        <f>'11b - Process Studies - Form'!$AL$11</f>
        <v>0</v>
      </c>
      <c r="V14" s="2403"/>
      <c r="W14" s="2404"/>
      <c r="X14" s="2405"/>
      <c r="Y14" s="713" t="str">
        <f t="shared" si="1"/>
        <v>No Criteria</v>
      </c>
      <c r="AC14" s="714" t="str">
        <f t="shared" si="2"/>
        <v>Fail</v>
      </c>
      <c r="AD14" s="714" t="str">
        <f t="shared" si="2"/>
        <v>Fail</v>
      </c>
      <c r="AE14" s="714" t="str">
        <f t="shared" si="2"/>
        <v>Fail</v>
      </c>
      <c r="AF14" s="714" t="str">
        <f t="shared" si="2"/>
        <v>Fail</v>
      </c>
      <c r="AG14" s="714" t="str">
        <f t="shared" si="3"/>
        <v>Fail</v>
      </c>
      <c r="AH14" s="714" t="str">
        <f t="shared" si="3"/>
        <v>Fail</v>
      </c>
    </row>
    <row r="15" spans="2:34" s="686" customFormat="1">
      <c r="B15" s="1150" t="s">
        <v>352</v>
      </c>
      <c r="C15" s="1187"/>
      <c r="D15" s="1149"/>
      <c r="E15" s="1148"/>
      <c r="F15" s="1182"/>
      <c r="G15" s="1148"/>
      <c r="H15" s="1148"/>
      <c r="I15" s="1168"/>
      <c r="J15" s="1170"/>
      <c r="K15" s="1178" t="str">
        <f t="shared" si="0"/>
        <v/>
      </c>
      <c r="L15" s="1167" t="str">
        <f>IF(U15=0, "", '11b - Process Studies - Form'!BD$19)</f>
        <v/>
      </c>
      <c r="M15" s="1164" t="str">
        <f>IF(U15=0,"",'11b - Process Studies - Form'!BB$19)</f>
        <v/>
      </c>
      <c r="N15" s="1164" t="str">
        <f>IF(U15=0,"",'11b - Process Studies - Form'!BB$18)</f>
        <v/>
      </c>
      <c r="O15" s="1166" t="str">
        <f>IF(U15=0, "",'11b - Process Studies - Form'!BB$17)</f>
        <v/>
      </c>
      <c r="P15" s="1169" t="str">
        <f>IF(U15=0,"",'11b - Process Studies - Form'!BB$21)</f>
        <v/>
      </c>
      <c r="Q15" s="1164">
        <f>'11b - Process Studies - Form'!$BD$18</f>
        <v>0</v>
      </c>
      <c r="R15" s="1164" t="str">
        <f>IF(U15=0,"",'11b - Process Studies - Form'!$AX$18)</f>
        <v/>
      </c>
      <c r="S15" s="1164">
        <f>'11b - Process Studies - Form'!$AX$16</f>
        <v>0</v>
      </c>
      <c r="T15" s="1164">
        <f>'11b - Process Studies - Form'!$AX$17</f>
        <v>0</v>
      </c>
      <c r="U15" s="1163">
        <f>'11b - Process Studies - Form'!$AZ$11</f>
        <v>0</v>
      </c>
      <c r="V15" s="2420"/>
      <c r="W15" s="2421"/>
      <c r="X15" s="2422"/>
      <c r="Y15" s="713" t="str">
        <f t="shared" si="1"/>
        <v>No Criteria</v>
      </c>
      <c r="AC15" s="714" t="str">
        <f t="shared" si="2"/>
        <v>Fail</v>
      </c>
      <c r="AD15" s="714" t="str">
        <f t="shared" si="2"/>
        <v>Fail</v>
      </c>
      <c r="AE15" s="714" t="str">
        <f t="shared" si="2"/>
        <v>Fail</v>
      </c>
      <c r="AF15" s="714" t="str">
        <f t="shared" si="2"/>
        <v>Fail</v>
      </c>
      <c r="AG15" s="714" t="str">
        <f t="shared" si="3"/>
        <v>Fail</v>
      </c>
      <c r="AH15" s="714" t="str">
        <f t="shared" si="3"/>
        <v>Fail</v>
      </c>
    </row>
    <row r="16" spans="2:34" s="686" customFormat="1">
      <c r="B16" s="1150" t="s">
        <v>353</v>
      </c>
      <c r="C16" s="1187"/>
      <c r="D16" s="1149"/>
      <c r="E16" s="1148"/>
      <c r="F16" s="1182"/>
      <c r="G16" s="1148"/>
      <c r="H16" s="1148"/>
      <c r="I16" s="1168"/>
      <c r="J16" s="1170"/>
      <c r="K16" s="1178" t="str">
        <f t="shared" si="0"/>
        <v/>
      </c>
      <c r="L16" s="1167" t="str">
        <f>IF(U16=0, "", '11b - Process Studies - Form'!BR$19)</f>
        <v/>
      </c>
      <c r="M16" s="1164" t="str">
        <f>IF(U16=0,"",'11b - Process Studies - Form'!BP$19)</f>
        <v/>
      </c>
      <c r="N16" s="1164" t="str">
        <f>IF(U16=0,"",'11b - Process Studies - Form'!BP$18)</f>
        <v/>
      </c>
      <c r="O16" s="1166" t="str">
        <f>IF(U16=0, "",'11b - Process Studies - Form'!BP$17)</f>
        <v/>
      </c>
      <c r="P16" s="1165" t="str">
        <f>IF(U16=0,"",'11b - Process Studies - Form'!BP$21)</f>
        <v/>
      </c>
      <c r="Q16" s="1164">
        <f>'11b - Process Studies - Form'!$BR$18</f>
        <v>0</v>
      </c>
      <c r="R16" s="1164" t="str">
        <f>IF(U16=0,"",'11b - Process Studies - Form'!$BL$18)</f>
        <v/>
      </c>
      <c r="S16" s="1164">
        <f>'11b - Process Studies - Form'!$BL$16</f>
        <v>0</v>
      </c>
      <c r="T16" s="1164">
        <f>'11b - Process Studies - Form'!$BL$17</f>
        <v>0</v>
      </c>
      <c r="U16" s="1163">
        <f>'11b - Process Studies - Form'!$BN$11</f>
        <v>0</v>
      </c>
      <c r="V16" s="2403"/>
      <c r="W16" s="2404"/>
      <c r="X16" s="2405"/>
      <c r="Y16" s="713" t="str">
        <f t="shared" si="1"/>
        <v>No Criteria</v>
      </c>
      <c r="AC16" s="714" t="str">
        <f t="shared" si="2"/>
        <v>Fail</v>
      </c>
      <c r="AD16" s="714" t="str">
        <f t="shared" si="2"/>
        <v>Fail</v>
      </c>
      <c r="AE16" s="714" t="str">
        <f t="shared" si="2"/>
        <v>Fail</v>
      </c>
      <c r="AF16" s="714" t="str">
        <f t="shared" si="2"/>
        <v>Fail</v>
      </c>
      <c r="AG16" s="714" t="str">
        <f t="shared" si="3"/>
        <v>Fail</v>
      </c>
      <c r="AH16" s="714" t="str">
        <f t="shared" si="3"/>
        <v>Fail</v>
      </c>
    </row>
    <row r="17" spans="2:34" s="686" customFormat="1">
      <c r="B17" s="1150" t="s">
        <v>354</v>
      </c>
      <c r="C17" s="1187"/>
      <c r="D17" s="1149"/>
      <c r="E17" s="1148"/>
      <c r="F17" s="1182"/>
      <c r="G17" s="1148"/>
      <c r="H17" s="1148"/>
      <c r="I17" s="1168"/>
      <c r="J17" s="1170"/>
      <c r="K17" s="1178" t="str">
        <f t="shared" si="0"/>
        <v/>
      </c>
      <c r="L17" s="1167" t="str">
        <f>IF(U17=0, "", '11b - Process Studies - Form'!CF$19)</f>
        <v/>
      </c>
      <c r="M17" s="1164" t="str">
        <f>IF(U17=0,"",'11b - Process Studies - Form'!CD$19)</f>
        <v/>
      </c>
      <c r="N17" s="1164" t="str">
        <f>IF(U17=0,"",'11b - Process Studies - Form'!CD$18)</f>
        <v/>
      </c>
      <c r="O17" s="1166" t="str">
        <f>IF(U17=0, "",'11b - Process Studies - Form'!CD$17)</f>
        <v/>
      </c>
      <c r="P17" s="1165" t="str">
        <f>IF(U17=0,"",'11b - Process Studies - Form'!CD$21)</f>
        <v/>
      </c>
      <c r="Q17" s="1164">
        <f>'11b - Process Studies - Form'!$CF$18</f>
        <v>0</v>
      </c>
      <c r="R17" s="1164" t="str">
        <f>IF(U17=0,"",'11b - Process Studies - Form'!$BZ$18)</f>
        <v/>
      </c>
      <c r="S17" s="1164">
        <f>'11b - Process Studies - Form'!$BZ$16</f>
        <v>0</v>
      </c>
      <c r="T17" s="1164">
        <f>'11b - Process Studies - Form'!$BZ$17</f>
        <v>0</v>
      </c>
      <c r="U17" s="1163">
        <f>'11b - Process Studies - Form'!$CB$11</f>
        <v>0</v>
      </c>
      <c r="V17" s="2403"/>
      <c r="W17" s="2404"/>
      <c r="X17" s="2405"/>
      <c r="Y17" s="713" t="str">
        <f t="shared" si="1"/>
        <v>No Criteria</v>
      </c>
      <c r="AC17" s="714" t="str">
        <f t="shared" si="2"/>
        <v>Fail</v>
      </c>
      <c r="AD17" s="714" t="str">
        <f t="shared" si="2"/>
        <v>Fail</v>
      </c>
      <c r="AE17" s="714" t="str">
        <f t="shared" si="2"/>
        <v>Fail</v>
      </c>
      <c r="AF17" s="714" t="str">
        <f t="shared" si="2"/>
        <v>Fail</v>
      </c>
      <c r="AG17" s="714" t="str">
        <f t="shared" si="3"/>
        <v>Fail</v>
      </c>
      <c r="AH17" s="714" t="str">
        <f t="shared" si="3"/>
        <v>Fail</v>
      </c>
    </row>
    <row r="18" spans="2:34" s="686" customFormat="1">
      <c r="B18" s="1150" t="s">
        <v>355</v>
      </c>
      <c r="C18" s="1187"/>
      <c r="D18" s="1149"/>
      <c r="E18" s="1148"/>
      <c r="F18" s="1182"/>
      <c r="G18" s="1148"/>
      <c r="H18" s="1148"/>
      <c r="I18" s="1168"/>
      <c r="J18" s="1170"/>
      <c r="K18" s="1178" t="str">
        <f t="shared" si="0"/>
        <v/>
      </c>
      <c r="L18" s="1167" t="str">
        <f>IF(U18=0, "", '11b - Process Studies - Form'!CT$19)</f>
        <v/>
      </c>
      <c r="M18" s="1164" t="str">
        <f>IF(U18=0,"",'11b - Process Studies - Form'!CR$19)</f>
        <v/>
      </c>
      <c r="N18" s="1164" t="str">
        <f>IF(U18=0,"",'11b - Process Studies - Form'!CR$18)</f>
        <v/>
      </c>
      <c r="O18" s="1166" t="str">
        <f>IF(U18=0, "",'11b - Process Studies - Form'!CR$17)</f>
        <v/>
      </c>
      <c r="P18" s="1165" t="str">
        <f>IF(U18=0,"",'11b - Process Studies - Form'!CR$21)</f>
        <v/>
      </c>
      <c r="Q18" s="1164">
        <f>'11b - Process Studies - Form'!$CT$18</f>
        <v>0</v>
      </c>
      <c r="R18" s="1164" t="str">
        <f>IF(U18=0,"",'11b - Process Studies - Form'!$CN$18)</f>
        <v/>
      </c>
      <c r="S18" s="1164">
        <f>'11b - Process Studies - Form'!$CN$16</f>
        <v>0</v>
      </c>
      <c r="T18" s="1164">
        <f>'11b - Process Studies - Form'!$CN$17</f>
        <v>0</v>
      </c>
      <c r="U18" s="1163">
        <f>'11b - Process Studies - Form'!$CP$11</f>
        <v>0</v>
      </c>
      <c r="V18" s="2403"/>
      <c r="W18" s="2404"/>
      <c r="X18" s="2405"/>
      <c r="Y18" s="713" t="str">
        <f t="shared" si="1"/>
        <v>No Criteria</v>
      </c>
      <c r="AC18" s="714" t="str">
        <f t="shared" si="2"/>
        <v>Fail</v>
      </c>
      <c r="AD18" s="714" t="str">
        <f t="shared" si="2"/>
        <v>Fail</v>
      </c>
      <c r="AE18" s="714" t="str">
        <f t="shared" si="2"/>
        <v>Fail</v>
      </c>
      <c r="AF18" s="714" t="str">
        <f t="shared" si="2"/>
        <v>Fail</v>
      </c>
      <c r="AG18" s="714" t="str">
        <f t="shared" si="3"/>
        <v>Fail</v>
      </c>
      <c r="AH18" s="714" t="str">
        <f t="shared" si="3"/>
        <v>Fail</v>
      </c>
    </row>
    <row r="19" spans="2:34" s="686" customFormat="1">
      <c r="B19" s="1150" t="s">
        <v>356</v>
      </c>
      <c r="C19" s="1187"/>
      <c r="D19" s="1149"/>
      <c r="E19" s="1148"/>
      <c r="F19" s="1182"/>
      <c r="G19" s="1148"/>
      <c r="H19" s="1148"/>
      <c r="I19" s="1168"/>
      <c r="J19" s="1170"/>
      <c r="K19" s="1178" t="str">
        <f t="shared" si="0"/>
        <v/>
      </c>
      <c r="L19" s="1167" t="str">
        <f>IF(U19=0, "", '11b - Process Studies - Form'!DH$19)</f>
        <v/>
      </c>
      <c r="M19" s="1164" t="str">
        <f>IF(U19=0,"",'11b - Process Studies - Form'!DF$19)</f>
        <v/>
      </c>
      <c r="N19" s="1164" t="str">
        <f>IF(U19=0,"",'11b - Process Studies - Form'!DF$18)</f>
        <v/>
      </c>
      <c r="O19" s="1166" t="str">
        <f>IF(U19=0, "",'11b - Process Studies - Form'!DF$17)</f>
        <v/>
      </c>
      <c r="P19" s="1165" t="str">
        <f>IF(U19=0,"",'11b - Process Studies - Form'!DF$21)</f>
        <v/>
      </c>
      <c r="Q19" s="1164">
        <f>'11b - Process Studies - Form'!$DH$18</f>
        <v>0</v>
      </c>
      <c r="R19" s="1164" t="str">
        <f>IF(U19=0,"",'11b - Process Studies - Form'!$DB$18)</f>
        <v/>
      </c>
      <c r="S19" s="1164">
        <f>'11b - Process Studies - Form'!$DB$16</f>
        <v>0</v>
      </c>
      <c r="T19" s="1164">
        <f>'11b - Process Studies - Form'!$DB$17</f>
        <v>0</v>
      </c>
      <c r="U19" s="1163">
        <f>'11b - Process Studies - Form'!$DD$11</f>
        <v>0</v>
      </c>
      <c r="V19" s="2403"/>
      <c r="W19" s="2404"/>
      <c r="X19" s="2405"/>
      <c r="Y19" s="713" t="str">
        <f t="shared" si="1"/>
        <v>No Criteria</v>
      </c>
      <c r="AC19" s="714" t="str">
        <f t="shared" si="2"/>
        <v>Fail</v>
      </c>
      <c r="AD19" s="714" t="str">
        <f t="shared" si="2"/>
        <v>Fail</v>
      </c>
      <c r="AE19" s="714" t="str">
        <f t="shared" si="2"/>
        <v>Fail</v>
      </c>
      <c r="AF19" s="714" t="str">
        <f t="shared" si="2"/>
        <v>Fail</v>
      </c>
      <c r="AG19" s="714" t="str">
        <f t="shared" si="3"/>
        <v>Fail</v>
      </c>
      <c r="AH19" s="714" t="str">
        <f t="shared" si="3"/>
        <v>Fail</v>
      </c>
    </row>
    <row r="20" spans="2:34" s="686" customFormat="1">
      <c r="B20" s="1150" t="s">
        <v>357</v>
      </c>
      <c r="C20" s="1187"/>
      <c r="D20" s="1149"/>
      <c r="E20" s="1148"/>
      <c r="F20" s="1182"/>
      <c r="G20" s="1148"/>
      <c r="H20" s="1148"/>
      <c r="I20" s="1168"/>
      <c r="J20" s="1170"/>
      <c r="K20" s="1178" t="str">
        <f t="shared" si="0"/>
        <v/>
      </c>
      <c r="L20" s="1167" t="str">
        <f>IF(U20=0, "", '11b - Process Studies - Form'!DV$19)</f>
        <v/>
      </c>
      <c r="M20" s="1164" t="str">
        <f>IF(U20=0,"",'11b - Process Studies - Form'!DT$19)</f>
        <v/>
      </c>
      <c r="N20" s="1164" t="str">
        <f>IF(U20=0,"",'11b - Process Studies - Form'!DT$18)</f>
        <v/>
      </c>
      <c r="O20" s="1166" t="str">
        <f>IF(U20=0, "",'11b - Process Studies - Form'!DT$17)</f>
        <v/>
      </c>
      <c r="P20" s="1165" t="str">
        <f>IF(U20=0,"",'11b - Process Studies - Form'!DT$21)</f>
        <v/>
      </c>
      <c r="Q20" s="1164">
        <f>'11b - Process Studies - Form'!$DV$18</f>
        <v>0</v>
      </c>
      <c r="R20" s="1164" t="str">
        <f>IF(U20=0,"",'11b - Process Studies - Form'!$DP$18)</f>
        <v/>
      </c>
      <c r="S20" s="1164">
        <f>'11b - Process Studies - Form'!$DP$16</f>
        <v>0</v>
      </c>
      <c r="T20" s="1140">
        <f>'11b - Process Studies - Form'!$DP$17</f>
        <v>0</v>
      </c>
      <c r="U20" s="1163">
        <f>'11b - Process Studies - Form'!$DR$11</f>
        <v>0</v>
      </c>
      <c r="V20" s="2403"/>
      <c r="W20" s="2404"/>
      <c r="X20" s="2405"/>
      <c r="Y20" s="713" t="str">
        <f t="shared" si="1"/>
        <v>No Criteria</v>
      </c>
      <c r="AC20" s="714" t="str">
        <f t="shared" si="2"/>
        <v>Fail</v>
      </c>
      <c r="AD20" s="714" t="str">
        <f t="shared" si="2"/>
        <v>Fail</v>
      </c>
      <c r="AE20" s="714" t="str">
        <f t="shared" si="2"/>
        <v>Fail</v>
      </c>
      <c r="AF20" s="714" t="str">
        <f t="shared" si="2"/>
        <v>Fail</v>
      </c>
      <c r="AG20" s="714" t="str">
        <f t="shared" si="3"/>
        <v>Fail</v>
      </c>
      <c r="AH20" s="714" t="str">
        <f t="shared" si="3"/>
        <v>Fail</v>
      </c>
    </row>
    <row r="21" spans="2:34" s="686" customFormat="1">
      <c r="B21" s="1150" t="s">
        <v>358</v>
      </c>
      <c r="C21" s="1187"/>
      <c r="D21" s="1149"/>
      <c r="E21" s="1148"/>
      <c r="F21" s="1182"/>
      <c r="G21" s="1148"/>
      <c r="H21" s="1148"/>
      <c r="I21" s="1168"/>
      <c r="J21" s="1170"/>
      <c r="K21" s="1178" t="str">
        <f t="shared" si="0"/>
        <v/>
      </c>
      <c r="L21" s="1167" t="str">
        <f>IF(U21=0, "", '11b - Process Studies - Form'!EJ$19)</f>
        <v/>
      </c>
      <c r="M21" s="1164" t="str">
        <f>IF(U21=0,"",'11b - Process Studies - Form'!EH$19)</f>
        <v/>
      </c>
      <c r="N21" s="1164" t="str">
        <f>IF(U21=0,"",'11b - Process Studies - Form'!EH$18)</f>
        <v/>
      </c>
      <c r="O21" s="1166" t="str">
        <f>IF(U21=0, "",'11b - Process Studies - Form'!EH$17)</f>
        <v/>
      </c>
      <c r="P21" s="1165" t="str">
        <f>IF(U21=0,"",'11b - Process Studies - Form'!EH$21)</f>
        <v/>
      </c>
      <c r="Q21" s="1164">
        <f>'11b - Process Studies - Form'!$EJ$18</f>
        <v>0</v>
      </c>
      <c r="R21" s="1164" t="str">
        <f>IF(U21=0,"",'11b - Process Studies - Form'!$ED$18)</f>
        <v/>
      </c>
      <c r="S21" s="1164">
        <f>'11b - Process Studies - Form'!$ED$16</f>
        <v>0</v>
      </c>
      <c r="T21" s="1164">
        <f>'11b - Process Studies - Form'!$ED$17</f>
        <v>0</v>
      </c>
      <c r="U21" s="1163">
        <f>'11b - Process Studies - Form'!$EF$11</f>
        <v>0</v>
      </c>
      <c r="V21" s="2403"/>
      <c r="W21" s="2404"/>
      <c r="X21" s="2405"/>
      <c r="Y21" s="713" t="str">
        <f t="shared" si="1"/>
        <v>No Criteria</v>
      </c>
      <c r="AC21" s="714" t="str">
        <f t="shared" si="2"/>
        <v>Fail</v>
      </c>
      <c r="AD21" s="714" t="str">
        <f t="shared" si="2"/>
        <v>Fail</v>
      </c>
      <c r="AE21" s="714" t="str">
        <f t="shared" si="2"/>
        <v>Fail</v>
      </c>
      <c r="AF21" s="714" t="str">
        <f t="shared" si="2"/>
        <v>Fail</v>
      </c>
      <c r="AG21" s="714" t="str">
        <f t="shared" si="3"/>
        <v>Fail</v>
      </c>
      <c r="AH21" s="714" t="str">
        <f t="shared" si="3"/>
        <v>Fail</v>
      </c>
    </row>
    <row r="22" spans="2:34" s="686" customFormat="1">
      <c r="B22" s="1150" t="s">
        <v>359</v>
      </c>
      <c r="C22" s="1187"/>
      <c r="D22" s="1149"/>
      <c r="E22" s="1148"/>
      <c r="F22" s="1182"/>
      <c r="G22" s="1148"/>
      <c r="H22" s="1148"/>
      <c r="I22" s="1168"/>
      <c r="J22" s="1170"/>
      <c r="K22" s="1178" t="str">
        <f t="shared" si="0"/>
        <v/>
      </c>
      <c r="L22" s="1167" t="str">
        <f>IF(U22=0, "", '11b - Process Studies - Form'!EX$19)</f>
        <v/>
      </c>
      <c r="M22" s="1164" t="str">
        <f>IF(U22=0,"",'11b - Process Studies - Form'!EV$19)</f>
        <v/>
      </c>
      <c r="N22" s="1164" t="str">
        <f>IF(U22=0,"",'11b - Process Studies - Form'!EV$18)</f>
        <v/>
      </c>
      <c r="O22" s="1166" t="str">
        <f>IF(U22=0, "",'11b - Process Studies - Form'!EV$17)</f>
        <v/>
      </c>
      <c r="P22" s="1165" t="str">
        <f>IF(U22=0,"",'11b - Process Studies - Form'!EV$21)</f>
        <v/>
      </c>
      <c r="Q22" s="1164">
        <f>'11b - Process Studies - Form'!$EX$18</f>
        <v>0</v>
      </c>
      <c r="R22" s="1164" t="str">
        <f>IF(U22=0,"",'11b - Process Studies - Form'!$ER$18)</f>
        <v/>
      </c>
      <c r="S22" s="1164">
        <f>'11b - Process Studies - Form'!$ER$16</f>
        <v>0</v>
      </c>
      <c r="T22" s="1164">
        <f>'11b - Process Studies - Form'!$ER$17</f>
        <v>0</v>
      </c>
      <c r="U22" s="1163">
        <f>'11b - Process Studies - Form'!$ET$11</f>
        <v>0</v>
      </c>
      <c r="V22" s="2403"/>
      <c r="W22" s="2404"/>
      <c r="X22" s="2405"/>
      <c r="Y22" s="713" t="str">
        <f t="shared" si="1"/>
        <v>No Criteria</v>
      </c>
      <c r="AC22" s="714" t="str">
        <f t="shared" si="2"/>
        <v>Fail</v>
      </c>
      <c r="AD22" s="714" t="str">
        <f t="shared" si="2"/>
        <v>Fail</v>
      </c>
      <c r="AE22" s="714" t="str">
        <f t="shared" si="2"/>
        <v>Fail</v>
      </c>
      <c r="AF22" s="714" t="str">
        <f t="shared" si="2"/>
        <v>Fail</v>
      </c>
      <c r="AG22" s="714" t="str">
        <f t="shared" si="3"/>
        <v>Fail</v>
      </c>
      <c r="AH22" s="714" t="str">
        <f t="shared" si="3"/>
        <v>Fail</v>
      </c>
    </row>
    <row r="23" spans="2:34" s="686" customFormat="1">
      <c r="B23" s="1150" t="s">
        <v>360</v>
      </c>
      <c r="C23" s="1187"/>
      <c r="D23" s="1149"/>
      <c r="E23" s="1148"/>
      <c r="F23" s="1182"/>
      <c r="G23" s="1148"/>
      <c r="H23" s="1148"/>
      <c r="I23" s="1168"/>
      <c r="J23" s="1170"/>
      <c r="K23" s="1178" t="str">
        <f t="shared" si="0"/>
        <v/>
      </c>
      <c r="L23" s="1167" t="str">
        <f>IF(U23=0, "", '11b - Process Studies - Form'!FL$19)</f>
        <v/>
      </c>
      <c r="M23" s="1164" t="str">
        <f>IF(U23=0,"",'11b - Process Studies - Form'!FJ$19)</f>
        <v/>
      </c>
      <c r="N23" s="1164" t="str">
        <f>IF(U23=0,"",'11b - Process Studies - Form'!FJ$18)</f>
        <v/>
      </c>
      <c r="O23" s="1166" t="str">
        <f>IF(U23=0, "",'11b - Process Studies - Form'!FJ$17)</f>
        <v/>
      </c>
      <c r="P23" s="1165" t="str">
        <f>IF(U23=0,"",'11b - Process Studies - Form'!FJ$21)</f>
        <v/>
      </c>
      <c r="Q23" s="1164">
        <f>'11b - Process Studies - Form'!$FL$18</f>
        <v>0</v>
      </c>
      <c r="R23" s="1164" t="str">
        <f>IF(U23=0,"",'11b - Process Studies - Form'!$FF$18)</f>
        <v/>
      </c>
      <c r="S23" s="1164">
        <f>'11b - Process Studies - Form'!$FF$16</f>
        <v>0</v>
      </c>
      <c r="T23" s="1164">
        <f>'11b - Process Studies - Form'!$FF$17</f>
        <v>0</v>
      </c>
      <c r="U23" s="1163">
        <f>'11b - Process Studies - Form'!$FH$11</f>
        <v>0</v>
      </c>
      <c r="V23" s="2403"/>
      <c r="W23" s="2404"/>
      <c r="X23" s="2405"/>
      <c r="Y23" s="713" t="str">
        <f t="shared" si="1"/>
        <v>No Criteria</v>
      </c>
      <c r="AC23" s="714" t="str">
        <f t="shared" si="2"/>
        <v>Fail</v>
      </c>
      <c r="AD23" s="714" t="str">
        <f t="shared" si="2"/>
        <v>Fail</v>
      </c>
      <c r="AE23" s="714" t="str">
        <f t="shared" si="2"/>
        <v>Fail</v>
      </c>
      <c r="AF23" s="714" t="str">
        <f t="shared" si="2"/>
        <v>Fail</v>
      </c>
      <c r="AG23" s="714" t="str">
        <f t="shared" si="3"/>
        <v>Fail</v>
      </c>
      <c r="AH23" s="714" t="str">
        <f t="shared" si="3"/>
        <v>Fail</v>
      </c>
    </row>
    <row r="24" spans="2:34" s="686" customFormat="1">
      <c r="B24" s="1150" t="s">
        <v>361</v>
      </c>
      <c r="C24" s="1187"/>
      <c r="D24" s="1149"/>
      <c r="E24" s="1148"/>
      <c r="F24" s="1182"/>
      <c r="G24" s="1148"/>
      <c r="H24" s="1148"/>
      <c r="I24" s="1168"/>
      <c r="J24" s="1170"/>
      <c r="K24" s="1178" t="str">
        <f t="shared" si="0"/>
        <v/>
      </c>
      <c r="L24" s="1167" t="str">
        <f>IF(U24=0, "", '11b - Process Studies - Form'!FZ$19)</f>
        <v/>
      </c>
      <c r="M24" s="1164" t="str">
        <f>IF(U24=0,"",'11b - Process Studies - Form'!FX$19)</f>
        <v/>
      </c>
      <c r="N24" s="1164" t="str">
        <f>IF(U24=0,"",'11b - Process Studies - Form'!FX$18)</f>
        <v/>
      </c>
      <c r="O24" s="1166" t="str">
        <f>IF(U24=0, "",'11b - Process Studies - Form'!FX$17)</f>
        <v/>
      </c>
      <c r="P24" s="1165" t="str">
        <f>IF(U24=0,"",'11b - Process Studies - Form'!FX$21)</f>
        <v/>
      </c>
      <c r="Q24" s="1164">
        <f>'11b - Process Studies - Form'!$FZ$18</f>
        <v>0</v>
      </c>
      <c r="R24" s="1164" t="str">
        <f>IF(U24=0,"",'11b - Process Studies - Form'!$FT$18)</f>
        <v/>
      </c>
      <c r="S24" s="1164">
        <f>'11b - Process Studies - Form'!$FT$16</f>
        <v>0</v>
      </c>
      <c r="T24" s="1164">
        <f>'11b - Process Studies - Form'!$FT$17</f>
        <v>0</v>
      </c>
      <c r="U24" s="1163">
        <f>'11b - Process Studies - Form'!$FV$11</f>
        <v>0</v>
      </c>
      <c r="V24" s="2403"/>
      <c r="W24" s="2404"/>
      <c r="X24" s="2405"/>
      <c r="Y24" s="713" t="str">
        <f t="shared" si="1"/>
        <v>No Criteria</v>
      </c>
      <c r="AC24" s="714" t="str">
        <f t="shared" si="2"/>
        <v>Fail</v>
      </c>
      <c r="AD24" s="714" t="str">
        <f t="shared" si="2"/>
        <v>Fail</v>
      </c>
      <c r="AE24" s="714" t="str">
        <f t="shared" si="2"/>
        <v>Fail</v>
      </c>
      <c r="AF24" s="714" t="str">
        <f t="shared" si="2"/>
        <v>Fail</v>
      </c>
      <c r="AG24" s="714" t="str">
        <f t="shared" si="3"/>
        <v>Fail</v>
      </c>
      <c r="AH24" s="714" t="str">
        <f t="shared" si="3"/>
        <v>Fail</v>
      </c>
    </row>
    <row r="25" spans="2:34" s="686" customFormat="1">
      <c r="B25" s="1150" t="s">
        <v>362</v>
      </c>
      <c r="C25" s="1187"/>
      <c r="D25" s="1149"/>
      <c r="E25" s="1148"/>
      <c r="F25" s="1182"/>
      <c r="G25" s="1148"/>
      <c r="H25" s="1148"/>
      <c r="I25" s="1168"/>
      <c r="J25" s="1170"/>
      <c r="K25" s="1178" t="str">
        <f t="shared" si="0"/>
        <v/>
      </c>
      <c r="L25" s="1167" t="str">
        <f>IF(U25=0, "", '11b - Process Studies - Form'!GN$19)</f>
        <v/>
      </c>
      <c r="M25" s="1164" t="str">
        <f>IF(U25=0,"",'11b - Process Studies - Form'!GL$19)</f>
        <v/>
      </c>
      <c r="N25" s="1164" t="str">
        <f>IF(U25=0,"",'11b - Process Studies - Form'!GL$18)</f>
        <v/>
      </c>
      <c r="O25" s="1166" t="str">
        <f>IF(U25=0, "",'11b - Process Studies - Form'!GL$17)</f>
        <v/>
      </c>
      <c r="P25" s="1165" t="str">
        <f>IF(U25=0,"",'11b - Process Studies - Form'!GL$21)</f>
        <v/>
      </c>
      <c r="Q25" s="1164">
        <f>'11b - Process Studies - Form'!$GN$18</f>
        <v>0</v>
      </c>
      <c r="R25" s="1164" t="str">
        <f>IF(U25=0,"",'11b - Process Studies - Form'!$GH$18)</f>
        <v/>
      </c>
      <c r="S25" s="1164">
        <f>'11b - Process Studies - Form'!$GH$16</f>
        <v>0</v>
      </c>
      <c r="T25" s="1164">
        <f>'11b - Process Studies - Form'!$GH$17</f>
        <v>0</v>
      </c>
      <c r="U25" s="1163">
        <f>'11b - Process Studies - Form'!$GJ$11</f>
        <v>0</v>
      </c>
      <c r="V25" s="2403"/>
      <c r="W25" s="2404"/>
      <c r="X25" s="2405"/>
      <c r="Y25" s="713" t="str">
        <f t="shared" si="1"/>
        <v>No Criteria</v>
      </c>
      <c r="AC25" s="714" t="str">
        <f t="shared" si="2"/>
        <v>Fail</v>
      </c>
      <c r="AD25" s="714" t="str">
        <f t="shared" si="2"/>
        <v>Fail</v>
      </c>
      <c r="AE25" s="714" t="str">
        <f t="shared" si="2"/>
        <v>Fail</v>
      </c>
      <c r="AF25" s="714" t="str">
        <f t="shared" si="2"/>
        <v>Fail</v>
      </c>
      <c r="AG25" s="714" t="str">
        <f t="shared" si="3"/>
        <v>Fail</v>
      </c>
      <c r="AH25" s="714" t="str">
        <f t="shared" si="3"/>
        <v>Fail</v>
      </c>
    </row>
    <row r="26" spans="2:34" s="686" customFormat="1">
      <c r="B26" s="1150" t="s">
        <v>363</v>
      </c>
      <c r="C26" s="1187"/>
      <c r="D26" s="1149"/>
      <c r="E26" s="1148"/>
      <c r="F26" s="1182"/>
      <c r="G26" s="1148"/>
      <c r="H26" s="1148"/>
      <c r="I26" s="1168"/>
      <c r="J26" s="1170"/>
      <c r="K26" s="1178" t="str">
        <f t="shared" si="0"/>
        <v/>
      </c>
      <c r="L26" s="1167" t="str">
        <f>IF(U26=0, "", '11b - Process Studies - Form'!HB$19)</f>
        <v/>
      </c>
      <c r="M26" s="1164" t="str">
        <f>IF(U26=0,"",'11b - Process Studies - Form'!GZ$19)</f>
        <v/>
      </c>
      <c r="N26" s="1164" t="str">
        <f>IF(U26=0,"",'11b - Process Studies - Form'!GZ$18)</f>
        <v/>
      </c>
      <c r="O26" s="1166" t="str">
        <f>IF(U26=0, "",'11b - Process Studies - Form'!GZ$17)</f>
        <v/>
      </c>
      <c r="P26" s="1165" t="str">
        <f>IF(U26=0,"",'11b - Process Studies - Form'!GZ$21)</f>
        <v/>
      </c>
      <c r="Q26" s="1164">
        <f>'11b - Process Studies - Form'!$HB$18</f>
        <v>0</v>
      </c>
      <c r="R26" s="1164" t="str">
        <f>IF(U26=0,"",'11b - Process Studies - Form'!$GV$18)</f>
        <v/>
      </c>
      <c r="S26" s="1164">
        <f>'11b - Process Studies - Form'!$GV$16</f>
        <v>0</v>
      </c>
      <c r="T26" s="1164">
        <f>'11b - Process Studies - Form'!$GV$17</f>
        <v>0</v>
      </c>
      <c r="U26" s="1163">
        <f>'11b - Process Studies - Form'!$GX$11</f>
        <v>0</v>
      </c>
      <c r="V26" s="2403"/>
      <c r="W26" s="2404"/>
      <c r="X26" s="2405"/>
      <c r="Y26" s="713" t="str">
        <f t="shared" si="1"/>
        <v>No Criteria</v>
      </c>
      <c r="AC26" s="714" t="str">
        <f t="shared" si="2"/>
        <v>Fail</v>
      </c>
      <c r="AD26" s="714" t="str">
        <f t="shared" si="2"/>
        <v>Fail</v>
      </c>
      <c r="AE26" s="714" t="str">
        <f t="shared" si="2"/>
        <v>Fail</v>
      </c>
      <c r="AF26" s="714" t="str">
        <f t="shared" si="2"/>
        <v>Fail</v>
      </c>
      <c r="AG26" s="714" t="str">
        <f t="shared" si="3"/>
        <v>Fail</v>
      </c>
      <c r="AH26" s="714" t="str">
        <f t="shared" si="3"/>
        <v>Fail</v>
      </c>
    </row>
    <row r="27" spans="2:34" s="686" customFormat="1">
      <c r="B27" s="1150" t="s">
        <v>364</v>
      </c>
      <c r="C27" s="1187"/>
      <c r="D27" s="1149"/>
      <c r="E27" s="1148"/>
      <c r="F27" s="1182"/>
      <c r="G27" s="1148"/>
      <c r="H27" s="1148"/>
      <c r="I27" s="1168"/>
      <c r="J27" s="1170"/>
      <c r="K27" s="1178" t="str">
        <f t="shared" si="0"/>
        <v/>
      </c>
      <c r="L27" s="1167" t="str">
        <f>IF(U27=0, "", '11b - Process Studies - Form'!HP$19)</f>
        <v/>
      </c>
      <c r="M27" s="1164" t="str">
        <f>IF(U27=0,"",'11b - Process Studies - Form'!HN$19)</f>
        <v/>
      </c>
      <c r="N27" s="1164" t="str">
        <f>IF(U27=0,"",'11b - Process Studies - Form'!HN$18)</f>
        <v/>
      </c>
      <c r="O27" s="1166" t="str">
        <f>IF(U27=0, "",'11b - Process Studies - Form'!HN$17)</f>
        <v/>
      </c>
      <c r="P27" s="1165" t="str">
        <f>IF(U27=0,"",'11b - Process Studies - Form'!HN$21)</f>
        <v/>
      </c>
      <c r="Q27" s="1164">
        <f>'11b - Process Studies - Form'!$HP$18</f>
        <v>0</v>
      </c>
      <c r="R27" s="1164" t="str">
        <f>IF(U27=0,"",'11b - Process Studies - Form'!$HJ$18)</f>
        <v/>
      </c>
      <c r="S27" s="1164">
        <f>'11b - Process Studies - Form'!$HJ$16</f>
        <v>0</v>
      </c>
      <c r="T27" s="1164">
        <f>'11b - Process Studies - Form'!$HJ$17</f>
        <v>0</v>
      </c>
      <c r="U27" s="1163">
        <f>'11b - Process Studies - Form'!$HL$11</f>
        <v>0</v>
      </c>
      <c r="V27" s="2403"/>
      <c r="W27" s="2404"/>
      <c r="X27" s="2405"/>
      <c r="Y27" s="713" t="str">
        <f t="shared" si="1"/>
        <v>No Criteria</v>
      </c>
      <c r="AC27" s="714" t="str">
        <f t="shared" si="2"/>
        <v>Fail</v>
      </c>
      <c r="AD27" s="714" t="str">
        <f t="shared" si="2"/>
        <v>Fail</v>
      </c>
      <c r="AE27" s="714" t="str">
        <f t="shared" si="2"/>
        <v>Fail</v>
      </c>
      <c r="AF27" s="714" t="str">
        <f t="shared" si="2"/>
        <v>Fail</v>
      </c>
      <c r="AG27" s="714" t="str">
        <f t="shared" si="3"/>
        <v>Fail</v>
      </c>
      <c r="AH27" s="714" t="str">
        <f t="shared" si="3"/>
        <v>Fail</v>
      </c>
    </row>
    <row r="28" spans="2:34" s="686" customFormat="1">
      <c r="B28" s="1150" t="s">
        <v>365</v>
      </c>
      <c r="C28" s="1187"/>
      <c r="D28" s="1149"/>
      <c r="E28" s="1148"/>
      <c r="F28" s="1182"/>
      <c r="G28" s="1148"/>
      <c r="H28" s="1148"/>
      <c r="I28" s="1168"/>
      <c r="J28" s="1170"/>
      <c r="K28" s="1178" t="str">
        <f t="shared" si="0"/>
        <v/>
      </c>
      <c r="L28" s="1167" t="str">
        <f>IF(U28=0, "", '11b - Process Studies - Form'!ID$19)</f>
        <v/>
      </c>
      <c r="M28" s="1164" t="str">
        <f>IF(U28=0,"",'11b - Process Studies - Form'!IB$19)</f>
        <v/>
      </c>
      <c r="N28" s="1164" t="str">
        <f>IF(U28=0,"",'11b - Process Studies - Form'!IB$18)</f>
        <v/>
      </c>
      <c r="O28" s="1166" t="str">
        <f>IF(U28=0, "",'11b - Process Studies - Form'!IB$17)</f>
        <v/>
      </c>
      <c r="P28" s="1165" t="str">
        <f>IF(U28=0,"",'11b - Process Studies - Form'!IB$21)</f>
        <v/>
      </c>
      <c r="Q28" s="1164">
        <f>'11b - Process Studies - Form'!$ID$18</f>
        <v>0</v>
      </c>
      <c r="R28" s="1164" t="str">
        <f>IF(U28=0,"",'11b - Process Studies - Form'!$HX$18)</f>
        <v/>
      </c>
      <c r="S28" s="1164">
        <f>'11b - Process Studies - Form'!$HX$16</f>
        <v>0</v>
      </c>
      <c r="T28" s="1164">
        <f>'11b - Process Studies - Form'!$HX$17</f>
        <v>0</v>
      </c>
      <c r="U28" s="1163">
        <f>'11b - Process Studies - Form'!$HZ$11</f>
        <v>0</v>
      </c>
      <c r="V28" s="2403"/>
      <c r="W28" s="2404"/>
      <c r="X28" s="2405"/>
      <c r="Y28" s="713" t="str">
        <f t="shared" si="1"/>
        <v>No Criteria</v>
      </c>
      <c r="AC28" s="714" t="str">
        <f t="shared" si="2"/>
        <v>Fail</v>
      </c>
      <c r="AD28" s="714" t="str">
        <f t="shared" si="2"/>
        <v>Fail</v>
      </c>
      <c r="AE28" s="714" t="str">
        <f t="shared" si="2"/>
        <v>Fail</v>
      </c>
      <c r="AF28" s="714" t="str">
        <f t="shared" si="2"/>
        <v>Fail</v>
      </c>
      <c r="AG28" s="714" t="str">
        <f t="shared" si="3"/>
        <v>Fail</v>
      </c>
      <c r="AH28" s="714" t="str">
        <f t="shared" si="3"/>
        <v>Fail</v>
      </c>
    </row>
    <row r="29" spans="2:34" s="686" customFormat="1" ht="13.5" thickBot="1">
      <c r="B29" s="1147" t="s">
        <v>366</v>
      </c>
      <c r="C29" s="1188"/>
      <c r="D29" s="1146"/>
      <c r="E29" s="1145"/>
      <c r="F29" s="1184"/>
      <c r="G29" s="1145"/>
      <c r="H29" s="1145"/>
      <c r="I29" s="1162"/>
      <c r="J29" s="1161"/>
      <c r="K29" s="1179" t="str">
        <f t="shared" si="0"/>
        <v/>
      </c>
      <c r="L29" s="1160" t="str">
        <f>IF(U29=0, "", '11b - Process Studies - Form'!TT$19)</f>
        <v/>
      </c>
      <c r="M29" s="1157" t="str">
        <f>IF(U29=0,"",'11b - Process Studies - Form'!IP$19)</f>
        <v/>
      </c>
      <c r="N29" s="1157" t="str">
        <f>IF(U29=0,"",'11b - Process Studies - Form'!IP$18)</f>
        <v/>
      </c>
      <c r="O29" s="1159" t="str">
        <f>IF(U29=0, "",'11b - Process Studies - Form'!IP$17)</f>
        <v/>
      </c>
      <c r="P29" s="1158" t="str">
        <f>IF(U29=0,"",'11b - Process Studies - Form'!IPL$21)</f>
        <v/>
      </c>
      <c r="Q29" s="1157">
        <f>'11b - Process Studies - Form'!$TT$18</f>
        <v>0</v>
      </c>
      <c r="R29" s="1157" t="str">
        <f>IF(U29=0,"",'11b - Process Studies - Form'!$IL$18)</f>
        <v/>
      </c>
      <c r="S29" s="1157">
        <f>'11b - Process Studies - Form'!$IL$16</f>
        <v>0</v>
      </c>
      <c r="T29" s="1157">
        <f>'11b - Process Studies - Form'!$IL$17</f>
        <v>0</v>
      </c>
      <c r="U29" s="1156">
        <f>'11b - Process Studies - Form'!$IN$11</f>
        <v>0</v>
      </c>
      <c r="V29" s="2372"/>
      <c r="W29" s="2373"/>
      <c r="X29" s="2374"/>
      <c r="Y29" s="713" t="str">
        <f t="shared" si="1"/>
        <v>No Criteria</v>
      </c>
      <c r="AC29" s="714" t="str">
        <f t="shared" si="2"/>
        <v>Fail</v>
      </c>
      <c r="AD29" s="714" t="str">
        <f t="shared" si="2"/>
        <v>Fail</v>
      </c>
      <c r="AE29" s="714" t="str">
        <f t="shared" si="2"/>
        <v>Fail</v>
      </c>
      <c r="AF29" s="714" t="str">
        <f t="shared" si="2"/>
        <v>Fail</v>
      </c>
      <c r="AG29" s="714" t="str">
        <f t="shared" si="3"/>
        <v>Fail</v>
      </c>
      <c r="AH29" s="714" t="str">
        <f t="shared" si="3"/>
        <v>Fail</v>
      </c>
    </row>
    <row r="30" spans="2:34" s="686" customFormat="1">
      <c r="B30" s="715"/>
      <c r="C30" s="715"/>
      <c r="D30" s="715"/>
      <c r="E30" s="715"/>
      <c r="F30" s="1089"/>
      <c r="G30" s="715"/>
      <c r="H30" s="715"/>
      <c r="I30" s="715"/>
      <c r="J30" s="716"/>
      <c r="K30" s="715"/>
      <c r="L30" s="715"/>
      <c r="M30" s="717"/>
      <c r="N30" s="718"/>
      <c r="O30" s="718"/>
      <c r="P30" s="715"/>
      <c r="Q30" s="715"/>
      <c r="R30" s="715"/>
      <c r="S30" s="715"/>
      <c r="T30" s="715"/>
      <c r="U30" s="715"/>
      <c r="V30" s="715"/>
      <c r="W30" s="715"/>
    </row>
    <row r="31" spans="2:34" s="698" customFormat="1" ht="12.75" customHeight="1" thickBot="1">
      <c r="D31" s="719"/>
      <c r="E31" s="720"/>
      <c r="F31" s="1088"/>
      <c r="G31" s="720"/>
      <c r="H31" s="720"/>
      <c r="M31" s="1048"/>
      <c r="N31" s="1048"/>
      <c r="O31" s="721"/>
    </row>
    <row r="32" spans="2:34" s="698" customFormat="1" ht="27.75" customHeight="1" thickBot="1">
      <c r="D32" s="2377" t="s">
        <v>1405</v>
      </c>
      <c r="E32" s="2378"/>
      <c r="F32" s="2378"/>
      <c r="G32" s="2379"/>
      <c r="H32" s="2380" t="s">
        <v>367</v>
      </c>
      <c r="I32" s="2381"/>
      <c r="J32" s="722" t="str">
        <f>IF(Y32&gt;0,"Missing Data",IF(COUNTIF(K12:K30,"Fail"),"Fail","Pass"))</f>
        <v>Pass</v>
      </c>
      <c r="M32" s="723" t="s">
        <v>368</v>
      </c>
      <c r="N32" s="724" t="str">
        <f>IF(J32="Pass","X","")</f>
        <v>X</v>
      </c>
      <c r="O32" s="725"/>
      <c r="Y32" s="698">
        <f>SUM(Y12:Y31)</f>
        <v>0</v>
      </c>
    </row>
    <row r="33" spans="2:18" s="698" customFormat="1" ht="20.149999999999999" customHeight="1" thickBot="1">
      <c r="D33" s="2382" t="s">
        <v>1406</v>
      </c>
      <c r="E33" s="2383"/>
      <c r="F33" s="2383"/>
      <c r="G33" s="2384"/>
      <c r="H33" s="2377" t="s">
        <v>369</v>
      </c>
      <c r="I33" s="2378"/>
      <c r="J33" s="2379"/>
      <c r="M33" s="723" t="s">
        <v>370</v>
      </c>
      <c r="N33" s="724" t="str">
        <f>IF(J32="Fail","X","")</f>
        <v/>
      </c>
      <c r="O33" s="725"/>
    </row>
    <row r="34" spans="2:18" s="698" customFormat="1">
      <c r="D34" s="2385"/>
      <c r="E34" s="2386"/>
      <c r="F34" s="2386"/>
      <c r="G34" s="2387"/>
      <c r="H34" s="2391" t="s">
        <v>371</v>
      </c>
      <c r="I34" s="2392"/>
      <c r="J34" s="2393"/>
      <c r="M34" s="723"/>
      <c r="N34" s="726"/>
      <c r="O34" s="721"/>
    </row>
    <row r="35" spans="2:18" s="698" customFormat="1">
      <c r="D35" s="2385"/>
      <c r="E35" s="2386"/>
      <c r="F35" s="2386"/>
      <c r="G35" s="2387"/>
      <c r="H35" s="2394"/>
      <c r="I35" s="2395"/>
      <c r="J35" s="2396"/>
      <c r="M35" s="723" t="s">
        <v>372</v>
      </c>
      <c r="N35" s="727" t="s">
        <v>373</v>
      </c>
      <c r="O35" s="727"/>
    </row>
    <row r="36" spans="2:18" s="698" customFormat="1" ht="13.5" thickBot="1">
      <c r="D36" s="2385"/>
      <c r="E36" s="2386"/>
      <c r="F36" s="2386"/>
      <c r="G36" s="2387"/>
      <c r="H36" s="2394"/>
      <c r="I36" s="2395"/>
      <c r="J36" s="2396"/>
      <c r="M36" s="723"/>
      <c r="N36" s="1048"/>
      <c r="O36" s="1048"/>
    </row>
    <row r="37" spans="2:18" s="698" customFormat="1" ht="20.149999999999999" customHeight="1" thickBot="1">
      <c r="D37" s="2385"/>
      <c r="E37" s="2386"/>
      <c r="F37" s="2386"/>
      <c r="G37" s="2387"/>
      <c r="H37" s="2394"/>
      <c r="I37" s="2395"/>
      <c r="J37" s="2396"/>
      <c r="M37" s="728" t="s">
        <v>125</v>
      </c>
      <c r="N37" s="729"/>
      <c r="O37" s="730"/>
    </row>
    <row r="38" spans="2:18" s="698" customFormat="1" ht="20.149999999999999" customHeight="1" thickBot="1">
      <c r="D38" s="2385"/>
      <c r="E38" s="2386"/>
      <c r="F38" s="2386"/>
      <c r="G38" s="2387"/>
      <c r="H38" s="2394"/>
      <c r="I38" s="2395"/>
      <c r="J38" s="2396"/>
      <c r="L38" s="720"/>
      <c r="M38" s="728" t="s">
        <v>374</v>
      </c>
      <c r="N38" s="729"/>
      <c r="O38" s="731"/>
      <c r="P38" s="1048"/>
      <c r="Q38" s="1047"/>
      <c r="R38" s="1047"/>
    </row>
    <row r="39" spans="2:18" s="698" customFormat="1" ht="20.149999999999999" customHeight="1" thickBot="1">
      <c r="D39" s="2385"/>
      <c r="E39" s="2386"/>
      <c r="F39" s="2386"/>
      <c r="G39" s="2387"/>
      <c r="H39" s="2394"/>
      <c r="I39" s="2395"/>
      <c r="J39" s="2396"/>
      <c r="L39" s="732"/>
      <c r="M39" s="728" t="s">
        <v>375</v>
      </c>
      <c r="N39" s="733"/>
      <c r="O39" s="730"/>
    </row>
    <row r="40" spans="2:18" s="698" customFormat="1" ht="39" customHeight="1" thickBot="1">
      <c r="D40" s="2388"/>
      <c r="E40" s="2389"/>
      <c r="F40" s="2389"/>
      <c r="G40" s="2390"/>
      <c r="H40" s="2397"/>
      <c r="I40" s="2398"/>
      <c r="J40" s="2399"/>
      <c r="K40" s="2400" t="s">
        <v>376</v>
      </c>
      <c r="L40" s="2401"/>
      <c r="M40" s="2402"/>
      <c r="N40" s="734"/>
      <c r="O40" s="735"/>
      <c r="P40" s="735"/>
      <c r="Q40" s="735"/>
    </row>
    <row r="41" spans="2:18" s="698" customFormat="1" ht="6.75" customHeight="1">
      <c r="F41" s="1087"/>
      <c r="M41" s="728"/>
    </row>
    <row r="42" spans="2:18" s="698" customFormat="1" ht="20.149999999999999" customHeight="1">
      <c r="D42" s="727"/>
      <c r="E42" s="2375"/>
      <c r="F42" s="2375"/>
      <c r="G42" s="2375"/>
      <c r="H42" s="2375"/>
      <c r="I42" s="2375"/>
      <c r="J42" s="2375"/>
      <c r="K42" s="2375"/>
      <c r="L42" s="2375"/>
      <c r="M42" s="2375"/>
      <c r="N42" s="2375"/>
      <c r="O42" s="1045"/>
      <c r="P42" s="727"/>
    </row>
    <row r="43" spans="2:18" s="698" customFormat="1" ht="12" customHeight="1">
      <c r="D43" s="736"/>
      <c r="E43" s="2376"/>
      <c r="F43" s="2376"/>
      <c r="G43" s="2376"/>
      <c r="H43" s="2376"/>
      <c r="I43" s="2376"/>
      <c r="J43" s="2376"/>
      <c r="K43" s="2376"/>
      <c r="L43" s="2376"/>
      <c r="M43" s="2376"/>
      <c r="N43" s="2376"/>
      <c r="O43" s="1046"/>
      <c r="P43" s="1048"/>
    </row>
    <row r="44" spans="2:18" s="698" customFormat="1" ht="12" customHeight="1">
      <c r="D44" s="736"/>
      <c r="E44" s="2376"/>
      <c r="F44" s="2376"/>
      <c r="G44" s="2376"/>
      <c r="H44" s="2376"/>
      <c r="I44" s="2376"/>
      <c r="J44" s="2376"/>
      <c r="K44" s="2376"/>
      <c r="L44" s="2376"/>
      <c r="M44" s="2376"/>
      <c r="N44" s="2376"/>
      <c r="O44" s="1046"/>
      <c r="P44" s="1048"/>
    </row>
    <row r="45" spans="2:18" s="698" customFormat="1" ht="12" customHeight="1">
      <c r="D45" s="736"/>
      <c r="E45" s="2376"/>
      <c r="F45" s="2376"/>
      <c r="G45" s="2376"/>
      <c r="H45" s="2376"/>
      <c r="I45" s="2376"/>
      <c r="J45" s="2376"/>
      <c r="K45" s="2376"/>
      <c r="L45" s="2376"/>
      <c r="M45" s="2376"/>
      <c r="N45" s="2376"/>
      <c r="O45" s="1046"/>
      <c r="P45" s="1048"/>
    </row>
    <row r="46" spans="2:18" s="698" customFormat="1" ht="12" customHeight="1">
      <c r="D46" s="736"/>
      <c r="E46" s="2376"/>
      <c r="F46" s="2376"/>
      <c r="G46" s="2376"/>
      <c r="H46" s="2376"/>
      <c r="I46" s="2376"/>
      <c r="J46" s="2376"/>
      <c r="K46" s="2376"/>
      <c r="L46" s="2376"/>
      <c r="M46" s="2376"/>
      <c r="N46" s="2376"/>
      <c r="O46" s="1046"/>
      <c r="P46" s="1048"/>
    </row>
    <row r="47" spans="2:18" s="686" customFormat="1">
      <c r="B47" s="706"/>
      <c r="D47" s="706"/>
      <c r="F47" s="1086"/>
    </row>
    <row r="48" spans="2:18" s="686" customFormat="1">
      <c r="B48" s="706"/>
      <c r="F48" s="1086"/>
    </row>
    <row r="49" spans="2:7" s="686" customFormat="1">
      <c r="B49" s="706"/>
      <c r="F49" s="1086"/>
    </row>
    <row r="50" spans="2:7" s="686" customFormat="1">
      <c r="B50" s="706"/>
      <c r="F50" s="1086"/>
    </row>
    <row r="51" spans="2:7" s="686" customFormat="1">
      <c r="B51" s="706"/>
      <c r="F51" s="1086"/>
    </row>
    <row r="52" spans="2:7" s="686" customFormat="1">
      <c r="F52" s="1086"/>
    </row>
    <row r="53" spans="2:7" s="686" customFormat="1">
      <c r="F53" s="1086"/>
    </row>
    <row r="54" spans="2:7" s="686" customFormat="1" hidden="1">
      <c r="B54" s="1189" t="s">
        <v>122</v>
      </c>
      <c r="C54" s="1086" t="s">
        <v>600</v>
      </c>
      <c r="D54" s="1086"/>
      <c r="E54" s="1086"/>
      <c r="F54" s="1086"/>
      <c r="G54" s="1086"/>
    </row>
    <row r="55" spans="2:7" s="686" customFormat="1" hidden="1">
      <c r="B55" s="1185" t="s">
        <v>320</v>
      </c>
      <c r="C55" s="686" t="s">
        <v>601</v>
      </c>
      <c r="F55" s="1086"/>
    </row>
    <row r="56" spans="2:7" s="686" customFormat="1" hidden="1">
      <c r="B56" s="1185" t="s">
        <v>317</v>
      </c>
      <c r="F56" s="1086"/>
    </row>
    <row r="57" spans="2:7" s="686" customFormat="1" hidden="1">
      <c r="B57" s="1185" t="s">
        <v>344</v>
      </c>
      <c r="F57" s="1086"/>
    </row>
    <row r="58" spans="2:7" s="686" customFormat="1" hidden="1">
      <c r="B58" s="1185" t="s">
        <v>323</v>
      </c>
      <c r="F58" s="1086"/>
    </row>
    <row r="59" spans="2:7" s="686" customFormat="1" hidden="1">
      <c r="B59" s="1185" t="s">
        <v>345</v>
      </c>
      <c r="F59" s="1086"/>
    </row>
    <row r="60" spans="2:7" s="686" customFormat="1">
      <c r="F60" s="1086"/>
    </row>
    <row r="61" spans="2:7" s="686" customFormat="1">
      <c r="F61" s="1086"/>
    </row>
    <row r="62" spans="2:7" s="686" customFormat="1">
      <c r="F62" s="1086"/>
    </row>
    <row r="63" spans="2:7" s="686" customFormat="1">
      <c r="F63" s="1086"/>
    </row>
    <row r="64" spans="2:7" s="686" customFormat="1">
      <c r="F64" s="1086"/>
    </row>
    <row r="65" spans="6:6" s="686" customFormat="1">
      <c r="F65" s="1086"/>
    </row>
    <row r="66" spans="6:6" s="686" customFormat="1">
      <c r="F66" s="1086"/>
    </row>
    <row r="67" spans="6:6" s="686" customFormat="1">
      <c r="F67" s="1086"/>
    </row>
    <row r="68" spans="6:6" s="686" customFormat="1">
      <c r="F68" s="1086"/>
    </row>
    <row r="69" spans="6:6" s="686" customFormat="1">
      <c r="F69" s="1086"/>
    </row>
    <row r="70" spans="6:6" s="686" customFormat="1">
      <c r="F70" s="1086"/>
    </row>
    <row r="71" spans="6:6" s="686" customFormat="1">
      <c r="F71" s="1086"/>
    </row>
    <row r="72" spans="6:6" s="686" customFormat="1">
      <c r="F72" s="1086"/>
    </row>
    <row r="73" spans="6:6" s="686" customFormat="1">
      <c r="F73" s="1086"/>
    </row>
    <row r="74" spans="6:6" s="686" customFormat="1">
      <c r="F74" s="1086"/>
    </row>
    <row r="75" spans="6:6" s="686" customFormat="1">
      <c r="F75" s="1086"/>
    </row>
    <row r="76" spans="6:6" s="686" customFormat="1">
      <c r="F76" s="1086"/>
    </row>
    <row r="77" spans="6:6" s="686" customFormat="1">
      <c r="F77" s="1086"/>
    </row>
    <row r="78" spans="6:6" s="686" customFormat="1">
      <c r="F78" s="1086"/>
    </row>
    <row r="79" spans="6:6" s="686" customFormat="1">
      <c r="F79" s="1086"/>
    </row>
    <row r="80" spans="6:6" s="686" customFormat="1">
      <c r="F80" s="1086"/>
    </row>
    <row r="81" spans="6:6" s="686" customFormat="1">
      <c r="F81" s="1086"/>
    </row>
    <row r="82" spans="6:6" s="686" customFormat="1">
      <c r="F82" s="1086"/>
    </row>
    <row r="83" spans="6:6" s="686" customFormat="1">
      <c r="F83" s="1086"/>
    </row>
    <row r="84" spans="6:6" s="686" customFormat="1">
      <c r="F84" s="1086"/>
    </row>
    <row r="85" spans="6:6" s="686" customFormat="1">
      <c r="F85" s="1086"/>
    </row>
    <row r="86" spans="6:6" s="686" customFormat="1">
      <c r="F86" s="1086"/>
    </row>
    <row r="87" spans="6:6" s="686" customFormat="1">
      <c r="F87" s="1086"/>
    </row>
    <row r="88" spans="6:6" s="686" customFormat="1">
      <c r="F88" s="1086"/>
    </row>
    <row r="89" spans="6:6" s="686" customFormat="1">
      <c r="F89" s="1086"/>
    </row>
    <row r="90" spans="6:6" s="686" customFormat="1">
      <c r="F90" s="1086"/>
    </row>
    <row r="91" spans="6:6" s="686" customFormat="1">
      <c r="F91" s="1086"/>
    </row>
    <row r="92" spans="6:6" s="686" customFormat="1">
      <c r="F92" s="1086"/>
    </row>
    <row r="93" spans="6:6" s="686" customFormat="1">
      <c r="F93" s="1086"/>
    </row>
    <row r="94" spans="6:6" s="686" customFormat="1">
      <c r="F94" s="1086"/>
    </row>
    <row r="95" spans="6:6" s="686" customFormat="1">
      <c r="F95" s="1086"/>
    </row>
    <row r="96" spans="6:6" s="686" customFormat="1">
      <c r="F96" s="1086"/>
    </row>
    <row r="97" spans="6:6" s="686" customFormat="1">
      <c r="F97" s="1086"/>
    </row>
    <row r="98" spans="6:6" s="686" customFormat="1">
      <c r="F98" s="1086"/>
    </row>
    <row r="99" spans="6:6" s="686" customFormat="1">
      <c r="F99" s="1086"/>
    </row>
    <row r="100" spans="6:6" s="686" customFormat="1">
      <c r="F100" s="1086"/>
    </row>
    <row r="101" spans="6:6" s="686" customFormat="1">
      <c r="F101" s="1086"/>
    </row>
    <row r="102" spans="6:6" s="686" customFormat="1">
      <c r="F102" s="1086"/>
    </row>
    <row r="103" spans="6:6" s="686" customFormat="1">
      <c r="F103" s="1086"/>
    </row>
    <row r="104" spans="6:6" s="686" customFormat="1">
      <c r="F104" s="1086"/>
    </row>
    <row r="105" spans="6:6" s="686" customFormat="1">
      <c r="F105" s="1086"/>
    </row>
    <row r="106" spans="6:6" s="686" customFormat="1">
      <c r="F106" s="1086"/>
    </row>
    <row r="107" spans="6:6" s="686" customFormat="1">
      <c r="F107" s="1086"/>
    </row>
    <row r="108" spans="6:6" s="686" customFormat="1">
      <c r="F108" s="1086"/>
    </row>
    <row r="109" spans="6:6" s="686" customFormat="1">
      <c r="F109" s="1086"/>
    </row>
    <row r="110" spans="6:6" s="686" customFormat="1">
      <c r="F110" s="1086"/>
    </row>
    <row r="111" spans="6:6" s="686" customFormat="1">
      <c r="F111" s="1086"/>
    </row>
    <row r="112" spans="6:6" s="686" customFormat="1">
      <c r="F112" s="1086"/>
    </row>
    <row r="113" spans="6:6" s="686" customFormat="1">
      <c r="F113" s="1086"/>
    </row>
    <row r="114" spans="6:6" s="686" customFormat="1">
      <c r="F114" s="1086"/>
    </row>
    <row r="115" spans="6:6" s="686" customFormat="1">
      <c r="F115" s="1086"/>
    </row>
    <row r="116" spans="6:6" s="686" customFormat="1">
      <c r="F116" s="1086"/>
    </row>
    <row r="117" spans="6:6" s="686" customFormat="1">
      <c r="F117" s="1086"/>
    </row>
    <row r="118" spans="6:6" s="686" customFormat="1">
      <c r="F118" s="1086"/>
    </row>
    <row r="119" spans="6:6" s="686" customFormat="1">
      <c r="F119" s="1086"/>
    </row>
    <row r="120" spans="6:6" s="686" customFormat="1">
      <c r="F120" s="1086"/>
    </row>
    <row r="121" spans="6:6" s="686" customFormat="1">
      <c r="F121" s="1086"/>
    </row>
    <row r="122" spans="6:6" s="686" customFormat="1">
      <c r="F122" s="1086"/>
    </row>
    <row r="123" spans="6:6" s="686" customFormat="1">
      <c r="F123" s="1086"/>
    </row>
    <row r="124" spans="6:6" s="686" customFormat="1">
      <c r="F124" s="1086"/>
    </row>
    <row r="125" spans="6:6" s="686" customFormat="1">
      <c r="F125" s="1086"/>
    </row>
    <row r="126" spans="6:6" s="686" customFormat="1">
      <c r="F126" s="1086"/>
    </row>
    <row r="127" spans="6:6" s="686" customFormat="1">
      <c r="F127" s="1086"/>
    </row>
    <row r="128" spans="6:6" s="686" customFormat="1">
      <c r="F128" s="1086"/>
    </row>
    <row r="129" spans="6:6" s="686" customFormat="1">
      <c r="F129" s="1086"/>
    </row>
    <row r="130" spans="6:6" s="686" customFormat="1">
      <c r="F130" s="1086"/>
    </row>
    <row r="131" spans="6:6" s="686" customFormat="1">
      <c r="F131" s="1086"/>
    </row>
    <row r="132" spans="6:6" s="686" customFormat="1">
      <c r="F132" s="1086"/>
    </row>
    <row r="133" spans="6:6" s="686" customFormat="1">
      <c r="F133" s="1086"/>
    </row>
    <row r="134" spans="6:6" s="686" customFormat="1">
      <c r="F134" s="1086"/>
    </row>
    <row r="135" spans="6:6" s="686" customFormat="1">
      <c r="F135" s="1086"/>
    </row>
    <row r="136" spans="6:6" s="686" customFormat="1">
      <c r="F136" s="1086"/>
    </row>
    <row r="137" spans="6:6" s="686" customFormat="1">
      <c r="F137" s="1086"/>
    </row>
    <row r="138" spans="6:6" s="686" customFormat="1">
      <c r="F138" s="1086"/>
    </row>
  </sheetData>
  <sheetProtection formatCells="0" formatRows="0" autoFilter="0"/>
  <mergeCells count="45">
    <mergeCell ref="P2:R2"/>
    <mergeCell ref="D5:E5"/>
    <mergeCell ref="I5:K5"/>
    <mergeCell ref="L2:O2"/>
    <mergeCell ref="D3:E3"/>
    <mergeCell ref="I3:K3"/>
    <mergeCell ref="D4:E4"/>
    <mergeCell ref="I4:K4"/>
    <mergeCell ref="D6:E6"/>
    <mergeCell ref="I6:K6"/>
    <mergeCell ref="D7:E7"/>
    <mergeCell ref="I7:K7"/>
    <mergeCell ref="D8:E8"/>
    <mergeCell ref="I8:K8"/>
    <mergeCell ref="V18:X18"/>
    <mergeCell ref="C10:J10"/>
    <mergeCell ref="K10:K11"/>
    <mergeCell ref="L10:U10"/>
    <mergeCell ref="V10:X10"/>
    <mergeCell ref="V11:X11"/>
    <mergeCell ref="V12:X12"/>
    <mergeCell ref="V13:X13"/>
    <mergeCell ref="V14:X14"/>
    <mergeCell ref="V15:X15"/>
    <mergeCell ref="V16:X16"/>
    <mergeCell ref="V17:X17"/>
    <mergeCell ref="V19:X19"/>
    <mergeCell ref="V20:X20"/>
    <mergeCell ref="V21:X21"/>
    <mergeCell ref="V22:X22"/>
    <mergeCell ref="V23:X23"/>
    <mergeCell ref="V24:X24"/>
    <mergeCell ref="V25:X25"/>
    <mergeCell ref="V26:X26"/>
    <mergeCell ref="V27:X27"/>
    <mergeCell ref="V28:X28"/>
    <mergeCell ref="V29:X29"/>
    <mergeCell ref="E42:N42"/>
    <mergeCell ref="E43:N46"/>
    <mergeCell ref="D32:G32"/>
    <mergeCell ref="H32:I32"/>
    <mergeCell ref="D33:G40"/>
    <mergeCell ref="H33:J33"/>
    <mergeCell ref="H34:J40"/>
    <mergeCell ref="K40:M40"/>
  </mergeCells>
  <phoneticPr fontId="128" type="noConversion"/>
  <conditionalFormatting sqref="J32 K12:K29">
    <cfRule type="cellIs" dxfId="972" priority="3" stopIfTrue="1" operator="equal">
      <formula>"PASS"</formula>
    </cfRule>
    <cfRule type="cellIs" dxfId="971" priority="4" stopIfTrue="1" operator="equal">
      <formula>"FAIL"</formula>
    </cfRule>
  </conditionalFormatting>
  <conditionalFormatting sqref="N32">
    <cfRule type="cellIs" dxfId="970" priority="2" stopIfTrue="1" operator="equal">
      <formula>"X"</formula>
    </cfRule>
  </conditionalFormatting>
  <conditionalFormatting sqref="N33">
    <cfRule type="cellIs" dxfId="969" priority="1" stopIfTrue="1" operator="equal">
      <formula>"X"</formula>
    </cfRule>
  </conditionalFormatting>
  <dataValidations disablePrompts="1" count="2">
    <dataValidation type="list" allowBlank="1" showInputMessage="1" showErrorMessage="1" sqref="I30">
      <formula1>$AS$1:$AS$4</formula1>
    </dataValidation>
    <dataValidation type="list" allowBlank="1" showInputMessage="1" showErrorMessage="1" sqref="Z5 AD6 O5">
      <formula1>$AB$2:$AB$6</formula1>
    </dataValidation>
  </dataValidations>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60"/>
  <sheetViews>
    <sheetView zoomScale="60" zoomScaleNormal="60" workbookViewId="0">
      <selection activeCell="BD25" sqref="BD25"/>
    </sheetView>
  </sheetViews>
  <sheetFormatPr defaultColWidth="9.1796875" defaultRowHeight="15.5"/>
  <cols>
    <col min="1" max="1" width="1.7265625" style="679" customWidth="1"/>
    <col min="2" max="2" width="22.1796875" style="680" customWidth="1"/>
    <col min="3" max="3" width="14.453125" style="681" customWidth="1"/>
    <col min="4" max="4" width="17.7265625" style="679" customWidth="1"/>
    <col min="5" max="5" width="6.54296875" style="679" customWidth="1"/>
    <col min="6" max="6" width="5.7265625" style="679" customWidth="1"/>
    <col min="7" max="7" width="14.26953125" style="679" customWidth="1"/>
    <col min="8" max="10" width="11.7265625" style="679" customWidth="1"/>
    <col min="11" max="11" width="10.81640625" style="679" customWidth="1"/>
    <col min="12" max="12" width="11.1796875" style="679" customWidth="1"/>
    <col min="13" max="13" width="12.81640625" style="679" customWidth="1"/>
    <col min="14" max="14" width="11.7265625" style="679" customWidth="1"/>
    <col min="15" max="15" width="10.7265625" style="679" customWidth="1"/>
    <col min="16" max="16" width="1.7265625" style="679" customWidth="1"/>
    <col min="17" max="17" width="14.453125" style="681" customWidth="1"/>
    <col min="18" max="18" width="17.7265625" style="679" customWidth="1"/>
    <col min="19" max="19" width="6.54296875" style="679" customWidth="1"/>
    <col min="20" max="20" width="5.7265625" style="679" customWidth="1"/>
    <col min="21" max="21" width="14.26953125" style="679" customWidth="1"/>
    <col min="22" max="24" width="11.7265625" style="679" customWidth="1"/>
    <col min="25" max="25" width="10.81640625" style="679" customWidth="1"/>
    <col min="26" max="26" width="11.1796875" style="679" customWidth="1"/>
    <col min="27" max="27" width="12.81640625" style="679" customWidth="1"/>
    <col min="28" max="28" width="11.7265625" style="679" customWidth="1"/>
    <col min="29" max="29" width="10.7265625" style="679" customWidth="1"/>
    <col min="30" max="30" width="1.7265625" style="679" customWidth="1"/>
    <col min="31" max="31" width="14.453125" style="681" customWidth="1"/>
    <col min="32" max="32" width="17.7265625" style="679" customWidth="1"/>
    <col min="33" max="33" width="6.54296875" style="679" customWidth="1"/>
    <col min="34" max="34" width="5.7265625" style="679" customWidth="1"/>
    <col min="35" max="35" width="14.26953125" style="679" customWidth="1"/>
    <col min="36" max="38" width="11.7265625" style="679" customWidth="1"/>
    <col min="39" max="39" width="10.81640625" style="679" customWidth="1"/>
    <col min="40" max="40" width="11.1796875" style="679" customWidth="1"/>
    <col min="41" max="41" width="12.81640625" style="679" customWidth="1"/>
    <col min="42" max="42" width="11.7265625" style="679" customWidth="1"/>
    <col min="43" max="43" width="10.7265625" style="679" customWidth="1"/>
    <col min="44" max="44" width="1.7265625" style="679" customWidth="1"/>
    <col min="45" max="45" width="14.453125" style="679" customWidth="1"/>
    <col min="46" max="46" width="17.7265625" style="679" customWidth="1"/>
    <col min="47" max="47" width="6.54296875" style="679" customWidth="1"/>
    <col min="48" max="48" width="5.7265625" style="679" customWidth="1"/>
    <col min="49" max="49" width="14.26953125" style="679" customWidth="1"/>
    <col min="50" max="52" width="11.7265625" style="679" customWidth="1"/>
    <col min="53" max="53" width="10.81640625" style="679" customWidth="1"/>
    <col min="54" max="54" width="11.1796875" style="679" customWidth="1"/>
    <col min="55" max="55" width="12.81640625" style="679" customWidth="1"/>
    <col min="56" max="56" width="11.7265625" style="679" customWidth="1"/>
    <col min="57" max="57" width="10.7265625" style="679" customWidth="1"/>
    <col min="58" max="58" width="1.7265625" style="679" customWidth="1"/>
    <col min="59" max="59" width="14.453125" style="679" customWidth="1"/>
    <col min="60" max="60" width="17.7265625" style="679" customWidth="1"/>
    <col min="61" max="61" width="6.54296875" style="679" customWidth="1"/>
    <col min="62" max="62" width="5.7265625" style="679" customWidth="1"/>
    <col min="63" max="63" width="14.26953125" style="679" customWidth="1"/>
    <col min="64" max="66" width="11.7265625" style="679" customWidth="1"/>
    <col min="67" max="67" width="10.81640625" style="679" customWidth="1"/>
    <col min="68" max="68" width="11.1796875" style="679" customWidth="1"/>
    <col min="69" max="69" width="12.81640625" style="679" customWidth="1"/>
    <col min="70" max="70" width="11.7265625" style="679" customWidth="1"/>
    <col min="71" max="71" width="10.7265625" style="679" customWidth="1"/>
    <col min="72" max="72" width="1.7265625" style="679" customWidth="1"/>
    <col min="73" max="73" width="14.453125" style="679" customWidth="1"/>
    <col min="74" max="74" width="17.7265625" style="679" customWidth="1"/>
    <col min="75" max="75" width="6.54296875" style="679" customWidth="1"/>
    <col min="76" max="76" width="5.7265625" style="679" customWidth="1"/>
    <col min="77" max="77" width="14.26953125" style="679" customWidth="1"/>
    <col min="78" max="80" width="11.7265625" style="679" customWidth="1"/>
    <col min="81" max="81" width="10.81640625" style="679" customWidth="1"/>
    <col min="82" max="82" width="11.1796875" style="679" customWidth="1"/>
    <col min="83" max="83" width="12.81640625" style="679" customWidth="1"/>
    <col min="84" max="84" width="11.7265625" style="679" customWidth="1"/>
    <col min="85" max="85" width="10.7265625" style="679" customWidth="1"/>
    <col min="86" max="86" width="1.7265625" style="679" customWidth="1"/>
    <col min="87" max="87" width="14.453125" style="679" customWidth="1"/>
    <col min="88" max="88" width="17.7265625" style="679" customWidth="1"/>
    <col min="89" max="89" width="6.54296875" style="679" customWidth="1"/>
    <col min="90" max="90" width="5.7265625" style="679" customWidth="1"/>
    <col min="91" max="91" width="14.26953125" style="679" customWidth="1"/>
    <col min="92" max="94" width="11.7265625" style="679" customWidth="1"/>
    <col min="95" max="95" width="10.81640625" style="679" customWidth="1"/>
    <col min="96" max="96" width="11.1796875" style="679" customWidth="1"/>
    <col min="97" max="97" width="12.81640625" style="679" customWidth="1"/>
    <col min="98" max="98" width="11.7265625" style="679" customWidth="1"/>
    <col min="99" max="99" width="10.7265625" style="679" customWidth="1"/>
    <col min="100" max="100" width="1.7265625" style="679" customWidth="1"/>
    <col min="101" max="101" width="14.453125" style="679" customWidth="1"/>
    <col min="102" max="102" width="17.7265625" style="679" customWidth="1"/>
    <col min="103" max="103" width="6.54296875" style="679" customWidth="1"/>
    <col min="104" max="104" width="5.7265625" style="679" customWidth="1"/>
    <col min="105" max="105" width="14.26953125" style="679" customWidth="1"/>
    <col min="106" max="108" width="11.7265625" style="679" customWidth="1"/>
    <col min="109" max="109" width="10.81640625" style="679" customWidth="1"/>
    <col min="110" max="110" width="10.7265625" style="679" customWidth="1"/>
    <col min="111" max="111" width="12.81640625" style="679" customWidth="1"/>
    <col min="112" max="112" width="11.7265625" style="679" customWidth="1"/>
    <col min="113" max="113" width="10.7265625" style="679" customWidth="1"/>
    <col min="114" max="114" width="1.7265625" style="679" customWidth="1"/>
    <col min="115" max="115" width="14.453125" style="679" customWidth="1"/>
    <col min="116" max="116" width="17.7265625" style="679" customWidth="1"/>
    <col min="117" max="117" width="6.54296875" style="679" customWidth="1"/>
    <col min="118" max="118" width="5.7265625" style="679" customWidth="1"/>
    <col min="119" max="119" width="14.26953125" style="679" customWidth="1"/>
    <col min="120" max="122" width="11.7265625" style="679" customWidth="1"/>
    <col min="123" max="123" width="10.81640625" style="679" customWidth="1"/>
    <col min="124" max="124" width="11.1796875" style="679" customWidth="1"/>
    <col min="125" max="125" width="12.81640625" style="679" customWidth="1"/>
    <col min="126" max="126" width="11.7265625" style="679" customWidth="1"/>
    <col min="127" max="127" width="10.7265625" style="679" customWidth="1"/>
    <col min="128" max="128" width="1.54296875" style="679" customWidth="1"/>
    <col min="129" max="129" width="15.1796875" style="679" customWidth="1"/>
    <col min="130" max="130" width="17.7265625" style="679" customWidth="1"/>
    <col min="131" max="131" width="6.54296875" style="679" customWidth="1"/>
    <col min="132" max="132" width="5.7265625" style="679" customWidth="1"/>
    <col min="133" max="133" width="14.26953125" style="679" customWidth="1"/>
    <col min="134" max="136" width="11.7265625" style="679" customWidth="1"/>
    <col min="137" max="137" width="10.81640625" style="679" customWidth="1"/>
    <col min="138" max="138" width="11.1796875" style="679" customWidth="1"/>
    <col min="139" max="139" width="12.81640625" style="679" customWidth="1"/>
    <col min="140" max="140" width="11.7265625" style="679" customWidth="1"/>
    <col min="141" max="141" width="10.7265625" style="679" customWidth="1"/>
    <col min="142" max="142" width="1.54296875" style="679" customWidth="1"/>
    <col min="143" max="143" width="14.453125" style="681" customWidth="1"/>
    <col min="144" max="144" width="17.7265625" style="679" customWidth="1"/>
    <col min="145" max="145" width="6.54296875" style="679" customWidth="1"/>
    <col min="146" max="146" width="5.7265625" style="679" customWidth="1"/>
    <col min="147" max="147" width="14.26953125" style="679" customWidth="1"/>
    <col min="148" max="150" width="11.7265625" style="679" customWidth="1"/>
    <col min="151" max="151" width="10.81640625" style="679" customWidth="1"/>
    <col min="152" max="152" width="11.1796875" style="679" customWidth="1"/>
    <col min="153" max="153" width="12.81640625" style="679" customWidth="1"/>
    <col min="154" max="154" width="11.7265625" style="679" customWidth="1"/>
    <col min="155" max="155" width="10.7265625" style="679" customWidth="1"/>
    <col min="156" max="156" width="1.54296875" style="679" customWidth="1"/>
    <col min="157" max="157" width="14.453125" style="681" customWidth="1"/>
    <col min="158" max="158" width="17.7265625" style="679" customWidth="1"/>
    <col min="159" max="159" width="6.54296875" style="679" customWidth="1"/>
    <col min="160" max="160" width="5.7265625" style="679" customWidth="1"/>
    <col min="161" max="161" width="14.26953125" style="679" customWidth="1"/>
    <col min="162" max="164" width="11.7265625" style="679" customWidth="1"/>
    <col min="165" max="165" width="10.81640625" style="679" customWidth="1"/>
    <col min="166" max="166" width="11.1796875" style="679" customWidth="1"/>
    <col min="167" max="167" width="12.81640625" style="679" customWidth="1"/>
    <col min="168" max="168" width="11.7265625" style="679" customWidth="1"/>
    <col min="169" max="169" width="10.7265625" style="679" customWidth="1"/>
    <col min="170" max="170" width="1.54296875" style="679" customWidth="1"/>
    <col min="171" max="171" width="14.453125" style="681" customWidth="1"/>
    <col min="172" max="172" width="17.7265625" style="679" customWidth="1"/>
    <col min="173" max="173" width="6.54296875" style="679" customWidth="1"/>
    <col min="174" max="174" width="5.7265625" style="679" customWidth="1"/>
    <col min="175" max="175" width="14.26953125" style="679" customWidth="1"/>
    <col min="176" max="178" width="11.7265625" style="679" customWidth="1"/>
    <col min="179" max="179" width="10.81640625" style="679" customWidth="1"/>
    <col min="180" max="180" width="11.1796875" style="679" customWidth="1"/>
    <col min="181" max="181" width="12.81640625" style="679" customWidth="1"/>
    <col min="182" max="182" width="11.7265625" style="679" customWidth="1"/>
    <col min="183" max="183" width="10.7265625" style="679" customWidth="1"/>
    <col min="184" max="184" width="1.54296875" style="679" customWidth="1"/>
    <col min="185" max="185" width="14.453125" style="679" customWidth="1"/>
    <col min="186" max="186" width="17.7265625" style="679" customWidth="1"/>
    <col min="187" max="187" width="6.54296875" style="679" customWidth="1"/>
    <col min="188" max="188" width="5.7265625" style="679" customWidth="1"/>
    <col min="189" max="189" width="14.26953125" style="679" customWidth="1"/>
    <col min="190" max="192" width="11.7265625" style="679" customWidth="1"/>
    <col min="193" max="193" width="10.81640625" style="679" customWidth="1"/>
    <col min="194" max="194" width="11.1796875" style="679" customWidth="1"/>
    <col min="195" max="195" width="12.81640625" style="679" customWidth="1"/>
    <col min="196" max="196" width="11.7265625" style="679" customWidth="1"/>
    <col min="197" max="197" width="10.7265625" style="679" customWidth="1"/>
    <col min="198" max="198" width="1.7265625" style="679" customWidth="1"/>
    <col min="199" max="199" width="14.453125" style="679" customWidth="1"/>
    <col min="200" max="200" width="17.7265625" style="679" customWidth="1"/>
    <col min="201" max="201" width="6.54296875" style="679" customWidth="1"/>
    <col min="202" max="202" width="5.7265625" style="679" customWidth="1"/>
    <col min="203" max="203" width="14.26953125" style="679" customWidth="1"/>
    <col min="204" max="206" width="11.7265625" style="679" customWidth="1"/>
    <col min="207" max="207" width="10.81640625" style="679" customWidth="1"/>
    <col min="208" max="208" width="11.1796875" style="679" customWidth="1"/>
    <col min="209" max="209" width="12.81640625" style="679" customWidth="1"/>
    <col min="210" max="210" width="11.7265625" style="679" customWidth="1"/>
    <col min="211" max="211" width="10.7265625" style="679" customWidth="1"/>
    <col min="212" max="212" width="1.7265625" style="679" customWidth="1"/>
    <col min="213" max="213" width="14.453125" style="679" customWidth="1"/>
    <col min="214" max="214" width="17.7265625" style="679" customWidth="1"/>
    <col min="215" max="215" width="6.54296875" style="679" customWidth="1"/>
    <col min="216" max="216" width="5.7265625" style="679" customWidth="1"/>
    <col min="217" max="217" width="14.26953125" style="679" customWidth="1"/>
    <col min="218" max="220" width="11.7265625" style="679" customWidth="1"/>
    <col min="221" max="221" width="10.81640625" style="679" customWidth="1"/>
    <col min="222" max="222" width="11.1796875" style="679" customWidth="1"/>
    <col min="223" max="223" width="12.81640625" style="679" customWidth="1"/>
    <col min="224" max="224" width="11.7265625" style="679" customWidth="1"/>
    <col min="225" max="225" width="10.7265625" style="679" customWidth="1"/>
    <col min="226" max="226" width="1.7265625" style="679" customWidth="1"/>
    <col min="227" max="227" width="14.453125" style="679" customWidth="1"/>
    <col min="228" max="228" width="17.7265625" style="679" customWidth="1"/>
    <col min="229" max="229" width="6.54296875" style="679" customWidth="1"/>
    <col min="230" max="230" width="5.7265625" style="679" customWidth="1"/>
    <col min="231" max="231" width="14.26953125" style="679" customWidth="1"/>
    <col min="232" max="234" width="11.7265625" style="679" customWidth="1"/>
    <col min="235" max="235" width="10.81640625" style="679" customWidth="1"/>
    <col min="236" max="236" width="11.1796875" style="679" customWidth="1"/>
    <col min="237" max="237" width="12.81640625" style="679" customWidth="1"/>
    <col min="238" max="238" width="11.7265625" style="679" customWidth="1"/>
    <col min="239" max="239" width="10.7265625" style="679" customWidth="1"/>
    <col min="240" max="240" width="1.7265625" style="679" customWidth="1"/>
    <col min="241" max="241" width="14.453125" style="679" customWidth="1"/>
    <col min="242" max="242" width="17.7265625" style="679" customWidth="1"/>
    <col min="243" max="243" width="6.54296875" style="679" customWidth="1"/>
    <col min="244" max="244" width="5.7265625" style="679" customWidth="1"/>
    <col min="245" max="245" width="14.26953125" style="679" customWidth="1"/>
    <col min="246" max="248" width="11.7265625" style="679" customWidth="1"/>
    <col min="249" max="249" width="10.81640625" style="679" customWidth="1"/>
    <col min="250" max="250" width="11.1796875" style="679" customWidth="1"/>
    <col min="251" max="251" width="12.81640625" style="679" customWidth="1"/>
    <col min="252" max="252" width="11.7265625" style="679" customWidth="1"/>
    <col min="253" max="253" width="10.7265625" style="679" customWidth="1"/>
    <col min="254" max="254" width="9.1796875" style="679" customWidth="1"/>
    <col min="255" max="16384" width="9.1796875" style="679"/>
  </cols>
  <sheetData>
    <row r="1" spans="1:256" ht="23.25" customHeight="1" thickBot="1">
      <c r="A1" s="1072"/>
      <c r="B1" s="1139" t="s">
        <v>599</v>
      </c>
      <c r="C1" s="1138"/>
      <c r="D1" s="1138"/>
      <c r="E1" s="1138"/>
      <c r="F1" s="1072"/>
      <c r="G1" s="1072"/>
      <c r="H1" s="1072"/>
      <c r="I1" s="1072"/>
      <c r="J1" s="1072"/>
      <c r="K1" s="1072"/>
      <c r="L1" s="1072"/>
      <c r="M1" s="1072"/>
      <c r="O1" s="1072"/>
      <c r="P1" s="1072"/>
      <c r="Q1" s="1073"/>
      <c r="R1" s="1072"/>
      <c r="S1" s="1072"/>
      <c r="T1" s="1072"/>
      <c r="U1" s="1072"/>
      <c r="V1" s="1072"/>
      <c r="W1" s="1072"/>
      <c r="X1" s="1072"/>
      <c r="Y1" s="1072"/>
      <c r="Z1" s="1072"/>
      <c r="AA1" s="1072"/>
      <c r="AB1" s="549"/>
      <c r="AC1" s="1072"/>
      <c r="AD1" s="1072"/>
      <c r="AE1" s="1073"/>
      <c r="AF1" s="1072"/>
      <c r="AG1" s="1072"/>
      <c r="AH1" s="1072"/>
      <c r="AI1" s="1072"/>
      <c r="AJ1" s="1072"/>
      <c r="AK1" s="1072"/>
      <c r="AL1" s="1072"/>
      <c r="AM1" s="1072"/>
      <c r="AN1" s="1072"/>
      <c r="AO1" s="1072"/>
      <c r="AP1" s="549"/>
      <c r="AQ1" s="1072"/>
      <c r="AR1" s="1072"/>
      <c r="AS1" s="1072"/>
      <c r="AT1" s="1072"/>
      <c r="AU1" s="1072"/>
      <c r="AV1" s="1072"/>
      <c r="AW1" s="1072"/>
      <c r="AX1" s="1072"/>
      <c r="AY1" s="1072"/>
      <c r="AZ1" s="1072"/>
      <c r="BA1" s="1072"/>
      <c r="BB1" s="1072"/>
      <c r="BC1" s="1072"/>
      <c r="BD1" s="549"/>
      <c r="BE1" s="1072"/>
      <c r="BF1" s="1072"/>
      <c r="BG1" s="1072"/>
      <c r="BH1" s="1072"/>
      <c r="BI1" s="1072"/>
      <c r="BJ1" s="1072"/>
      <c r="BK1" s="1072"/>
      <c r="BL1" s="1072"/>
      <c r="BM1" s="1072"/>
      <c r="BN1" s="1072"/>
      <c r="BO1" s="1072"/>
      <c r="BP1" s="1072"/>
      <c r="BQ1" s="1072"/>
      <c r="BR1" s="549"/>
      <c r="BS1" s="1072"/>
      <c r="BT1" s="1072"/>
      <c r="BU1" s="1072"/>
      <c r="BV1" s="1072"/>
      <c r="BW1" s="1072"/>
      <c r="BX1" s="1072"/>
      <c r="BY1" s="1072"/>
      <c r="BZ1" s="1072"/>
      <c r="CA1" s="1072"/>
      <c r="CB1" s="1072"/>
      <c r="CC1" s="1072"/>
      <c r="CD1" s="1072"/>
      <c r="CE1" s="1072"/>
      <c r="CF1" s="549"/>
      <c r="CG1" s="1072"/>
      <c r="CH1" s="1072"/>
      <c r="CI1" s="1072"/>
      <c r="CJ1" s="1072"/>
      <c r="CK1" s="1072"/>
      <c r="CL1" s="1072"/>
      <c r="CM1" s="1072"/>
      <c r="CN1" s="1072"/>
      <c r="CO1" s="1072"/>
      <c r="CP1" s="1072"/>
      <c r="CQ1" s="1072"/>
      <c r="CR1" s="1072"/>
      <c r="CS1" s="1072"/>
      <c r="CT1" s="549"/>
      <c r="CU1" s="1072"/>
      <c r="CV1" s="1072"/>
      <c r="CW1" s="1072"/>
      <c r="CX1" s="1072"/>
      <c r="CY1" s="1072"/>
      <c r="CZ1" s="1072"/>
      <c r="DA1" s="1072"/>
      <c r="DB1" s="1072"/>
      <c r="DC1" s="1072"/>
      <c r="DD1" s="1072"/>
      <c r="DE1" s="1072"/>
      <c r="DF1" s="1072"/>
      <c r="DG1" s="1072"/>
      <c r="DH1" s="549"/>
      <c r="DI1" s="1072"/>
      <c r="DJ1" s="1072"/>
      <c r="DK1" s="1072"/>
      <c r="DL1" s="1072"/>
      <c r="DM1" s="1072"/>
      <c r="DN1" s="1072"/>
      <c r="DO1" s="1072"/>
      <c r="DP1" s="1072"/>
      <c r="DQ1" s="1072"/>
      <c r="DR1" s="1072"/>
      <c r="DS1" s="1072"/>
      <c r="DT1" s="1072"/>
      <c r="DU1" s="1072"/>
      <c r="DV1" s="549"/>
      <c r="DW1" s="1072"/>
      <c r="DX1" s="1072"/>
      <c r="DY1" s="1072"/>
      <c r="DZ1" s="1072"/>
      <c r="EA1" s="1072"/>
      <c r="EB1" s="1072"/>
      <c r="EC1" s="1072"/>
      <c r="ED1" s="1072"/>
      <c r="EE1" s="1072"/>
      <c r="EF1" s="1072"/>
      <c r="EG1" s="1072"/>
      <c r="EH1" s="1072"/>
      <c r="EI1" s="1072"/>
      <c r="EJ1" s="549"/>
      <c r="EK1" s="1072"/>
      <c r="EL1" s="1072"/>
      <c r="EM1" s="1073"/>
      <c r="EN1" s="1072"/>
      <c r="EO1" s="1072"/>
      <c r="EP1" s="1072"/>
      <c r="EQ1" s="1072"/>
      <c r="ER1" s="1072"/>
      <c r="ES1" s="1072"/>
      <c r="ET1" s="1072"/>
      <c r="EU1" s="1072"/>
      <c r="EV1" s="1072"/>
      <c r="EW1" s="1072"/>
      <c r="EX1" s="549"/>
      <c r="EY1" s="1072"/>
      <c r="FA1" s="1073"/>
      <c r="FB1" s="1072"/>
      <c r="FC1" s="1072"/>
      <c r="FD1" s="1072"/>
      <c r="FE1" s="1072"/>
      <c r="FF1" s="1072"/>
      <c r="FG1" s="1072"/>
      <c r="FH1" s="1072"/>
      <c r="FI1" s="1072"/>
      <c r="FJ1" s="1072"/>
      <c r="FK1" s="1072"/>
      <c r="FL1" s="549"/>
      <c r="FM1" s="1072"/>
      <c r="FO1" s="1073"/>
      <c r="FP1" s="1072"/>
      <c r="FQ1" s="1072"/>
      <c r="FR1" s="1072"/>
      <c r="FS1" s="1072"/>
      <c r="FT1" s="1072"/>
      <c r="FU1" s="1072"/>
      <c r="FV1" s="1072"/>
      <c r="FW1" s="1072"/>
      <c r="FX1" s="1072"/>
      <c r="FY1" s="1072"/>
      <c r="FZ1" s="549"/>
      <c r="GA1" s="1072"/>
      <c r="GC1" s="1072"/>
      <c r="GD1" s="1072"/>
      <c r="GE1" s="1072"/>
      <c r="GF1" s="1072"/>
      <c r="GG1" s="1072"/>
      <c r="GH1" s="1072"/>
      <c r="GI1" s="1072"/>
      <c r="GJ1" s="1072"/>
      <c r="GK1" s="1072"/>
      <c r="GL1" s="1072"/>
      <c r="GM1" s="1072"/>
      <c r="GN1" s="549"/>
      <c r="GO1" s="1072"/>
      <c r="GQ1" s="1072"/>
      <c r="GR1" s="1072"/>
      <c r="GS1" s="1072"/>
      <c r="GT1" s="1072"/>
      <c r="GU1" s="1072"/>
      <c r="GV1" s="1072"/>
      <c r="GW1" s="1072"/>
      <c r="GX1" s="1072"/>
      <c r="GY1" s="1072"/>
      <c r="GZ1" s="1072"/>
      <c r="HA1" s="1072"/>
      <c r="HB1" s="549"/>
      <c r="HC1" s="1072"/>
      <c r="HE1" s="1072"/>
      <c r="HF1" s="1072"/>
      <c r="HG1" s="1072"/>
      <c r="HH1" s="1072"/>
      <c r="HI1" s="1072"/>
      <c r="HJ1" s="1072"/>
      <c r="HK1" s="1072"/>
      <c r="HL1" s="1072"/>
      <c r="HM1" s="1072"/>
      <c r="HN1" s="1072"/>
      <c r="HO1" s="1072"/>
      <c r="HP1" s="549"/>
      <c r="HQ1" s="1072"/>
      <c r="HS1" s="1072"/>
      <c r="HT1" s="1072"/>
      <c r="HU1" s="1072"/>
      <c r="HV1" s="1072"/>
      <c r="HW1" s="1072"/>
      <c r="HX1" s="1072"/>
      <c r="HY1" s="1072"/>
      <c r="HZ1" s="1072"/>
      <c r="IA1" s="1072"/>
      <c r="IB1" s="1072"/>
      <c r="IC1" s="1072"/>
      <c r="ID1" s="549"/>
      <c r="IE1" s="1072"/>
      <c r="IG1" s="1072"/>
      <c r="IH1" s="1072"/>
      <c r="II1" s="1072"/>
      <c r="IJ1" s="1072"/>
      <c r="IK1" s="1072"/>
      <c r="IL1" s="1072"/>
      <c r="IM1" s="1072"/>
      <c r="IN1" s="1072"/>
      <c r="IO1" s="1072"/>
      <c r="IP1" s="1072"/>
      <c r="IQ1" s="1072"/>
      <c r="IR1" s="549"/>
      <c r="IS1" s="1072"/>
    </row>
    <row r="2" spans="1:256" s="498" customFormat="1" ht="30.75" customHeight="1" thickBot="1">
      <c r="B2" s="1067">
        <f>'11a - Process Studies - Form'!D3</f>
        <v>0</v>
      </c>
      <c r="C2" s="500" t="str">
        <f>'11a - Process Studies - Form'!$B$12</f>
        <v>#1</v>
      </c>
      <c r="D2" s="500">
        <f>'11a - Process Studies - Form'!$C$12</f>
        <v>0</v>
      </c>
      <c r="E2" s="501"/>
      <c r="F2" s="502"/>
      <c r="G2" s="501"/>
      <c r="H2" s="501"/>
      <c r="I2" s="501"/>
      <c r="J2" s="501"/>
      <c r="M2" s="503"/>
      <c r="N2" s="503"/>
      <c r="O2" s="503"/>
      <c r="Q2" s="500" t="str">
        <f>'11a - Process Studies - Form'!$B$13</f>
        <v>#2</v>
      </c>
      <c r="R2" s="500">
        <f>'11a - Process Studies - Form'!$C$13</f>
        <v>0</v>
      </c>
      <c r="S2" s="501"/>
      <c r="T2" s="502"/>
      <c r="U2" s="501"/>
      <c r="V2" s="501"/>
      <c r="W2" s="501"/>
      <c r="X2" s="501"/>
      <c r="AB2" s="504"/>
      <c r="AE2" s="500" t="str">
        <f>'11a - Process Studies - Form'!$B$14</f>
        <v>#3</v>
      </c>
      <c r="AF2" s="500">
        <f>'11a - Process Studies - Form'!$C$14</f>
        <v>0</v>
      </c>
      <c r="AG2" s="501"/>
      <c r="AH2" s="502"/>
      <c r="AI2" s="501"/>
      <c r="AJ2" s="501"/>
      <c r="AK2" s="501"/>
      <c r="AL2" s="501"/>
      <c r="AP2" s="504"/>
      <c r="AS2" s="500" t="str">
        <f>'11a - Process Studies - Form'!$B$15</f>
        <v>#4</v>
      </c>
      <c r="AT2" s="500">
        <f>'11a - Process Studies - Form'!$C$15</f>
        <v>0</v>
      </c>
      <c r="AU2" s="501"/>
      <c r="AV2" s="1080"/>
      <c r="AW2" s="501"/>
      <c r="AX2" s="501"/>
      <c r="AY2" s="501"/>
      <c r="AZ2" s="501"/>
      <c r="BD2" s="504"/>
      <c r="BG2" s="500" t="str">
        <f>'11a - Process Studies - Form'!$B$16</f>
        <v>#5</v>
      </c>
      <c r="BH2" s="500">
        <f>'11a - Process Studies - Form'!$C$16</f>
        <v>0</v>
      </c>
      <c r="BI2" s="501"/>
      <c r="BJ2" s="502"/>
      <c r="BK2" s="501"/>
      <c r="BL2" s="501"/>
      <c r="BM2" s="501"/>
      <c r="BN2" s="501"/>
      <c r="BR2" s="504"/>
      <c r="BU2" s="500" t="str">
        <f>'11a - Process Studies - Form'!$B$17</f>
        <v>#6</v>
      </c>
      <c r="BV2" s="500">
        <f>'11a - Process Studies - Form'!$C$17</f>
        <v>0</v>
      </c>
      <c r="BW2" s="501"/>
      <c r="BX2" s="502"/>
      <c r="BY2" s="501"/>
      <c r="BZ2" s="501"/>
      <c r="CA2" s="501"/>
      <c r="CB2" s="501"/>
      <c r="CF2" s="504"/>
      <c r="CI2" s="500" t="str">
        <f>'11a - Process Studies - Form'!$B$18</f>
        <v>#7</v>
      </c>
      <c r="CJ2" s="500">
        <f>'11a - Process Studies - Form'!$C$18</f>
        <v>0</v>
      </c>
      <c r="CK2" s="501"/>
      <c r="CL2" s="502"/>
      <c r="CM2" s="501"/>
      <c r="CN2" s="501"/>
      <c r="CO2" s="501"/>
      <c r="CP2" s="501"/>
      <c r="CT2" s="504"/>
      <c r="CW2" s="500" t="str">
        <f>'11a - Process Studies - Form'!$B$19</f>
        <v>#8</v>
      </c>
      <c r="CX2" s="500">
        <f>'11a - Process Studies - Form'!$C$19</f>
        <v>0</v>
      </c>
      <c r="CY2" s="501"/>
      <c r="CZ2" s="502"/>
      <c r="DA2" s="501"/>
      <c r="DB2" s="501"/>
      <c r="DC2" s="501"/>
      <c r="DD2" s="501"/>
      <c r="DH2" s="504"/>
      <c r="DK2" s="500" t="str">
        <f>'11a - Process Studies - Form'!$B$20</f>
        <v>#9</v>
      </c>
      <c r="DL2" s="500">
        <f>'11a - Process Studies - Form'!$C$20</f>
        <v>0</v>
      </c>
      <c r="DM2" s="501"/>
      <c r="DN2" s="502"/>
      <c r="DO2" s="501"/>
      <c r="DP2" s="501"/>
      <c r="DQ2" s="501"/>
      <c r="DR2" s="501"/>
      <c r="DV2" s="504"/>
      <c r="DY2" s="500" t="str">
        <f>'11a - Process Studies - Form'!$B$21</f>
        <v>#10</v>
      </c>
      <c r="DZ2" s="500">
        <f>'11a - Process Studies - Form'!$C$21</f>
        <v>0</v>
      </c>
      <c r="EA2" s="501"/>
      <c r="EB2" s="502"/>
      <c r="EC2" s="501"/>
      <c r="ED2" s="501"/>
      <c r="EE2" s="501"/>
      <c r="EF2" s="501"/>
      <c r="EJ2" s="504"/>
      <c r="EM2" s="500" t="str">
        <f>'11a - Process Studies - Form'!$B$22</f>
        <v>#11</v>
      </c>
      <c r="EN2" s="500">
        <f>'11a - Process Studies - Form'!$C$22</f>
        <v>0</v>
      </c>
      <c r="EO2" s="501"/>
      <c r="EP2" s="502"/>
      <c r="EQ2" s="501"/>
      <c r="ER2" s="501"/>
      <c r="ES2" s="501"/>
      <c r="ET2" s="501"/>
      <c r="EX2" s="504"/>
      <c r="EZ2" s="501"/>
      <c r="FA2" s="500" t="str">
        <f>'11a - Process Studies - Form'!$B$23</f>
        <v>#12</v>
      </c>
      <c r="FB2" s="500">
        <f>'11a - Process Studies - Form'!$C$23</f>
        <v>0</v>
      </c>
      <c r="FC2" s="501"/>
      <c r="FD2" s="502"/>
      <c r="FE2" s="501"/>
      <c r="FF2" s="501"/>
      <c r="FG2" s="501"/>
      <c r="FH2" s="501"/>
      <c r="FL2" s="504"/>
      <c r="FN2" s="503"/>
      <c r="FO2" s="500" t="str">
        <f>'11a - Process Studies - Form'!$B$24</f>
        <v>#13</v>
      </c>
      <c r="FP2" s="500">
        <f>'11a - Process Studies - Form'!$C$24</f>
        <v>0</v>
      </c>
      <c r="FQ2" s="501"/>
      <c r="FR2" s="502"/>
      <c r="FS2" s="501"/>
      <c r="FT2" s="501"/>
      <c r="FU2" s="501"/>
      <c r="FV2" s="501"/>
      <c r="FZ2" s="504"/>
      <c r="GB2" s="501"/>
      <c r="GC2" s="500" t="str">
        <f>'11a - Process Studies - Form'!$B$25</f>
        <v>#14</v>
      </c>
      <c r="GD2" s="500">
        <f>'11a - Process Studies - Form'!$C$25</f>
        <v>0</v>
      </c>
      <c r="GE2" s="501"/>
      <c r="GF2" s="502"/>
      <c r="GG2" s="501"/>
      <c r="GH2" s="501"/>
      <c r="GI2" s="501"/>
      <c r="GJ2" s="501"/>
      <c r="GN2" s="504"/>
      <c r="GP2" s="501"/>
      <c r="GQ2" s="500" t="str">
        <f>'11a - Process Studies - Form'!$B$26</f>
        <v>#15</v>
      </c>
      <c r="GR2" s="500">
        <f>'11a - Process Studies - Form'!$C$26</f>
        <v>0</v>
      </c>
      <c r="GS2" s="501"/>
      <c r="GT2" s="502"/>
      <c r="GU2" s="501"/>
      <c r="GV2" s="501"/>
      <c r="GW2" s="501"/>
      <c r="GX2" s="501"/>
      <c r="HB2" s="504"/>
      <c r="HD2" s="501"/>
      <c r="HE2" s="500" t="str">
        <f>'11a - Process Studies - Form'!$B$27</f>
        <v>#16</v>
      </c>
      <c r="HF2" s="500">
        <f>'11a - Process Studies - Form'!$C$27</f>
        <v>0</v>
      </c>
      <c r="HG2" s="501"/>
      <c r="HH2" s="502"/>
      <c r="HI2" s="501"/>
      <c r="HJ2" s="501"/>
      <c r="HK2" s="501"/>
      <c r="HL2" s="501"/>
      <c r="HP2" s="504"/>
      <c r="HR2" s="502"/>
      <c r="HS2" s="500" t="str">
        <f>'11a - Process Studies - Form'!$B$28</f>
        <v>#17</v>
      </c>
      <c r="HT2" s="500">
        <f>'11a - Process Studies - Form'!$C$28</f>
        <v>0</v>
      </c>
      <c r="HU2" s="501"/>
      <c r="HV2" s="502"/>
      <c r="HW2" s="501"/>
      <c r="HX2" s="501"/>
      <c r="HY2" s="501"/>
      <c r="HZ2" s="501"/>
      <c r="ID2" s="504"/>
      <c r="IF2" s="501"/>
      <c r="IG2" s="500" t="str">
        <f>'11a - Process Studies - Form'!$B$29</f>
        <v>#18</v>
      </c>
      <c r="IH2" s="500">
        <f>'11a - Process Studies - Form'!$C$29</f>
        <v>0</v>
      </c>
      <c r="II2" s="501"/>
      <c r="IJ2" s="502"/>
      <c r="IK2" s="501"/>
      <c r="IL2" s="501"/>
      <c r="IM2" s="501"/>
      <c r="IN2" s="501"/>
      <c r="IR2" s="504"/>
      <c r="IT2" s="503"/>
      <c r="IU2" s="503"/>
      <c r="IV2" s="503"/>
    </row>
    <row r="3" spans="1:256" s="498" customFormat="1" ht="51" customHeight="1" thickBot="1">
      <c r="B3" s="1068">
        <f>'11a - Process Studies - Form'!D4</f>
        <v>0</v>
      </c>
      <c r="C3" s="506">
        <f>'11a - Process Studies - Form'!$D$12</f>
        <v>0</v>
      </c>
      <c r="D3" s="507">
        <f>'11a - Process Studies - Form'!$E$12</f>
        <v>0</v>
      </c>
      <c r="E3" s="503"/>
      <c r="F3" s="503"/>
      <c r="G3" s="501"/>
      <c r="H3" s="501"/>
      <c r="I3" s="501"/>
      <c r="J3" s="501"/>
      <c r="M3" s="503"/>
      <c r="N3" s="508"/>
      <c r="O3" s="503"/>
      <c r="Q3" s="506">
        <f>'11a - Process Studies - Form'!$D$13</f>
        <v>0</v>
      </c>
      <c r="R3" s="507">
        <f>'11a - Process Studies - Form'!$E$13</f>
        <v>0</v>
      </c>
      <c r="S3" s="503"/>
      <c r="T3" s="503"/>
      <c r="U3" s="501"/>
      <c r="V3" s="501"/>
      <c r="W3" s="501"/>
      <c r="X3" s="501"/>
      <c r="AB3" s="509"/>
      <c r="AE3" s="506">
        <f>'11a - Process Studies - Form'!$D$14</f>
        <v>0</v>
      </c>
      <c r="AF3" s="507">
        <f>'11a - Process Studies - Form'!$E$14</f>
        <v>0</v>
      </c>
      <c r="AG3" s="503"/>
      <c r="AH3" s="503"/>
      <c r="AI3" s="501"/>
      <c r="AJ3" s="501"/>
      <c r="AK3" s="501"/>
      <c r="AL3" s="501"/>
      <c r="AP3" s="504"/>
      <c r="AS3" s="506">
        <f>'11a - Process Studies - Form'!$D$15</f>
        <v>0</v>
      </c>
      <c r="AT3" s="507">
        <f>'11a - Process Studies - Form'!$E$15</f>
        <v>0</v>
      </c>
      <c r="AU3" s="503"/>
      <c r="AV3" s="503"/>
      <c r="AW3" s="501"/>
      <c r="AX3" s="501"/>
      <c r="AY3" s="501"/>
      <c r="AZ3" s="501"/>
      <c r="BD3" s="504"/>
      <c r="BG3" s="506">
        <f>'11a - Process Studies - Form'!$D$16</f>
        <v>0</v>
      </c>
      <c r="BH3" s="507">
        <f>'11a - Process Studies - Form'!$E$16</f>
        <v>0</v>
      </c>
      <c r="BI3" s="503"/>
      <c r="BJ3" s="503"/>
      <c r="BK3" s="501"/>
      <c r="BL3" s="501"/>
      <c r="BM3" s="501"/>
      <c r="BN3" s="501"/>
      <c r="BR3" s="504"/>
      <c r="BU3" s="506">
        <f>'11a - Process Studies - Form'!$D$17</f>
        <v>0</v>
      </c>
      <c r="BV3" s="507">
        <f>'11a - Process Studies - Form'!$E$17</f>
        <v>0</v>
      </c>
      <c r="BW3" s="503"/>
      <c r="BX3" s="503"/>
      <c r="BY3" s="501"/>
      <c r="BZ3" s="501"/>
      <c r="CA3" s="501"/>
      <c r="CB3" s="501"/>
      <c r="CF3" s="504"/>
      <c r="CI3" s="506">
        <f>'11a - Process Studies - Form'!$D$18</f>
        <v>0</v>
      </c>
      <c r="CJ3" s="507">
        <f>'11a - Process Studies - Form'!$E$18</f>
        <v>0</v>
      </c>
      <c r="CK3" s="503"/>
      <c r="CL3" s="503"/>
      <c r="CM3" s="501"/>
      <c r="CN3" s="501"/>
      <c r="CO3" s="501"/>
      <c r="CP3" s="501"/>
      <c r="CT3" s="504"/>
      <c r="CW3" s="506">
        <f>'11a - Process Studies - Form'!$D$19</f>
        <v>0</v>
      </c>
      <c r="CX3" s="507">
        <f>'11a - Process Studies - Form'!$E$19</f>
        <v>0</v>
      </c>
      <c r="CY3" s="503"/>
      <c r="CZ3" s="503"/>
      <c r="DA3" s="501"/>
      <c r="DB3" s="501"/>
      <c r="DC3" s="501"/>
      <c r="DD3" s="501"/>
      <c r="DH3" s="504"/>
      <c r="DK3" s="506">
        <f>'11a - Process Studies - Form'!$D$20</f>
        <v>0</v>
      </c>
      <c r="DL3" s="507">
        <f>'11a - Process Studies - Form'!$E$20</f>
        <v>0</v>
      </c>
      <c r="DM3" s="503"/>
      <c r="DN3" s="503"/>
      <c r="DO3" s="501"/>
      <c r="DP3" s="501"/>
      <c r="DQ3" s="501"/>
      <c r="DR3" s="501"/>
      <c r="DV3" s="504"/>
      <c r="DY3" s="506">
        <f>'11a - Process Studies - Form'!$D$21</f>
        <v>0</v>
      </c>
      <c r="DZ3" s="507">
        <f>'11a - Process Studies - Form'!$E$21</f>
        <v>0</v>
      </c>
      <c r="EA3" s="503"/>
      <c r="EB3" s="503"/>
      <c r="EC3" s="501"/>
      <c r="ED3" s="501"/>
      <c r="EE3" s="501"/>
      <c r="EF3" s="501"/>
      <c r="EJ3" s="504"/>
      <c r="EM3" s="506">
        <f>'11a - Process Studies - Form'!$D$22</f>
        <v>0</v>
      </c>
      <c r="EN3" s="507">
        <f>'11a - Process Studies - Form'!$E$22</f>
        <v>0</v>
      </c>
      <c r="EO3" s="503"/>
      <c r="EP3" s="503"/>
      <c r="EQ3" s="501"/>
      <c r="ER3" s="501"/>
      <c r="ES3" s="501"/>
      <c r="ET3" s="501"/>
      <c r="EX3" s="504"/>
      <c r="EZ3" s="501"/>
      <c r="FA3" s="506">
        <f>'11a - Process Studies - Form'!$D$23</f>
        <v>0</v>
      </c>
      <c r="FB3" s="507">
        <f>'11a - Process Studies - Form'!$E$23</f>
        <v>0</v>
      </c>
      <c r="FC3" s="503"/>
      <c r="FD3" s="503"/>
      <c r="FE3" s="501"/>
      <c r="FF3" s="501"/>
      <c r="FG3" s="501"/>
      <c r="FH3" s="501"/>
      <c r="FL3" s="504"/>
      <c r="FN3" s="503"/>
      <c r="FO3" s="506">
        <f>'11a - Process Studies - Form'!$D$24</f>
        <v>0</v>
      </c>
      <c r="FP3" s="507">
        <f>'11a - Process Studies - Form'!$E$24</f>
        <v>0</v>
      </c>
      <c r="FQ3" s="503"/>
      <c r="FR3" s="503"/>
      <c r="FS3" s="501"/>
      <c r="FT3" s="501"/>
      <c r="FU3" s="501"/>
      <c r="FV3" s="501"/>
      <c r="FZ3" s="504"/>
      <c r="GB3" s="501"/>
      <c r="GC3" s="506">
        <f>'11a - Process Studies - Form'!$D$25</f>
        <v>0</v>
      </c>
      <c r="GD3" s="507">
        <f>'11a - Process Studies - Form'!$E$25</f>
        <v>0</v>
      </c>
      <c r="GE3" s="503"/>
      <c r="GF3" s="503"/>
      <c r="GG3" s="501"/>
      <c r="GH3" s="501"/>
      <c r="GI3" s="501"/>
      <c r="GJ3" s="501"/>
      <c r="GN3" s="504"/>
      <c r="GP3" s="501"/>
      <c r="GQ3" s="506">
        <f>'11a - Process Studies - Form'!$D$26</f>
        <v>0</v>
      </c>
      <c r="GR3" s="507">
        <f>'11a - Process Studies - Form'!$E$26</f>
        <v>0</v>
      </c>
      <c r="GS3" s="503"/>
      <c r="GT3" s="503"/>
      <c r="GU3" s="501"/>
      <c r="GV3" s="501"/>
      <c r="GW3" s="501"/>
      <c r="GX3" s="501"/>
      <c r="HB3" s="504"/>
      <c r="HD3" s="503"/>
      <c r="HE3" s="506">
        <f>'11a - Process Studies - Form'!$D$27</f>
        <v>0</v>
      </c>
      <c r="HF3" s="507">
        <f>'11a - Process Studies - Form'!$E$27</f>
        <v>0</v>
      </c>
      <c r="HG3" s="503"/>
      <c r="HH3" s="503"/>
      <c r="HI3" s="501"/>
      <c r="HJ3" s="501"/>
      <c r="HK3" s="501"/>
      <c r="HL3" s="501"/>
      <c r="HP3" s="504"/>
      <c r="HR3" s="503"/>
      <c r="HS3" s="506">
        <f>'11a - Process Studies - Form'!$D$28</f>
        <v>0</v>
      </c>
      <c r="HT3" s="507">
        <f>'11a - Process Studies - Form'!$E$28</f>
        <v>0</v>
      </c>
      <c r="HU3" s="503"/>
      <c r="HV3" s="503"/>
      <c r="HW3" s="501"/>
      <c r="HX3" s="501"/>
      <c r="HY3" s="501"/>
      <c r="HZ3" s="501"/>
      <c r="ID3" s="504"/>
      <c r="IF3" s="501"/>
      <c r="IG3" s="506">
        <f>'11a - Process Studies - Form'!$D$29</f>
        <v>0</v>
      </c>
      <c r="IH3" s="507">
        <f>'11a - Process Studies - Form'!$E$29</f>
        <v>0</v>
      </c>
      <c r="II3" s="503"/>
      <c r="IJ3" s="503"/>
      <c r="IK3" s="501"/>
      <c r="IL3" s="501"/>
      <c r="IM3" s="501"/>
      <c r="IN3" s="501"/>
      <c r="IR3" s="504"/>
      <c r="IT3" s="503"/>
      <c r="IU3" s="503"/>
      <c r="IV3" s="503"/>
    </row>
    <row r="4" spans="1:256" s="510" customFormat="1">
      <c r="B4" s="1068">
        <f>'11a - Process Studies - Form'!D5</f>
        <v>0</v>
      </c>
      <c r="C4" s="511" t="s">
        <v>245</v>
      </c>
      <c r="D4" s="512">
        <f>'11a - Process Studies - Form'!$H$12</f>
        <v>0</v>
      </c>
      <c r="E4" s="513"/>
      <c r="F4" s="514"/>
      <c r="G4" s="514"/>
      <c r="H4" s="514"/>
      <c r="I4" s="514"/>
      <c r="J4" s="514"/>
      <c r="M4" s="513"/>
      <c r="N4" s="513"/>
      <c r="O4" s="513"/>
      <c r="Q4" s="511" t="s">
        <v>245</v>
      </c>
      <c r="R4" s="512">
        <f>'11a - Process Studies - Form'!$G$13</f>
        <v>0</v>
      </c>
      <c r="S4" s="513"/>
      <c r="T4" s="514"/>
      <c r="U4" s="514"/>
      <c r="V4" s="514"/>
      <c r="W4" s="514"/>
      <c r="X4" s="514"/>
      <c r="AB4" s="515"/>
      <c r="AE4" s="511" t="s">
        <v>245</v>
      </c>
      <c r="AF4" s="512">
        <f>'11a - Process Studies - Form'!$G$14</f>
        <v>0</v>
      </c>
      <c r="AG4" s="513"/>
      <c r="AH4" s="514"/>
      <c r="AI4" s="514"/>
      <c r="AJ4" s="514"/>
      <c r="AK4" s="514"/>
      <c r="AL4" s="514"/>
      <c r="AP4" s="515"/>
      <c r="AS4" s="511" t="s">
        <v>245</v>
      </c>
      <c r="AT4" s="512">
        <f>'11a - Process Studies - Form'!$G$15</f>
        <v>0</v>
      </c>
      <c r="AU4" s="513"/>
      <c r="AV4" s="514"/>
      <c r="AW4" s="514"/>
      <c r="AX4" s="514"/>
      <c r="AY4" s="514"/>
      <c r="AZ4" s="514"/>
      <c r="BD4" s="515"/>
      <c r="BG4" s="511" t="s">
        <v>245</v>
      </c>
      <c r="BH4" s="512">
        <f>'11a - Process Studies - Form'!$G$16</f>
        <v>0</v>
      </c>
      <c r="BI4" s="513"/>
      <c r="BJ4" s="514"/>
      <c r="BK4" s="514"/>
      <c r="BL4" s="514"/>
      <c r="BM4" s="514"/>
      <c r="BN4" s="514"/>
      <c r="BR4" s="515"/>
      <c r="BU4" s="511" t="s">
        <v>245</v>
      </c>
      <c r="BV4" s="512">
        <f>'11a - Process Studies - Form'!$G$17</f>
        <v>0</v>
      </c>
      <c r="BW4" s="513"/>
      <c r="BX4" s="514"/>
      <c r="BY4" s="514"/>
      <c r="BZ4" s="514"/>
      <c r="CA4" s="514"/>
      <c r="CB4" s="514"/>
      <c r="CF4" s="515"/>
      <c r="CI4" s="511" t="s">
        <v>245</v>
      </c>
      <c r="CJ4" s="512">
        <f>'11a - Process Studies - Form'!$G$18</f>
        <v>0</v>
      </c>
      <c r="CK4" s="513"/>
      <c r="CL4" s="514"/>
      <c r="CM4" s="514"/>
      <c r="CN4" s="514"/>
      <c r="CO4" s="514"/>
      <c r="CP4" s="514"/>
      <c r="CT4" s="515"/>
      <c r="CW4" s="511" t="s">
        <v>245</v>
      </c>
      <c r="CX4" s="512">
        <f>'11a - Process Studies - Form'!$G$19</f>
        <v>0</v>
      </c>
      <c r="CY4" s="513"/>
      <c r="CZ4" s="514"/>
      <c r="DA4" s="514"/>
      <c r="DB4" s="514"/>
      <c r="DC4" s="514"/>
      <c r="DD4" s="514"/>
      <c r="DH4" s="515"/>
      <c r="DK4" s="511" t="s">
        <v>245</v>
      </c>
      <c r="DL4" s="512">
        <f>'11a - Process Studies - Form'!$G$20</f>
        <v>0</v>
      </c>
      <c r="DM4" s="513"/>
      <c r="DN4" s="514"/>
      <c r="DO4" s="514"/>
      <c r="DP4" s="514"/>
      <c r="DQ4" s="514"/>
      <c r="DR4" s="514"/>
      <c r="DV4" s="515"/>
      <c r="DY4" s="511" t="s">
        <v>245</v>
      </c>
      <c r="DZ4" s="512">
        <f>'11a - Process Studies - Form'!$G$21</f>
        <v>0</v>
      </c>
      <c r="EA4" s="513"/>
      <c r="EB4" s="514"/>
      <c r="EC4" s="514"/>
      <c r="ED4" s="514"/>
      <c r="EE4" s="514"/>
      <c r="EF4" s="514"/>
      <c r="EJ4" s="515"/>
      <c r="EM4" s="511" t="s">
        <v>245</v>
      </c>
      <c r="EN4" s="512">
        <f>'11a - Process Studies - Form'!$G$22</f>
        <v>0</v>
      </c>
      <c r="EO4" s="513"/>
      <c r="EP4" s="514"/>
      <c r="EQ4" s="514"/>
      <c r="ER4" s="514"/>
      <c r="ES4" s="514"/>
      <c r="ET4" s="514"/>
      <c r="EX4" s="515"/>
      <c r="EZ4" s="514"/>
      <c r="FA4" s="511" t="s">
        <v>245</v>
      </c>
      <c r="FB4" s="512">
        <f>'11a - Process Studies - Form'!$G$23</f>
        <v>0</v>
      </c>
      <c r="FC4" s="513"/>
      <c r="FD4" s="514"/>
      <c r="FE4" s="514"/>
      <c r="FF4" s="514"/>
      <c r="FG4" s="514"/>
      <c r="FH4" s="514"/>
      <c r="FL4" s="515"/>
      <c r="FN4" s="513"/>
      <c r="FO4" s="511" t="s">
        <v>245</v>
      </c>
      <c r="FP4" s="512">
        <f>'11a - Process Studies - Form'!$G$24</f>
        <v>0</v>
      </c>
      <c r="FQ4" s="513"/>
      <c r="FR4" s="514"/>
      <c r="FS4" s="514"/>
      <c r="FT4" s="514"/>
      <c r="FU4" s="514"/>
      <c r="FV4" s="514"/>
      <c r="FZ4" s="515"/>
      <c r="GB4" s="514"/>
      <c r="GC4" s="511" t="s">
        <v>245</v>
      </c>
      <c r="GD4" s="512">
        <f>'11a - Process Studies - Form'!$G$25</f>
        <v>0</v>
      </c>
      <c r="GE4" s="513"/>
      <c r="GF4" s="514"/>
      <c r="GG4" s="514"/>
      <c r="GH4" s="514"/>
      <c r="GI4" s="514"/>
      <c r="GJ4" s="514"/>
      <c r="GN4" s="515"/>
      <c r="GP4" s="514"/>
      <c r="GQ4" s="511" t="s">
        <v>245</v>
      </c>
      <c r="GR4" s="512">
        <f>'11a - Process Studies - Form'!$G$26</f>
        <v>0</v>
      </c>
      <c r="GS4" s="513"/>
      <c r="GT4" s="514"/>
      <c r="GU4" s="514"/>
      <c r="GV4" s="514"/>
      <c r="GW4" s="514"/>
      <c r="GX4" s="514"/>
      <c r="HB4" s="515"/>
      <c r="HD4" s="513"/>
      <c r="HE4" s="511" t="s">
        <v>245</v>
      </c>
      <c r="HF4" s="512">
        <f>'11a - Process Studies - Form'!$G$27</f>
        <v>0</v>
      </c>
      <c r="HG4" s="513"/>
      <c r="HH4" s="514"/>
      <c r="HI4" s="514"/>
      <c r="HJ4" s="514"/>
      <c r="HK4" s="514"/>
      <c r="HL4" s="514"/>
      <c r="HP4" s="515"/>
      <c r="HR4" s="514"/>
      <c r="HS4" s="511" t="s">
        <v>245</v>
      </c>
      <c r="HT4" s="512">
        <f>'11a - Process Studies - Form'!$G$28</f>
        <v>0</v>
      </c>
      <c r="HU4" s="513"/>
      <c r="HV4" s="514"/>
      <c r="HW4" s="514"/>
      <c r="HX4" s="514"/>
      <c r="HY4" s="514"/>
      <c r="HZ4" s="514"/>
      <c r="ID4" s="515"/>
      <c r="IF4" s="514"/>
      <c r="IG4" s="511" t="s">
        <v>245</v>
      </c>
      <c r="IH4" s="512">
        <f>'11a - Process Studies - Form'!$G$29</f>
        <v>0</v>
      </c>
      <c r="II4" s="513"/>
      <c r="IJ4" s="514"/>
      <c r="IK4" s="514"/>
      <c r="IL4" s="514"/>
      <c r="IM4" s="514"/>
      <c r="IN4" s="514"/>
      <c r="IR4" s="515"/>
      <c r="IT4" s="513"/>
      <c r="IU4" s="513"/>
      <c r="IV4" s="513"/>
    </row>
    <row r="5" spans="1:256" s="510" customFormat="1" ht="15.75" customHeight="1" thickBot="1">
      <c r="B5" s="1069">
        <f>'11a - Process Studies - Form'!D6</f>
        <v>0</v>
      </c>
      <c r="C5" s="516" t="s">
        <v>246</v>
      </c>
      <c r="D5" s="517">
        <f>'11a - Process Studies - Form'!$I$12</f>
        <v>0</v>
      </c>
      <c r="E5" s="513"/>
      <c r="F5" s="513"/>
      <c r="G5" s="514"/>
      <c r="H5" s="514"/>
      <c r="I5" s="514"/>
      <c r="J5" s="514"/>
      <c r="M5" s="513"/>
      <c r="N5" s="513"/>
      <c r="O5" s="513"/>
      <c r="Q5" s="516" t="s">
        <v>246</v>
      </c>
      <c r="R5" s="517">
        <f>'11a - Process Studies - Form'!$H$13</f>
        <v>0</v>
      </c>
      <c r="S5" s="513"/>
      <c r="T5" s="513"/>
      <c r="U5" s="514"/>
      <c r="V5" s="514"/>
      <c r="W5" s="514"/>
      <c r="X5" s="514"/>
      <c r="AB5" s="515"/>
      <c r="AE5" s="516" t="s">
        <v>246</v>
      </c>
      <c r="AF5" s="517">
        <f>'11a - Process Studies - Form'!$H$14</f>
        <v>0</v>
      </c>
      <c r="AG5" s="513"/>
      <c r="AH5" s="513"/>
      <c r="AI5" s="514"/>
      <c r="AJ5" s="514"/>
      <c r="AK5" s="514"/>
      <c r="AL5" s="514"/>
      <c r="AP5" s="515"/>
      <c r="AS5" s="516" t="s">
        <v>246</v>
      </c>
      <c r="AT5" s="517">
        <f>'11a - Process Studies - Form'!$H$15</f>
        <v>0</v>
      </c>
      <c r="AU5" s="513"/>
      <c r="AV5" s="513"/>
      <c r="AW5" s="514"/>
      <c r="AX5" s="514"/>
      <c r="AY5" s="514"/>
      <c r="AZ5" s="514"/>
      <c r="BD5" s="515"/>
      <c r="BG5" s="516" t="s">
        <v>246</v>
      </c>
      <c r="BH5" s="517">
        <f>'11a - Process Studies - Form'!$H$16</f>
        <v>0</v>
      </c>
      <c r="BI5" s="513"/>
      <c r="BJ5" s="513"/>
      <c r="BK5" s="514"/>
      <c r="BL5" s="514"/>
      <c r="BM5" s="514"/>
      <c r="BN5" s="514"/>
      <c r="BR5" s="515"/>
      <c r="BU5" s="516" t="s">
        <v>246</v>
      </c>
      <c r="BV5" s="517">
        <f>'11a - Process Studies - Form'!$H$17</f>
        <v>0</v>
      </c>
      <c r="BW5" s="513"/>
      <c r="BX5" s="513"/>
      <c r="BY5" s="514"/>
      <c r="BZ5" s="514"/>
      <c r="CA5" s="514"/>
      <c r="CB5" s="514"/>
      <c r="CF5" s="515"/>
      <c r="CI5" s="516" t="s">
        <v>246</v>
      </c>
      <c r="CJ5" s="517">
        <f>'11a - Process Studies - Form'!$H$18</f>
        <v>0</v>
      </c>
      <c r="CK5" s="513"/>
      <c r="CL5" s="513"/>
      <c r="CM5" s="514"/>
      <c r="CN5" s="514"/>
      <c r="CO5" s="514"/>
      <c r="CP5" s="514"/>
      <c r="CT5" s="515"/>
      <c r="CW5" s="516" t="s">
        <v>246</v>
      </c>
      <c r="CX5" s="517">
        <f>'11a - Process Studies - Form'!$H$19</f>
        <v>0</v>
      </c>
      <c r="CY5" s="513"/>
      <c r="CZ5" s="513"/>
      <c r="DA5" s="514"/>
      <c r="DB5" s="514"/>
      <c r="DC5" s="514"/>
      <c r="DD5" s="514"/>
      <c r="DH5" s="515"/>
      <c r="DK5" s="516" t="s">
        <v>246</v>
      </c>
      <c r="DL5" s="517">
        <f>'11a - Process Studies - Form'!$H$20</f>
        <v>0</v>
      </c>
      <c r="DM5" s="513"/>
      <c r="DN5" s="513"/>
      <c r="DO5" s="514"/>
      <c r="DP5" s="514"/>
      <c r="DQ5" s="514"/>
      <c r="DR5" s="514"/>
      <c r="DV5" s="515"/>
      <c r="DY5" s="516" t="s">
        <v>246</v>
      </c>
      <c r="DZ5" s="517">
        <f>'11a - Process Studies - Form'!$H$21</f>
        <v>0</v>
      </c>
      <c r="EA5" s="513"/>
      <c r="EB5" s="513"/>
      <c r="EC5" s="514"/>
      <c r="ED5" s="514"/>
      <c r="EE5" s="514"/>
      <c r="EF5" s="514"/>
      <c r="EJ5" s="515"/>
      <c r="EM5" s="516" t="s">
        <v>246</v>
      </c>
      <c r="EN5" s="517">
        <f>'11a - Process Studies - Form'!$H$22</f>
        <v>0</v>
      </c>
      <c r="EO5" s="513"/>
      <c r="EP5" s="513"/>
      <c r="EQ5" s="514"/>
      <c r="ER5" s="514"/>
      <c r="ES5" s="514"/>
      <c r="ET5" s="514"/>
      <c r="EX5" s="515"/>
      <c r="EZ5" s="514"/>
      <c r="FA5" s="516" t="s">
        <v>246</v>
      </c>
      <c r="FB5" s="517">
        <f>'11a - Process Studies - Form'!$H$23</f>
        <v>0</v>
      </c>
      <c r="FC5" s="513"/>
      <c r="FD5" s="513"/>
      <c r="FE5" s="514"/>
      <c r="FF5" s="514"/>
      <c r="FG5" s="514"/>
      <c r="FH5" s="514"/>
      <c r="FL5" s="515"/>
      <c r="FN5" s="513"/>
      <c r="FO5" s="516" t="s">
        <v>246</v>
      </c>
      <c r="FP5" s="517">
        <f>'11a - Process Studies - Form'!$H$24</f>
        <v>0</v>
      </c>
      <c r="FQ5" s="513"/>
      <c r="FR5" s="513"/>
      <c r="FS5" s="514"/>
      <c r="FT5" s="514"/>
      <c r="FU5" s="514"/>
      <c r="FV5" s="514"/>
      <c r="FZ5" s="515"/>
      <c r="GB5" s="514"/>
      <c r="GC5" s="516" t="s">
        <v>246</v>
      </c>
      <c r="GD5" s="517">
        <f>'11a - Process Studies - Form'!$H$25</f>
        <v>0</v>
      </c>
      <c r="GE5" s="513"/>
      <c r="GF5" s="513"/>
      <c r="GG5" s="514"/>
      <c r="GH5" s="514"/>
      <c r="GI5" s="514"/>
      <c r="GJ5" s="514"/>
      <c r="GN5" s="515"/>
      <c r="GP5" s="514"/>
      <c r="GQ5" s="516" t="s">
        <v>246</v>
      </c>
      <c r="GR5" s="517">
        <f>'11a - Process Studies - Form'!$H$26</f>
        <v>0</v>
      </c>
      <c r="GS5" s="513"/>
      <c r="GT5" s="513"/>
      <c r="GU5" s="514"/>
      <c r="GV5" s="514"/>
      <c r="GW5" s="514"/>
      <c r="GX5" s="514"/>
      <c r="HB5" s="515"/>
      <c r="HD5" s="513"/>
      <c r="HE5" s="516" t="s">
        <v>246</v>
      </c>
      <c r="HF5" s="517">
        <f>'11a - Process Studies - Form'!$H$27</f>
        <v>0</v>
      </c>
      <c r="HG5" s="513"/>
      <c r="HH5" s="513"/>
      <c r="HI5" s="514"/>
      <c r="HJ5" s="514"/>
      <c r="HK5" s="514"/>
      <c r="HL5" s="514"/>
      <c r="HP5" s="515"/>
      <c r="HR5" s="513"/>
      <c r="HS5" s="516" t="s">
        <v>246</v>
      </c>
      <c r="HT5" s="517">
        <f>'11a - Process Studies - Form'!$H$28</f>
        <v>0</v>
      </c>
      <c r="HU5" s="513"/>
      <c r="HV5" s="513"/>
      <c r="HW5" s="514"/>
      <c r="HX5" s="514"/>
      <c r="HY5" s="514"/>
      <c r="HZ5" s="514"/>
      <c r="ID5" s="515"/>
      <c r="IF5" s="514"/>
      <c r="IG5" s="516" t="s">
        <v>246</v>
      </c>
      <c r="IH5" s="517">
        <f>'11a - Process Studies - Form'!$H$29</f>
        <v>0</v>
      </c>
      <c r="II5" s="513"/>
      <c r="IJ5" s="513"/>
      <c r="IK5" s="514"/>
      <c r="IL5" s="514"/>
      <c r="IM5" s="514"/>
      <c r="IN5" s="514"/>
      <c r="IR5" s="515"/>
      <c r="IT5" s="513"/>
      <c r="IU5" s="513"/>
      <c r="IV5" s="513"/>
    </row>
    <row r="6" spans="1:256" s="518" customFormat="1" ht="32.25" customHeight="1" thickBot="1">
      <c r="B6" s="519"/>
      <c r="C6" s="1137">
        <f>'11a - Process Studies - Form'!$I$12</f>
        <v>0</v>
      </c>
      <c r="D6" s="521" t="str">
        <f>IF(C6="Cpk",N19,IF(C6="CpkL",L19,IF(C6="CpkU",L18,IF(C6="DPM",L21,IF(C6="Defects Found",N18,"")))))</f>
        <v/>
      </c>
      <c r="E6" s="522"/>
      <c r="F6" s="522"/>
      <c r="G6" s="523"/>
      <c r="H6" s="523"/>
      <c r="I6" s="523"/>
      <c r="J6" s="523"/>
      <c r="M6" s="522"/>
      <c r="N6" s="524"/>
      <c r="O6" s="522"/>
      <c r="Q6" s="520">
        <f>'11a - Process Studies - Form'!$I$13</f>
        <v>0</v>
      </c>
      <c r="R6" s="521" t="str">
        <f>IF(Q6="Cpk",AB19,IF(Q6="CpkL",Z19,IF(Q6="CpkU",Z18,IF(Q6="DPM",Z21,IF(Q6="Defects Found",AB18,"")))))</f>
        <v/>
      </c>
      <c r="S6" s="522"/>
      <c r="T6" s="522"/>
      <c r="U6" s="523"/>
      <c r="V6" s="523"/>
      <c r="W6" s="523"/>
      <c r="X6" s="523"/>
      <c r="AB6" s="525"/>
      <c r="AE6" s="520">
        <f>'11a - Process Studies - Form'!$I$14</f>
        <v>0</v>
      </c>
      <c r="AF6" s="521" t="str">
        <f>IF(AE6="Cpk",AP19,IF(AE6="CpkL",AN19,IF(AE6="CpkU",AN18,IF(AE6="DPM",AN21,IF(AE6="Defects Found",AP18,"")))))</f>
        <v/>
      </c>
      <c r="AG6" s="522"/>
      <c r="AH6" s="522"/>
      <c r="AI6" s="523"/>
      <c r="AJ6" s="523"/>
      <c r="AK6" s="523"/>
      <c r="AL6" s="523"/>
      <c r="AP6" s="525"/>
      <c r="AS6" s="520">
        <f>'11a - Process Studies - Form'!$I$15</f>
        <v>0</v>
      </c>
      <c r="AT6" s="521" t="str">
        <f>IF(AS6="Cpk",BD19,IF(AS6="CpkL",BB19,IF(AS6="CpkU",BB18,IF(AS6="DPM",BB21,IF(AS6="Defects Found",BD18,"")))))</f>
        <v/>
      </c>
      <c r="AU6" s="522"/>
      <c r="AV6" s="522"/>
      <c r="AW6" s="523"/>
      <c r="AX6" s="523"/>
      <c r="AY6" s="523"/>
      <c r="AZ6" s="523"/>
      <c r="BD6" s="525"/>
      <c r="BG6" s="520">
        <f>'11a - Process Studies - Form'!$I$16</f>
        <v>0</v>
      </c>
      <c r="BH6" s="521" t="str">
        <f>IF(BG6="Cpk",BR19,IF(BG6="CpkL",BP19,IF(BG6="CpkU",BP18,IF(BG6="DPM",BP21,IF(BG6="Defects Found",BR18,"")))))</f>
        <v/>
      </c>
      <c r="BI6" s="522"/>
      <c r="BJ6" s="522"/>
      <c r="BK6" s="523"/>
      <c r="BL6" s="523"/>
      <c r="BM6" s="523"/>
      <c r="BN6" s="523"/>
      <c r="BR6" s="525"/>
      <c r="BU6" s="520">
        <f>'11a - Process Studies - Form'!$I$17</f>
        <v>0</v>
      </c>
      <c r="BV6" s="521" t="str">
        <f>IF(BU6="Cpk",CF19,IF(BU6="CpkL",CD19,IF(BU6="CpkU",CD18,IF(BU6="DPM",CD21,IF(BU6="Defects Found",CF18,"")))))</f>
        <v/>
      </c>
      <c r="BW6" s="522"/>
      <c r="BX6" s="522"/>
      <c r="BY6" s="523"/>
      <c r="BZ6" s="523"/>
      <c r="CA6" s="523"/>
      <c r="CB6" s="523"/>
      <c r="CF6" s="525"/>
      <c r="CI6" s="520">
        <f>'11a - Process Studies - Form'!$I$18</f>
        <v>0</v>
      </c>
      <c r="CJ6" s="521" t="str">
        <f>IF(CI6="Cpk",CT19,IF(CI6="CpkL",CR19,IF(CI6="CpkU",CR18,IF(CI6="DPM",CR21,IF(CI6="Defects Found",CT18,"")))))</f>
        <v/>
      </c>
      <c r="CK6" s="522"/>
      <c r="CL6" s="522"/>
      <c r="CM6" s="523"/>
      <c r="CN6" s="523"/>
      <c r="CO6" s="523"/>
      <c r="CP6" s="523"/>
      <c r="CT6" s="525"/>
      <c r="CW6" s="520">
        <f>'11a - Process Studies - Form'!$I$19</f>
        <v>0</v>
      </c>
      <c r="CX6" s="521" t="str">
        <f>IF(CW6="Cpk",DH19,IF(CW6="CpkL",DF19,IF(CW6="CpkU",DF18,IF(CW6="DPM",DF21,IF(CW6="Defects Found",DH18,"")))))</f>
        <v/>
      </c>
      <c r="CY6" s="522"/>
      <c r="CZ6" s="522"/>
      <c r="DA6" s="523"/>
      <c r="DB6" s="523"/>
      <c r="DC6" s="523"/>
      <c r="DD6" s="523"/>
      <c r="DH6" s="525"/>
      <c r="DK6" s="520">
        <f>'11a - Process Studies - Form'!$I$20</f>
        <v>0</v>
      </c>
      <c r="DL6" s="521" t="str">
        <f>IF(DK6="Cpk",DV19,IF(DK6="CpkL",DT19,IF(DK6="CpkU",DT18,IF(DK6="DPM",DT21,IF(DK6="Defects Found",DV18,"")))))</f>
        <v/>
      </c>
      <c r="DM6" s="522"/>
      <c r="DN6" s="522"/>
      <c r="DO6" s="523"/>
      <c r="DP6" s="523"/>
      <c r="DQ6" s="523"/>
      <c r="DR6" s="523"/>
      <c r="DV6" s="525"/>
      <c r="DY6" s="520">
        <f>'11a - Process Studies - Form'!$I$21</f>
        <v>0</v>
      </c>
      <c r="DZ6" s="521" t="str">
        <f>IF(DY6="Cpk",EJ19,IF(DY6="CpkL",EH19,IF(DY6="CpkU",EH18,IF(DY6="DPM",EH21,IF(DY6="Defects Found",EJ18,"")))))</f>
        <v/>
      </c>
      <c r="EA6" s="522"/>
      <c r="EB6" s="522"/>
      <c r="EC6" s="523"/>
      <c r="ED6" s="523"/>
      <c r="EE6" s="523"/>
      <c r="EF6" s="523"/>
      <c r="EJ6" s="525"/>
      <c r="EM6" s="520">
        <f>'11a - Process Studies - Form'!$I$22</f>
        <v>0</v>
      </c>
      <c r="EN6" s="521" t="str">
        <f>IF(EM6="Cpk",EX19,IF(EM6="CpkL",EV19,IF(EM6="CpkU",EV18,IF(EM6="DPM",EV21,IF(EM6="Defects Found",EX18,"")))))</f>
        <v/>
      </c>
      <c r="EO6" s="522"/>
      <c r="EP6" s="522"/>
      <c r="EQ6" s="523"/>
      <c r="ER6" s="523"/>
      <c r="ES6" s="523"/>
      <c r="ET6" s="523"/>
      <c r="EX6" s="525"/>
      <c r="EZ6" s="523"/>
      <c r="FA6" s="1144">
        <f>'11a - Process Studies - Form'!$I$23</f>
        <v>0</v>
      </c>
      <c r="FB6" s="521" t="str">
        <f>IF(FA6="Cpk",FL19,IF(FA6="CpkL",FJ19,IF(FA6="CpkU",FJ18,IF(FA6="DPM",FJ21,IF(FA6="Defects Found",FL18,"")))))</f>
        <v/>
      </c>
      <c r="FC6" s="522"/>
      <c r="FD6" s="522"/>
      <c r="FE6" s="523"/>
      <c r="FF6" s="523"/>
      <c r="FG6" s="523"/>
      <c r="FH6" s="523"/>
      <c r="FL6" s="525"/>
      <c r="FN6" s="522"/>
      <c r="FO6" s="520">
        <f>'11a - Process Studies - Form'!$I$24</f>
        <v>0</v>
      </c>
      <c r="FP6" s="521" t="str">
        <f>IF(FO6="Cpk",FZ19,IF(FO6="CpkL",FX19,IF(FO6="CpkU",FX18,IF(FO6="DPM",FX21,IF(FO6="Defects Found",FZ18,"")))))</f>
        <v/>
      </c>
      <c r="FQ6" s="522"/>
      <c r="FR6" s="522"/>
      <c r="FS6" s="523"/>
      <c r="FT6" s="523"/>
      <c r="FU6" s="523"/>
      <c r="FV6" s="523"/>
      <c r="FZ6" s="525"/>
      <c r="GB6" s="523"/>
      <c r="GC6" s="520">
        <f>'11a - Process Studies - Form'!$I$25</f>
        <v>0</v>
      </c>
      <c r="GD6" s="521" t="str">
        <f>IF(GC6="Cpk",GN19,IF(GC6="CpkL",GL19,IF(GC6="CpkU",GL18,IF(GC6="DPM",GL21,IF(GC6="Defects Found",GN18,"")))))</f>
        <v/>
      </c>
      <c r="GE6" s="522"/>
      <c r="GF6" s="522"/>
      <c r="GG6" s="523"/>
      <c r="GH6" s="523"/>
      <c r="GI6" s="523"/>
      <c r="GJ6" s="523"/>
      <c r="GN6" s="525"/>
      <c r="GP6" s="526"/>
      <c r="GQ6" s="520">
        <f>'11a - Process Studies - Form'!$I$26</f>
        <v>0</v>
      </c>
      <c r="GR6" s="521" t="str">
        <f>IF(GQ6="Cpk",HB19,IF(GQ6="CpkL",GZ19,IF(GQ6="CpkU",GZ18,IF(GQ6="DPM",GZ21,IF(GQ6="Defects Found",HB18,"")))))</f>
        <v/>
      </c>
      <c r="GS6" s="522"/>
      <c r="GT6" s="522"/>
      <c r="GU6" s="523"/>
      <c r="GV6" s="523"/>
      <c r="GW6" s="523"/>
      <c r="GX6" s="523"/>
      <c r="HB6" s="525"/>
      <c r="HD6" s="522"/>
      <c r="HE6" s="520">
        <f>'11a - Process Studies - Form'!$I$27</f>
        <v>0</v>
      </c>
      <c r="HF6" s="521" t="str">
        <f>IF(HE6="Cpk",HP19,IF(HE6="CpkL",HN19,IF(HE6="CpkU",HN18,IF(HE6="DPM",HN21,IF(HE6="Defects Found",HP18,"")))))</f>
        <v/>
      </c>
      <c r="HG6" s="522"/>
      <c r="HH6" s="522"/>
      <c r="HI6" s="523"/>
      <c r="HJ6" s="523"/>
      <c r="HK6" s="523"/>
      <c r="HL6" s="523"/>
      <c r="HP6" s="525"/>
      <c r="HR6" s="522"/>
      <c r="HS6" s="520">
        <f>'11a - Process Studies - Form'!$I$28</f>
        <v>0</v>
      </c>
      <c r="HT6" s="521" t="str">
        <f>IF(HS6="Cpk",ID19,IF(HS6="CpkL",IB19,IF(HS6="CpkU",IB18,IF(HS6="DPM",IB21,IF(HS6="Defects Found",ID18,"")))))</f>
        <v/>
      </c>
      <c r="HU6" s="522"/>
      <c r="HV6" s="522"/>
      <c r="HW6" s="523"/>
      <c r="HX6" s="523"/>
      <c r="HY6" s="523"/>
      <c r="HZ6" s="523"/>
      <c r="ID6" s="525"/>
      <c r="IF6" s="523"/>
      <c r="IG6" s="520">
        <f>'11a - Process Studies - Form'!$I$29</f>
        <v>0</v>
      </c>
      <c r="IH6" s="521" t="str">
        <f>IF(IG6="Cpk",IR19,IF(IG6="CpkL",IP19,IF(IG6="CpkU",IP18,IF(IG6="DPM",IP21,IF(IG6="Defects Found",IR18,"")))))</f>
        <v/>
      </c>
      <c r="II6" s="522"/>
      <c r="IJ6" s="522"/>
      <c r="IK6" s="523"/>
      <c r="IL6" s="523"/>
      <c r="IM6" s="523"/>
      <c r="IN6" s="523"/>
      <c r="IR6" s="525"/>
      <c r="IT6" s="522"/>
      <c r="IU6" s="522"/>
      <c r="IV6" s="522"/>
    </row>
    <row r="7" spans="1:256" s="527" customFormat="1" ht="16" thickBot="1">
      <c r="B7" s="528"/>
      <c r="C7" s="529" t="s">
        <v>247</v>
      </c>
      <c r="D7" s="530"/>
      <c r="E7" s="531" t="s">
        <v>248</v>
      </c>
      <c r="F7" s="531" t="s">
        <v>249</v>
      </c>
      <c r="G7" s="532" t="s">
        <v>250</v>
      </c>
      <c r="H7" s="533"/>
      <c r="I7" s="533"/>
      <c r="J7" s="533"/>
      <c r="K7" s="534"/>
      <c r="L7" s="535"/>
      <c r="N7" s="536"/>
      <c r="Q7" s="529" t="s">
        <v>247</v>
      </c>
      <c r="R7" s="530"/>
      <c r="S7" s="531" t="s">
        <v>248</v>
      </c>
      <c r="T7" s="531" t="s">
        <v>249</v>
      </c>
      <c r="U7" s="532" t="s">
        <v>250</v>
      </c>
      <c r="V7" s="533"/>
      <c r="W7" s="533"/>
      <c r="X7" s="533"/>
      <c r="Y7" s="534"/>
      <c r="Z7" s="535"/>
      <c r="AB7" s="537"/>
      <c r="AE7" s="529" t="s">
        <v>247</v>
      </c>
      <c r="AF7" s="530"/>
      <c r="AG7" s="531" t="s">
        <v>248</v>
      </c>
      <c r="AH7" s="531" t="s">
        <v>249</v>
      </c>
      <c r="AI7" s="532" t="s">
        <v>250</v>
      </c>
      <c r="AJ7" s="533"/>
      <c r="AK7" s="533"/>
      <c r="AL7" s="533"/>
      <c r="AM7" s="534"/>
      <c r="AN7" s="535"/>
      <c r="AP7" s="537"/>
      <c r="AS7" s="529" t="s">
        <v>247</v>
      </c>
      <c r="AT7" s="530"/>
      <c r="AU7" s="531" t="s">
        <v>248</v>
      </c>
      <c r="AV7" s="531" t="s">
        <v>249</v>
      </c>
      <c r="AW7" s="532" t="s">
        <v>250</v>
      </c>
      <c r="AX7" s="533"/>
      <c r="AY7" s="533"/>
      <c r="AZ7" s="533"/>
      <c r="BA7" s="534"/>
      <c r="BB7" s="535"/>
      <c r="BD7" s="537"/>
      <c r="BG7" s="529" t="s">
        <v>247</v>
      </c>
      <c r="BH7" s="530"/>
      <c r="BI7" s="531" t="s">
        <v>248</v>
      </c>
      <c r="BJ7" s="531" t="s">
        <v>249</v>
      </c>
      <c r="BK7" s="532" t="s">
        <v>250</v>
      </c>
      <c r="BL7" s="533"/>
      <c r="BM7" s="533"/>
      <c r="BN7" s="533"/>
      <c r="BO7" s="534"/>
      <c r="BP7" s="535"/>
      <c r="BR7" s="537"/>
      <c r="BU7" s="529" t="s">
        <v>247</v>
      </c>
      <c r="BV7" s="530"/>
      <c r="BW7" s="531" t="s">
        <v>248</v>
      </c>
      <c r="BX7" s="531" t="s">
        <v>249</v>
      </c>
      <c r="BY7" s="532" t="s">
        <v>250</v>
      </c>
      <c r="BZ7" s="533"/>
      <c r="CA7" s="533"/>
      <c r="CB7" s="533"/>
      <c r="CC7" s="534"/>
      <c r="CD7" s="535"/>
      <c r="CF7" s="537"/>
      <c r="CI7" s="529" t="s">
        <v>247</v>
      </c>
      <c r="CJ7" s="530"/>
      <c r="CK7" s="531" t="s">
        <v>248</v>
      </c>
      <c r="CL7" s="531" t="s">
        <v>249</v>
      </c>
      <c r="CM7" s="532" t="s">
        <v>250</v>
      </c>
      <c r="CN7" s="533"/>
      <c r="CO7" s="533"/>
      <c r="CP7" s="533"/>
      <c r="CQ7" s="534"/>
      <c r="CR7" s="535"/>
      <c r="CT7" s="537"/>
      <c r="CW7" s="529" t="s">
        <v>247</v>
      </c>
      <c r="CX7" s="530"/>
      <c r="CY7" s="531" t="s">
        <v>248</v>
      </c>
      <c r="CZ7" s="531" t="s">
        <v>249</v>
      </c>
      <c r="DA7" s="532" t="s">
        <v>250</v>
      </c>
      <c r="DB7" s="533"/>
      <c r="DC7" s="533"/>
      <c r="DD7" s="533"/>
      <c r="DE7" s="534"/>
      <c r="DF7" s="535"/>
      <c r="DH7" s="537"/>
      <c r="DK7" s="529" t="s">
        <v>247</v>
      </c>
      <c r="DL7" s="530"/>
      <c r="DM7" s="531" t="s">
        <v>248</v>
      </c>
      <c r="DN7" s="531" t="s">
        <v>249</v>
      </c>
      <c r="DO7" s="532" t="s">
        <v>250</v>
      </c>
      <c r="DP7" s="533"/>
      <c r="DQ7" s="533"/>
      <c r="DR7" s="533"/>
      <c r="DS7" s="534"/>
      <c r="DT7" s="535"/>
      <c r="DV7" s="537"/>
      <c r="DY7" s="529" t="s">
        <v>247</v>
      </c>
      <c r="DZ7" s="530"/>
      <c r="EA7" s="531" t="s">
        <v>248</v>
      </c>
      <c r="EB7" s="531" t="s">
        <v>249</v>
      </c>
      <c r="EC7" s="532" t="s">
        <v>250</v>
      </c>
      <c r="ED7" s="533"/>
      <c r="EE7" s="533"/>
      <c r="EF7" s="533"/>
      <c r="EG7" s="534"/>
      <c r="EH7" s="535"/>
      <c r="EJ7" s="537"/>
      <c r="EM7" s="529" t="s">
        <v>247</v>
      </c>
      <c r="EN7" s="530"/>
      <c r="EO7" s="531" t="s">
        <v>248</v>
      </c>
      <c r="EP7" s="531" t="s">
        <v>249</v>
      </c>
      <c r="EQ7" s="532" t="s">
        <v>250</v>
      </c>
      <c r="ER7" s="533"/>
      <c r="ES7" s="533"/>
      <c r="ET7" s="533"/>
      <c r="EU7" s="534"/>
      <c r="EV7" s="535"/>
      <c r="EX7" s="537"/>
      <c r="EZ7" s="538"/>
      <c r="FA7" s="529" t="s">
        <v>247</v>
      </c>
      <c r="FB7" s="530"/>
      <c r="FC7" s="531" t="s">
        <v>248</v>
      </c>
      <c r="FD7" s="531" t="s">
        <v>249</v>
      </c>
      <c r="FE7" s="532" t="s">
        <v>250</v>
      </c>
      <c r="FF7" s="533"/>
      <c r="FG7" s="533"/>
      <c r="FH7" s="533"/>
      <c r="FI7" s="534"/>
      <c r="FJ7" s="535"/>
      <c r="FL7" s="537"/>
      <c r="FN7" s="539"/>
      <c r="FO7" s="529" t="s">
        <v>247</v>
      </c>
      <c r="FP7" s="530"/>
      <c r="FQ7" s="531" t="s">
        <v>248</v>
      </c>
      <c r="FR7" s="531" t="s">
        <v>249</v>
      </c>
      <c r="FS7" s="532" t="s">
        <v>250</v>
      </c>
      <c r="FT7" s="533"/>
      <c r="FU7" s="533"/>
      <c r="FV7" s="533"/>
      <c r="FW7" s="534"/>
      <c r="FX7" s="535"/>
      <c r="FZ7" s="537"/>
      <c r="GB7" s="538"/>
      <c r="GC7" s="529" t="s">
        <v>247</v>
      </c>
      <c r="GD7" s="530"/>
      <c r="GE7" s="531" t="s">
        <v>248</v>
      </c>
      <c r="GF7" s="531" t="s">
        <v>249</v>
      </c>
      <c r="GG7" s="532" t="s">
        <v>250</v>
      </c>
      <c r="GH7" s="533"/>
      <c r="GI7" s="533"/>
      <c r="GJ7" s="533"/>
      <c r="GK7" s="534"/>
      <c r="GL7" s="535"/>
      <c r="GN7" s="537"/>
      <c r="GP7" s="540"/>
      <c r="GQ7" s="529" t="s">
        <v>247</v>
      </c>
      <c r="GR7" s="530"/>
      <c r="GS7" s="531" t="s">
        <v>248</v>
      </c>
      <c r="GT7" s="531" t="s">
        <v>249</v>
      </c>
      <c r="GU7" s="532" t="s">
        <v>250</v>
      </c>
      <c r="GV7" s="533"/>
      <c r="GW7" s="533"/>
      <c r="GX7" s="533"/>
      <c r="GY7" s="534"/>
      <c r="GZ7" s="535"/>
      <c r="HB7" s="537"/>
      <c r="HD7" s="541"/>
      <c r="HE7" s="529" t="s">
        <v>247</v>
      </c>
      <c r="HF7" s="530"/>
      <c r="HG7" s="531" t="s">
        <v>248</v>
      </c>
      <c r="HH7" s="531" t="s">
        <v>249</v>
      </c>
      <c r="HI7" s="532" t="s">
        <v>250</v>
      </c>
      <c r="HJ7" s="533"/>
      <c r="HK7" s="533"/>
      <c r="HL7" s="533"/>
      <c r="HM7" s="534"/>
      <c r="HN7" s="535"/>
      <c r="HP7" s="537"/>
      <c r="HR7" s="541"/>
      <c r="HS7" s="529" t="s">
        <v>247</v>
      </c>
      <c r="HT7" s="530"/>
      <c r="HU7" s="531" t="s">
        <v>248</v>
      </c>
      <c r="HV7" s="531" t="s">
        <v>249</v>
      </c>
      <c r="HW7" s="532" t="s">
        <v>250</v>
      </c>
      <c r="HX7" s="533"/>
      <c r="HY7" s="533"/>
      <c r="HZ7" s="533"/>
      <c r="IA7" s="534"/>
      <c r="IB7" s="535"/>
      <c r="ID7" s="537"/>
      <c r="IF7" s="539"/>
      <c r="IG7" s="529" t="s">
        <v>247</v>
      </c>
      <c r="IH7" s="530"/>
      <c r="II7" s="531" t="s">
        <v>248</v>
      </c>
      <c r="IJ7" s="531" t="s">
        <v>249</v>
      </c>
      <c r="IK7" s="532" t="s">
        <v>250</v>
      </c>
      <c r="IL7" s="533"/>
      <c r="IM7" s="533"/>
      <c r="IN7" s="533"/>
      <c r="IO7" s="534"/>
      <c r="IP7" s="535"/>
      <c r="IR7" s="537"/>
      <c r="IT7" s="539"/>
      <c r="IU7" s="539"/>
      <c r="IV7" s="539"/>
    </row>
    <row r="8" spans="1:256" s="497" customFormat="1">
      <c r="A8" s="494"/>
      <c r="B8" s="528"/>
      <c r="C8" s="1141"/>
      <c r="D8" s="543">
        <v>1</v>
      </c>
      <c r="E8" s="544">
        <f t="shared" ref="E8:E71" si="0">IF(AND(C8&lt;$J$17,C8&lt;&gt;""),1,0)</f>
        <v>0</v>
      </c>
      <c r="F8" s="544">
        <f t="shared" ref="F8:F71" si="1">IF(AND(C8&gt;$J$16,C8&lt;&gt;""),1,0)</f>
        <v>0</v>
      </c>
      <c r="G8" s="545"/>
      <c r="H8" s="546"/>
      <c r="I8" s="546"/>
      <c r="J8" s="546"/>
      <c r="K8" s="547" t="s">
        <v>251</v>
      </c>
      <c r="L8" s="548">
        <f>'11a - Process Studies - Form'!$F$12</f>
        <v>0</v>
      </c>
      <c r="M8" s="494"/>
      <c r="N8" s="549"/>
      <c r="O8" s="494"/>
      <c r="P8" s="494"/>
      <c r="Q8" s="1141"/>
      <c r="R8" s="543">
        <v>1</v>
      </c>
      <c r="S8" s="544">
        <f t="shared" ref="S8:S71" si="2">IF(AND(Q8&lt;$X$17,Q8&lt;&gt;""),1,0)</f>
        <v>0</v>
      </c>
      <c r="T8" s="544">
        <f t="shared" ref="T8:T71" si="3">IF(AND(Q8&gt;$X$16,Q8&lt;&gt;""),1,0)</f>
        <v>0</v>
      </c>
      <c r="U8" s="545"/>
      <c r="V8" s="546"/>
      <c r="W8" s="546"/>
      <c r="X8" s="546"/>
      <c r="Y8" s="547" t="s">
        <v>251</v>
      </c>
      <c r="Z8" s="1084">
        <f>'11a - Process Studies - Form'!$F$13</f>
        <v>0</v>
      </c>
      <c r="AA8" s="494"/>
      <c r="AB8" s="549"/>
      <c r="AC8" s="494"/>
      <c r="AD8" s="494"/>
      <c r="AE8" s="1141"/>
      <c r="AF8" s="543">
        <v>1</v>
      </c>
      <c r="AG8" s="544">
        <f t="shared" ref="AG8:AG71" si="4">IF(AND(AE8&lt;$AL$17,AE8&lt;&gt;""),1,0)</f>
        <v>0</v>
      </c>
      <c r="AH8" s="544">
        <f t="shared" ref="AH8:AH71" si="5">IF(AND(AE8&gt;$AL$16,AE8&lt;&gt;""),1,0)</f>
        <v>0</v>
      </c>
      <c r="AI8" s="545"/>
      <c r="AJ8" s="546"/>
      <c r="AK8" s="546"/>
      <c r="AL8" s="546"/>
      <c r="AM8" s="547" t="s">
        <v>251</v>
      </c>
      <c r="AN8" s="1084">
        <f>'11a - Process Studies - Form'!$F$14</f>
        <v>0</v>
      </c>
      <c r="AO8" s="494"/>
      <c r="AP8" s="549"/>
      <c r="AQ8" s="494"/>
      <c r="AR8" s="494"/>
      <c r="AS8" s="1141"/>
      <c r="AT8" s="543">
        <v>1</v>
      </c>
      <c r="AU8" s="544">
        <f t="shared" ref="AU8:AU71" si="6">IF(AND(AS8&lt;$AZ$17,AS8&lt;&gt;""),1,0)</f>
        <v>0</v>
      </c>
      <c r="AV8" s="544">
        <f t="shared" ref="AV8:AV71" si="7">IF(AND(AS8&gt;$AZ$16,AS8&lt;&gt;""),1,0)</f>
        <v>0</v>
      </c>
      <c r="AW8" s="545"/>
      <c r="AX8" s="546"/>
      <c r="AY8" s="546"/>
      <c r="AZ8" s="546"/>
      <c r="BA8" s="547" t="s">
        <v>251</v>
      </c>
      <c r="BB8" s="1084">
        <f>'11a - Process Studies - Form'!$F$15</f>
        <v>0</v>
      </c>
      <c r="BC8" s="494"/>
      <c r="BD8" s="549"/>
      <c r="BE8" s="494"/>
      <c r="BF8" s="494"/>
      <c r="BG8" s="1141"/>
      <c r="BH8" s="543">
        <v>1</v>
      </c>
      <c r="BI8" s="544">
        <f t="shared" ref="BI8:BI71" si="8">IF(AND(BG8&lt;$BN$17,BG8&lt;&gt;""),1,0)</f>
        <v>0</v>
      </c>
      <c r="BJ8" s="544">
        <f t="shared" ref="BJ8:BJ71" si="9">IF(AND(BG8&gt;$BN$16,BG8&lt;&gt;""),1,0)</f>
        <v>0</v>
      </c>
      <c r="BK8" s="545"/>
      <c r="BL8" s="546"/>
      <c r="BM8" s="546"/>
      <c r="BN8" s="546"/>
      <c r="BO8" s="547" t="s">
        <v>251</v>
      </c>
      <c r="BP8" s="1084">
        <f>'11a - Process Studies - Form'!$F$16</f>
        <v>0</v>
      </c>
      <c r="BQ8" s="494"/>
      <c r="BR8" s="549"/>
      <c r="BS8" s="494"/>
      <c r="BT8" s="494"/>
      <c r="BU8" s="1141"/>
      <c r="BV8" s="543">
        <v>1</v>
      </c>
      <c r="BW8" s="544">
        <f t="shared" ref="BW8:BW71" si="10">IF(AND(BU8&lt;$CB$17,BU8&lt;&gt;""),1,0)</f>
        <v>0</v>
      </c>
      <c r="BX8" s="544">
        <f t="shared" ref="BX8:BX71" si="11">IF(AND(BU8&gt;$CB$16,BU8&lt;&gt;""),1,0)</f>
        <v>0</v>
      </c>
      <c r="BY8" s="545"/>
      <c r="BZ8" s="546"/>
      <c r="CA8" s="546"/>
      <c r="CB8" s="546"/>
      <c r="CC8" s="547" t="s">
        <v>251</v>
      </c>
      <c r="CD8" s="1084">
        <f>'11a - Process Studies - Form'!$F$17</f>
        <v>0</v>
      </c>
      <c r="CE8" s="494"/>
      <c r="CF8" s="549"/>
      <c r="CG8" s="494"/>
      <c r="CH8" s="494"/>
      <c r="CI8" s="1141"/>
      <c r="CJ8" s="543">
        <v>1</v>
      </c>
      <c r="CK8" s="544">
        <f t="shared" ref="CK8:CK71" si="12">IF(AND(CI8&lt;$CP$17,CI8&lt;&gt;""),1,0)</f>
        <v>0</v>
      </c>
      <c r="CL8" s="544">
        <f t="shared" ref="CL8:CL71" si="13">IF(AND(CI8&gt;$CP$16,CI8&lt;&gt;""),1,0)</f>
        <v>0</v>
      </c>
      <c r="CM8" s="545"/>
      <c r="CN8" s="546"/>
      <c r="CO8" s="546"/>
      <c r="CP8" s="546"/>
      <c r="CQ8" s="547" t="s">
        <v>251</v>
      </c>
      <c r="CR8" s="1084">
        <f>'11a - Process Studies - Form'!$F$18</f>
        <v>0</v>
      </c>
      <c r="CS8" s="494"/>
      <c r="CT8" s="549"/>
      <c r="CU8" s="494"/>
      <c r="CV8" s="494"/>
      <c r="CW8" s="1141"/>
      <c r="CX8" s="543">
        <v>1</v>
      </c>
      <c r="CY8" s="544">
        <f t="shared" ref="CY8:CY71" si="14">IF(AND(CW8&lt;$DD$17,CW8&lt;&gt;""),1,0)</f>
        <v>0</v>
      </c>
      <c r="CZ8" s="544">
        <f t="shared" ref="CZ8:CZ71" si="15">IF(AND(CW8&gt;$DD$16,CW8&lt;&gt;""),1,0)</f>
        <v>0</v>
      </c>
      <c r="DA8" s="545"/>
      <c r="DB8" s="546"/>
      <c r="DC8" s="546"/>
      <c r="DD8" s="546"/>
      <c r="DE8" s="547" t="s">
        <v>251</v>
      </c>
      <c r="DF8" s="1084">
        <f>'11a - Process Studies - Form'!$F$19</f>
        <v>0</v>
      </c>
      <c r="DG8" s="494"/>
      <c r="DH8" s="549"/>
      <c r="DI8" s="494"/>
      <c r="DJ8" s="494"/>
      <c r="DK8" s="1141"/>
      <c r="DL8" s="543">
        <v>1</v>
      </c>
      <c r="DM8" s="544">
        <f t="shared" ref="DM8:DM71" si="16">IF(AND(DK8&lt;$DR$17,DK8&lt;&gt;""),1,0)</f>
        <v>0</v>
      </c>
      <c r="DN8" s="544">
        <f t="shared" ref="DN8:DN71" si="17">IF(AND(DK8&gt;$DR$16,DK8&lt;&gt;""),1,0)</f>
        <v>0</v>
      </c>
      <c r="DO8" s="545"/>
      <c r="DP8" s="546"/>
      <c r="DQ8" s="546"/>
      <c r="DR8" s="546"/>
      <c r="DS8" s="547" t="s">
        <v>251</v>
      </c>
      <c r="DT8" s="1084">
        <f>'11a - Process Studies - Form'!$F$20</f>
        <v>0</v>
      </c>
      <c r="DU8" s="494"/>
      <c r="DV8" s="549"/>
      <c r="DW8" s="494"/>
      <c r="DX8" s="494"/>
      <c r="DY8" s="1141"/>
      <c r="DZ8" s="543">
        <v>1</v>
      </c>
      <c r="EA8" s="544">
        <f t="shared" ref="EA8:EA71" si="18">IF(AND(DY8&lt;$EF$17,DY8&lt;&gt;""),1,0)</f>
        <v>0</v>
      </c>
      <c r="EB8" s="544">
        <f t="shared" ref="EB8:EB71" si="19">IF(AND(DY8&gt;$EF$16,DY8&lt;&gt;""),1,0)</f>
        <v>0</v>
      </c>
      <c r="EC8" s="545"/>
      <c r="ED8" s="546"/>
      <c r="EE8" s="546"/>
      <c r="EF8" s="546"/>
      <c r="EG8" s="547" t="s">
        <v>251</v>
      </c>
      <c r="EH8" s="1084">
        <f>'11a - Process Studies - Form'!$F$21</f>
        <v>0</v>
      </c>
      <c r="EI8" s="494"/>
      <c r="EJ8" s="549"/>
      <c r="EK8" s="494"/>
      <c r="EL8" s="494"/>
      <c r="EM8" s="1141"/>
      <c r="EN8" s="543">
        <v>1</v>
      </c>
      <c r="EO8" s="544">
        <f t="shared" ref="EO8:EO71" si="20">IF(AND(EM8&lt;ET$17,EM8&lt;&gt;""),1,0)</f>
        <v>0</v>
      </c>
      <c r="EP8" s="544">
        <f t="shared" ref="EP8:EP71" si="21">IF(AND(EM8&gt;ET$16,EM8&lt;&gt;""),1,0)</f>
        <v>0</v>
      </c>
      <c r="EQ8" s="545"/>
      <c r="ER8" s="546"/>
      <c r="ES8" s="546"/>
      <c r="ET8" s="546"/>
      <c r="EU8" s="547" t="s">
        <v>251</v>
      </c>
      <c r="EV8" s="1084">
        <f>'11a - Process Studies - Form'!$F$22</f>
        <v>0</v>
      </c>
      <c r="EW8" s="494"/>
      <c r="EX8" s="549"/>
      <c r="EY8" s="494"/>
      <c r="EZ8" s="550"/>
      <c r="FA8" s="1141"/>
      <c r="FB8" s="543">
        <v>1</v>
      </c>
      <c r="FC8" s="544">
        <f t="shared" ref="FC8:FC71" si="22">IF(AND(FA8&lt;FH$17,FA8&lt;&gt;""),1,0)</f>
        <v>0</v>
      </c>
      <c r="FD8" s="544">
        <f t="shared" ref="FD8:FD71" si="23">IF(AND(FA8&gt;FH$16,FA8&lt;&gt;""),1,0)</f>
        <v>0</v>
      </c>
      <c r="FE8" s="545"/>
      <c r="FF8" s="546"/>
      <c r="FG8" s="546"/>
      <c r="FH8" s="546"/>
      <c r="FI8" s="547" t="s">
        <v>251</v>
      </c>
      <c r="FJ8" s="1084">
        <f>'11a - Process Studies - Form'!$F$23</f>
        <v>0</v>
      </c>
      <c r="FK8" s="494"/>
      <c r="FL8" s="549"/>
      <c r="FM8" s="494"/>
      <c r="FO8" s="1141"/>
      <c r="FP8" s="543">
        <v>1</v>
      </c>
      <c r="FQ8" s="544">
        <f t="shared" ref="FQ8:FQ71" si="24">IF(AND(FO8&lt;FV$17,FO8&lt;&gt;""),1,0)</f>
        <v>0</v>
      </c>
      <c r="FR8" s="544">
        <f t="shared" ref="FR8:FR71" si="25">IF(AND(FO8&gt;FV$16,FO8&lt;&gt;""),1,0)</f>
        <v>0</v>
      </c>
      <c r="FS8" s="545"/>
      <c r="FT8" s="546"/>
      <c r="FU8" s="546"/>
      <c r="FV8" s="546"/>
      <c r="FW8" s="547" t="s">
        <v>251</v>
      </c>
      <c r="FX8" s="1084">
        <f>'11a - Process Studies - Form'!$F$24</f>
        <v>0</v>
      </c>
      <c r="FY8" s="494"/>
      <c r="FZ8" s="549"/>
      <c r="GA8" s="494"/>
      <c r="GB8" s="550"/>
      <c r="GC8" s="1141"/>
      <c r="GD8" s="543">
        <v>1</v>
      </c>
      <c r="GE8" s="544">
        <f t="shared" ref="GE8:GE71" si="26">IF(AND(GC8&lt;GJ$17,GC8&lt;&gt;""),1,0)</f>
        <v>0</v>
      </c>
      <c r="GF8" s="544">
        <f t="shared" ref="GF8:GF71" si="27">IF(AND(GC8&gt;GJ$16,GC8&lt;&gt;""),1,0)</f>
        <v>0</v>
      </c>
      <c r="GG8" s="545"/>
      <c r="GH8" s="546"/>
      <c r="GI8" s="546"/>
      <c r="GJ8" s="546"/>
      <c r="GK8" s="547" t="s">
        <v>251</v>
      </c>
      <c r="GL8" s="1084">
        <f>'11a - Process Studies - Form'!$F$25</f>
        <v>0</v>
      </c>
      <c r="GM8" s="494"/>
      <c r="GN8" s="549"/>
      <c r="GO8" s="494"/>
      <c r="GP8" s="551"/>
      <c r="GQ8" s="1141"/>
      <c r="GR8" s="543">
        <v>1</v>
      </c>
      <c r="GS8" s="544">
        <f t="shared" ref="GS8:GS71" si="28">IF(AND(GQ8&lt;GX$17,GQ8&lt;&gt;""),1,0)</f>
        <v>0</v>
      </c>
      <c r="GT8" s="544">
        <f t="shared" ref="GT8:GT71" si="29">IF(AND(GQ8&gt;GX$16,GQ8&lt;&gt;""),1,0)</f>
        <v>0</v>
      </c>
      <c r="GU8" s="545"/>
      <c r="GV8" s="546"/>
      <c r="GW8" s="546"/>
      <c r="GX8" s="546"/>
      <c r="GY8" s="547" t="s">
        <v>251</v>
      </c>
      <c r="GZ8" s="1084">
        <f>'11a - Process Studies - Form'!$F$26</f>
        <v>0</v>
      </c>
      <c r="HA8" s="494"/>
      <c r="HB8" s="549"/>
      <c r="HC8" s="494"/>
      <c r="HD8" s="552"/>
      <c r="HE8" s="1141"/>
      <c r="HF8" s="543">
        <v>1</v>
      </c>
      <c r="HG8" s="544">
        <f t="shared" ref="HG8:HG71" si="30">IF(AND(HE8&lt;HL$17,HE8&lt;&gt;""),1,0)</f>
        <v>0</v>
      </c>
      <c r="HH8" s="544">
        <f t="shared" ref="HH8:HH71" si="31">IF(AND(HE8&gt;HL$16,HE8&lt;&gt;""),1,0)</f>
        <v>0</v>
      </c>
      <c r="HI8" s="545"/>
      <c r="HJ8" s="546"/>
      <c r="HK8" s="546"/>
      <c r="HL8" s="546"/>
      <c r="HM8" s="547" t="s">
        <v>251</v>
      </c>
      <c r="HN8" s="1084">
        <f>'11a - Process Studies - Form'!$F$27</f>
        <v>0</v>
      </c>
      <c r="HO8" s="494"/>
      <c r="HP8" s="549"/>
      <c r="HQ8" s="494"/>
      <c r="HR8" s="552"/>
      <c r="HS8" s="1141"/>
      <c r="HT8" s="543">
        <v>1</v>
      </c>
      <c r="HU8" s="544">
        <f t="shared" ref="HU8:HU71" si="32">IF(AND(HS8&lt;HZ$17,HS8&lt;&gt;""),1,0)</f>
        <v>0</v>
      </c>
      <c r="HV8" s="544">
        <f t="shared" ref="HV8:HV71" si="33">IF(AND(HS8&gt;HZ$16,HS8&lt;&gt;""),1,0)</f>
        <v>0</v>
      </c>
      <c r="HW8" s="545"/>
      <c r="HX8" s="546"/>
      <c r="HY8" s="546"/>
      <c r="HZ8" s="546"/>
      <c r="IA8" s="547" t="s">
        <v>251</v>
      </c>
      <c r="IB8" s="1084">
        <f>'11a - Process Studies - Form'!$F$28</f>
        <v>0</v>
      </c>
      <c r="IC8" s="494"/>
      <c r="ID8" s="549"/>
      <c r="IE8" s="494"/>
      <c r="IF8" s="553"/>
      <c r="IG8" s="1141"/>
      <c r="IH8" s="543">
        <v>1</v>
      </c>
      <c r="II8" s="544">
        <f t="shared" ref="II8:II71" si="34">IF(AND(IG8&lt;IN$17,IG8&lt;&gt;""),1,0)</f>
        <v>0</v>
      </c>
      <c r="IJ8" s="544">
        <f t="shared" ref="IJ8:IJ71" si="35">IF(AND(IG8&gt;IN$16,IG8&lt;&gt;""),1,0)</f>
        <v>0</v>
      </c>
      <c r="IK8" s="545"/>
      <c r="IL8" s="546"/>
      <c r="IM8" s="546"/>
      <c r="IN8" s="546"/>
      <c r="IO8" s="547" t="s">
        <v>251</v>
      </c>
      <c r="IP8" s="1084">
        <f>'11a - Process Studies - Form'!$F$29</f>
        <v>0</v>
      </c>
      <c r="IQ8" s="494"/>
      <c r="IR8" s="549"/>
      <c r="IS8" s="494"/>
    </row>
    <row r="9" spans="1:256" s="497" customFormat="1">
      <c r="A9" s="494"/>
      <c r="B9" s="528"/>
      <c r="C9" s="1141"/>
      <c r="D9" s="543">
        <v>2</v>
      </c>
      <c r="E9" s="544">
        <f t="shared" si="0"/>
        <v>0</v>
      </c>
      <c r="F9" s="544">
        <f t="shared" si="1"/>
        <v>0</v>
      </c>
      <c r="G9" s="554" t="s">
        <v>252</v>
      </c>
      <c r="H9" s="2466">
        <f>'11a - Process Studies - Form'!$D$5</f>
        <v>0</v>
      </c>
      <c r="I9" s="2467"/>
      <c r="J9" s="2468"/>
      <c r="K9" s="555" t="s">
        <v>253</v>
      </c>
      <c r="L9" s="556">
        <f>M10</f>
        <v>0</v>
      </c>
      <c r="M9" s="1070" t="s">
        <v>339</v>
      </c>
      <c r="N9" s="1070" t="s">
        <v>595</v>
      </c>
      <c r="O9" s="1071" t="s">
        <v>596</v>
      </c>
      <c r="P9" s="494"/>
      <c r="Q9" s="1141"/>
      <c r="R9" s="543">
        <v>2</v>
      </c>
      <c r="S9" s="544">
        <f t="shared" si="2"/>
        <v>0</v>
      </c>
      <c r="T9" s="544">
        <f t="shared" si="3"/>
        <v>0</v>
      </c>
      <c r="U9" s="554" t="s">
        <v>252</v>
      </c>
      <c r="V9" s="2466">
        <f>'11a - Process Studies - Form'!$D$5</f>
        <v>0</v>
      </c>
      <c r="W9" s="2467"/>
      <c r="X9" s="2468"/>
      <c r="Y9" s="555" t="s">
        <v>253</v>
      </c>
      <c r="Z9" s="556">
        <f>AA10</f>
        <v>0</v>
      </c>
      <c r="AA9" s="1070" t="s">
        <v>339</v>
      </c>
      <c r="AB9" s="1070" t="s">
        <v>595</v>
      </c>
      <c r="AC9" s="1071" t="s">
        <v>596</v>
      </c>
      <c r="AD9" s="494"/>
      <c r="AE9" s="1141"/>
      <c r="AF9" s="543">
        <v>2</v>
      </c>
      <c r="AG9" s="544">
        <f t="shared" si="4"/>
        <v>0</v>
      </c>
      <c r="AH9" s="544">
        <f t="shared" si="5"/>
        <v>0</v>
      </c>
      <c r="AI9" s="554" t="s">
        <v>252</v>
      </c>
      <c r="AJ9" s="2466">
        <f>'11a - Process Studies - Form'!$D$5</f>
        <v>0</v>
      </c>
      <c r="AK9" s="2467"/>
      <c r="AL9" s="2468"/>
      <c r="AM9" s="555" t="s">
        <v>253</v>
      </c>
      <c r="AN9" s="556">
        <f>AO10</f>
        <v>0</v>
      </c>
      <c r="AO9" s="1070" t="s">
        <v>339</v>
      </c>
      <c r="AP9" s="1070" t="s">
        <v>595</v>
      </c>
      <c r="AQ9" s="1071" t="s">
        <v>596</v>
      </c>
      <c r="AR9" s="494"/>
      <c r="AS9" s="1141"/>
      <c r="AT9" s="543">
        <v>2</v>
      </c>
      <c r="AU9" s="544">
        <f t="shared" si="6"/>
        <v>0</v>
      </c>
      <c r="AV9" s="544">
        <f t="shared" si="7"/>
        <v>0</v>
      </c>
      <c r="AW9" s="554" t="s">
        <v>252</v>
      </c>
      <c r="AX9" s="2466">
        <f>'11a - Process Studies - Form'!$D$5</f>
        <v>0</v>
      </c>
      <c r="AY9" s="2467"/>
      <c r="AZ9" s="2468"/>
      <c r="BA9" s="555" t="s">
        <v>253</v>
      </c>
      <c r="BB9" s="556">
        <f>BC10</f>
        <v>0</v>
      </c>
      <c r="BC9" s="1070" t="s">
        <v>339</v>
      </c>
      <c r="BD9" s="1070" t="s">
        <v>595</v>
      </c>
      <c r="BE9" s="1071" t="s">
        <v>596</v>
      </c>
      <c r="BF9" s="494"/>
      <c r="BG9" s="1141"/>
      <c r="BH9" s="543">
        <v>2</v>
      </c>
      <c r="BI9" s="544">
        <f t="shared" si="8"/>
        <v>0</v>
      </c>
      <c r="BJ9" s="544">
        <f t="shared" si="9"/>
        <v>0</v>
      </c>
      <c r="BK9" s="554" t="s">
        <v>252</v>
      </c>
      <c r="BL9" s="2466">
        <f>'11a - Process Studies - Form'!$D$5</f>
        <v>0</v>
      </c>
      <c r="BM9" s="2467"/>
      <c r="BN9" s="2468"/>
      <c r="BO9" s="555" t="s">
        <v>253</v>
      </c>
      <c r="BP9" s="556">
        <f>BQ10</f>
        <v>0</v>
      </c>
      <c r="BQ9" s="1070" t="s">
        <v>339</v>
      </c>
      <c r="BR9" s="1070" t="s">
        <v>595</v>
      </c>
      <c r="BS9" s="1071" t="s">
        <v>596</v>
      </c>
      <c r="BT9" s="494"/>
      <c r="BU9" s="1141"/>
      <c r="BV9" s="543">
        <v>2</v>
      </c>
      <c r="BW9" s="544">
        <f t="shared" si="10"/>
        <v>0</v>
      </c>
      <c r="BX9" s="544">
        <f t="shared" si="11"/>
        <v>0</v>
      </c>
      <c r="BY9" s="554" t="s">
        <v>252</v>
      </c>
      <c r="BZ9" s="2466">
        <f>'11a - Process Studies - Form'!$D$5</f>
        <v>0</v>
      </c>
      <c r="CA9" s="2467"/>
      <c r="CB9" s="2468"/>
      <c r="CC9" s="555" t="s">
        <v>253</v>
      </c>
      <c r="CD9" s="556">
        <f>CE10</f>
        <v>0</v>
      </c>
      <c r="CE9" s="1070" t="s">
        <v>339</v>
      </c>
      <c r="CF9" s="1070" t="s">
        <v>595</v>
      </c>
      <c r="CG9" s="1071" t="s">
        <v>596</v>
      </c>
      <c r="CH9" s="494"/>
      <c r="CI9" s="1141"/>
      <c r="CJ9" s="543">
        <v>2</v>
      </c>
      <c r="CK9" s="544">
        <f t="shared" si="12"/>
        <v>0</v>
      </c>
      <c r="CL9" s="544">
        <f t="shared" si="13"/>
        <v>0</v>
      </c>
      <c r="CM9" s="554" t="s">
        <v>252</v>
      </c>
      <c r="CN9" s="2466">
        <f>'11a - Process Studies - Form'!$D$5</f>
        <v>0</v>
      </c>
      <c r="CO9" s="2467"/>
      <c r="CP9" s="2468"/>
      <c r="CQ9" s="555" t="s">
        <v>253</v>
      </c>
      <c r="CR9" s="556">
        <f>CS10</f>
        <v>0</v>
      </c>
      <c r="CS9" s="1070" t="s">
        <v>339</v>
      </c>
      <c r="CT9" s="1070" t="s">
        <v>595</v>
      </c>
      <c r="CU9" s="1071" t="s">
        <v>596</v>
      </c>
      <c r="CV9" s="494"/>
      <c r="CW9" s="1141"/>
      <c r="CX9" s="543">
        <v>2</v>
      </c>
      <c r="CY9" s="544">
        <f t="shared" si="14"/>
        <v>0</v>
      </c>
      <c r="CZ9" s="544">
        <f t="shared" si="15"/>
        <v>0</v>
      </c>
      <c r="DA9" s="554" t="s">
        <v>252</v>
      </c>
      <c r="DB9" s="2466">
        <f>'11a - Process Studies - Form'!$D$5</f>
        <v>0</v>
      </c>
      <c r="DC9" s="2467"/>
      <c r="DD9" s="2468"/>
      <c r="DE9" s="555" t="s">
        <v>253</v>
      </c>
      <c r="DF9" s="556">
        <f>DG10</f>
        <v>0</v>
      </c>
      <c r="DG9" s="1070" t="s">
        <v>339</v>
      </c>
      <c r="DH9" s="1070" t="s">
        <v>595</v>
      </c>
      <c r="DI9" s="1071" t="s">
        <v>596</v>
      </c>
      <c r="DJ9" s="494"/>
      <c r="DK9" s="1141"/>
      <c r="DL9" s="543">
        <v>2</v>
      </c>
      <c r="DM9" s="544">
        <f t="shared" si="16"/>
        <v>0</v>
      </c>
      <c r="DN9" s="544">
        <f t="shared" si="17"/>
        <v>0</v>
      </c>
      <c r="DO9" s="554" t="s">
        <v>252</v>
      </c>
      <c r="DP9" s="2466">
        <f>'11a - Process Studies - Form'!$D$5</f>
        <v>0</v>
      </c>
      <c r="DQ9" s="2467"/>
      <c r="DR9" s="2468"/>
      <c r="DS9" s="555" t="s">
        <v>253</v>
      </c>
      <c r="DT9" s="556">
        <f>DU10</f>
        <v>0</v>
      </c>
      <c r="DU9" s="1070" t="s">
        <v>339</v>
      </c>
      <c r="DV9" s="1070" t="s">
        <v>595</v>
      </c>
      <c r="DW9" s="1071" t="s">
        <v>596</v>
      </c>
      <c r="DX9" s="494"/>
      <c r="DY9" s="1141"/>
      <c r="DZ9" s="543">
        <v>2</v>
      </c>
      <c r="EA9" s="544">
        <f t="shared" si="18"/>
        <v>0</v>
      </c>
      <c r="EB9" s="544">
        <f t="shared" si="19"/>
        <v>0</v>
      </c>
      <c r="EC9" s="554" t="s">
        <v>252</v>
      </c>
      <c r="ED9" s="2466">
        <f>'11a - Process Studies - Form'!$D$5</f>
        <v>0</v>
      </c>
      <c r="EE9" s="2467"/>
      <c r="EF9" s="2468"/>
      <c r="EG9" s="555" t="s">
        <v>253</v>
      </c>
      <c r="EH9" s="556">
        <f>EI10</f>
        <v>0</v>
      </c>
      <c r="EI9" s="1070" t="s">
        <v>339</v>
      </c>
      <c r="EJ9" s="1070" t="s">
        <v>595</v>
      </c>
      <c r="EK9" s="1071" t="s">
        <v>596</v>
      </c>
      <c r="EL9" s="494"/>
      <c r="EM9" s="1141"/>
      <c r="EN9" s="543">
        <v>2</v>
      </c>
      <c r="EO9" s="544">
        <f t="shared" si="20"/>
        <v>0</v>
      </c>
      <c r="EP9" s="544">
        <f t="shared" si="21"/>
        <v>0</v>
      </c>
      <c r="EQ9" s="554" t="s">
        <v>252</v>
      </c>
      <c r="ER9" s="2466">
        <f>'11a - Process Studies - Form'!$D$5</f>
        <v>0</v>
      </c>
      <c r="ES9" s="2467"/>
      <c r="ET9" s="2468"/>
      <c r="EU9" s="555" t="s">
        <v>253</v>
      </c>
      <c r="EV9" s="556">
        <f>EW10</f>
        <v>0</v>
      </c>
      <c r="EW9" s="1070" t="s">
        <v>339</v>
      </c>
      <c r="EX9" s="1070" t="s">
        <v>595</v>
      </c>
      <c r="EY9" s="1071" t="s">
        <v>596</v>
      </c>
      <c r="EZ9" s="550"/>
      <c r="FA9" s="1141"/>
      <c r="FB9" s="543">
        <v>2</v>
      </c>
      <c r="FC9" s="544">
        <f t="shared" si="22"/>
        <v>0</v>
      </c>
      <c r="FD9" s="544">
        <f t="shared" si="23"/>
        <v>0</v>
      </c>
      <c r="FE9" s="554" t="s">
        <v>252</v>
      </c>
      <c r="FF9" s="2466">
        <f>'11a - Process Studies - Form'!$D$5</f>
        <v>0</v>
      </c>
      <c r="FG9" s="2467"/>
      <c r="FH9" s="2468"/>
      <c r="FI9" s="555" t="s">
        <v>253</v>
      </c>
      <c r="FJ9" s="556">
        <f>FK10</f>
        <v>0</v>
      </c>
      <c r="FK9" s="1070" t="s">
        <v>339</v>
      </c>
      <c r="FL9" s="1070" t="s">
        <v>595</v>
      </c>
      <c r="FM9" s="1071" t="s">
        <v>596</v>
      </c>
      <c r="FO9" s="1141"/>
      <c r="FP9" s="543">
        <v>2</v>
      </c>
      <c r="FQ9" s="544">
        <f t="shared" si="24"/>
        <v>0</v>
      </c>
      <c r="FR9" s="544">
        <f t="shared" si="25"/>
        <v>0</v>
      </c>
      <c r="FS9" s="554" t="s">
        <v>252</v>
      </c>
      <c r="FT9" s="2466">
        <f>'11a - Process Studies - Form'!$D$5</f>
        <v>0</v>
      </c>
      <c r="FU9" s="2467"/>
      <c r="FV9" s="2468"/>
      <c r="FW9" s="555" t="s">
        <v>253</v>
      </c>
      <c r="FX9" s="556">
        <f>FY10</f>
        <v>0</v>
      </c>
      <c r="FY9" s="1070" t="s">
        <v>339</v>
      </c>
      <c r="FZ9" s="1070" t="s">
        <v>595</v>
      </c>
      <c r="GA9" s="1071" t="s">
        <v>596</v>
      </c>
      <c r="GB9" s="550"/>
      <c r="GC9" s="1141"/>
      <c r="GD9" s="543">
        <v>2</v>
      </c>
      <c r="GE9" s="544">
        <f t="shared" si="26"/>
        <v>0</v>
      </c>
      <c r="GF9" s="544">
        <f t="shared" si="27"/>
        <v>0</v>
      </c>
      <c r="GG9" s="554" t="s">
        <v>252</v>
      </c>
      <c r="GH9" s="2466">
        <f>'11a - Process Studies - Form'!$D$5</f>
        <v>0</v>
      </c>
      <c r="GI9" s="2467"/>
      <c r="GJ9" s="2468"/>
      <c r="GK9" s="555" t="s">
        <v>253</v>
      </c>
      <c r="GL9" s="556">
        <f>GM10</f>
        <v>0</v>
      </c>
      <c r="GM9" s="1070" t="s">
        <v>339</v>
      </c>
      <c r="GN9" s="1070" t="s">
        <v>595</v>
      </c>
      <c r="GO9" s="1071" t="s">
        <v>596</v>
      </c>
      <c r="GP9" s="551"/>
      <c r="GQ9" s="1141"/>
      <c r="GR9" s="543">
        <v>2</v>
      </c>
      <c r="GS9" s="544">
        <f t="shared" si="28"/>
        <v>0</v>
      </c>
      <c r="GT9" s="544">
        <f t="shared" si="29"/>
        <v>0</v>
      </c>
      <c r="GU9" s="554" t="s">
        <v>252</v>
      </c>
      <c r="GV9" s="2466">
        <f>'11a - Process Studies - Form'!$D$5</f>
        <v>0</v>
      </c>
      <c r="GW9" s="2467"/>
      <c r="GX9" s="2468"/>
      <c r="GY9" s="555" t="s">
        <v>253</v>
      </c>
      <c r="GZ9" s="556">
        <f>HA10</f>
        <v>0</v>
      </c>
      <c r="HA9" s="1070" t="s">
        <v>339</v>
      </c>
      <c r="HB9" s="1070" t="s">
        <v>595</v>
      </c>
      <c r="HC9" s="1071" t="s">
        <v>596</v>
      </c>
      <c r="HD9" s="552"/>
      <c r="HE9" s="1141"/>
      <c r="HF9" s="543">
        <v>2</v>
      </c>
      <c r="HG9" s="544">
        <f t="shared" si="30"/>
        <v>0</v>
      </c>
      <c r="HH9" s="544">
        <f t="shared" si="31"/>
        <v>0</v>
      </c>
      <c r="HI9" s="554" t="s">
        <v>252</v>
      </c>
      <c r="HJ9" s="2466">
        <f>'11a - Process Studies - Form'!$D$5</f>
        <v>0</v>
      </c>
      <c r="HK9" s="2467"/>
      <c r="HL9" s="2468"/>
      <c r="HM9" s="555" t="s">
        <v>253</v>
      </c>
      <c r="HN9" s="556">
        <f>HO10</f>
        <v>0</v>
      </c>
      <c r="HO9" s="1070" t="s">
        <v>339</v>
      </c>
      <c r="HP9" s="1070" t="s">
        <v>595</v>
      </c>
      <c r="HQ9" s="1071" t="s">
        <v>596</v>
      </c>
      <c r="HR9" s="552"/>
      <c r="HS9" s="1141"/>
      <c r="HT9" s="543">
        <v>2</v>
      </c>
      <c r="HU9" s="544">
        <f t="shared" si="32"/>
        <v>0</v>
      </c>
      <c r="HV9" s="544">
        <f t="shared" si="33"/>
        <v>0</v>
      </c>
      <c r="HW9" s="554" t="s">
        <v>252</v>
      </c>
      <c r="HX9" s="2466">
        <f>'11a - Process Studies - Form'!$D$5</f>
        <v>0</v>
      </c>
      <c r="HY9" s="2467"/>
      <c r="HZ9" s="2468"/>
      <c r="IA9" s="555" t="s">
        <v>253</v>
      </c>
      <c r="IB9" s="556">
        <f>IC10</f>
        <v>0</v>
      </c>
      <c r="IC9" s="1070" t="s">
        <v>339</v>
      </c>
      <c r="ID9" s="1070" t="s">
        <v>595</v>
      </c>
      <c r="IE9" s="1071" t="s">
        <v>596</v>
      </c>
      <c r="IF9" s="559"/>
      <c r="IG9" s="1141"/>
      <c r="IH9" s="543">
        <v>2</v>
      </c>
      <c r="II9" s="544">
        <f t="shared" si="34"/>
        <v>0</v>
      </c>
      <c r="IJ9" s="544">
        <f t="shared" si="35"/>
        <v>0</v>
      </c>
      <c r="IK9" s="554" t="s">
        <v>252</v>
      </c>
      <c r="IL9" s="2466">
        <f>'11a - Process Studies - Form'!$D$5</f>
        <v>0</v>
      </c>
      <c r="IM9" s="2467"/>
      <c r="IN9" s="2468"/>
      <c r="IO9" s="555" t="s">
        <v>253</v>
      </c>
      <c r="IP9" s="556">
        <f>IQ10</f>
        <v>0</v>
      </c>
      <c r="IQ9" s="1070" t="s">
        <v>339</v>
      </c>
      <c r="IR9" s="1070" t="s">
        <v>595</v>
      </c>
      <c r="IS9" s="1071" t="s">
        <v>596</v>
      </c>
    </row>
    <row r="10" spans="1:256" s="497" customFormat="1">
      <c r="A10" s="494"/>
      <c r="B10" s="528"/>
      <c r="C10" s="1141"/>
      <c r="D10" s="543">
        <v>3</v>
      </c>
      <c r="E10" s="544">
        <f t="shared" si="0"/>
        <v>0</v>
      </c>
      <c r="F10" s="544">
        <f t="shared" si="1"/>
        <v>0</v>
      </c>
      <c r="G10" s="560" t="s">
        <v>254</v>
      </c>
      <c r="H10" s="2466">
        <f>'11a - Process Studies - Form'!$D$4</f>
        <v>0</v>
      </c>
      <c r="I10" s="2467"/>
      <c r="J10" s="2468"/>
      <c r="K10" s="555" t="s">
        <v>255</v>
      </c>
      <c r="L10" s="561">
        <f>N10-M10</f>
        <v>0</v>
      </c>
      <c r="M10" s="562">
        <f>'11a - Process Studies - Form'!$E$12</f>
        <v>0</v>
      </c>
      <c r="N10" s="549">
        <f>'11a - Process Studies - Form'!$G$12</f>
        <v>0</v>
      </c>
      <c r="O10" s="496">
        <f>'11a - Process Studies - Form'!$H$12</f>
        <v>0</v>
      </c>
      <c r="P10" s="494"/>
      <c r="Q10" s="1141"/>
      <c r="R10" s="543">
        <v>3</v>
      </c>
      <c r="S10" s="544">
        <f t="shared" si="2"/>
        <v>0</v>
      </c>
      <c r="T10" s="544">
        <f t="shared" si="3"/>
        <v>0</v>
      </c>
      <c r="U10" s="560" t="s">
        <v>254</v>
      </c>
      <c r="V10" s="2466">
        <f>'11a - Process Studies - Form'!$D$4</f>
        <v>0</v>
      </c>
      <c r="W10" s="2467"/>
      <c r="X10" s="2468"/>
      <c r="Y10" s="555" t="s">
        <v>255</v>
      </c>
      <c r="Z10" s="561">
        <f>AB10-AA10</f>
        <v>0</v>
      </c>
      <c r="AA10" s="562">
        <f>'11a - Process Studies - Form'!$E$13</f>
        <v>0</v>
      </c>
      <c r="AB10" s="549">
        <f>'11a - Process Studies - Form'!$G$13</f>
        <v>0</v>
      </c>
      <c r="AC10" s="496">
        <f>'11a - Process Studies - Form'!$H$13</f>
        <v>0</v>
      </c>
      <c r="AD10" s="494"/>
      <c r="AE10" s="1141"/>
      <c r="AF10" s="543">
        <v>3</v>
      </c>
      <c r="AG10" s="544">
        <f t="shared" si="4"/>
        <v>0</v>
      </c>
      <c r="AH10" s="544">
        <f t="shared" si="5"/>
        <v>0</v>
      </c>
      <c r="AI10" s="560" t="s">
        <v>254</v>
      </c>
      <c r="AJ10" s="2466">
        <f>'11a - Process Studies - Form'!$D$4</f>
        <v>0</v>
      </c>
      <c r="AK10" s="2467"/>
      <c r="AL10" s="2468"/>
      <c r="AM10" s="555" t="s">
        <v>255</v>
      </c>
      <c r="AN10" s="561">
        <f>AP10-AO10</f>
        <v>0</v>
      </c>
      <c r="AO10" s="562">
        <f>'11a - Process Studies - Form'!$E$14</f>
        <v>0</v>
      </c>
      <c r="AP10" s="549">
        <f>'11a - Process Studies - Form'!$G$14</f>
        <v>0</v>
      </c>
      <c r="AQ10" s="496">
        <f>'11a - Process Studies - Form'!$H$14</f>
        <v>0</v>
      </c>
      <c r="AR10" s="494"/>
      <c r="AS10" s="1141"/>
      <c r="AT10" s="543">
        <v>3</v>
      </c>
      <c r="AU10" s="544">
        <f t="shared" si="6"/>
        <v>0</v>
      </c>
      <c r="AV10" s="544">
        <f t="shared" si="7"/>
        <v>0</v>
      </c>
      <c r="AW10" s="560" t="s">
        <v>254</v>
      </c>
      <c r="AX10" s="2466">
        <f>'11a - Process Studies - Form'!$D$4</f>
        <v>0</v>
      </c>
      <c r="AY10" s="2467"/>
      <c r="AZ10" s="2468"/>
      <c r="BA10" s="555" t="s">
        <v>255</v>
      </c>
      <c r="BB10" s="561">
        <f>BD10-BC10</f>
        <v>0</v>
      </c>
      <c r="BC10" s="562">
        <f>'11a - Process Studies - Form'!$E$15</f>
        <v>0</v>
      </c>
      <c r="BD10" s="549">
        <f>'11a - Process Studies - Form'!$G$15</f>
        <v>0</v>
      </c>
      <c r="BE10" s="496">
        <f>'11a - Process Studies - Form'!$H$15</f>
        <v>0</v>
      </c>
      <c r="BF10" s="494"/>
      <c r="BG10" s="1141"/>
      <c r="BH10" s="543">
        <v>3</v>
      </c>
      <c r="BI10" s="544">
        <f t="shared" si="8"/>
        <v>0</v>
      </c>
      <c r="BJ10" s="544">
        <f t="shared" si="9"/>
        <v>0</v>
      </c>
      <c r="BK10" s="560" t="s">
        <v>254</v>
      </c>
      <c r="BL10" s="2466">
        <f>'11a - Process Studies - Form'!$D$4</f>
        <v>0</v>
      </c>
      <c r="BM10" s="2467"/>
      <c r="BN10" s="2468"/>
      <c r="BO10" s="555" t="s">
        <v>255</v>
      </c>
      <c r="BP10" s="561">
        <f>BR10-BQ10</f>
        <v>0</v>
      </c>
      <c r="BQ10" s="562">
        <f>'11a - Process Studies - Form'!$E$16</f>
        <v>0</v>
      </c>
      <c r="BR10" s="549">
        <f>'11a - Process Studies - Form'!$G$16</f>
        <v>0</v>
      </c>
      <c r="BS10" s="496">
        <f>'11a - Process Studies - Form'!$H$16</f>
        <v>0</v>
      </c>
      <c r="BT10" s="494"/>
      <c r="BU10" s="1141"/>
      <c r="BV10" s="543">
        <v>3</v>
      </c>
      <c r="BW10" s="544">
        <f t="shared" si="10"/>
        <v>0</v>
      </c>
      <c r="BX10" s="544">
        <f t="shared" si="11"/>
        <v>0</v>
      </c>
      <c r="BY10" s="560" t="s">
        <v>254</v>
      </c>
      <c r="BZ10" s="2466">
        <f>'11a - Process Studies - Form'!$D$4</f>
        <v>0</v>
      </c>
      <c r="CA10" s="2467"/>
      <c r="CB10" s="2468"/>
      <c r="CC10" s="555" t="s">
        <v>255</v>
      </c>
      <c r="CD10" s="561">
        <f>CF10-CE10</f>
        <v>0</v>
      </c>
      <c r="CE10" s="562">
        <f>'11a - Process Studies - Form'!$E$17</f>
        <v>0</v>
      </c>
      <c r="CF10" s="549">
        <f>'11a - Process Studies - Form'!$G$17</f>
        <v>0</v>
      </c>
      <c r="CG10" s="496">
        <f>'11a - Process Studies - Form'!$H$17</f>
        <v>0</v>
      </c>
      <c r="CH10" s="494" t="e">
        <v>#REF!</v>
      </c>
      <c r="CI10" s="1141"/>
      <c r="CJ10" s="543">
        <v>3</v>
      </c>
      <c r="CK10" s="544">
        <f t="shared" si="12"/>
        <v>0</v>
      </c>
      <c r="CL10" s="544">
        <f t="shared" si="13"/>
        <v>0</v>
      </c>
      <c r="CM10" s="560" t="s">
        <v>254</v>
      </c>
      <c r="CN10" s="2466">
        <f>'11a - Process Studies - Form'!$D$4</f>
        <v>0</v>
      </c>
      <c r="CO10" s="2467"/>
      <c r="CP10" s="2468"/>
      <c r="CQ10" s="555" t="s">
        <v>255</v>
      </c>
      <c r="CR10" s="561">
        <f>CT10-CS10</f>
        <v>0</v>
      </c>
      <c r="CS10" s="562">
        <f>'11a - Process Studies - Form'!$E$18</f>
        <v>0</v>
      </c>
      <c r="CT10" s="549">
        <f>'11a - Process Studies - Form'!$G$18</f>
        <v>0</v>
      </c>
      <c r="CU10" s="496">
        <f>'11a - Process Studies - Form'!$H$18</f>
        <v>0</v>
      </c>
      <c r="CV10" s="494"/>
      <c r="CW10" s="1141"/>
      <c r="CX10" s="543">
        <v>3</v>
      </c>
      <c r="CY10" s="544">
        <f t="shared" si="14"/>
        <v>0</v>
      </c>
      <c r="CZ10" s="544">
        <f t="shared" si="15"/>
        <v>0</v>
      </c>
      <c r="DA10" s="560" t="s">
        <v>254</v>
      </c>
      <c r="DB10" s="2466">
        <f>'11a - Process Studies - Form'!$D$4</f>
        <v>0</v>
      </c>
      <c r="DC10" s="2467"/>
      <c r="DD10" s="2468"/>
      <c r="DE10" s="555" t="s">
        <v>255</v>
      </c>
      <c r="DF10" s="561">
        <f>DH10-DG10</f>
        <v>0</v>
      </c>
      <c r="DG10" s="562">
        <f>'11a - Process Studies - Form'!$E$19</f>
        <v>0</v>
      </c>
      <c r="DH10" s="549">
        <f>'11a - Process Studies - Form'!$G$19</f>
        <v>0</v>
      </c>
      <c r="DI10" s="496">
        <f>'11a - Process Studies - Form'!$H$19</f>
        <v>0</v>
      </c>
      <c r="DJ10" s="494"/>
      <c r="DK10" s="1141"/>
      <c r="DL10" s="543">
        <v>3</v>
      </c>
      <c r="DM10" s="544">
        <f t="shared" si="16"/>
        <v>0</v>
      </c>
      <c r="DN10" s="544">
        <f t="shared" si="17"/>
        <v>0</v>
      </c>
      <c r="DO10" s="560" t="s">
        <v>254</v>
      </c>
      <c r="DP10" s="2466">
        <f>'11a - Process Studies - Form'!$D$4</f>
        <v>0</v>
      </c>
      <c r="DQ10" s="2467"/>
      <c r="DR10" s="2468"/>
      <c r="DS10" s="555" t="s">
        <v>255</v>
      </c>
      <c r="DT10" s="561">
        <f>DV10-DU10</f>
        <v>0</v>
      </c>
      <c r="DU10" s="562">
        <f>'11a - Process Studies - Form'!$E$20</f>
        <v>0</v>
      </c>
      <c r="DV10" s="549">
        <f>'11a - Process Studies - Form'!$G$20</f>
        <v>0</v>
      </c>
      <c r="DW10" s="496">
        <f>'11a - Process Studies - Form'!$H$20</f>
        <v>0</v>
      </c>
      <c r="DX10" s="494"/>
      <c r="DY10" s="1141"/>
      <c r="DZ10" s="543">
        <v>3</v>
      </c>
      <c r="EA10" s="544">
        <f t="shared" si="18"/>
        <v>0</v>
      </c>
      <c r="EB10" s="544">
        <f t="shared" si="19"/>
        <v>0</v>
      </c>
      <c r="EC10" s="560" t="s">
        <v>254</v>
      </c>
      <c r="ED10" s="2466">
        <f>'11a - Process Studies - Form'!$D$4</f>
        <v>0</v>
      </c>
      <c r="EE10" s="2467"/>
      <c r="EF10" s="2468"/>
      <c r="EG10" s="555" t="s">
        <v>255</v>
      </c>
      <c r="EH10" s="561">
        <f>EJ10-EI10</f>
        <v>0</v>
      </c>
      <c r="EI10" s="562">
        <f>'11a - Process Studies - Form'!$E$21</f>
        <v>0</v>
      </c>
      <c r="EJ10" s="549">
        <f>'11a - Process Studies - Form'!$G$21</f>
        <v>0</v>
      </c>
      <c r="EK10" s="496">
        <f>'11a - Process Studies - Form'!$H$21</f>
        <v>0</v>
      </c>
      <c r="EL10" s="494"/>
      <c r="EM10" s="1141"/>
      <c r="EN10" s="543">
        <v>3</v>
      </c>
      <c r="EO10" s="544">
        <f t="shared" si="20"/>
        <v>0</v>
      </c>
      <c r="EP10" s="544">
        <f t="shared" si="21"/>
        <v>0</v>
      </c>
      <c r="EQ10" s="560" t="s">
        <v>254</v>
      </c>
      <c r="ER10" s="2466">
        <f>'11a - Process Studies - Form'!$D$4</f>
        <v>0</v>
      </c>
      <c r="ES10" s="2467"/>
      <c r="ET10" s="2468"/>
      <c r="EU10" s="555" t="s">
        <v>255</v>
      </c>
      <c r="EV10" s="561">
        <f>EX10-EW10</f>
        <v>0</v>
      </c>
      <c r="EW10" s="562">
        <f>'11a - Process Studies - Form'!$E$22</f>
        <v>0</v>
      </c>
      <c r="EX10" s="549">
        <f>'11a - Process Studies - Form'!$G$22</f>
        <v>0</v>
      </c>
      <c r="EY10" s="496">
        <f>'11a - Process Studies - Form'!$H$22</f>
        <v>0</v>
      </c>
      <c r="EZ10" s="550"/>
      <c r="FA10" s="1141"/>
      <c r="FB10" s="543">
        <v>3</v>
      </c>
      <c r="FC10" s="544">
        <f t="shared" si="22"/>
        <v>0</v>
      </c>
      <c r="FD10" s="544">
        <f t="shared" si="23"/>
        <v>0</v>
      </c>
      <c r="FE10" s="560" t="s">
        <v>254</v>
      </c>
      <c r="FF10" s="2466">
        <f>'11a - Process Studies - Form'!$D$4</f>
        <v>0</v>
      </c>
      <c r="FG10" s="2467"/>
      <c r="FH10" s="2468"/>
      <c r="FI10" s="555" t="s">
        <v>255</v>
      </c>
      <c r="FJ10" s="561">
        <f>FL10-FK10</f>
        <v>0</v>
      </c>
      <c r="FK10" s="562">
        <f>'11a - Process Studies - Form'!$E$23</f>
        <v>0</v>
      </c>
      <c r="FL10" s="549">
        <f>'11a - Process Studies - Form'!$G$23</f>
        <v>0</v>
      </c>
      <c r="FM10" s="496">
        <f>'11a - Process Studies - Form'!$H$23</f>
        <v>0</v>
      </c>
      <c r="FO10" s="1141"/>
      <c r="FP10" s="543">
        <v>3</v>
      </c>
      <c r="FQ10" s="544">
        <f t="shared" si="24"/>
        <v>0</v>
      </c>
      <c r="FR10" s="544">
        <f t="shared" si="25"/>
        <v>0</v>
      </c>
      <c r="FS10" s="560" t="s">
        <v>254</v>
      </c>
      <c r="FT10" s="2466">
        <f>'11a - Process Studies - Form'!$D$4</f>
        <v>0</v>
      </c>
      <c r="FU10" s="2467"/>
      <c r="FV10" s="2468"/>
      <c r="FW10" s="555" t="s">
        <v>255</v>
      </c>
      <c r="FX10" s="561">
        <f>FZ10-FY10</f>
        <v>0</v>
      </c>
      <c r="FY10" s="562">
        <f>'11a - Process Studies - Form'!$E$24</f>
        <v>0</v>
      </c>
      <c r="FZ10" s="549">
        <f>'11a - Process Studies - Form'!$G$24</f>
        <v>0</v>
      </c>
      <c r="GA10" s="496">
        <f>'11a - Process Studies - Form'!$H$24</f>
        <v>0</v>
      </c>
      <c r="GB10" s="550"/>
      <c r="GC10" s="1141"/>
      <c r="GD10" s="543">
        <v>3</v>
      </c>
      <c r="GE10" s="544">
        <f t="shared" si="26"/>
        <v>0</v>
      </c>
      <c r="GF10" s="544">
        <f t="shared" si="27"/>
        <v>0</v>
      </c>
      <c r="GG10" s="560" t="s">
        <v>254</v>
      </c>
      <c r="GH10" s="2466">
        <f>'11a - Process Studies - Form'!$D$4</f>
        <v>0</v>
      </c>
      <c r="GI10" s="2467"/>
      <c r="GJ10" s="2468"/>
      <c r="GK10" s="555" t="s">
        <v>255</v>
      </c>
      <c r="GL10" s="561">
        <f>GN10-GM10</f>
        <v>0</v>
      </c>
      <c r="GM10" s="562">
        <f>'11a - Process Studies - Form'!$E$25</f>
        <v>0</v>
      </c>
      <c r="GN10" s="549">
        <f>'11a - Process Studies - Form'!$G$25</f>
        <v>0</v>
      </c>
      <c r="GO10" s="496">
        <f>'11a - Process Studies - Form'!$H$25</f>
        <v>0</v>
      </c>
      <c r="GP10" s="551"/>
      <c r="GQ10" s="1141"/>
      <c r="GR10" s="543">
        <v>3</v>
      </c>
      <c r="GS10" s="544">
        <f t="shared" si="28"/>
        <v>0</v>
      </c>
      <c r="GT10" s="544">
        <f t="shared" si="29"/>
        <v>0</v>
      </c>
      <c r="GU10" s="560" t="s">
        <v>254</v>
      </c>
      <c r="GV10" s="2466">
        <f>'11a - Process Studies - Form'!$D$4</f>
        <v>0</v>
      </c>
      <c r="GW10" s="2467"/>
      <c r="GX10" s="2468"/>
      <c r="GY10" s="555" t="s">
        <v>255</v>
      </c>
      <c r="GZ10" s="561">
        <f>HB10-HA10</f>
        <v>0</v>
      </c>
      <c r="HA10" s="562">
        <f>'11a - Process Studies - Form'!$E$26</f>
        <v>0</v>
      </c>
      <c r="HB10" s="549">
        <f>'11a - Process Studies - Form'!$G$26</f>
        <v>0</v>
      </c>
      <c r="HC10" s="496">
        <f>'11a - Process Studies - Form'!$H$26</f>
        <v>0</v>
      </c>
      <c r="HD10" s="552"/>
      <c r="HE10" s="1141"/>
      <c r="HF10" s="543">
        <v>3</v>
      </c>
      <c r="HG10" s="544">
        <f t="shared" si="30"/>
        <v>0</v>
      </c>
      <c r="HH10" s="544">
        <f t="shared" si="31"/>
        <v>0</v>
      </c>
      <c r="HI10" s="560" t="s">
        <v>254</v>
      </c>
      <c r="HJ10" s="2466">
        <f>'11a - Process Studies - Form'!$D$4</f>
        <v>0</v>
      </c>
      <c r="HK10" s="2467"/>
      <c r="HL10" s="2468"/>
      <c r="HM10" s="555" t="s">
        <v>255</v>
      </c>
      <c r="HN10" s="561">
        <f>HP10-HO10</f>
        <v>0</v>
      </c>
      <c r="HO10" s="562">
        <f>'11a - Process Studies - Form'!$E$27</f>
        <v>0</v>
      </c>
      <c r="HP10" s="549">
        <f>'11a - Process Studies - Form'!$G$27</f>
        <v>0</v>
      </c>
      <c r="HQ10" s="496">
        <f>'11a - Process Studies - Form'!$H$27</f>
        <v>0</v>
      </c>
      <c r="HR10" s="552"/>
      <c r="HS10" s="1141"/>
      <c r="HT10" s="543">
        <v>3</v>
      </c>
      <c r="HU10" s="544">
        <f t="shared" si="32"/>
        <v>0</v>
      </c>
      <c r="HV10" s="544">
        <f t="shared" si="33"/>
        <v>0</v>
      </c>
      <c r="HW10" s="560" t="s">
        <v>254</v>
      </c>
      <c r="HX10" s="2466">
        <f>'11a - Process Studies - Form'!$D$4</f>
        <v>0</v>
      </c>
      <c r="HY10" s="2467"/>
      <c r="HZ10" s="2468"/>
      <c r="IA10" s="555" t="s">
        <v>255</v>
      </c>
      <c r="IB10" s="561">
        <f>ID10-IC10</f>
        <v>0</v>
      </c>
      <c r="IC10" s="562">
        <f>'11a - Process Studies - Form'!$E$28</f>
        <v>0</v>
      </c>
      <c r="ID10" s="549">
        <f>'11a - Process Studies - Form'!$G$28</f>
        <v>0</v>
      </c>
      <c r="IE10" s="496">
        <f>'11a - Process Studies - Form'!$H$28</f>
        <v>0</v>
      </c>
      <c r="IF10" s="563"/>
      <c r="IG10" s="1141"/>
      <c r="IH10" s="543">
        <v>3</v>
      </c>
      <c r="II10" s="544">
        <f t="shared" si="34"/>
        <v>0</v>
      </c>
      <c r="IJ10" s="544">
        <f t="shared" si="35"/>
        <v>0</v>
      </c>
      <c r="IK10" s="560" t="s">
        <v>254</v>
      </c>
      <c r="IL10" s="2466">
        <f>'11a - Process Studies - Form'!$D$4</f>
        <v>0</v>
      </c>
      <c r="IM10" s="2467"/>
      <c r="IN10" s="2468"/>
      <c r="IO10" s="555" t="s">
        <v>255</v>
      </c>
      <c r="IP10" s="561">
        <f>IR10-IQ10</f>
        <v>0</v>
      </c>
      <c r="IQ10" s="562">
        <f>'11a - Process Studies - Form'!$E$29</f>
        <v>0</v>
      </c>
      <c r="IR10" s="549">
        <f>'11a - Process Studies - Form'!$G$29</f>
        <v>0</v>
      </c>
      <c r="IS10" s="496">
        <f>'11a - Process Studies - Form'!$H$29</f>
        <v>0</v>
      </c>
    </row>
    <row r="11" spans="1:256" s="497" customFormat="1">
      <c r="A11" s="494"/>
      <c r="B11" s="528"/>
      <c r="C11" s="1141"/>
      <c r="D11" s="543">
        <v>4</v>
      </c>
      <c r="E11" s="544">
        <f t="shared" si="0"/>
        <v>0</v>
      </c>
      <c r="F11" s="544">
        <f t="shared" si="1"/>
        <v>0</v>
      </c>
      <c r="G11" s="554" t="s">
        <v>256</v>
      </c>
      <c r="H11" s="564" t="s">
        <v>257</v>
      </c>
      <c r="I11" s="565" t="s">
        <v>258</v>
      </c>
      <c r="J11" s="566">
        <f>COUNT(C8:C158)</f>
        <v>0</v>
      </c>
      <c r="K11" s="555" t="s">
        <v>259</v>
      </c>
      <c r="L11" s="556">
        <f>M10-O10</f>
        <v>0</v>
      </c>
      <c r="M11" s="557"/>
      <c r="N11" s="549"/>
      <c r="O11" s="567"/>
      <c r="P11" s="567"/>
      <c r="Q11" s="1141"/>
      <c r="R11" s="543">
        <v>4</v>
      </c>
      <c r="S11" s="544">
        <f t="shared" si="2"/>
        <v>0</v>
      </c>
      <c r="T11" s="544">
        <f t="shared" si="3"/>
        <v>0</v>
      </c>
      <c r="U11" s="554" t="s">
        <v>256</v>
      </c>
      <c r="V11" s="564" t="s">
        <v>257</v>
      </c>
      <c r="W11" s="565" t="s">
        <v>258</v>
      </c>
      <c r="X11" s="566">
        <f>COUNT(Q8:Q158)</f>
        <v>0</v>
      </c>
      <c r="Y11" s="555" t="s">
        <v>259</v>
      </c>
      <c r="Z11" s="556">
        <f>AA10-AC10</f>
        <v>0</v>
      </c>
      <c r="AA11" s="557"/>
      <c r="AB11" s="549"/>
      <c r="AC11" s="567"/>
      <c r="AD11" s="494"/>
      <c r="AE11" s="1141"/>
      <c r="AF11" s="543">
        <v>4</v>
      </c>
      <c r="AG11" s="544">
        <f t="shared" si="4"/>
        <v>0</v>
      </c>
      <c r="AH11" s="544">
        <f t="shared" si="5"/>
        <v>0</v>
      </c>
      <c r="AI11" s="554" t="s">
        <v>256</v>
      </c>
      <c r="AJ11" s="564" t="s">
        <v>257</v>
      </c>
      <c r="AK11" s="565" t="s">
        <v>258</v>
      </c>
      <c r="AL11" s="566">
        <f>COUNT(AE8:AE158)</f>
        <v>0</v>
      </c>
      <c r="AM11" s="555" t="s">
        <v>259</v>
      </c>
      <c r="AN11" s="556">
        <f>AO10-AQ10</f>
        <v>0</v>
      </c>
      <c r="AO11" s="557"/>
      <c r="AP11" s="549"/>
      <c r="AQ11" s="567"/>
      <c r="AR11" s="494"/>
      <c r="AS11" s="1141"/>
      <c r="AT11" s="543">
        <v>4</v>
      </c>
      <c r="AU11" s="544">
        <f t="shared" si="6"/>
        <v>0</v>
      </c>
      <c r="AV11" s="544">
        <f t="shared" si="7"/>
        <v>0</v>
      </c>
      <c r="AW11" s="554" t="s">
        <v>256</v>
      </c>
      <c r="AX11" s="564" t="s">
        <v>257</v>
      </c>
      <c r="AY11" s="565" t="s">
        <v>258</v>
      </c>
      <c r="AZ11" s="566">
        <f>COUNT(AS8:AS158)</f>
        <v>0</v>
      </c>
      <c r="BA11" s="555" t="s">
        <v>259</v>
      </c>
      <c r="BB11" s="556">
        <f>BC10-BE10</f>
        <v>0</v>
      </c>
      <c r="BC11" s="557"/>
      <c r="BD11" s="549"/>
      <c r="BE11" s="567"/>
      <c r="BF11" s="494"/>
      <c r="BG11" s="1141"/>
      <c r="BH11" s="543">
        <v>4</v>
      </c>
      <c r="BI11" s="544">
        <f t="shared" si="8"/>
        <v>0</v>
      </c>
      <c r="BJ11" s="544">
        <f t="shared" si="9"/>
        <v>0</v>
      </c>
      <c r="BK11" s="554" t="s">
        <v>256</v>
      </c>
      <c r="BL11" s="564" t="s">
        <v>257</v>
      </c>
      <c r="BM11" s="565" t="s">
        <v>258</v>
      </c>
      <c r="BN11" s="566">
        <f>COUNT(BG8:BG158)</f>
        <v>0</v>
      </c>
      <c r="BO11" s="555" t="s">
        <v>259</v>
      </c>
      <c r="BP11" s="556">
        <f>BQ10-BS10</f>
        <v>0</v>
      </c>
      <c r="BQ11" s="557"/>
      <c r="BR11" s="549"/>
      <c r="BS11" s="567"/>
      <c r="BT11" s="494"/>
      <c r="BU11" s="1141"/>
      <c r="BV11" s="543">
        <v>4</v>
      </c>
      <c r="BW11" s="544">
        <f t="shared" si="10"/>
        <v>0</v>
      </c>
      <c r="BX11" s="544">
        <f t="shared" si="11"/>
        <v>0</v>
      </c>
      <c r="BY11" s="554" t="s">
        <v>256</v>
      </c>
      <c r="BZ11" s="564" t="s">
        <v>257</v>
      </c>
      <c r="CA11" s="565" t="s">
        <v>258</v>
      </c>
      <c r="CB11" s="566">
        <f>COUNT(BU8:BU158)</f>
        <v>0</v>
      </c>
      <c r="CC11" s="555" t="s">
        <v>259</v>
      </c>
      <c r="CD11" s="556">
        <f>CE10-CG10</f>
        <v>0</v>
      </c>
      <c r="CE11" s="557"/>
      <c r="CF11" s="549"/>
      <c r="CG11" s="567"/>
      <c r="CH11" s="494"/>
      <c r="CI11" s="1141"/>
      <c r="CJ11" s="543">
        <v>4</v>
      </c>
      <c r="CK11" s="544">
        <f t="shared" si="12"/>
        <v>0</v>
      </c>
      <c r="CL11" s="544">
        <f t="shared" si="13"/>
        <v>0</v>
      </c>
      <c r="CM11" s="554" t="s">
        <v>256</v>
      </c>
      <c r="CN11" s="564" t="s">
        <v>257</v>
      </c>
      <c r="CO11" s="565" t="s">
        <v>258</v>
      </c>
      <c r="CP11" s="566">
        <f>COUNT(CI8:CI158)</f>
        <v>0</v>
      </c>
      <c r="CQ11" s="555" t="s">
        <v>259</v>
      </c>
      <c r="CR11" s="556">
        <f>CS10-CU10</f>
        <v>0</v>
      </c>
      <c r="CS11" s="557"/>
      <c r="CT11" s="549"/>
      <c r="CU11" s="567"/>
      <c r="CV11" s="494"/>
      <c r="CW11" s="1141"/>
      <c r="CX11" s="543">
        <v>4</v>
      </c>
      <c r="CY11" s="544">
        <f t="shared" si="14"/>
        <v>0</v>
      </c>
      <c r="CZ11" s="544">
        <f t="shared" si="15"/>
        <v>0</v>
      </c>
      <c r="DA11" s="554" t="s">
        <v>256</v>
      </c>
      <c r="DB11" s="564" t="s">
        <v>257</v>
      </c>
      <c r="DC11" s="565" t="s">
        <v>258</v>
      </c>
      <c r="DD11" s="566">
        <f>COUNT(CW8:CW158)</f>
        <v>0</v>
      </c>
      <c r="DE11" s="555" t="s">
        <v>259</v>
      </c>
      <c r="DF11" s="556">
        <f>DG10-DI10</f>
        <v>0</v>
      </c>
      <c r="DG11" s="557"/>
      <c r="DH11" s="549"/>
      <c r="DI11" s="567"/>
      <c r="DJ11" s="494"/>
      <c r="DK11" s="1141"/>
      <c r="DL11" s="543">
        <v>4</v>
      </c>
      <c r="DM11" s="544">
        <f t="shared" si="16"/>
        <v>0</v>
      </c>
      <c r="DN11" s="544">
        <f t="shared" si="17"/>
        <v>0</v>
      </c>
      <c r="DO11" s="554" t="s">
        <v>256</v>
      </c>
      <c r="DP11" s="564" t="s">
        <v>257</v>
      </c>
      <c r="DQ11" s="565" t="s">
        <v>258</v>
      </c>
      <c r="DR11" s="566">
        <f>COUNT(DK8:DK158)</f>
        <v>0</v>
      </c>
      <c r="DS11" s="555" t="s">
        <v>259</v>
      </c>
      <c r="DT11" s="556">
        <f>DU10-DW10</f>
        <v>0</v>
      </c>
      <c r="DU11" s="557"/>
      <c r="DV11" s="549"/>
      <c r="DW11" s="567"/>
      <c r="DX11" s="494"/>
      <c r="DY11" s="1141"/>
      <c r="DZ11" s="543">
        <v>4</v>
      </c>
      <c r="EA11" s="544">
        <f t="shared" si="18"/>
        <v>0</v>
      </c>
      <c r="EB11" s="544">
        <f t="shared" si="19"/>
        <v>0</v>
      </c>
      <c r="EC11" s="554" t="s">
        <v>256</v>
      </c>
      <c r="ED11" s="564" t="s">
        <v>257</v>
      </c>
      <c r="EE11" s="565" t="s">
        <v>258</v>
      </c>
      <c r="EF11" s="566">
        <f>COUNT(DY8:DY158)</f>
        <v>0</v>
      </c>
      <c r="EG11" s="555" t="s">
        <v>259</v>
      </c>
      <c r="EH11" s="556">
        <f>EI10-EK10</f>
        <v>0</v>
      </c>
      <c r="EI11" s="557"/>
      <c r="EJ11" s="549"/>
      <c r="EK11" s="567"/>
      <c r="EL11" s="494"/>
      <c r="EM11" s="1141"/>
      <c r="EN11" s="543">
        <v>4</v>
      </c>
      <c r="EO11" s="544">
        <f t="shared" si="20"/>
        <v>0</v>
      </c>
      <c r="EP11" s="544">
        <f t="shared" si="21"/>
        <v>0</v>
      </c>
      <c r="EQ11" s="554" t="s">
        <v>256</v>
      </c>
      <c r="ER11" s="564" t="s">
        <v>257</v>
      </c>
      <c r="ES11" s="565" t="s">
        <v>258</v>
      </c>
      <c r="ET11" s="566">
        <f>COUNT(EM8:EM158)</f>
        <v>0</v>
      </c>
      <c r="EU11" s="555" t="s">
        <v>259</v>
      </c>
      <c r="EV11" s="556">
        <f>EW10-EY10</f>
        <v>0</v>
      </c>
      <c r="EW11" s="557"/>
      <c r="EX11" s="549"/>
      <c r="EY11" s="567"/>
      <c r="EZ11" s="550"/>
      <c r="FA11" s="1141"/>
      <c r="FB11" s="543">
        <v>4</v>
      </c>
      <c r="FC11" s="544">
        <f t="shared" si="22"/>
        <v>0</v>
      </c>
      <c r="FD11" s="544">
        <f t="shared" si="23"/>
        <v>0</v>
      </c>
      <c r="FE11" s="554" t="s">
        <v>256</v>
      </c>
      <c r="FF11" s="564" t="s">
        <v>257</v>
      </c>
      <c r="FG11" s="565" t="s">
        <v>258</v>
      </c>
      <c r="FH11" s="566">
        <f>COUNT(FA8:FA158)</f>
        <v>0</v>
      </c>
      <c r="FI11" s="555" t="s">
        <v>259</v>
      </c>
      <c r="FJ11" s="556">
        <f>FK10-FM10</f>
        <v>0</v>
      </c>
      <c r="FK11" s="557"/>
      <c r="FL11" s="549"/>
      <c r="FM11" s="567"/>
      <c r="FO11" s="1141"/>
      <c r="FP11" s="543">
        <v>4</v>
      </c>
      <c r="FQ11" s="544">
        <f t="shared" si="24"/>
        <v>0</v>
      </c>
      <c r="FR11" s="544">
        <f t="shared" si="25"/>
        <v>0</v>
      </c>
      <c r="FS11" s="554" t="s">
        <v>256</v>
      </c>
      <c r="FT11" s="564" t="s">
        <v>257</v>
      </c>
      <c r="FU11" s="565" t="s">
        <v>258</v>
      </c>
      <c r="FV11" s="566">
        <f>COUNT(FO8:FO158)</f>
        <v>0</v>
      </c>
      <c r="FW11" s="555" t="s">
        <v>259</v>
      </c>
      <c r="FX11" s="556">
        <f>FY10-GA10</f>
        <v>0</v>
      </c>
      <c r="FY11" s="557"/>
      <c r="FZ11" s="549"/>
      <c r="GA11" s="567"/>
      <c r="GB11" s="550"/>
      <c r="GC11" s="1141"/>
      <c r="GD11" s="543">
        <v>4</v>
      </c>
      <c r="GE11" s="544">
        <f t="shared" si="26"/>
        <v>0</v>
      </c>
      <c r="GF11" s="544">
        <f t="shared" si="27"/>
        <v>0</v>
      </c>
      <c r="GG11" s="554" t="s">
        <v>256</v>
      </c>
      <c r="GH11" s="564" t="s">
        <v>257</v>
      </c>
      <c r="GI11" s="565" t="s">
        <v>258</v>
      </c>
      <c r="GJ11" s="566">
        <f>COUNT(GC8:GC158)</f>
        <v>0</v>
      </c>
      <c r="GK11" s="555" t="s">
        <v>259</v>
      </c>
      <c r="GL11" s="556">
        <f>GM10-GO10</f>
        <v>0</v>
      </c>
      <c r="GM11" s="557"/>
      <c r="GN11" s="549"/>
      <c r="GO11" s="567"/>
      <c r="GP11" s="551"/>
      <c r="GQ11" s="1141"/>
      <c r="GR11" s="543">
        <v>4</v>
      </c>
      <c r="GS11" s="544">
        <f t="shared" si="28"/>
        <v>0</v>
      </c>
      <c r="GT11" s="544">
        <f t="shared" si="29"/>
        <v>0</v>
      </c>
      <c r="GU11" s="554" t="s">
        <v>256</v>
      </c>
      <c r="GV11" s="564" t="s">
        <v>257</v>
      </c>
      <c r="GW11" s="565" t="s">
        <v>258</v>
      </c>
      <c r="GX11" s="566">
        <f>COUNT(GQ8:GQ158)</f>
        <v>0</v>
      </c>
      <c r="GY11" s="555" t="s">
        <v>259</v>
      </c>
      <c r="GZ11" s="556">
        <f>HA10-HC10</f>
        <v>0</v>
      </c>
      <c r="HA11" s="557"/>
      <c r="HB11" s="549"/>
      <c r="HC11" s="567"/>
      <c r="HD11" s="552"/>
      <c r="HE11" s="1141"/>
      <c r="HF11" s="543">
        <v>4</v>
      </c>
      <c r="HG11" s="544">
        <f t="shared" si="30"/>
        <v>0</v>
      </c>
      <c r="HH11" s="544">
        <f t="shared" si="31"/>
        <v>0</v>
      </c>
      <c r="HI11" s="554" t="s">
        <v>256</v>
      </c>
      <c r="HJ11" s="564" t="s">
        <v>257</v>
      </c>
      <c r="HK11" s="565" t="s">
        <v>258</v>
      </c>
      <c r="HL11" s="566">
        <f>COUNT(HE8:HE158)</f>
        <v>0</v>
      </c>
      <c r="HM11" s="555" t="s">
        <v>259</v>
      </c>
      <c r="HN11" s="556">
        <f>HO10-HQ10</f>
        <v>0</v>
      </c>
      <c r="HO11" s="557"/>
      <c r="HP11" s="549"/>
      <c r="HQ11" s="567"/>
      <c r="HR11" s="552"/>
      <c r="HS11" s="1141"/>
      <c r="HT11" s="543">
        <v>4</v>
      </c>
      <c r="HU11" s="544">
        <f t="shared" si="32"/>
        <v>0</v>
      </c>
      <c r="HV11" s="544">
        <f t="shared" si="33"/>
        <v>0</v>
      </c>
      <c r="HW11" s="554" t="s">
        <v>256</v>
      </c>
      <c r="HX11" s="564" t="s">
        <v>257</v>
      </c>
      <c r="HY11" s="565" t="s">
        <v>258</v>
      </c>
      <c r="HZ11" s="566">
        <f>COUNT(HS8:HS158)</f>
        <v>0</v>
      </c>
      <c r="IA11" s="555" t="s">
        <v>259</v>
      </c>
      <c r="IB11" s="556">
        <f>IC10-IE10</f>
        <v>0</v>
      </c>
      <c r="IC11" s="557"/>
      <c r="ID11" s="549"/>
      <c r="IE11" s="567"/>
      <c r="IF11" s="559"/>
      <c r="IG11" s="1141"/>
      <c r="IH11" s="543">
        <v>4</v>
      </c>
      <c r="II11" s="544">
        <f t="shared" si="34"/>
        <v>0</v>
      </c>
      <c r="IJ11" s="544">
        <f t="shared" si="35"/>
        <v>0</v>
      </c>
      <c r="IK11" s="554" t="s">
        <v>256</v>
      </c>
      <c r="IL11" s="564" t="s">
        <v>257</v>
      </c>
      <c r="IM11" s="565" t="s">
        <v>258</v>
      </c>
      <c r="IN11" s="566">
        <f>COUNT(IG8:IG158)</f>
        <v>0</v>
      </c>
      <c r="IO11" s="555" t="s">
        <v>259</v>
      </c>
      <c r="IP11" s="556">
        <f>IQ10-IS10</f>
        <v>0</v>
      </c>
      <c r="IQ11" s="557"/>
      <c r="IR11" s="549"/>
      <c r="IS11" s="567"/>
    </row>
    <row r="12" spans="1:256" s="497" customFormat="1" ht="16" thickBot="1">
      <c r="A12" s="494"/>
      <c r="B12" s="528"/>
      <c r="C12" s="1141"/>
      <c r="D12" s="543">
        <v>5</v>
      </c>
      <c r="E12" s="544">
        <f t="shared" si="0"/>
        <v>0</v>
      </c>
      <c r="F12" s="544">
        <f t="shared" si="1"/>
        <v>0</v>
      </c>
      <c r="G12" s="568"/>
      <c r="H12" s="569"/>
      <c r="I12" s="570"/>
      <c r="J12" s="571"/>
      <c r="K12" s="572"/>
      <c r="L12" s="573"/>
      <c r="M12" s="557"/>
      <c r="N12" s="496"/>
      <c r="O12" s="567"/>
      <c r="P12" s="567"/>
      <c r="Q12" s="1141"/>
      <c r="R12" s="543">
        <v>5</v>
      </c>
      <c r="S12" s="544">
        <f t="shared" si="2"/>
        <v>0</v>
      </c>
      <c r="T12" s="544">
        <f t="shared" si="3"/>
        <v>0</v>
      </c>
      <c r="U12" s="568"/>
      <c r="V12" s="569"/>
      <c r="W12" s="570"/>
      <c r="X12" s="571"/>
      <c r="Y12" s="572"/>
      <c r="Z12" s="573"/>
      <c r="AA12" s="557"/>
      <c r="AB12" s="496"/>
      <c r="AC12" s="567"/>
      <c r="AD12" s="494"/>
      <c r="AE12" s="1141"/>
      <c r="AF12" s="543">
        <v>5</v>
      </c>
      <c r="AG12" s="544">
        <f t="shared" si="4"/>
        <v>0</v>
      </c>
      <c r="AH12" s="544">
        <f t="shared" si="5"/>
        <v>0</v>
      </c>
      <c r="AI12" s="568"/>
      <c r="AJ12" s="569"/>
      <c r="AK12" s="570"/>
      <c r="AL12" s="571"/>
      <c r="AM12" s="572"/>
      <c r="AN12" s="573"/>
      <c r="AO12" s="557"/>
      <c r="AP12" s="496"/>
      <c r="AQ12" s="567"/>
      <c r="AR12" s="494"/>
      <c r="AS12" s="1141"/>
      <c r="AT12" s="543">
        <v>5</v>
      </c>
      <c r="AU12" s="544">
        <f t="shared" si="6"/>
        <v>0</v>
      </c>
      <c r="AV12" s="544">
        <f t="shared" si="7"/>
        <v>0</v>
      </c>
      <c r="AW12" s="568"/>
      <c r="AX12" s="569"/>
      <c r="AY12" s="570"/>
      <c r="AZ12" s="571"/>
      <c r="BA12" s="572"/>
      <c r="BB12" s="573"/>
      <c r="BC12" s="557"/>
      <c r="BD12" s="496"/>
      <c r="BE12" s="567"/>
      <c r="BF12" s="494"/>
      <c r="BG12" s="1141"/>
      <c r="BH12" s="543">
        <v>5</v>
      </c>
      <c r="BI12" s="544">
        <f t="shared" si="8"/>
        <v>0</v>
      </c>
      <c r="BJ12" s="544">
        <f t="shared" si="9"/>
        <v>0</v>
      </c>
      <c r="BK12" s="568"/>
      <c r="BL12" s="569"/>
      <c r="BM12" s="570"/>
      <c r="BN12" s="571"/>
      <c r="BO12" s="572"/>
      <c r="BP12" s="573"/>
      <c r="BQ12" s="557"/>
      <c r="BR12" s="496"/>
      <c r="BS12" s="567"/>
      <c r="BT12" s="494"/>
      <c r="BU12" s="1141"/>
      <c r="BV12" s="543">
        <v>5</v>
      </c>
      <c r="BW12" s="544">
        <f t="shared" si="10"/>
        <v>0</v>
      </c>
      <c r="BX12" s="544">
        <f t="shared" si="11"/>
        <v>0</v>
      </c>
      <c r="BY12" s="568"/>
      <c r="BZ12" s="569"/>
      <c r="CA12" s="570"/>
      <c r="CB12" s="571"/>
      <c r="CC12" s="572"/>
      <c r="CD12" s="573"/>
      <c r="CE12" s="557"/>
      <c r="CF12" s="496"/>
      <c r="CG12" s="567"/>
      <c r="CH12" s="494"/>
      <c r="CI12" s="1141"/>
      <c r="CJ12" s="543">
        <v>5</v>
      </c>
      <c r="CK12" s="544">
        <f t="shared" si="12"/>
        <v>0</v>
      </c>
      <c r="CL12" s="544">
        <f t="shared" si="13"/>
        <v>0</v>
      </c>
      <c r="CM12" s="568"/>
      <c r="CN12" s="569"/>
      <c r="CO12" s="570"/>
      <c r="CP12" s="571"/>
      <c r="CQ12" s="572"/>
      <c r="CR12" s="573"/>
      <c r="CS12" s="557"/>
      <c r="CT12" s="496"/>
      <c r="CU12" s="567"/>
      <c r="CV12" s="494"/>
      <c r="CW12" s="1141"/>
      <c r="CX12" s="543">
        <v>5</v>
      </c>
      <c r="CY12" s="544">
        <f t="shared" si="14"/>
        <v>0</v>
      </c>
      <c r="CZ12" s="544">
        <f t="shared" si="15"/>
        <v>0</v>
      </c>
      <c r="DA12" s="568"/>
      <c r="DB12" s="569"/>
      <c r="DC12" s="570"/>
      <c r="DD12" s="571"/>
      <c r="DE12" s="572"/>
      <c r="DF12" s="573"/>
      <c r="DG12" s="557"/>
      <c r="DH12" s="496"/>
      <c r="DI12" s="567"/>
      <c r="DJ12" s="494"/>
      <c r="DK12" s="1141"/>
      <c r="DL12" s="543">
        <v>5</v>
      </c>
      <c r="DM12" s="544">
        <f t="shared" si="16"/>
        <v>0</v>
      </c>
      <c r="DN12" s="544">
        <f t="shared" si="17"/>
        <v>0</v>
      </c>
      <c r="DO12" s="568"/>
      <c r="DP12" s="569"/>
      <c r="DQ12" s="570"/>
      <c r="DR12" s="571"/>
      <c r="DS12" s="572"/>
      <c r="DT12" s="573"/>
      <c r="DU12" s="557"/>
      <c r="DV12" s="496"/>
      <c r="DW12" s="567"/>
      <c r="DX12" s="494"/>
      <c r="DY12" s="1141"/>
      <c r="DZ12" s="543">
        <v>5</v>
      </c>
      <c r="EA12" s="544">
        <f t="shared" si="18"/>
        <v>0</v>
      </c>
      <c r="EB12" s="544">
        <f t="shared" si="19"/>
        <v>0</v>
      </c>
      <c r="EC12" s="568"/>
      <c r="ED12" s="569"/>
      <c r="EE12" s="570"/>
      <c r="EF12" s="571"/>
      <c r="EG12" s="572"/>
      <c r="EH12" s="573"/>
      <c r="EI12" s="557"/>
      <c r="EJ12" s="496"/>
      <c r="EK12" s="567"/>
      <c r="EL12" s="494"/>
      <c r="EM12" s="1141"/>
      <c r="EN12" s="543">
        <v>5</v>
      </c>
      <c r="EO12" s="544">
        <f t="shared" si="20"/>
        <v>0</v>
      </c>
      <c r="EP12" s="544">
        <f t="shared" si="21"/>
        <v>0</v>
      </c>
      <c r="EQ12" s="568"/>
      <c r="ER12" s="569"/>
      <c r="ES12" s="570"/>
      <c r="ET12" s="571"/>
      <c r="EU12" s="572"/>
      <c r="EV12" s="573"/>
      <c r="EW12" s="557"/>
      <c r="EX12" s="496"/>
      <c r="EY12" s="567"/>
      <c r="EZ12" s="550"/>
      <c r="FA12" s="1141"/>
      <c r="FB12" s="543">
        <v>5</v>
      </c>
      <c r="FC12" s="544">
        <f t="shared" si="22"/>
        <v>0</v>
      </c>
      <c r="FD12" s="544">
        <f t="shared" si="23"/>
        <v>0</v>
      </c>
      <c r="FE12" s="568"/>
      <c r="FF12" s="569"/>
      <c r="FG12" s="570"/>
      <c r="FH12" s="571"/>
      <c r="FI12" s="572"/>
      <c r="FJ12" s="573"/>
      <c r="FK12" s="557"/>
      <c r="FL12" s="496"/>
      <c r="FM12" s="567"/>
      <c r="FO12" s="1141"/>
      <c r="FP12" s="543">
        <v>5</v>
      </c>
      <c r="FQ12" s="544">
        <f t="shared" si="24"/>
        <v>0</v>
      </c>
      <c r="FR12" s="544">
        <f t="shared" si="25"/>
        <v>0</v>
      </c>
      <c r="FS12" s="568"/>
      <c r="FT12" s="569"/>
      <c r="FU12" s="570"/>
      <c r="FV12" s="571"/>
      <c r="FW12" s="572"/>
      <c r="FX12" s="573"/>
      <c r="FY12" s="557"/>
      <c r="FZ12" s="496"/>
      <c r="GA12" s="567"/>
      <c r="GB12" s="550"/>
      <c r="GC12" s="1141"/>
      <c r="GD12" s="543">
        <v>5</v>
      </c>
      <c r="GE12" s="544">
        <f t="shared" si="26"/>
        <v>0</v>
      </c>
      <c r="GF12" s="544">
        <f t="shared" si="27"/>
        <v>0</v>
      </c>
      <c r="GG12" s="568"/>
      <c r="GH12" s="569"/>
      <c r="GI12" s="570"/>
      <c r="GJ12" s="571"/>
      <c r="GK12" s="572"/>
      <c r="GL12" s="573"/>
      <c r="GM12" s="557"/>
      <c r="GN12" s="496"/>
      <c r="GO12" s="567"/>
      <c r="GP12" s="551"/>
      <c r="GQ12" s="1141"/>
      <c r="GR12" s="543">
        <v>5</v>
      </c>
      <c r="GS12" s="544">
        <f t="shared" si="28"/>
        <v>0</v>
      </c>
      <c r="GT12" s="544">
        <f t="shared" si="29"/>
        <v>0</v>
      </c>
      <c r="GU12" s="568"/>
      <c r="GV12" s="569"/>
      <c r="GW12" s="570"/>
      <c r="GX12" s="571"/>
      <c r="GY12" s="572"/>
      <c r="GZ12" s="573"/>
      <c r="HA12" s="557"/>
      <c r="HB12" s="496"/>
      <c r="HC12" s="567"/>
      <c r="HD12" s="552"/>
      <c r="HE12" s="1141"/>
      <c r="HF12" s="543">
        <v>5</v>
      </c>
      <c r="HG12" s="544">
        <f t="shared" si="30"/>
        <v>0</v>
      </c>
      <c r="HH12" s="544">
        <f t="shared" si="31"/>
        <v>0</v>
      </c>
      <c r="HI12" s="568"/>
      <c r="HJ12" s="569"/>
      <c r="HK12" s="570"/>
      <c r="HL12" s="571"/>
      <c r="HM12" s="572"/>
      <c r="HN12" s="573"/>
      <c r="HO12" s="557"/>
      <c r="HP12" s="496"/>
      <c r="HQ12" s="567"/>
      <c r="HR12" s="552"/>
      <c r="HS12" s="1141"/>
      <c r="HT12" s="543">
        <v>5</v>
      </c>
      <c r="HU12" s="544">
        <f t="shared" si="32"/>
        <v>0</v>
      </c>
      <c r="HV12" s="544">
        <f t="shared" si="33"/>
        <v>0</v>
      </c>
      <c r="HW12" s="568"/>
      <c r="HX12" s="569"/>
      <c r="HY12" s="570"/>
      <c r="HZ12" s="571"/>
      <c r="IA12" s="572"/>
      <c r="IB12" s="573"/>
      <c r="IC12" s="557"/>
      <c r="ID12" s="496"/>
      <c r="IE12" s="567"/>
      <c r="IF12" s="559"/>
      <c r="IG12" s="1141"/>
      <c r="IH12" s="543">
        <v>5</v>
      </c>
      <c r="II12" s="544">
        <f t="shared" si="34"/>
        <v>0</v>
      </c>
      <c r="IJ12" s="544">
        <f t="shared" si="35"/>
        <v>0</v>
      </c>
      <c r="IK12" s="568"/>
      <c r="IL12" s="569"/>
      <c r="IM12" s="570"/>
      <c r="IN12" s="571"/>
      <c r="IO12" s="572"/>
      <c r="IP12" s="573"/>
      <c r="IQ12" s="557"/>
      <c r="IR12" s="496"/>
      <c r="IS12" s="567"/>
    </row>
    <row r="13" spans="1:256" s="497" customFormat="1">
      <c r="A13" s="494"/>
      <c r="B13" s="528"/>
      <c r="C13" s="1141"/>
      <c r="D13" s="543">
        <v>6</v>
      </c>
      <c r="E13" s="544">
        <f t="shared" si="0"/>
        <v>0</v>
      </c>
      <c r="F13" s="544">
        <f t="shared" si="1"/>
        <v>0</v>
      </c>
      <c r="G13" s="574" t="str">
        <f>IF(L8 = "y","Distribution will be skewed. Look carefully at Cp and Cpk's"," ")</f>
        <v xml:space="preserve"> </v>
      </c>
      <c r="H13" s="575"/>
      <c r="I13" s="575"/>
      <c r="J13" s="575"/>
      <c r="K13" s="575"/>
      <c r="L13" s="575"/>
      <c r="M13" s="496"/>
      <c r="N13" s="496"/>
      <c r="O13" s="576"/>
      <c r="P13" s="576"/>
      <c r="Q13" s="1141"/>
      <c r="R13" s="543">
        <v>6</v>
      </c>
      <c r="S13" s="544">
        <f t="shared" si="2"/>
        <v>0</v>
      </c>
      <c r="T13" s="544">
        <f t="shared" si="3"/>
        <v>0</v>
      </c>
      <c r="U13" s="574" t="str">
        <f>IF(Z8 = "y","Distribution will be skewed. Look carefully at Cp and Cpk's"," ")</f>
        <v xml:space="preserve"> </v>
      </c>
      <c r="V13" s="575"/>
      <c r="W13" s="575"/>
      <c r="X13" s="575"/>
      <c r="Y13" s="575"/>
      <c r="Z13" s="575"/>
      <c r="AA13" s="496"/>
      <c r="AB13" s="496"/>
      <c r="AC13" s="576"/>
      <c r="AD13" s="494"/>
      <c r="AE13" s="1141"/>
      <c r="AF13" s="543">
        <v>6</v>
      </c>
      <c r="AG13" s="544">
        <f t="shared" si="4"/>
        <v>0</v>
      </c>
      <c r="AH13" s="544">
        <f t="shared" si="5"/>
        <v>0</v>
      </c>
      <c r="AI13" s="574" t="str">
        <f>IF(AN8 = "y","Distribution will be skewed. Look carefully at Cp and Cpk's"," ")</f>
        <v xml:space="preserve"> </v>
      </c>
      <c r="AJ13" s="575"/>
      <c r="AK13" s="575"/>
      <c r="AL13" s="575"/>
      <c r="AM13" s="575"/>
      <c r="AN13" s="575"/>
      <c r="AO13" s="496"/>
      <c r="AP13" s="496"/>
      <c r="AQ13" s="576"/>
      <c r="AR13" s="494"/>
      <c r="AS13" s="1141"/>
      <c r="AT13" s="543">
        <v>6</v>
      </c>
      <c r="AU13" s="544">
        <f t="shared" si="6"/>
        <v>0</v>
      </c>
      <c r="AV13" s="544">
        <f t="shared" si="7"/>
        <v>0</v>
      </c>
      <c r="AW13" s="574" t="str">
        <f>IF(BB8 = "y","Distribution will be skewed. Look carefully at Cp and Cpk's"," ")</f>
        <v xml:space="preserve"> </v>
      </c>
      <c r="AX13" s="575"/>
      <c r="AY13" s="575"/>
      <c r="AZ13" s="575"/>
      <c r="BA13" s="575"/>
      <c r="BB13" s="575"/>
      <c r="BC13" s="496"/>
      <c r="BD13" s="496"/>
      <c r="BE13" s="576"/>
      <c r="BF13" s="494"/>
      <c r="BG13" s="1141"/>
      <c r="BH13" s="543">
        <v>6</v>
      </c>
      <c r="BI13" s="544">
        <f t="shared" si="8"/>
        <v>0</v>
      </c>
      <c r="BJ13" s="544">
        <f t="shared" si="9"/>
        <v>0</v>
      </c>
      <c r="BK13" s="574" t="str">
        <f>IF(BP8 = "y","Distribution will be skewed. Look carefully at Cp and Cpk's"," ")</f>
        <v xml:space="preserve"> </v>
      </c>
      <c r="BL13" s="575"/>
      <c r="BM13" s="575"/>
      <c r="BN13" s="575"/>
      <c r="BO13" s="575"/>
      <c r="BP13" s="575"/>
      <c r="BQ13" s="496"/>
      <c r="BR13" s="496"/>
      <c r="BS13" s="576"/>
      <c r="BT13" s="494"/>
      <c r="BU13" s="1141"/>
      <c r="BV13" s="543">
        <v>6</v>
      </c>
      <c r="BW13" s="544">
        <f t="shared" si="10"/>
        <v>0</v>
      </c>
      <c r="BX13" s="544">
        <f t="shared" si="11"/>
        <v>0</v>
      </c>
      <c r="BY13" s="574" t="str">
        <f>IF(CD8 = "y","Distribution will be skewed. Look carefully at Cp and Cpk's"," ")</f>
        <v xml:space="preserve"> </v>
      </c>
      <c r="BZ13" s="575"/>
      <c r="CA13" s="575"/>
      <c r="CB13" s="575"/>
      <c r="CC13" s="575"/>
      <c r="CD13" s="575"/>
      <c r="CE13" s="496"/>
      <c r="CF13" s="496"/>
      <c r="CG13" s="576"/>
      <c r="CH13" s="494"/>
      <c r="CI13" s="1141"/>
      <c r="CJ13" s="543">
        <v>6</v>
      </c>
      <c r="CK13" s="544">
        <f t="shared" si="12"/>
        <v>0</v>
      </c>
      <c r="CL13" s="544">
        <f t="shared" si="13"/>
        <v>0</v>
      </c>
      <c r="CM13" s="574" t="str">
        <f>IF(CR8 = "y","Distribution will be skewed. Look carefully at Cp and Cpk's"," ")</f>
        <v xml:space="preserve"> </v>
      </c>
      <c r="CN13" s="575"/>
      <c r="CO13" s="575"/>
      <c r="CP13" s="575"/>
      <c r="CQ13" s="575"/>
      <c r="CR13" s="575"/>
      <c r="CS13" s="496"/>
      <c r="CT13" s="496"/>
      <c r="CU13" s="576"/>
      <c r="CV13" s="494"/>
      <c r="CW13" s="1141"/>
      <c r="CX13" s="543">
        <v>6</v>
      </c>
      <c r="CY13" s="544">
        <f t="shared" si="14"/>
        <v>0</v>
      </c>
      <c r="CZ13" s="544">
        <f t="shared" si="15"/>
        <v>0</v>
      </c>
      <c r="DA13" s="574" t="str">
        <f>IF(DF8 = "y","Distribution will be skewed. Look carefully at Cp and Cpk's"," ")</f>
        <v xml:space="preserve"> </v>
      </c>
      <c r="DB13" s="575"/>
      <c r="DC13" s="575"/>
      <c r="DD13" s="575"/>
      <c r="DE13" s="575"/>
      <c r="DF13" s="575"/>
      <c r="DG13" s="496"/>
      <c r="DH13" s="496"/>
      <c r="DI13" s="576"/>
      <c r="DJ13" s="494"/>
      <c r="DK13" s="1141"/>
      <c r="DL13" s="543">
        <v>6</v>
      </c>
      <c r="DM13" s="544">
        <f t="shared" si="16"/>
        <v>0</v>
      </c>
      <c r="DN13" s="544">
        <f t="shared" si="17"/>
        <v>0</v>
      </c>
      <c r="DO13" s="574" t="str">
        <f>IF(DT8 = "y","Distribution will be skewed. Look carefully at Cp and Cpk's"," ")</f>
        <v xml:space="preserve"> </v>
      </c>
      <c r="DP13" s="575"/>
      <c r="DQ13" s="575"/>
      <c r="DR13" s="575"/>
      <c r="DS13" s="575"/>
      <c r="DT13" s="575"/>
      <c r="DU13" s="496"/>
      <c r="DV13" s="496"/>
      <c r="DW13" s="576"/>
      <c r="DX13" s="494"/>
      <c r="DY13" s="1141"/>
      <c r="DZ13" s="543">
        <v>6</v>
      </c>
      <c r="EA13" s="544">
        <f t="shared" si="18"/>
        <v>0</v>
      </c>
      <c r="EB13" s="544">
        <f t="shared" si="19"/>
        <v>0</v>
      </c>
      <c r="EC13" s="574" t="str">
        <f>IF(EH8 = "y","Distribution will be skewed. Look carefully at Cp and Cpk's"," ")</f>
        <v xml:space="preserve"> </v>
      </c>
      <c r="ED13" s="575"/>
      <c r="EE13" s="575"/>
      <c r="EF13" s="575"/>
      <c r="EG13" s="575"/>
      <c r="EH13" s="575"/>
      <c r="EI13" s="496"/>
      <c r="EJ13" s="496"/>
      <c r="EK13" s="576"/>
      <c r="EL13" s="494"/>
      <c r="EM13" s="1141"/>
      <c r="EN13" s="543">
        <v>6</v>
      </c>
      <c r="EO13" s="544">
        <f t="shared" si="20"/>
        <v>0</v>
      </c>
      <c r="EP13" s="544">
        <f t="shared" si="21"/>
        <v>0</v>
      </c>
      <c r="EQ13" s="574" t="str">
        <f>IF(EV8 = "y","Distribution will be skewed. Look carefully at Cp and Cpk's"," ")</f>
        <v xml:space="preserve"> </v>
      </c>
      <c r="ER13" s="575"/>
      <c r="ES13" s="575"/>
      <c r="ET13" s="575"/>
      <c r="EU13" s="575"/>
      <c r="EV13" s="575"/>
      <c r="EW13" s="496"/>
      <c r="EX13" s="496"/>
      <c r="EY13" s="576"/>
      <c r="EZ13" s="550"/>
      <c r="FA13" s="1141"/>
      <c r="FB13" s="543">
        <v>6</v>
      </c>
      <c r="FC13" s="544">
        <f t="shared" si="22"/>
        <v>0</v>
      </c>
      <c r="FD13" s="544">
        <f t="shared" si="23"/>
        <v>0</v>
      </c>
      <c r="FE13" s="574" t="str">
        <f>IF(FJ8 = "y","Distribution will be skewed. Look carefully at Cp and Cpk's"," ")</f>
        <v xml:space="preserve"> </v>
      </c>
      <c r="FF13" s="575"/>
      <c r="FG13" s="575"/>
      <c r="FH13" s="575"/>
      <c r="FI13" s="575"/>
      <c r="FJ13" s="575"/>
      <c r="FK13" s="496"/>
      <c r="FL13" s="496"/>
      <c r="FM13" s="576"/>
      <c r="FO13" s="1141"/>
      <c r="FP13" s="543">
        <v>6</v>
      </c>
      <c r="FQ13" s="544">
        <f t="shared" si="24"/>
        <v>0</v>
      </c>
      <c r="FR13" s="544">
        <f t="shared" si="25"/>
        <v>0</v>
      </c>
      <c r="FS13" s="574" t="str">
        <f>IF(FX8 = "y","Distribution will be skewed. Look carefully at Cp and Cpk's"," ")</f>
        <v xml:space="preserve"> </v>
      </c>
      <c r="FT13" s="575"/>
      <c r="FU13" s="575"/>
      <c r="FV13" s="575"/>
      <c r="FW13" s="575"/>
      <c r="FX13" s="575"/>
      <c r="FY13" s="496"/>
      <c r="FZ13" s="496"/>
      <c r="GA13" s="576"/>
      <c r="GB13" s="550"/>
      <c r="GC13" s="1141"/>
      <c r="GD13" s="543">
        <v>6</v>
      </c>
      <c r="GE13" s="544">
        <f t="shared" si="26"/>
        <v>0</v>
      </c>
      <c r="GF13" s="544">
        <f t="shared" si="27"/>
        <v>0</v>
      </c>
      <c r="GG13" s="574" t="str">
        <f>IF(GL8 = "y","Distribution will be skewed. Look carefully at Cp and Cpk's"," ")</f>
        <v xml:space="preserve"> </v>
      </c>
      <c r="GH13" s="575"/>
      <c r="GI13" s="575"/>
      <c r="GJ13" s="575"/>
      <c r="GK13" s="575"/>
      <c r="GL13" s="575"/>
      <c r="GM13" s="496"/>
      <c r="GN13" s="496"/>
      <c r="GO13" s="576"/>
      <c r="GP13" s="551"/>
      <c r="GQ13" s="1141"/>
      <c r="GR13" s="543">
        <v>6</v>
      </c>
      <c r="GS13" s="544">
        <f t="shared" si="28"/>
        <v>0</v>
      </c>
      <c r="GT13" s="544">
        <f t="shared" si="29"/>
        <v>0</v>
      </c>
      <c r="GU13" s="574" t="str">
        <f>IF(GZ8 = "y","Distribution will be skewed. Look carefully at Cp and Cpk's"," ")</f>
        <v xml:space="preserve"> </v>
      </c>
      <c r="GV13" s="575"/>
      <c r="GW13" s="575"/>
      <c r="GX13" s="575"/>
      <c r="GY13" s="575"/>
      <c r="GZ13" s="575"/>
      <c r="HA13" s="496"/>
      <c r="HB13" s="496"/>
      <c r="HC13" s="576"/>
      <c r="HD13" s="552"/>
      <c r="HE13" s="1141"/>
      <c r="HF13" s="543">
        <v>6</v>
      </c>
      <c r="HG13" s="544">
        <f t="shared" si="30"/>
        <v>0</v>
      </c>
      <c r="HH13" s="544">
        <f t="shared" si="31"/>
        <v>0</v>
      </c>
      <c r="HI13" s="574" t="str">
        <f>IF(HN8 = "y","Distribution will be skewed. Look carefully at Cp and Cpk's"," ")</f>
        <v xml:space="preserve"> </v>
      </c>
      <c r="HJ13" s="575"/>
      <c r="HK13" s="575"/>
      <c r="HL13" s="575"/>
      <c r="HM13" s="575"/>
      <c r="HN13" s="575"/>
      <c r="HO13" s="496"/>
      <c r="HP13" s="496"/>
      <c r="HQ13" s="576"/>
      <c r="HR13" s="552"/>
      <c r="HS13" s="1141"/>
      <c r="HT13" s="543">
        <v>6</v>
      </c>
      <c r="HU13" s="544">
        <f t="shared" si="32"/>
        <v>0</v>
      </c>
      <c r="HV13" s="544">
        <f t="shared" si="33"/>
        <v>0</v>
      </c>
      <c r="HW13" s="574" t="str">
        <f>IF(IB8 = "y","Distribution will be skewed. Look carefully at Cp and Cpk's"," ")</f>
        <v xml:space="preserve"> </v>
      </c>
      <c r="HX13" s="575"/>
      <c r="HY13" s="575"/>
      <c r="HZ13" s="575"/>
      <c r="IA13" s="575"/>
      <c r="IB13" s="575"/>
      <c r="IC13" s="496"/>
      <c r="ID13" s="496"/>
      <c r="IE13" s="576"/>
      <c r="IF13" s="577"/>
      <c r="IG13" s="1141"/>
      <c r="IH13" s="543">
        <v>6</v>
      </c>
      <c r="II13" s="544">
        <f t="shared" si="34"/>
        <v>0</v>
      </c>
      <c r="IJ13" s="544">
        <f t="shared" si="35"/>
        <v>0</v>
      </c>
      <c r="IK13" s="574" t="str">
        <f>IF(IP8 = "y","Distribution will be skewed. Look carefully at Cp and Cpk's"," ")</f>
        <v xml:space="preserve"> </v>
      </c>
      <c r="IL13" s="575"/>
      <c r="IM13" s="575"/>
      <c r="IN13" s="575"/>
      <c r="IO13" s="575"/>
      <c r="IP13" s="575"/>
      <c r="IQ13" s="496"/>
      <c r="IR13" s="496"/>
      <c r="IS13" s="576"/>
    </row>
    <row r="14" spans="1:256" s="497" customFormat="1">
      <c r="A14" s="494"/>
      <c r="B14" s="528"/>
      <c r="C14" s="1141"/>
      <c r="D14" s="543">
        <v>7</v>
      </c>
      <c r="E14" s="544">
        <f t="shared" si="0"/>
        <v>0</v>
      </c>
      <c r="F14" s="544">
        <f t="shared" si="1"/>
        <v>0</v>
      </c>
      <c r="G14" s="578" t="s">
        <v>260</v>
      </c>
      <c r="H14" s="579"/>
      <c r="I14" s="579"/>
      <c r="J14" s="2455" t="e">
        <f>IF(L8="y"," ",(IF((MIN(L18:L19))&lt;=1.33,"This process is NOT capable","This process IS capable")))</f>
        <v>#DIV/0!</v>
      </c>
      <c r="K14" s="2456"/>
      <c r="L14" s="2457"/>
      <c r="M14" s="495"/>
      <c r="N14" s="496" t="s">
        <v>261</v>
      </c>
      <c r="O14" s="494"/>
      <c r="P14" s="494"/>
      <c r="Q14" s="1141"/>
      <c r="R14" s="543">
        <v>7</v>
      </c>
      <c r="S14" s="544">
        <f t="shared" si="2"/>
        <v>0</v>
      </c>
      <c r="T14" s="544">
        <f t="shared" si="3"/>
        <v>0</v>
      </c>
      <c r="U14" s="578" t="s">
        <v>260</v>
      </c>
      <c r="V14" s="579"/>
      <c r="W14" s="579"/>
      <c r="X14" s="2455" t="e">
        <f>IF(Z8="y"," ",(IF((MIN(Z18:Z19))&lt;=1.33,"This process is NOT capable","This process IS capable")))</f>
        <v>#DIV/0!</v>
      </c>
      <c r="Y14" s="2456"/>
      <c r="Z14" s="2457"/>
      <c r="AA14" s="495"/>
      <c r="AB14" s="496" t="s">
        <v>261</v>
      </c>
      <c r="AC14" s="494"/>
      <c r="AD14" s="494"/>
      <c r="AE14" s="1141"/>
      <c r="AF14" s="543">
        <v>7</v>
      </c>
      <c r="AG14" s="544">
        <f t="shared" si="4"/>
        <v>0</v>
      </c>
      <c r="AH14" s="544">
        <f t="shared" si="5"/>
        <v>0</v>
      </c>
      <c r="AI14" s="578" t="s">
        <v>260</v>
      </c>
      <c r="AJ14" s="579"/>
      <c r="AK14" s="579"/>
      <c r="AL14" s="2455" t="e">
        <f>IF(AN8="y"," ",(IF((MIN(AN18:AN19))&lt;=1.33,"This process is NOT capable","This process IS capable")))</f>
        <v>#DIV/0!</v>
      </c>
      <c r="AM14" s="2456"/>
      <c r="AN14" s="2457"/>
      <c r="AO14" s="495"/>
      <c r="AP14" s="496" t="s">
        <v>261</v>
      </c>
      <c r="AQ14" s="494"/>
      <c r="AR14" s="494"/>
      <c r="AS14" s="1141"/>
      <c r="AT14" s="543">
        <v>7</v>
      </c>
      <c r="AU14" s="544">
        <f t="shared" si="6"/>
        <v>0</v>
      </c>
      <c r="AV14" s="544">
        <f t="shared" si="7"/>
        <v>0</v>
      </c>
      <c r="AW14" s="578" t="s">
        <v>260</v>
      </c>
      <c r="AX14" s="579"/>
      <c r="AY14" s="579"/>
      <c r="AZ14" s="2455" t="e">
        <f>IF(BB8="y"," ",(IF((MIN(BB18:BB19))&lt;=1.33,"This process is NOT capable","This process IS capable")))</f>
        <v>#DIV/0!</v>
      </c>
      <c r="BA14" s="2456"/>
      <c r="BB14" s="2457"/>
      <c r="BC14" s="495"/>
      <c r="BD14" s="496" t="s">
        <v>261</v>
      </c>
      <c r="BE14" s="494"/>
      <c r="BF14" s="494"/>
      <c r="BG14" s="1141"/>
      <c r="BH14" s="543">
        <v>7</v>
      </c>
      <c r="BI14" s="544">
        <f t="shared" si="8"/>
        <v>0</v>
      </c>
      <c r="BJ14" s="544">
        <f t="shared" si="9"/>
        <v>0</v>
      </c>
      <c r="BK14" s="578" t="s">
        <v>260</v>
      </c>
      <c r="BL14" s="579"/>
      <c r="BM14" s="579"/>
      <c r="BN14" s="2455" t="e">
        <f>IF(BP8="y"," ",(IF((MIN(BP18:BP19))&lt;=1.33,"This process is NOT capable","This process IS capable")))</f>
        <v>#DIV/0!</v>
      </c>
      <c r="BO14" s="2456"/>
      <c r="BP14" s="2457"/>
      <c r="BQ14" s="495"/>
      <c r="BR14" s="496" t="s">
        <v>261</v>
      </c>
      <c r="BS14" s="494"/>
      <c r="BT14" s="494"/>
      <c r="BU14" s="1141"/>
      <c r="BV14" s="543">
        <v>7</v>
      </c>
      <c r="BW14" s="544">
        <f t="shared" si="10"/>
        <v>0</v>
      </c>
      <c r="BX14" s="544">
        <f t="shared" si="11"/>
        <v>0</v>
      </c>
      <c r="BY14" s="578" t="s">
        <v>260</v>
      </c>
      <c r="BZ14" s="579"/>
      <c r="CA14" s="579"/>
      <c r="CB14" s="2455" t="e">
        <f>IF(CD8="y"," ",(IF((MIN(CD18:CD19))&lt;=1.33,"This process is NOT capable","This process IS capable")))</f>
        <v>#DIV/0!</v>
      </c>
      <c r="CC14" s="2456"/>
      <c r="CD14" s="2457"/>
      <c r="CE14" s="495"/>
      <c r="CF14" s="496" t="s">
        <v>261</v>
      </c>
      <c r="CG14" s="494"/>
      <c r="CH14" s="494"/>
      <c r="CI14" s="1141"/>
      <c r="CJ14" s="543">
        <v>7</v>
      </c>
      <c r="CK14" s="544">
        <f t="shared" si="12"/>
        <v>0</v>
      </c>
      <c r="CL14" s="544">
        <f t="shared" si="13"/>
        <v>0</v>
      </c>
      <c r="CM14" s="578" t="s">
        <v>260</v>
      </c>
      <c r="CN14" s="579"/>
      <c r="CO14" s="579"/>
      <c r="CP14" s="2455" t="e">
        <f>IF(CR8="y"," ",(IF((MIN(CR18:CR19))&lt;=1.33,"This process is NOT capable","This process IS capable")))</f>
        <v>#DIV/0!</v>
      </c>
      <c r="CQ14" s="2456"/>
      <c r="CR14" s="2457"/>
      <c r="CS14" s="495"/>
      <c r="CT14" s="496" t="s">
        <v>261</v>
      </c>
      <c r="CU14" s="494"/>
      <c r="CV14" s="494"/>
      <c r="CW14" s="1141"/>
      <c r="CX14" s="543">
        <v>7</v>
      </c>
      <c r="CY14" s="544">
        <f t="shared" si="14"/>
        <v>0</v>
      </c>
      <c r="CZ14" s="544">
        <f t="shared" si="15"/>
        <v>0</v>
      </c>
      <c r="DA14" s="578" t="s">
        <v>260</v>
      </c>
      <c r="DB14" s="579"/>
      <c r="DC14" s="579"/>
      <c r="DD14" s="2455" t="e">
        <f>IF(DF8="y"," ",(IF((MIN(DF18:DF19))&lt;=1.33,"This process is NOT capable","This process IS capable")))</f>
        <v>#DIV/0!</v>
      </c>
      <c r="DE14" s="2456"/>
      <c r="DF14" s="2457"/>
      <c r="DG14" s="495"/>
      <c r="DH14" s="496" t="s">
        <v>261</v>
      </c>
      <c r="DI14" s="494"/>
      <c r="DJ14" s="494"/>
      <c r="DK14" s="1141"/>
      <c r="DL14" s="543">
        <v>7</v>
      </c>
      <c r="DM14" s="544">
        <f t="shared" si="16"/>
        <v>0</v>
      </c>
      <c r="DN14" s="544">
        <f t="shared" si="17"/>
        <v>0</v>
      </c>
      <c r="DO14" s="578" t="s">
        <v>260</v>
      </c>
      <c r="DP14" s="579"/>
      <c r="DQ14" s="579"/>
      <c r="DR14" s="2455" t="e">
        <f>IF(DT8="y"," ",(IF((MIN(DT18:DT19))&lt;=1.33,"This process is NOT capable","This process IS capable")))</f>
        <v>#DIV/0!</v>
      </c>
      <c r="DS14" s="2456"/>
      <c r="DT14" s="2457"/>
      <c r="DU14" s="495"/>
      <c r="DV14" s="496" t="s">
        <v>261</v>
      </c>
      <c r="DW14" s="494"/>
      <c r="DX14" s="494"/>
      <c r="DY14" s="1141"/>
      <c r="DZ14" s="543">
        <v>7</v>
      </c>
      <c r="EA14" s="544">
        <f t="shared" si="18"/>
        <v>0</v>
      </c>
      <c r="EB14" s="544">
        <f t="shared" si="19"/>
        <v>0</v>
      </c>
      <c r="EC14" s="578" t="s">
        <v>260</v>
      </c>
      <c r="ED14" s="579"/>
      <c r="EE14" s="579"/>
      <c r="EF14" s="2455" t="e">
        <f>IF(EH8="y"," ",(IF((MIN(EH18:EH19))&lt;=1.33,"This process is NOT capable","This process IS capable")))</f>
        <v>#DIV/0!</v>
      </c>
      <c r="EG14" s="2456"/>
      <c r="EH14" s="2457"/>
      <c r="EI14" s="495"/>
      <c r="EJ14" s="496" t="s">
        <v>261</v>
      </c>
      <c r="EK14" s="494"/>
      <c r="EL14" s="494"/>
      <c r="EM14" s="1141"/>
      <c r="EN14" s="543">
        <v>7</v>
      </c>
      <c r="EO14" s="544">
        <f t="shared" si="20"/>
        <v>0</v>
      </c>
      <c r="EP14" s="544">
        <f t="shared" si="21"/>
        <v>0</v>
      </c>
      <c r="EQ14" s="578" t="s">
        <v>260</v>
      </c>
      <c r="ER14" s="579"/>
      <c r="ES14" s="579"/>
      <c r="ET14" s="2455" t="e">
        <f>IF(EV8="y"," ",(IF((MIN(EV18:EV19))&lt;=1.33,"This process is NOT capable","This process IS capable")))</f>
        <v>#DIV/0!</v>
      </c>
      <c r="EU14" s="2456"/>
      <c r="EV14" s="2457"/>
      <c r="EW14" s="495"/>
      <c r="EX14" s="496" t="s">
        <v>261</v>
      </c>
      <c r="EY14" s="494"/>
      <c r="EZ14" s="550"/>
      <c r="FA14" s="1141"/>
      <c r="FB14" s="543">
        <v>7</v>
      </c>
      <c r="FC14" s="544">
        <f t="shared" si="22"/>
        <v>0</v>
      </c>
      <c r="FD14" s="544">
        <f t="shared" si="23"/>
        <v>0</v>
      </c>
      <c r="FE14" s="578" t="s">
        <v>260</v>
      </c>
      <c r="FF14" s="579"/>
      <c r="FG14" s="579"/>
      <c r="FH14" s="2455" t="e">
        <f>IF(FJ8="y"," ",(IF((MIN(FJ18:FJ19))&lt;=1.33,"This process is NOT capable","This process IS capable")))</f>
        <v>#DIV/0!</v>
      </c>
      <c r="FI14" s="2456"/>
      <c r="FJ14" s="2457"/>
      <c r="FK14" s="495"/>
      <c r="FL14" s="496" t="s">
        <v>261</v>
      </c>
      <c r="FM14" s="494"/>
      <c r="FO14" s="1141"/>
      <c r="FP14" s="543">
        <v>7</v>
      </c>
      <c r="FQ14" s="544">
        <f t="shared" si="24"/>
        <v>0</v>
      </c>
      <c r="FR14" s="544">
        <f t="shared" si="25"/>
        <v>0</v>
      </c>
      <c r="FS14" s="578" t="s">
        <v>260</v>
      </c>
      <c r="FT14" s="579"/>
      <c r="FU14" s="579"/>
      <c r="FV14" s="2455" t="e">
        <f>IF(FX8="y"," ",(IF((MIN(FX18:FX19))&lt;=1.33,"This process is NOT capable","This process IS capable")))</f>
        <v>#DIV/0!</v>
      </c>
      <c r="FW14" s="2456"/>
      <c r="FX14" s="2457"/>
      <c r="FY14" s="495"/>
      <c r="FZ14" s="496" t="s">
        <v>261</v>
      </c>
      <c r="GA14" s="494"/>
      <c r="GB14" s="550"/>
      <c r="GC14" s="1141"/>
      <c r="GD14" s="543">
        <v>7</v>
      </c>
      <c r="GE14" s="544">
        <f t="shared" si="26"/>
        <v>0</v>
      </c>
      <c r="GF14" s="544">
        <f t="shared" si="27"/>
        <v>0</v>
      </c>
      <c r="GG14" s="578" t="s">
        <v>260</v>
      </c>
      <c r="GH14" s="579"/>
      <c r="GI14" s="579"/>
      <c r="GJ14" s="2455" t="e">
        <f>IF(GL8="y"," ",(IF((MIN(GL18:GL19))&lt;=1.33,"This process is NOT capable","This process IS capable")))</f>
        <v>#DIV/0!</v>
      </c>
      <c r="GK14" s="2456"/>
      <c r="GL14" s="2457"/>
      <c r="GM14" s="495"/>
      <c r="GN14" s="496" t="s">
        <v>261</v>
      </c>
      <c r="GO14" s="494"/>
      <c r="GP14" s="551"/>
      <c r="GQ14" s="1141"/>
      <c r="GR14" s="543">
        <v>7</v>
      </c>
      <c r="GS14" s="544">
        <f t="shared" si="28"/>
        <v>0</v>
      </c>
      <c r="GT14" s="544">
        <f t="shared" si="29"/>
        <v>0</v>
      </c>
      <c r="GU14" s="578" t="s">
        <v>260</v>
      </c>
      <c r="GV14" s="579"/>
      <c r="GW14" s="579"/>
      <c r="GX14" s="2455" t="e">
        <f>IF(GZ8="y"," ",(IF((MIN(GZ18:GZ19))&lt;=1.33,"This process is NOT capable","This process IS capable")))</f>
        <v>#DIV/0!</v>
      </c>
      <c r="GY14" s="2456"/>
      <c r="GZ14" s="2457"/>
      <c r="HA14" s="495"/>
      <c r="HB14" s="496" t="s">
        <v>261</v>
      </c>
      <c r="HC14" s="494"/>
      <c r="HD14" s="552"/>
      <c r="HE14" s="1141"/>
      <c r="HF14" s="543">
        <v>7</v>
      </c>
      <c r="HG14" s="544">
        <f t="shared" si="30"/>
        <v>0</v>
      </c>
      <c r="HH14" s="544">
        <f t="shared" si="31"/>
        <v>0</v>
      </c>
      <c r="HI14" s="578" t="s">
        <v>260</v>
      </c>
      <c r="HJ14" s="579"/>
      <c r="HK14" s="579"/>
      <c r="HL14" s="2455" t="e">
        <f>IF(HN8="y"," ",(IF((MIN(HN18:HN19))&lt;=1.33,"This process is NOT capable","This process IS capable")))</f>
        <v>#DIV/0!</v>
      </c>
      <c r="HM14" s="2456"/>
      <c r="HN14" s="2457"/>
      <c r="HO14" s="495"/>
      <c r="HP14" s="496" t="s">
        <v>261</v>
      </c>
      <c r="HQ14" s="494"/>
      <c r="HR14" s="552"/>
      <c r="HS14" s="1141"/>
      <c r="HT14" s="543">
        <v>7</v>
      </c>
      <c r="HU14" s="544">
        <f t="shared" si="32"/>
        <v>0</v>
      </c>
      <c r="HV14" s="544">
        <f t="shared" si="33"/>
        <v>0</v>
      </c>
      <c r="HW14" s="578" t="s">
        <v>260</v>
      </c>
      <c r="HX14" s="579"/>
      <c r="HY14" s="579"/>
      <c r="HZ14" s="2455" t="e">
        <f>IF(IB8="y"," ",(IF((MIN(IB18:IB19))&lt;=1.33,"This process is NOT capable","This process IS capable")))</f>
        <v>#DIV/0!</v>
      </c>
      <c r="IA14" s="2456"/>
      <c r="IB14" s="2457"/>
      <c r="IC14" s="495"/>
      <c r="ID14" s="496" t="s">
        <v>261</v>
      </c>
      <c r="IE14" s="494"/>
      <c r="IG14" s="1141"/>
      <c r="IH14" s="543">
        <v>7</v>
      </c>
      <c r="II14" s="544">
        <f t="shared" si="34"/>
        <v>0</v>
      </c>
      <c r="IJ14" s="544">
        <f t="shared" si="35"/>
        <v>0</v>
      </c>
      <c r="IK14" s="578" t="s">
        <v>260</v>
      </c>
      <c r="IL14" s="579"/>
      <c r="IM14" s="579"/>
      <c r="IN14" s="2455" t="e">
        <f>IF(IP8="y"," ",(IF((MIN(IP18:IP19))&lt;=1.33,"This process is NOT capable","This process IS capable")))</f>
        <v>#DIV/0!</v>
      </c>
      <c r="IO14" s="2456"/>
      <c r="IP14" s="2457"/>
      <c r="IQ14" s="495"/>
      <c r="IR14" s="496" t="s">
        <v>261</v>
      </c>
      <c r="IS14" s="494"/>
    </row>
    <row r="15" spans="1:256" s="497" customFormat="1" ht="16" thickBot="1">
      <c r="A15" s="494"/>
      <c r="B15" s="528"/>
      <c r="C15" s="1141"/>
      <c r="D15" s="543">
        <v>8</v>
      </c>
      <c r="E15" s="544">
        <f t="shared" si="0"/>
        <v>0</v>
      </c>
      <c r="F15" s="544">
        <f t="shared" si="1"/>
        <v>0</v>
      </c>
      <c r="G15" s="580" t="s">
        <v>262</v>
      </c>
      <c r="H15" s="581"/>
      <c r="I15" s="581"/>
      <c r="J15" s="581"/>
      <c r="K15" s="581"/>
      <c r="L15" s="582"/>
      <c r="M15" s="495"/>
      <c r="N15" s="583"/>
      <c r="O15" s="567"/>
      <c r="P15" s="567"/>
      <c r="Q15" s="1141"/>
      <c r="R15" s="543">
        <v>8</v>
      </c>
      <c r="S15" s="544">
        <f t="shared" si="2"/>
        <v>0</v>
      </c>
      <c r="T15" s="544">
        <f t="shared" si="3"/>
        <v>0</v>
      </c>
      <c r="U15" s="580" t="s">
        <v>262</v>
      </c>
      <c r="V15" s="581"/>
      <c r="W15" s="581"/>
      <c r="X15" s="581"/>
      <c r="Y15" s="581"/>
      <c r="Z15" s="582"/>
      <c r="AA15" s="495"/>
      <c r="AB15" s="583"/>
      <c r="AC15" s="567"/>
      <c r="AD15" s="494"/>
      <c r="AE15" s="1141"/>
      <c r="AF15" s="543">
        <v>8</v>
      </c>
      <c r="AG15" s="544">
        <f t="shared" si="4"/>
        <v>0</v>
      </c>
      <c r="AH15" s="544">
        <f t="shared" si="5"/>
        <v>0</v>
      </c>
      <c r="AI15" s="580" t="s">
        <v>262</v>
      </c>
      <c r="AJ15" s="581"/>
      <c r="AK15" s="581"/>
      <c r="AL15" s="581"/>
      <c r="AM15" s="581"/>
      <c r="AN15" s="582"/>
      <c r="AO15" s="495"/>
      <c r="AP15" s="583"/>
      <c r="AQ15" s="567"/>
      <c r="AR15" s="494"/>
      <c r="AS15" s="1141"/>
      <c r="AT15" s="543">
        <v>8</v>
      </c>
      <c r="AU15" s="544">
        <f t="shared" si="6"/>
        <v>0</v>
      </c>
      <c r="AV15" s="544">
        <f t="shared" si="7"/>
        <v>0</v>
      </c>
      <c r="AW15" s="580" t="s">
        <v>262</v>
      </c>
      <c r="AX15" s="581"/>
      <c r="AY15" s="581"/>
      <c r="AZ15" s="581"/>
      <c r="BA15" s="581"/>
      <c r="BB15" s="582"/>
      <c r="BC15" s="495"/>
      <c r="BD15" s="583"/>
      <c r="BE15" s="567"/>
      <c r="BF15" s="494"/>
      <c r="BG15" s="1141"/>
      <c r="BH15" s="543">
        <v>8</v>
      </c>
      <c r="BI15" s="544">
        <f t="shared" si="8"/>
        <v>0</v>
      </c>
      <c r="BJ15" s="544">
        <f t="shared" si="9"/>
        <v>0</v>
      </c>
      <c r="BK15" s="580" t="s">
        <v>262</v>
      </c>
      <c r="BL15" s="581"/>
      <c r="BM15" s="581"/>
      <c r="BN15" s="581"/>
      <c r="BO15" s="581"/>
      <c r="BP15" s="582"/>
      <c r="BQ15" s="495"/>
      <c r="BR15" s="583"/>
      <c r="BS15" s="567"/>
      <c r="BT15" s="494"/>
      <c r="BU15" s="1141"/>
      <c r="BV15" s="543">
        <v>8</v>
      </c>
      <c r="BW15" s="544">
        <f t="shared" si="10"/>
        <v>0</v>
      </c>
      <c r="BX15" s="544">
        <f t="shared" si="11"/>
        <v>0</v>
      </c>
      <c r="BY15" s="580" t="s">
        <v>262</v>
      </c>
      <c r="BZ15" s="581"/>
      <c r="CA15" s="581"/>
      <c r="CB15" s="581"/>
      <c r="CC15" s="581"/>
      <c r="CD15" s="582"/>
      <c r="CE15" s="495"/>
      <c r="CF15" s="583"/>
      <c r="CG15" s="567"/>
      <c r="CH15" s="494"/>
      <c r="CI15" s="1141"/>
      <c r="CJ15" s="543">
        <v>8</v>
      </c>
      <c r="CK15" s="544">
        <f t="shared" si="12"/>
        <v>0</v>
      </c>
      <c r="CL15" s="544">
        <f t="shared" si="13"/>
        <v>0</v>
      </c>
      <c r="CM15" s="580" t="s">
        <v>262</v>
      </c>
      <c r="CN15" s="581"/>
      <c r="CO15" s="581"/>
      <c r="CP15" s="581"/>
      <c r="CQ15" s="581"/>
      <c r="CR15" s="582"/>
      <c r="CS15" s="495"/>
      <c r="CT15" s="583"/>
      <c r="CU15" s="567"/>
      <c r="CV15" s="494"/>
      <c r="CW15" s="1141"/>
      <c r="CX15" s="543">
        <v>8</v>
      </c>
      <c r="CY15" s="544">
        <f t="shared" si="14"/>
        <v>0</v>
      </c>
      <c r="CZ15" s="544">
        <f t="shared" si="15"/>
        <v>0</v>
      </c>
      <c r="DA15" s="580" t="s">
        <v>262</v>
      </c>
      <c r="DB15" s="581"/>
      <c r="DC15" s="581"/>
      <c r="DD15" s="581"/>
      <c r="DE15" s="581"/>
      <c r="DF15" s="582"/>
      <c r="DG15" s="495"/>
      <c r="DH15" s="583"/>
      <c r="DI15" s="567"/>
      <c r="DJ15" s="494"/>
      <c r="DK15" s="1141"/>
      <c r="DL15" s="543">
        <v>8</v>
      </c>
      <c r="DM15" s="544">
        <f t="shared" si="16"/>
        <v>0</v>
      </c>
      <c r="DN15" s="544">
        <f t="shared" si="17"/>
        <v>0</v>
      </c>
      <c r="DO15" s="580" t="s">
        <v>262</v>
      </c>
      <c r="DP15" s="581"/>
      <c r="DQ15" s="581"/>
      <c r="DR15" s="581"/>
      <c r="DS15" s="581"/>
      <c r="DT15" s="582"/>
      <c r="DU15" s="495"/>
      <c r="DV15" s="583"/>
      <c r="DW15" s="567"/>
      <c r="DX15" s="494"/>
      <c r="DY15" s="1141"/>
      <c r="DZ15" s="543">
        <v>8</v>
      </c>
      <c r="EA15" s="544">
        <f t="shared" si="18"/>
        <v>0</v>
      </c>
      <c r="EB15" s="544">
        <f t="shared" si="19"/>
        <v>0</v>
      </c>
      <c r="EC15" s="580" t="s">
        <v>262</v>
      </c>
      <c r="ED15" s="581"/>
      <c r="EE15" s="581"/>
      <c r="EF15" s="581"/>
      <c r="EG15" s="581"/>
      <c r="EH15" s="582"/>
      <c r="EI15" s="495"/>
      <c r="EJ15" s="583"/>
      <c r="EK15" s="567"/>
      <c r="EL15" s="494"/>
      <c r="EM15" s="1141"/>
      <c r="EN15" s="543">
        <v>8</v>
      </c>
      <c r="EO15" s="544">
        <f t="shared" si="20"/>
        <v>0</v>
      </c>
      <c r="EP15" s="544">
        <f t="shared" si="21"/>
        <v>0</v>
      </c>
      <c r="EQ15" s="580" t="s">
        <v>262</v>
      </c>
      <c r="ER15" s="581"/>
      <c r="ES15" s="581"/>
      <c r="ET15" s="581"/>
      <c r="EU15" s="581"/>
      <c r="EV15" s="582"/>
      <c r="EW15" s="495"/>
      <c r="EX15" s="583"/>
      <c r="EY15" s="567"/>
      <c r="EZ15" s="550"/>
      <c r="FA15" s="1141"/>
      <c r="FB15" s="543">
        <v>8</v>
      </c>
      <c r="FC15" s="544">
        <f t="shared" si="22"/>
        <v>0</v>
      </c>
      <c r="FD15" s="544">
        <f t="shared" si="23"/>
        <v>0</v>
      </c>
      <c r="FE15" s="580" t="s">
        <v>262</v>
      </c>
      <c r="FF15" s="581"/>
      <c r="FG15" s="581"/>
      <c r="FH15" s="581"/>
      <c r="FI15" s="581"/>
      <c r="FJ15" s="582"/>
      <c r="FK15" s="495"/>
      <c r="FL15" s="583"/>
      <c r="FM15" s="567"/>
      <c r="FO15" s="1141"/>
      <c r="FP15" s="543">
        <v>8</v>
      </c>
      <c r="FQ15" s="544">
        <f t="shared" si="24"/>
        <v>0</v>
      </c>
      <c r="FR15" s="544">
        <f t="shared" si="25"/>
        <v>0</v>
      </c>
      <c r="FS15" s="580" t="s">
        <v>262</v>
      </c>
      <c r="FT15" s="581"/>
      <c r="FU15" s="581"/>
      <c r="FV15" s="581"/>
      <c r="FW15" s="581"/>
      <c r="FX15" s="582"/>
      <c r="FY15" s="495"/>
      <c r="FZ15" s="583"/>
      <c r="GA15" s="567"/>
      <c r="GB15" s="550"/>
      <c r="GC15" s="1141"/>
      <c r="GD15" s="543">
        <v>8</v>
      </c>
      <c r="GE15" s="544">
        <f t="shared" si="26"/>
        <v>0</v>
      </c>
      <c r="GF15" s="544">
        <f t="shared" si="27"/>
        <v>0</v>
      </c>
      <c r="GG15" s="580" t="s">
        <v>262</v>
      </c>
      <c r="GH15" s="581"/>
      <c r="GI15" s="581"/>
      <c r="GJ15" s="581"/>
      <c r="GK15" s="581"/>
      <c r="GL15" s="582"/>
      <c r="GM15" s="495"/>
      <c r="GN15" s="583"/>
      <c r="GO15" s="567"/>
      <c r="GP15" s="551"/>
      <c r="GQ15" s="1141"/>
      <c r="GR15" s="543">
        <v>8</v>
      </c>
      <c r="GS15" s="544">
        <f t="shared" si="28"/>
        <v>0</v>
      </c>
      <c r="GT15" s="544">
        <f t="shared" si="29"/>
        <v>0</v>
      </c>
      <c r="GU15" s="580" t="s">
        <v>262</v>
      </c>
      <c r="GV15" s="581"/>
      <c r="GW15" s="581"/>
      <c r="GX15" s="581"/>
      <c r="GY15" s="581"/>
      <c r="GZ15" s="582"/>
      <c r="HA15" s="495"/>
      <c r="HB15" s="583"/>
      <c r="HC15" s="567"/>
      <c r="HD15" s="552"/>
      <c r="HE15" s="1141"/>
      <c r="HF15" s="543">
        <v>8</v>
      </c>
      <c r="HG15" s="544">
        <f t="shared" si="30"/>
        <v>0</v>
      </c>
      <c r="HH15" s="544">
        <f t="shared" si="31"/>
        <v>0</v>
      </c>
      <c r="HI15" s="580" t="s">
        <v>262</v>
      </c>
      <c r="HJ15" s="581"/>
      <c r="HK15" s="581"/>
      <c r="HL15" s="581"/>
      <c r="HM15" s="581"/>
      <c r="HN15" s="582"/>
      <c r="HO15" s="495"/>
      <c r="HP15" s="583"/>
      <c r="HQ15" s="567"/>
      <c r="HR15" s="552"/>
      <c r="HS15" s="1141"/>
      <c r="HT15" s="543">
        <v>8</v>
      </c>
      <c r="HU15" s="544">
        <f t="shared" si="32"/>
        <v>0</v>
      </c>
      <c r="HV15" s="544">
        <f t="shared" si="33"/>
        <v>0</v>
      </c>
      <c r="HW15" s="580" t="s">
        <v>262</v>
      </c>
      <c r="HX15" s="581"/>
      <c r="HY15" s="581"/>
      <c r="HZ15" s="581"/>
      <c r="IA15" s="581"/>
      <c r="IB15" s="582"/>
      <c r="IC15" s="495"/>
      <c r="ID15" s="583"/>
      <c r="IE15" s="567"/>
      <c r="IF15" s="553"/>
      <c r="IG15" s="1141"/>
      <c r="IH15" s="543">
        <v>8</v>
      </c>
      <c r="II15" s="544">
        <f t="shared" si="34"/>
        <v>0</v>
      </c>
      <c r="IJ15" s="544">
        <f t="shared" si="35"/>
        <v>0</v>
      </c>
      <c r="IK15" s="580" t="s">
        <v>262</v>
      </c>
      <c r="IL15" s="581"/>
      <c r="IM15" s="581"/>
      <c r="IN15" s="581"/>
      <c r="IO15" s="581"/>
      <c r="IP15" s="582"/>
      <c r="IQ15" s="495"/>
      <c r="IR15" s="583"/>
      <c r="IS15" s="567"/>
    </row>
    <row r="16" spans="1:256" s="497" customFormat="1">
      <c r="A16" s="494"/>
      <c r="B16" s="528"/>
      <c r="C16" s="1141"/>
      <c r="D16" s="543">
        <v>9</v>
      </c>
      <c r="E16" s="544">
        <f t="shared" si="0"/>
        <v>0</v>
      </c>
      <c r="F16" s="544">
        <f t="shared" si="1"/>
        <v>0</v>
      </c>
      <c r="G16" s="584" t="s">
        <v>263</v>
      </c>
      <c r="H16" s="585">
        <f>MAX(C8:C158)</f>
        <v>0</v>
      </c>
      <c r="I16" s="581" t="s">
        <v>264</v>
      </c>
      <c r="J16" s="585">
        <f>L9+L10</f>
        <v>0</v>
      </c>
      <c r="K16" s="581" t="s">
        <v>265</v>
      </c>
      <c r="L16" s="586" t="e">
        <f>H18-J18</f>
        <v>#DIV/0!</v>
      </c>
      <c r="M16" s="587" t="s">
        <v>266</v>
      </c>
      <c r="N16" s="588">
        <f>COUNTIF(E8:E158,"=1")</f>
        <v>0</v>
      </c>
      <c r="O16" s="494"/>
      <c r="P16" s="494"/>
      <c r="Q16" s="1141"/>
      <c r="R16" s="543">
        <v>9</v>
      </c>
      <c r="S16" s="544">
        <f t="shared" si="2"/>
        <v>0</v>
      </c>
      <c r="T16" s="544">
        <f t="shared" si="3"/>
        <v>0</v>
      </c>
      <c r="U16" s="584" t="s">
        <v>263</v>
      </c>
      <c r="V16" s="585">
        <f>MAX(Q8:Q158)</f>
        <v>0</v>
      </c>
      <c r="W16" s="581" t="s">
        <v>264</v>
      </c>
      <c r="X16" s="585">
        <f>Z9+Z10</f>
        <v>0</v>
      </c>
      <c r="Y16" s="581" t="s">
        <v>265</v>
      </c>
      <c r="Z16" s="586" t="e">
        <f>V18-X18</f>
        <v>#DIV/0!</v>
      </c>
      <c r="AA16" s="587" t="s">
        <v>266</v>
      </c>
      <c r="AB16" s="588">
        <f>COUNTIF(S8:S158,"=1")</f>
        <v>0</v>
      </c>
      <c r="AC16" s="494"/>
      <c r="AD16" s="494"/>
      <c r="AE16" s="1141"/>
      <c r="AF16" s="543">
        <v>9</v>
      </c>
      <c r="AG16" s="544">
        <f t="shared" si="4"/>
        <v>0</v>
      </c>
      <c r="AH16" s="544">
        <f t="shared" si="5"/>
        <v>0</v>
      </c>
      <c r="AI16" s="584" t="s">
        <v>263</v>
      </c>
      <c r="AJ16" s="585">
        <f>MAX(AE8:AE158)</f>
        <v>0</v>
      </c>
      <c r="AK16" s="581" t="s">
        <v>264</v>
      </c>
      <c r="AL16" s="585">
        <f>AN9+AN10</f>
        <v>0</v>
      </c>
      <c r="AM16" s="581" t="s">
        <v>265</v>
      </c>
      <c r="AN16" s="586" t="e">
        <f>AJ18-AL18</f>
        <v>#DIV/0!</v>
      </c>
      <c r="AO16" s="587" t="s">
        <v>266</v>
      </c>
      <c r="AP16" s="588">
        <f>COUNTIF(AG8:AG158,"=1")</f>
        <v>0</v>
      </c>
      <c r="AQ16" s="494"/>
      <c r="AR16" s="494"/>
      <c r="AS16" s="1141"/>
      <c r="AT16" s="543">
        <v>9</v>
      </c>
      <c r="AU16" s="544">
        <f t="shared" si="6"/>
        <v>0</v>
      </c>
      <c r="AV16" s="544">
        <f t="shared" si="7"/>
        <v>0</v>
      </c>
      <c r="AW16" s="584" t="s">
        <v>263</v>
      </c>
      <c r="AX16" s="585">
        <f>MAX(AS8:AS158)</f>
        <v>0</v>
      </c>
      <c r="AY16" s="581" t="s">
        <v>264</v>
      </c>
      <c r="AZ16" s="585">
        <f>BB9+BB10</f>
        <v>0</v>
      </c>
      <c r="BA16" s="581" t="s">
        <v>265</v>
      </c>
      <c r="BB16" s="586" t="e">
        <f>AX18-AZ18</f>
        <v>#DIV/0!</v>
      </c>
      <c r="BC16" s="587" t="s">
        <v>266</v>
      </c>
      <c r="BD16" s="588">
        <f>COUNTIF(AU8:AU158,"=1")</f>
        <v>0</v>
      </c>
      <c r="BE16" s="494"/>
      <c r="BF16" s="494"/>
      <c r="BG16" s="1141"/>
      <c r="BH16" s="543">
        <v>9</v>
      </c>
      <c r="BI16" s="544">
        <f t="shared" si="8"/>
        <v>0</v>
      </c>
      <c r="BJ16" s="544">
        <f t="shared" si="9"/>
        <v>0</v>
      </c>
      <c r="BK16" s="584" t="s">
        <v>263</v>
      </c>
      <c r="BL16" s="585">
        <f>MAX(BG8:BG158)</f>
        <v>0</v>
      </c>
      <c r="BM16" s="581" t="s">
        <v>264</v>
      </c>
      <c r="BN16" s="585">
        <f>BP9+BP10</f>
        <v>0</v>
      </c>
      <c r="BO16" s="581" t="s">
        <v>265</v>
      </c>
      <c r="BP16" s="586" t="e">
        <f>BL18-BN18</f>
        <v>#DIV/0!</v>
      </c>
      <c r="BQ16" s="587" t="s">
        <v>266</v>
      </c>
      <c r="BR16" s="588">
        <f>COUNTIF(BI8:BI158,"=1")</f>
        <v>0</v>
      </c>
      <c r="BS16" s="494"/>
      <c r="BT16" s="494"/>
      <c r="BU16" s="1141"/>
      <c r="BV16" s="543">
        <v>9</v>
      </c>
      <c r="BW16" s="544">
        <f t="shared" si="10"/>
        <v>0</v>
      </c>
      <c r="BX16" s="544">
        <f t="shared" si="11"/>
        <v>0</v>
      </c>
      <c r="BY16" s="584" t="s">
        <v>263</v>
      </c>
      <c r="BZ16" s="585">
        <f>MAX(BU8:BU158)</f>
        <v>0</v>
      </c>
      <c r="CA16" s="581" t="s">
        <v>264</v>
      </c>
      <c r="CB16" s="585">
        <f>CD9+CD10</f>
        <v>0</v>
      </c>
      <c r="CC16" s="581" t="s">
        <v>265</v>
      </c>
      <c r="CD16" s="586" t="e">
        <f>BZ18-CB18</f>
        <v>#DIV/0!</v>
      </c>
      <c r="CE16" s="587" t="s">
        <v>266</v>
      </c>
      <c r="CF16" s="588">
        <f>COUNTIF(BW8:BW158,"=1")</f>
        <v>0</v>
      </c>
      <c r="CG16" s="494"/>
      <c r="CH16" s="494"/>
      <c r="CI16" s="1141"/>
      <c r="CJ16" s="543">
        <v>9</v>
      </c>
      <c r="CK16" s="544">
        <f t="shared" si="12"/>
        <v>0</v>
      </c>
      <c r="CL16" s="544">
        <f t="shared" si="13"/>
        <v>0</v>
      </c>
      <c r="CM16" s="584" t="s">
        <v>263</v>
      </c>
      <c r="CN16" s="585">
        <f>MAX(CI8:CI158)</f>
        <v>0</v>
      </c>
      <c r="CO16" s="581" t="s">
        <v>264</v>
      </c>
      <c r="CP16" s="585">
        <f>CR9+CR10</f>
        <v>0</v>
      </c>
      <c r="CQ16" s="581" t="s">
        <v>265</v>
      </c>
      <c r="CR16" s="586" t="e">
        <f>CN18-CP18</f>
        <v>#DIV/0!</v>
      </c>
      <c r="CS16" s="587" t="s">
        <v>266</v>
      </c>
      <c r="CT16" s="588">
        <f>COUNTIF(CK8:CK158,"=1")</f>
        <v>0</v>
      </c>
      <c r="CU16" s="494"/>
      <c r="CV16" s="494"/>
      <c r="CW16" s="1141"/>
      <c r="CX16" s="543">
        <v>9</v>
      </c>
      <c r="CY16" s="544">
        <f t="shared" si="14"/>
        <v>0</v>
      </c>
      <c r="CZ16" s="544">
        <f t="shared" si="15"/>
        <v>0</v>
      </c>
      <c r="DA16" s="584" t="s">
        <v>263</v>
      </c>
      <c r="DB16" s="585">
        <f>MAX(CW8:CW158)</f>
        <v>0</v>
      </c>
      <c r="DC16" s="581" t="s">
        <v>264</v>
      </c>
      <c r="DD16" s="585">
        <f>DF9+DF10</f>
        <v>0</v>
      </c>
      <c r="DE16" s="581" t="s">
        <v>265</v>
      </c>
      <c r="DF16" s="586" t="e">
        <f>DB18-DD18</f>
        <v>#DIV/0!</v>
      </c>
      <c r="DG16" s="587" t="s">
        <v>266</v>
      </c>
      <c r="DH16" s="588">
        <f>COUNTIF(CY8:CY158,"=1")</f>
        <v>0</v>
      </c>
      <c r="DI16" s="494"/>
      <c r="DJ16" s="494"/>
      <c r="DK16" s="1141"/>
      <c r="DL16" s="543">
        <v>9</v>
      </c>
      <c r="DM16" s="544">
        <f t="shared" si="16"/>
        <v>0</v>
      </c>
      <c r="DN16" s="544">
        <f t="shared" si="17"/>
        <v>0</v>
      </c>
      <c r="DO16" s="584" t="s">
        <v>263</v>
      </c>
      <c r="DP16" s="585">
        <f>MAX(DK8:DK158)</f>
        <v>0</v>
      </c>
      <c r="DQ16" s="581" t="s">
        <v>264</v>
      </c>
      <c r="DR16" s="585">
        <f>DT9+DT10</f>
        <v>0</v>
      </c>
      <c r="DS16" s="581" t="s">
        <v>265</v>
      </c>
      <c r="DT16" s="586" t="e">
        <f>DP18-DR18</f>
        <v>#DIV/0!</v>
      </c>
      <c r="DU16" s="587" t="s">
        <v>266</v>
      </c>
      <c r="DV16" s="588">
        <f>COUNTIF(DM8:DM158,"=1")</f>
        <v>0</v>
      </c>
      <c r="DW16" s="494"/>
      <c r="DX16" s="494"/>
      <c r="DY16" s="1141"/>
      <c r="DZ16" s="543">
        <v>9</v>
      </c>
      <c r="EA16" s="544">
        <f t="shared" si="18"/>
        <v>0</v>
      </c>
      <c r="EB16" s="544">
        <f t="shared" si="19"/>
        <v>0</v>
      </c>
      <c r="EC16" s="584" t="s">
        <v>263</v>
      </c>
      <c r="ED16" s="585">
        <f>MAX(DY8:DY158)</f>
        <v>0</v>
      </c>
      <c r="EE16" s="581" t="s">
        <v>264</v>
      </c>
      <c r="EF16" s="585">
        <f>EH9+EH10</f>
        <v>0</v>
      </c>
      <c r="EG16" s="581" t="s">
        <v>265</v>
      </c>
      <c r="EH16" s="586" t="e">
        <f>ED18-EF18</f>
        <v>#DIV/0!</v>
      </c>
      <c r="EI16" s="587" t="s">
        <v>266</v>
      </c>
      <c r="EJ16" s="588">
        <f>COUNTIF(EA8:EA158,"=1")</f>
        <v>0</v>
      </c>
      <c r="EK16" s="494"/>
      <c r="EL16" s="494"/>
      <c r="EM16" s="1141"/>
      <c r="EN16" s="543">
        <v>9</v>
      </c>
      <c r="EO16" s="544">
        <f t="shared" si="20"/>
        <v>0</v>
      </c>
      <c r="EP16" s="544">
        <f t="shared" si="21"/>
        <v>0</v>
      </c>
      <c r="EQ16" s="584" t="s">
        <v>263</v>
      </c>
      <c r="ER16" s="585">
        <f>MAX(EM8:EM158)</f>
        <v>0</v>
      </c>
      <c r="ES16" s="581" t="s">
        <v>264</v>
      </c>
      <c r="ET16" s="585">
        <f>EV9+EV10</f>
        <v>0</v>
      </c>
      <c r="EU16" s="581" t="s">
        <v>265</v>
      </c>
      <c r="EV16" s="586" t="e">
        <f>ER18-ET18</f>
        <v>#DIV/0!</v>
      </c>
      <c r="EW16" s="587" t="s">
        <v>266</v>
      </c>
      <c r="EX16" s="588">
        <f>COUNTIF(EO8:EO158,"=1")</f>
        <v>0</v>
      </c>
      <c r="EY16" s="494"/>
      <c r="EZ16" s="550"/>
      <c r="FA16" s="1141"/>
      <c r="FB16" s="543">
        <v>9</v>
      </c>
      <c r="FC16" s="544">
        <f t="shared" si="22"/>
        <v>0</v>
      </c>
      <c r="FD16" s="544">
        <f t="shared" si="23"/>
        <v>0</v>
      </c>
      <c r="FE16" s="584" t="s">
        <v>263</v>
      </c>
      <c r="FF16" s="585">
        <f>MAX(FA8:FA158)</f>
        <v>0</v>
      </c>
      <c r="FG16" s="581" t="s">
        <v>264</v>
      </c>
      <c r="FH16" s="585">
        <f>FJ9+FJ10</f>
        <v>0</v>
      </c>
      <c r="FI16" s="581" t="s">
        <v>265</v>
      </c>
      <c r="FJ16" s="586" t="e">
        <f>FF18-FH18</f>
        <v>#DIV/0!</v>
      </c>
      <c r="FK16" s="587" t="s">
        <v>266</v>
      </c>
      <c r="FL16" s="588">
        <f>COUNTIF(FC8:FC158,"=1")</f>
        <v>0</v>
      </c>
      <c r="FM16" s="494"/>
      <c r="FO16" s="1141"/>
      <c r="FP16" s="543">
        <v>9</v>
      </c>
      <c r="FQ16" s="544">
        <f t="shared" si="24"/>
        <v>0</v>
      </c>
      <c r="FR16" s="544">
        <f t="shared" si="25"/>
        <v>0</v>
      </c>
      <c r="FS16" s="584" t="s">
        <v>263</v>
      </c>
      <c r="FT16" s="585">
        <f>MAX(FO8:FO158)</f>
        <v>0</v>
      </c>
      <c r="FU16" s="581" t="s">
        <v>264</v>
      </c>
      <c r="FV16" s="585">
        <f>FX9+FX10</f>
        <v>0</v>
      </c>
      <c r="FW16" s="581" t="s">
        <v>265</v>
      </c>
      <c r="FX16" s="586" t="e">
        <f>FT18-FV18</f>
        <v>#DIV/0!</v>
      </c>
      <c r="FY16" s="587" t="s">
        <v>266</v>
      </c>
      <c r="FZ16" s="588">
        <f>COUNTIF(FQ8:FQ158,"=1")</f>
        <v>0</v>
      </c>
      <c r="GA16" s="494"/>
      <c r="GB16" s="550"/>
      <c r="GC16" s="1141"/>
      <c r="GD16" s="543">
        <v>9</v>
      </c>
      <c r="GE16" s="544">
        <f t="shared" si="26"/>
        <v>0</v>
      </c>
      <c r="GF16" s="544">
        <f t="shared" si="27"/>
        <v>0</v>
      </c>
      <c r="GG16" s="584" t="s">
        <v>263</v>
      </c>
      <c r="GH16" s="585">
        <f>MAX(GC8:GC158)</f>
        <v>0</v>
      </c>
      <c r="GI16" s="581" t="s">
        <v>264</v>
      </c>
      <c r="GJ16" s="585">
        <f>GL9+GL10</f>
        <v>0</v>
      </c>
      <c r="GK16" s="581" t="s">
        <v>265</v>
      </c>
      <c r="GL16" s="586" t="e">
        <f>GH18-GJ18</f>
        <v>#DIV/0!</v>
      </c>
      <c r="GM16" s="587" t="s">
        <v>266</v>
      </c>
      <c r="GN16" s="588">
        <f>COUNTIF(GE8:GE158,"=1")</f>
        <v>0</v>
      </c>
      <c r="GO16" s="494"/>
      <c r="GP16" s="551"/>
      <c r="GQ16" s="1141"/>
      <c r="GR16" s="543">
        <v>9</v>
      </c>
      <c r="GS16" s="544">
        <f t="shared" si="28"/>
        <v>0</v>
      </c>
      <c r="GT16" s="544">
        <f t="shared" si="29"/>
        <v>0</v>
      </c>
      <c r="GU16" s="584" t="s">
        <v>263</v>
      </c>
      <c r="GV16" s="585">
        <f>MAX(GQ8:GQ158)</f>
        <v>0</v>
      </c>
      <c r="GW16" s="581" t="s">
        <v>264</v>
      </c>
      <c r="GX16" s="585">
        <f>GZ9+GZ10</f>
        <v>0</v>
      </c>
      <c r="GY16" s="581" t="s">
        <v>265</v>
      </c>
      <c r="GZ16" s="586" t="e">
        <f>GV18-GX18</f>
        <v>#DIV/0!</v>
      </c>
      <c r="HA16" s="587" t="s">
        <v>266</v>
      </c>
      <c r="HB16" s="588">
        <f>COUNTIF(GS8:GS158,"=1")</f>
        <v>0</v>
      </c>
      <c r="HC16" s="494"/>
      <c r="HD16" s="552"/>
      <c r="HE16" s="1141"/>
      <c r="HF16" s="543">
        <v>9</v>
      </c>
      <c r="HG16" s="544">
        <f t="shared" si="30"/>
        <v>0</v>
      </c>
      <c r="HH16" s="544">
        <f t="shared" si="31"/>
        <v>0</v>
      </c>
      <c r="HI16" s="584" t="s">
        <v>263</v>
      </c>
      <c r="HJ16" s="585">
        <f>MAX(HE8:HE158)</f>
        <v>0</v>
      </c>
      <c r="HK16" s="581" t="s">
        <v>264</v>
      </c>
      <c r="HL16" s="585">
        <f>HN9+HN10</f>
        <v>0</v>
      </c>
      <c r="HM16" s="581" t="s">
        <v>265</v>
      </c>
      <c r="HN16" s="586" t="e">
        <f>HJ18-HL18</f>
        <v>#DIV/0!</v>
      </c>
      <c r="HO16" s="587" t="s">
        <v>266</v>
      </c>
      <c r="HP16" s="588">
        <f>COUNTIF(HG8:HG158,"=1")</f>
        <v>0</v>
      </c>
      <c r="HQ16" s="494"/>
      <c r="HR16" s="552"/>
      <c r="HS16" s="1141"/>
      <c r="HT16" s="543">
        <v>9</v>
      </c>
      <c r="HU16" s="544">
        <f t="shared" si="32"/>
        <v>0</v>
      </c>
      <c r="HV16" s="544">
        <f t="shared" si="33"/>
        <v>0</v>
      </c>
      <c r="HW16" s="584" t="s">
        <v>263</v>
      </c>
      <c r="HX16" s="585">
        <f>MAX(HS8:HS158)</f>
        <v>0</v>
      </c>
      <c r="HY16" s="581" t="s">
        <v>264</v>
      </c>
      <c r="HZ16" s="585">
        <f>IB9+IB10</f>
        <v>0</v>
      </c>
      <c r="IA16" s="581" t="s">
        <v>265</v>
      </c>
      <c r="IB16" s="586" t="e">
        <f>HX18-HZ18</f>
        <v>#DIV/0!</v>
      </c>
      <c r="IC16" s="587" t="s">
        <v>266</v>
      </c>
      <c r="ID16" s="588">
        <f>COUNTIF(HU8:HU158,"=1")</f>
        <v>0</v>
      </c>
      <c r="IE16" s="494"/>
      <c r="IG16" s="1141"/>
      <c r="IH16" s="543">
        <v>9</v>
      </c>
      <c r="II16" s="544">
        <f t="shared" si="34"/>
        <v>0</v>
      </c>
      <c r="IJ16" s="544">
        <f t="shared" si="35"/>
        <v>0</v>
      </c>
      <c r="IK16" s="584" t="s">
        <v>263</v>
      </c>
      <c r="IL16" s="585">
        <f>MAX(IG8:IG158)</f>
        <v>0</v>
      </c>
      <c r="IM16" s="581" t="s">
        <v>264</v>
      </c>
      <c r="IN16" s="585">
        <f>IP9+IP10</f>
        <v>0</v>
      </c>
      <c r="IO16" s="581" t="s">
        <v>265</v>
      </c>
      <c r="IP16" s="586" t="e">
        <f>IL18-IN18</f>
        <v>#DIV/0!</v>
      </c>
      <c r="IQ16" s="587" t="s">
        <v>266</v>
      </c>
      <c r="IR16" s="588">
        <f>COUNTIF(II8:II158,"=1")</f>
        <v>0</v>
      </c>
      <c r="IS16" s="494"/>
    </row>
    <row r="17" spans="1:253" s="497" customFormat="1">
      <c r="A17" s="494"/>
      <c r="B17" s="528"/>
      <c r="C17" s="1141"/>
      <c r="D17" s="543">
        <v>10</v>
      </c>
      <c r="E17" s="544">
        <f t="shared" si="0"/>
        <v>0</v>
      </c>
      <c r="F17" s="544">
        <f t="shared" si="1"/>
        <v>0</v>
      </c>
      <c r="G17" s="584" t="s">
        <v>267</v>
      </c>
      <c r="H17" s="585">
        <f>MIN(C8:C158)</f>
        <v>0</v>
      </c>
      <c r="I17" s="581" t="s">
        <v>268</v>
      </c>
      <c r="J17" s="585">
        <f>L9-L11</f>
        <v>0</v>
      </c>
      <c r="K17" s="581" t="s">
        <v>269</v>
      </c>
      <c r="L17" s="586" t="e">
        <f>ABS(($J$16-$J$17)/($H$20*6))</f>
        <v>#DIV/0!</v>
      </c>
      <c r="M17" s="589" t="s">
        <v>270</v>
      </c>
      <c r="N17" s="556">
        <f>COUNTIF(F8:F158,"=1")</f>
        <v>0</v>
      </c>
      <c r="O17" s="494"/>
      <c r="P17" s="494"/>
      <c r="Q17" s="1141"/>
      <c r="R17" s="543">
        <v>10</v>
      </c>
      <c r="S17" s="544">
        <f t="shared" si="2"/>
        <v>0</v>
      </c>
      <c r="T17" s="544">
        <f t="shared" si="3"/>
        <v>0</v>
      </c>
      <c r="U17" s="584" t="s">
        <v>267</v>
      </c>
      <c r="V17" s="585">
        <f>MIN(Q8:Q158)</f>
        <v>0</v>
      </c>
      <c r="W17" s="581" t="s">
        <v>268</v>
      </c>
      <c r="X17" s="585">
        <f>Z9-Z11</f>
        <v>0</v>
      </c>
      <c r="Y17" s="581" t="s">
        <v>269</v>
      </c>
      <c r="Z17" s="586" t="e">
        <f>ABS((X16-X17)/(V20*6))</f>
        <v>#DIV/0!</v>
      </c>
      <c r="AA17" s="589" t="s">
        <v>270</v>
      </c>
      <c r="AB17" s="556">
        <f>COUNTIF(T8:T158,"=1")</f>
        <v>0</v>
      </c>
      <c r="AC17" s="494"/>
      <c r="AD17" s="494"/>
      <c r="AE17" s="1141"/>
      <c r="AF17" s="543">
        <v>10</v>
      </c>
      <c r="AG17" s="544">
        <f t="shared" si="4"/>
        <v>0</v>
      </c>
      <c r="AH17" s="544">
        <f t="shared" si="5"/>
        <v>0</v>
      </c>
      <c r="AI17" s="584" t="s">
        <v>267</v>
      </c>
      <c r="AJ17" s="585">
        <f>MIN(AE8:AE158)</f>
        <v>0</v>
      </c>
      <c r="AK17" s="581" t="s">
        <v>268</v>
      </c>
      <c r="AL17" s="585">
        <f>AN9-AN11</f>
        <v>0</v>
      </c>
      <c r="AM17" s="581" t="s">
        <v>269</v>
      </c>
      <c r="AN17" s="586" t="e">
        <f>ABS((AL16-AL17)/(AJ20*6))</f>
        <v>#DIV/0!</v>
      </c>
      <c r="AO17" s="589" t="s">
        <v>270</v>
      </c>
      <c r="AP17" s="556">
        <f>COUNTIF(AH8:AH158,"=1")</f>
        <v>0</v>
      </c>
      <c r="AQ17" s="494"/>
      <c r="AR17" s="494"/>
      <c r="AS17" s="1141"/>
      <c r="AT17" s="543">
        <v>10</v>
      </c>
      <c r="AU17" s="544">
        <f t="shared" si="6"/>
        <v>0</v>
      </c>
      <c r="AV17" s="544">
        <f t="shared" si="7"/>
        <v>0</v>
      </c>
      <c r="AW17" s="584" t="s">
        <v>267</v>
      </c>
      <c r="AX17" s="585">
        <f>MIN(AS8:AS158)</f>
        <v>0</v>
      </c>
      <c r="AY17" s="581" t="s">
        <v>268</v>
      </c>
      <c r="AZ17" s="585">
        <f>BB9-BB11</f>
        <v>0</v>
      </c>
      <c r="BA17" s="581" t="s">
        <v>269</v>
      </c>
      <c r="BB17" s="586" t="e">
        <f>ABS((AZ16-AZ17)/(AX20*6))</f>
        <v>#DIV/0!</v>
      </c>
      <c r="BC17" s="589" t="s">
        <v>270</v>
      </c>
      <c r="BD17" s="556">
        <f>COUNTIF(AV8:AV158,"=1")</f>
        <v>0</v>
      </c>
      <c r="BE17" s="494"/>
      <c r="BF17" s="494"/>
      <c r="BG17" s="1141"/>
      <c r="BH17" s="543">
        <v>10</v>
      </c>
      <c r="BI17" s="544">
        <f t="shared" si="8"/>
        <v>0</v>
      </c>
      <c r="BJ17" s="544">
        <f t="shared" si="9"/>
        <v>0</v>
      </c>
      <c r="BK17" s="584" t="s">
        <v>267</v>
      </c>
      <c r="BL17" s="585">
        <f>MIN(BG8:BG158)</f>
        <v>0</v>
      </c>
      <c r="BM17" s="581" t="s">
        <v>268</v>
      </c>
      <c r="BN17" s="585">
        <f>BP9-BP11</f>
        <v>0</v>
      </c>
      <c r="BO17" s="581" t="s">
        <v>269</v>
      </c>
      <c r="BP17" s="586" t="e">
        <f>ABS((BN16-BN17)/(BL20*6))</f>
        <v>#DIV/0!</v>
      </c>
      <c r="BQ17" s="589" t="s">
        <v>270</v>
      </c>
      <c r="BR17" s="556">
        <f>COUNTIF(BJ8:BJ158,"=1")</f>
        <v>0</v>
      </c>
      <c r="BS17" s="494"/>
      <c r="BT17" s="494"/>
      <c r="BU17" s="1141"/>
      <c r="BV17" s="543">
        <v>10</v>
      </c>
      <c r="BW17" s="544">
        <f t="shared" si="10"/>
        <v>0</v>
      </c>
      <c r="BX17" s="544">
        <f t="shared" si="11"/>
        <v>0</v>
      </c>
      <c r="BY17" s="584" t="s">
        <v>267</v>
      </c>
      <c r="BZ17" s="585">
        <f>MIN(BU8:BU158)</f>
        <v>0</v>
      </c>
      <c r="CA17" s="581" t="s">
        <v>268</v>
      </c>
      <c r="CB17" s="585">
        <f>CD9-CD11</f>
        <v>0</v>
      </c>
      <c r="CC17" s="581" t="s">
        <v>269</v>
      </c>
      <c r="CD17" s="586" t="e">
        <f>ABS((CB16-CB17)/(BZ20*6))</f>
        <v>#DIV/0!</v>
      </c>
      <c r="CE17" s="589" t="s">
        <v>270</v>
      </c>
      <c r="CF17" s="556">
        <f>COUNTIF(BX8:BX158,"=1")</f>
        <v>0</v>
      </c>
      <c r="CG17" s="494"/>
      <c r="CH17" s="494"/>
      <c r="CI17" s="1141"/>
      <c r="CJ17" s="543">
        <v>10</v>
      </c>
      <c r="CK17" s="544">
        <f t="shared" si="12"/>
        <v>0</v>
      </c>
      <c r="CL17" s="544">
        <f t="shared" si="13"/>
        <v>0</v>
      </c>
      <c r="CM17" s="584" t="s">
        <v>267</v>
      </c>
      <c r="CN17" s="585">
        <f>MIN(CI8:CI158)</f>
        <v>0</v>
      </c>
      <c r="CO17" s="581" t="s">
        <v>268</v>
      </c>
      <c r="CP17" s="585">
        <f>CR9-CR11</f>
        <v>0</v>
      </c>
      <c r="CQ17" s="581" t="s">
        <v>269</v>
      </c>
      <c r="CR17" s="586" t="e">
        <f>ABS((CP16-CP17)/(CN20*6))</f>
        <v>#DIV/0!</v>
      </c>
      <c r="CS17" s="589" t="s">
        <v>270</v>
      </c>
      <c r="CT17" s="556">
        <f>COUNTIF(CL8:CL158,"=1")</f>
        <v>0</v>
      </c>
      <c r="CU17" s="494"/>
      <c r="CV17" s="494"/>
      <c r="CW17" s="1141"/>
      <c r="CX17" s="543">
        <v>10</v>
      </c>
      <c r="CY17" s="544">
        <f t="shared" si="14"/>
        <v>0</v>
      </c>
      <c r="CZ17" s="544">
        <f t="shared" si="15"/>
        <v>0</v>
      </c>
      <c r="DA17" s="584" t="s">
        <v>267</v>
      </c>
      <c r="DB17" s="585">
        <f>MIN(CW8:CW158)</f>
        <v>0</v>
      </c>
      <c r="DC17" s="581" t="s">
        <v>268</v>
      </c>
      <c r="DD17" s="585">
        <f>DF9-DF11</f>
        <v>0</v>
      </c>
      <c r="DE17" s="581" t="s">
        <v>269</v>
      </c>
      <c r="DF17" s="586" t="e">
        <f>ABS((DD16-DD17)/(DB20*6))</f>
        <v>#DIV/0!</v>
      </c>
      <c r="DG17" s="589" t="s">
        <v>270</v>
      </c>
      <c r="DH17" s="556">
        <f>COUNTIF(CZ8:CZ158,"=1")</f>
        <v>0</v>
      </c>
      <c r="DI17" s="494"/>
      <c r="DJ17" s="494"/>
      <c r="DK17" s="1141"/>
      <c r="DL17" s="543">
        <v>10</v>
      </c>
      <c r="DM17" s="544">
        <f t="shared" si="16"/>
        <v>0</v>
      </c>
      <c r="DN17" s="544">
        <f t="shared" si="17"/>
        <v>0</v>
      </c>
      <c r="DO17" s="584" t="s">
        <v>267</v>
      </c>
      <c r="DP17" s="585">
        <f>MIN(DK8:DK158)</f>
        <v>0</v>
      </c>
      <c r="DQ17" s="581" t="s">
        <v>268</v>
      </c>
      <c r="DR17" s="585">
        <f>DT9-DT11</f>
        <v>0</v>
      </c>
      <c r="DS17" s="581" t="s">
        <v>269</v>
      </c>
      <c r="DT17" s="586" t="e">
        <f>ABS((DR16-DR17)/(DP20*6))</f>
        <v>#DIV/0!</v>
      </c>
      <c r="DU17" s="589" t="s">
        <v>270</v>
      </c>
      <c r="DV17" s="556">
        <f>COUNTIF(DN8:DN158,"=1")</f>
        <v>0</v>
      </c>
      <c r="DW17" s="494"/>
      <c r="DX17" s="494"/>
      <c r="DY17" s="1141"/>
      <c r="DZ17" s="543">
        <v>10</v>
      </c>
      <c r="EA17" s="544">
        <f t="shared" si="18"/>
        <v>0</v>
      </c>
      <c r="EB17" s="544">
        <f t="shared" si="19"/>
        <v>0</v>
      </c>
      <c r="EC17" s="584" t="s">
        <v>267</v>
      </c>
      <c r="ED17" s="1143">
        <f>MIN(DY8:DY158)</f>
        <v>0</v>
      </c>
      <c r="EE17" s="1142" t="s">
        <v>268</v>
      </c>
      <c r="EF17" s="1143">
        <f>EH9-EH11</f>
        <v>0</v>
      </c>
      <c r="EG17" s="581" t="s">
        <v>269</v>
      </c>
      <c r="EH17" s="586" t="e">
        <f>ABS((EF16-EF17)/(ED20*6))</f>
        <v>#DIV/0!</v>
      </c>
      <c r="EI17" s="589" t="s">
        <v>270</v>
      </c>
      <c r="EJ17" s="556">
        <f>COUNTIF(EB8:EB158,"=1")</f>
        <v>0</v>
      </c>
      <c r="EK17" s="494"/>
      <c r="EL17" s="494"/>
      <c r="EM17" s="1141"/>
      <c r="EN17" s="543">
        <v>10</v>
      </c>
      <c r="EO17" s="544">
        <f t="shared" si="20"/>
        <v>0</v>
      </c>
      <c r="EP17" s="544">
        <f t="shared" si="21"/>
        <v>0</v>
      </c>
      <c r="EQ17" s="584" t="s">
        <v>267</v>
      </c>
      <c r="ER17" s="585">
        <f>MIN(EM8:EM158)</f>
        <v>0</v>
      </c>
      <c r="ES17" s="581" t="s">
        <v>268</v>
      </c>
      <c r="ET17" s="585">
        <f>EV9-EV11</f>
        <v>0</v>
      </c>
      <c r="EU17" s="581" t="s">
        <v>269</v>
      </c>
      <c r="EV17" s="586" t="e">
        <f>ABS((ET16-ET17)/(ER20*6))</f>
        <v>#DIV/0!</v>
      </c>
      <c r="EW17" s="589" t="s">
        <v>270</v>
      </c>
      <c r="EX17" s="556">
        <f>COUNTIF(EP8:EP158,"=1")</f>
        <v>0</v>
      </c>
      <c r="EY17" s="494"/>
      <c r="EZ17" s="550"/>
      <c r="FA17" s="1141"/>
      <c r="FB17" s="543">
        <v>10</v>
      </c>
      <c r="FC17" s="544">
        <f t="shared" si="22"/>
        <v>0</v>
      </c>
      <c r="FD17" s="544">
        <f t="shared" si="23"/>
        <v>0</v>
      </c>
      <c r="FE17" s="584" t="s">
        <v>267</v>
      </c>
      <c r="FF17" s="585">
        <f>MIN(FA8:FA158)</f>
        <v>0</v>
      </c>
      <c r="FG17" s="581" t="s">
        <v>268</v>
      </c>
      <c r="FH17" s="585">
        <f>FJ9-FJ11</f>
        <v>0</v>
      </c>
      <c r="FI17" s="581" t="s">
        <v>269</v>
      </c>
      <c r="FJ17" s="586" t="e">
        <f>ABS((FH16-FH17)/(FF20*6))</f>
        <v>#DIV/0!</v>
      </c>
      <c r="FK17" s="589" t="s">
        <v>270</v>
      </c>
      <c r="FL17" s="556">
        <f>COUNTIF(FD8:FD158,"=1")</f>
        <v>0</v>
      </c>
      <c r="FM17" s="494"/>
      <c r="FO17" s="1141"/>
      <c r="FP17" s="543">
        <v>10</v>
      </c>
      <c r="FQ17" s="544">
        <f t="shared" si="24"/>
        <v>0</v>
      </c>
      <c r="FR17" s="544">
        <f t="shared" si="25"/>
        <v>0</v>
      </c>
      <c r="FS17" s="584" t="s">
        <v>267</v>
      </c>
      <c r="FT17" s="585">
        <f>MIN(FO8:FO158)</f>
        <v>0</v>
      </c>
      <c r="FU17" s="581" t="s">
        <v>268</v>
      </c>
      <c r="FV17" s="585">
        <f>FX9-FX11</f>
        <v>0</v>
      </c>
      <c r="FW17" s="581" t="s">
        <v>269</v>
      </c>
      <c r="FX17" s="586" t="e">
        <f>ABS((FV16-FV17)/(FT20*6))</f>
        <v>#DIV/0!</v>
      </c>
      <c r="FY17" s="589" t="s">
        <v>270</v>
      </c>
      <c r="FZ17" s="556">
        <f>COUNTIF(FR8:FR158,"=1")</f>
        <v>0</v>
      </c>
      <c r="GA17" s="494"/>
      <c r="GB17" s="550"/>
      <c r="GC17" s="1141"/>
      <c r="GD17" s="543">
        <v>10</v>
      </c>
      <c r="GE17" s="544">
        <f t="shared" si="26"/>
        <v>0</v>
      </c>
      <c r="GF17" s="544">
        <f t="shared" si="27"/>
        <v>0</v>
      </c>
      <c r="GG17" s="584" t="s">
        <v>267</v>
      </c>
      <c r="GH17" s="585">
        <f>MIN(GC8:GC158)</f>
        <v>0</v>
      </c>
      <c r="GI17" s="581" t="s">
        <v>268</v>
      </c>
      <c r="GJ17" s="585">
        <f>GL9-GL11</f>
        <v>0</v>
      </c>
      <c r="GK17" s="581" t="s">
        <v>269</v>
      </c>
      <c r="GL17" s="586" t="e">
        <f>ABS((GJ16-GJ17)/(GH20*6))</f>
        <v>#DIV/0!</v>
      </c>
      <c r="GM17" s="589" t="s">
        <v>270</v>
      </c>
      <c r="GN17" s="556">
        <f>COUNTIF(GF8:GF158,"=1")</f>
        <v>0</v>
      </c>
      <c r="GO17" s="494"/>
      <c r="GP17" s="551"/>
      <c r="GQ17" s="1141"/>
      <c r="GR17" s="543">
        <v>10</v>
      </c>
      <c r="GS17" s="544">
        <f t="shared" si="28"/>
        <v>0</v>
      </c>
      <c r="GT17" s="544">
        <f t="shared" si="29"/>
        <v>0</v>
      </c>
      <c r="GU17" s="584" t="s">
        <v>267</v>
      </c>
      <c r="GV17" s="585">
        <f>MIN(GQ8:GQ158)</f>
        <v>0</v>
      </c>
      <c r="GW17" s="581" t="s">
        <v>268</v>
      </c>
      <c r="GX17" s="585">
        <f>GZ9-GZ11</f>
        <v>0</v>
      </c>
      <c r="GY17" s="581" t="s">
        <v>269</v>
      </c>
      <c r="GZ17" s="586" t="e">
        <f>ABS((GX16-GX17)/(GV20*6))</f>
        <v>#DIV/0!</v>
      </c>
      <c r="HA17" s="589" t="s">
        <v>270</v>
      </c>
      <c r="HB17" s="556">
        <f>COUNTIF(GT8:GT158,"=1")</f>
        <v>0</v>
      </c>
      <c r="HC17" s="494"/>
      <c r="HD17" s="552"/>
      <c r="HE17" s="1141"/>
      <c r="HF17" s="543">
        <v>10</v>
      </c>
      <c r="HG17" s="544">
        <f t="shared" si="30"/>
        <v>0</v>
      </c>
      <c r="HH17" s="544">
        <f t="shared" si="31"/>
        <v>0</v>
      </c>
      <c r="HI17" s="584" t="s">
        <v>267</v>
      </c>
      <c r="HJ17" s="585">
        <f>MIN(HE8:HE158)</f>
        <v>0</v>
      </c>
      <c r="HK17" s="581" t="s">
        <v>268</v>
      </c>
      <c r="HL17" s="585">
        <f>HN9-HN11</f>
        <v>0</v>
      </c>
      <c r="HM17" s="581" t="s">
        <v>269</v>
      </c>
      <c r="HN17" s="586" t="e">
        <f>ABS((HL16-HL17)/(HJ20*6))</f>
        <v>#DIV/0!</v>
      </c>
      <c r="HO17" s="589" t="s">
        <v>270</v>
      </c>
      <c r="HP17" s="556">
        <f>COUNTIF(HH8:HH158,"=1")</f>
        <v>0</v>
      </c>
      <c r="HQ17" s="494"/>
      <c r="HR17" s="552"/>
      <c r="HS17" s="1141"/>
      <c r="HT17" s="543">
        <v>10</v>
      </c>
      <c r="HU17" s="544">
        <f t="shared" si="32"/>
        <v>0</v>
      </c>
      <c r="HV17" s="544">
        <f t="shared" si="33"/>
        <v>0</v>
      </c>
      <c r="HW17" s="584" t="s">
        <v>267</v>
      </c>
      <c r="HX17" s="585">
        <f>MIN(HS8:HS158)</f>
        <v>0</v>
      </c>
      <c r="HY17" s="581" t="s">
        <v>268</v>
      </c>
      <c r="HZ17" s="585">
        <f>IB9-IB11</f>
        <v>0</v>
      </c>
      <c r="IA17" s="581" t="s">
        <v>269</v>
      </c>
      <c r="IB17" s="586" t="e">
        <f>ABS((HZ16-HZ17)/(HX20*6))</f>
        <v>#DIV/0!</v>
      </c>
      <c r="IC17" s="589" t="s">
        <v>270</v>
      </c>
      <c r="ID17" s="556">
        <f>COUNTIF(HV8:HV158,"=1")</f>
        <v>0</v>
      </c>
      <c r="IE17" s="494"/>
      <c r="IG17" s="1141"/>
      <c r="IH17" s="543">
        <v>10</v>
      </c>
      <c r="II17" s="544">
        <f t="shared" si="34"/>
        <v>0</v>
      </c>
      <c r="IJ17" s="544">
        <f t="shared" si="35"/>
        <v>0</v>
      </c>
      <c r="IK17" s="584" t="s">
        <v>267</v>
      </c>
      <c r="IL17" s="585">
        <f>MIN(IG8:IG158)</f>
        <v>0</v>
      </c>
      <c r="IM17" s="581" t="s">
        <v>268</v>
      </c>
      <c r="IN17" s="585">
        <f>IP9-IP11</f>
        <v>0</v>
      </c>
      <c r="IO17" s="581" t="s">
        <v>269</v>
      </c>
      <c r="IP17" s="586" t="e">
        <f>ABS((IN16-IN17)/(IL20*6))</f>
        <v>#DIV/0!</v>
      </c>
      <c r="IQ17" s="589" t="s">
        <v>270</v>
      </c>
      <c r="IR17" s="556">
        <f>COUNTIF(IJ8:IJ158,"=1")</f>
        <v>0</v>
      </c>
      <c r="IS17" s="494"/>
    </row>
    <row r="18" spans="1:253" s="497" customFormat="1">
      <c r="A18" s="494"/>
      <c r="B18" s="528"/>
      <c r="C18" s="1141"/>
      <c r="D18" s="543">
        <v>11</v>
      </c>
      <c r="E18" s="544">
        <f t="shared" si="0"/>
        <v>0</v>
      </c>
      <c r="F18" s="544">
        <f t="shared" si="1"/>
        <v>0</v>
      </c>
      <c r="G18" s="584" t="s">
        <v>151</v>
      </c>
      <c r="H18" s="585" t="e">
        <f>AVERAGE(C8:C158)</f>
        <v>#DIV/0!</v>
      </c>
      <c r="I18" s="581" t="s">
        <v>271</v>
      </c>
      <c r="J18" s="585">
        <f>(J16+J17)/2</f>
        <v>0</v>
      </c>
      <c r="K18" s="581" t="s">
        <v>272</v>
      </c>
      <c r="L18" s="586" t="e">
        <f>(J16-H18)/(3*H20)</f>
        <v>#DIV/0!</v>
      </c>
      <c r="M18" s="589" t="s">
        <v>273</v>
      </c>
      <c r="N18" s="556">
        <f>SUM(N16:N17)</f>
        <v>0</v>
      </c>
      <c r="O18" s="494"/>
      <c r="P18" s="494"/>
      <c r="Q18" s="1141"/>
      <c r="R18" s="543">
        <v>11</v>
      </c>
      <c r="S18" s="544">
        <f t="shared" si="2"/>
        <v>0</v>
      </c>
      <c r="T18" s="544">
        <f t="shared" si="3"/>
        <v>0</v>
      </c>
      <c r="U18" s="584" t="s">
        <v>151</v>
      </c>
      <c r="V18" s="585" t="e">
        <f>AVERAGE(Q8:Q158)</f>
        <v>#DIV/0!</v>
      </c>
      <c r="W18" s="581" t="s">
        <v>271</v>
      </c>
      <c r="X18" s="585">
        <f>(X16+X17)/2</f>
        <v>0</v>
      </c>
      <c r="Y18" s="581" t="s">
        <v>272</v>
      </c>
      <c r="Z18" s="586" t="e">
        <f>(X16-V18)/(3*V20)</f>
        <v>#DIV/0!</v>
      </c>
      <c r="AA18" s="589" t="s">
        <v>273</v>
      </c>
      <c r="AB18" s="556">
        <f>SUM(AB16:AB17)</f>
        <v>0</v>
      </c>
      <c r="AC18" s="494"/>
      <c r="AD18" s="494"/>
      <c r="AE18" s="1141"/>
      <c r="AF18" s="543">
        <v>11</v>
      </c>
      <c r="AG18" s="544">
        <f t="shared" si="4"/>
        <v>0</v>
      </c>
      <c r="AH18" s="544">
        <f t="shared" si="5"/>
        <v>0</v>
      </c>
      <c r="AI18" s="584" t="s">
        <v>151</v>
      </c>
      <c r="AJ18" s="585" t="e">
        <f>AVERAGE(AE8:AE158)</f>
        <v>#DIV/0!</v>
      </c>
      <c r="AK18" s="581" t="s">
        <v>271</v>
      </c>
      <c r="AL18" s="585">
        <f>(AL16+AL17)/2</f>
        <v>0</v>
      </c>
      <c r="AM18" s="581" t="s">
        <v>272</v>
      </c>
      <c r="AN18" s="586" t="e">
        <f>(AL16-AJ18)/(3*AJ20)</f>
        <v>#DIV/0!</v>
      </c>
      <c r="AO18" s="589" t="s">
        <v>273</v>
      </c>
      <c r="AP18" s="556">
        <f>SUM(AP16:AP17)</f>
        <v>0</v>
      </c>
      <c r="AQ18" s="494"/>
      <c r="AR18" s="494"/>
      <c r="AS18" s="1141"/>
      <c r="AT18" s="543">
        <v>11</v>
      </c>
      <c r="AU18" s="544">
        <f t="shared" si="6"/>
        <v>0</v>
      </c>
      <c r="AV18" s="544">
        <f t="shared" si="7"/>
        <v>0</v>
      </c>
      <c r="AW18" s="584" t="s">
        <v>151</v>
      </c>
      <c r="AX18" s="585" t="e">
        <f>AVERAGE(AS8:AS158)</f>
        <v>#DIV/0!</v>
      </c>
      <c r="AY18" s="581" t="s">
        <v>271</v>
      </c>
      <c r="AZ18" s="585">
        <f>(AZ16+AZ17)/2</f>
        <v>0</v>
      </c>
      <c r="BA18" s="581" t="s">
        <v>272</v>
      </c>
      <c r="BB18" s="586" t="e">
        <f>(AZ16-AX18)/(3*AX20)</f>
        <v>#DIV/0!</v>
      </c>
      <c r="BC18" s="589" t="s">
        <v>273</v>
      </c>
      <c r="BD18" s="556">
        <f>SUM(BD16:BD17)</f>
        <v>0</v>
      </c>
      <c r="BE18" s="494"/>
      <c r="BF18" s="494"/>
      <c r="BG18" s="1141"/>
      <c r="BH18" s="543">
        <v>11</v>
      </c>
      <c r="BI18" s="544">
        <f t="shared" si="8"/>
        <v>0</v>
      </c>
      <c r="BJ18" s="544">
        <f t="shared" si="9"/>
        <v>0</v>
      </c>
      <c r="BK18" s="584" t="s">
        <v>151</v>
      </c>
      <c r="BL18" s="585" t="e">
        <f>AVERAGE(BG8:BG158)</f>
        <v>#DIV/0!</v>
      </c>
      <c r="BM18" s="581" t="s">
        <v>271</v>
      </c>
      <c r="BN18" s="585">
        <f>(BN16+BN17)/2</f>
        <v>0</v>
      </c>
      <c r="BO18" s="581" t="s">
        <v>272</v>
      </c>
      <c r="BP18" s="586" t="e">
        <f>(BN16-BL18)/(3*BL20)</f>
        <v>#DIV/0!</v>
      </c>
      <c r="BQ18" s="589" t="s">
        <v>273</v>
      </c>
      <c r="BR18" s="556">
        <f>SUM(BR16:BR17)</f>
        <v>0</v>
      </c>
      <c r="BS18" s="494"/>
      <c r="BT18" s="494"/>
      <c r="BU18" s="1141"/>
      <c r="BV18" s="543">
        <v>11</v>
      </c>
      <c r="BW18" s="544">
        <f t="shared" si="10"/>
        <v>0</v>
      </c>
      <c r="BX18" s="544">
        <f t="shared" si="11"/>
        <v>0</v>
      </c>
      <c r="BY18" s="584" t="s">
        <v>151</v>
      </c>
      <c r="BZ18" s="585" t="e">
        <f>AVERAGE(BU8:BU158)</f>
        <v>#DIV/0!</v>
      </c>
      <c r="CA18" s="581" t="s">
        <v>271</v>
      </c>
      <c r="CB18" s="585">
        <f>(CB16+CB17)/2</f>
        <v>0</v>
      </c>
      <c r="CC18" s="581" t="s">
        <v>272</v>
      </c>
      <c r="CD18" s="586" t="e">
        <f>(CB16-BZ18)/(3*BZ20)</f>
        <v>#DIV/0!</v>
      </c>
      <c r="CE18" s="589" t="s">
        <v>273</v>
      </c>
      <c r="CF18" s="556">
        <f>SUM(CF16:CF17)</f>
        <v>0</v>
      </c>
      <c r="CG18" s="494"/>
      <c r="CH18" s="494"/>
      <c r="CI18" s="1141"/>
      <c r="CJ18" s="543">
        <v>11</v>
      </c>
      <c r="CK18" s="544">
        <f t="shared" si="12"/>
        <v>0</v>
      </c>
      <c r="CL18" s="544">
        <f t="shared" si="13"/>
        <v>0</v>
      </c>
      <c r="CM18" s="584" t="s">
        <v>151</v>
      </c>
      <c r="CN18" s="585" t="e">
        <f>AVERAGE(CI8:CI158)</f>
        <v>#DIV/0!</v>
      </c>
      <c r="CO18" s="581" t="s">
        <v>271</v>
      </c>
      <c r="CP18" s="585">
        <f>(CP16+CP17)/2</f>
        <v>0</v>
      </c>
      <c r="CQ18" s="581" t="s">
        <v>272</v>
      </c>
      <c r="CR18" s="586" t="e">
        <f>(CP16-CN18)/(3*CN20)</f>
        <v>#DIV/0!</v>
      </c>
      <c r="CS18" s="589" t="s">
        <v>273</v>
      </c>
      <c r="CT18" s="556">
        <f>SUM(CT16:CT17)</f>
        <v>0</v>
      </c>
      <c r="CU18" s="494"/>
      <c r="CV18" s="494"/>
      <c r="CW18" s="1141"/>
      <c r="CX18" s="543">
        <v>11</v>
      </c>
      <c r="CY18" s="544">
        <f t="shared" si="14"/>
        <v>0</v>
      </c>
      <c r="CZ18" s="544">
        <f t="shared" si="15"/>
        <v>0</v>
      </c>
      <c r="DA18" s="584" t="s">
        <v>151</v>
      </c>
      <c r="DB18" s="585" t="e">
        <f>AVERAGE(CW8:CW158)</f>
        <v>#DIV/0!</v>
      </c>
      <c r="DC18" s="581" t="s">
        <v>271</v>
      </c>
      <c r="DD18" s="585">
        <f>(DD16+DD17)/2</f>
        <v>0</v>
      </c>
      <c r="DE18" s="581" t="s">
        <v>272</v>
      </c>
      <c r="DF18" s="586" t="e">
        <f>(DD16-DB18)/(3*DB20)</f>
        <v>#DIV/0!</v>
      </c>
      <c r="DG18" s="589" t="s">
        <v>273</v>
      </c>
      <c r="DH18" s="556">
        <f>SUM(DH16:DH17)</f>
        <v>0</v>
      </c>
      <c r="DI18" s="494"/>
      <c r="DJ18" s="494"/>
      <c r="DK18" s="1141"/>
      <c r="DL18" s="543">
        <v>11</v>
      </c>
      <c r="DM18" s="544">
        <f t="shared" si="16"/>
        <v>0</v>
      </c>
      <c r="DN18" s="544">
        <f t="shared" si="17"/>
        <v>0</v>
      </c>
      <c r="DO18" s="584" t="s">
        <v>151</v>
      </c>
      <c r="DP18" s="585" t="e">
        <f>AVERAGE(DK8:DK158)</f>
        <v>#DIV/0!</v>
      </c>
      <c r="DQ18" s="581" t="s">
        <v>271</v>
      </c>
      <c r="DR18" s="585">
        <f>(DR16+DR17)/2</f>
        <v>0</v>
      </c>
      <c r="DS18" s="581" t="s">
        <v>272</v>
      </c>
      <c r="DT18" s="586" t="e">
        <f>(DR16-DP18)/(3*DP20)</f>
        <v>#DIV/0!</v>
      </c>
      <c r="DU18" s="589" t="s">
        <v>273</v>
      </c>
      <c r="DV18" s="556">
        <f>SUM(DV16:DV17)</f>
        <v>0</v>
      </c>
      <c r="DW18" s="494"/>
      <c r="DX18" s="494"/>
      <c r="DY18" s="1141"/>
      <c r="DZ18" s="543">
        <v>11</v>
      </c>
      <c r="EA18" s="544">
        <f t="shared" si="18"/>
        <v>0</v>
      </c>
      <c r="EB18" s="544">
        <f t="shared" si="19"/>
        <v>0</v>
      </c>
      <c r="EC18" s="584" t="s">
        <v>151</v>
      </c>
      <c r="ED18" s="585" t="e">
        <f>AVERAGE(DY8:DY158)</f>
        <v>#DIV/0!</v>
      </c>
      <c r="EE18" s="581" t="s">
        <v>271</v>
      </c>
      <c r="EF18" s="585">
        <f>(EF16+EF17)/2</f>
        <v>0</v>
      </c>
      <c r="EG18" s="581" t="s">
        <v>272</v>
      </c>
      <c r="EH18" s="586" t="e">
        <f>(EF16-ED18)/(3*ED20)</f>
        <v>#DIV/0!</v>
      </c>
      <c r="EI18" s="589" t="s">
        <v>273</v>
      </c>
      <c r="EJ18" s="556">
        <f>SUM(EJ16:EJ17)</f>
        <v>0</v>
      </c>
      <c r="EK18" s="494"/>
      <c r="EL18" s="494"/>
      <c r="EM18" s="1141"/>
      <c r="EN18" s="543">
        <v>11</v>
      </c>
      <c r="EO18" s="544">
        <f t="shared" si="20"/>
        <v>0</v>
      </c>
      <c r="EP18" s="544">
        <f t="shared" si="21"/>
        <v>0</v>
      </c>
      <c r="EQ18" s="584" t="s">
        <v>151</v>
      </c>
      <c r="ER18" s="585" t="e">
        <f>AVERAGE(EM8:EM158)</f>
        <v>#DIV/0!</v>
      </c>
      <c r="ES18" s="581" t="s">
        <v>271</v>
      </c>
      <c r="ET18" s="585">
        <f>(ET16+ET17)/2</f>
        <v>0</v>
      </c>
      <c r="EU18" s="581" t="s">
        <v>272</v>
      </c>
      <c r="EV18" s="586" t="e">
        <f>(ET16-ER18)/(3*ER20)</f>
        <v>#DIV/0!</v>
      </c>
      <c r="EW18" s="589" t="s">
        <v>273</v>
      </c>
      <c r="EX18" s="556">
        <f>SUM(EX16:EX17)</f>
        <v>0</v>
      </c>
      <c r="EY18" s="494"/>
      <c r="EZ18" s="550"/>
      <c r="FA18" s="1141"/>
      <c r="FB18" s="543">
        <v>11</v>
      </c>
      <c r="FC18" s="544">
        <f t="shared" si="22"/>
        <v>0</v>
      </c>
      <c r="FD18" s="544">
        <f t="shared" si="23"/>
        <v>0</v>
      </c>
      <c r="FE18" s="584" t="s">
        <v>151</v>
      </c>
      <c r="FF18" s="585" t="e">
        <f>AVERAGE(FA8:FA158)</f>
        <v>#DIV/0!</v>
      </c>
      <c r="FG18" s="581" t="s">
        <v>271</v>
      </c>
      <c r="FH18" s="585">
        <f>(FH16+FH17)/2</f>
        <v>0</v>
      </c>
      <c r="FI18" s="581" t="s">
        <v>272</v>
      </c>
      <c r="FJ18" s="586" t="e">
        <f>(FH16-FF18)/(3*FF20)</f>
        <v>#DIV/0!</v>
      </c>
      <c r="FK18" s="589" t="s">
        <v>273</v>
      </c>
      <c r="FL18" s="556">
        <f>SUM(FL16:FL17)</f>
        <v>0</v>
      </c>
      <c r="FM18" s="494"/>
      <c r="FO18" s="1141"/>
      <c r="FP18" s="543">
        <v>11</v>
      </c>
      <c r="FQ18" s="544">
        <f t="shared" si="24"/>
        <v>0</v>
      </c>
      <c r="FR18" s="544">
        <f t="shared" si="25"/>
        <v>0</v>
      </c>
      <c r="FS18" s="584" t="s">
        <v>151</v>
      </c>
      <c r="FT18" s="585" t="e">
        <f>AVERAGE(FO8:FO158)</f>
        <v>#DIV/0!</v>
      </c>
      <c r="FU18" s="581" t="s">
        <v>271</v>
      </c>
      <c r="FV18" s="585">
        <f>(FV16+FV17)/2</f>
        <v>0</v>
      </c>
      <c r="FW18" s="581" t="s">
        <v>272</v>
      </c>
      <c r="FX18" s="586" t="e">
        <f>(FV16-FT18)/(3*FT20)</f>
        <v>#DIV/0!</v>
      </c>
      <c r="FY18" s="589" t="s">
        <v>273</v>
      </c>
      <c r="FZ18" s="556">
        <f>SUM(FZ16:FZ17)</f>
        <v>0</v>
      </c>
      <c r="GA18" s="494"/>
      <c r="GB18" s="550"/>
      <c r="GC18" s="1141"/>
      <c r="GD18" s="543">
        <v>11</v>
      </c>
      <c r="GE18" s="544">
        <f t="shared" si="26"/>
        <v>0</v>
      </c>
      <c r="GF18" s="544">
        <f t="shared" si="27"/>
        <v>0</v>
      </c>
      <c r="GG18" s="584" t="s">
        <v>151</v>
      </c>
      <c r="GH18" s="585" t="e">
        <f>AVERAGE(GC8:GC158)</f>
        <v>#DIV/0!</v>
      </c>
      <c r="GI18" s="581" t="s">
        <v>271</v>
      </c>
      <c r="GJ18" s="585">
        <f>(GJ16+GJ17)/2</f>
        <v>0</v>
      </c>
      <c r="GK18" s="581" t="s">
        <v>272</v>
      </c>
      <c r="GL18" s="586" t="e">
        <f>(GJ16-GH18)/(3*GH20)</f>
        <v>#DIV/0!</v>
      </c>
      <c r="GM18" s="589" t="s">
        <v>273</v>
      </c>
      <c r="GN18" s="556">
        <f>SUM(GN16:GN17)</f>
        <v>0</v>
      </c>
      <c r="GO18" s="494"/>
      <c r="GP18" s="551"/>
      <c r="GQ18" s="1141"/>
      <c r="GR18" s="543">
        <v>11</v>
      </c>
      <c r="GS18" s="544">
        <f t="shared" si="28"/>
        <v>0</v>
      </c>
      <c r="GT18" s="544">
        <f t="shared" si="29"/>
        <v>0</v>
      </c>
      <c r="GU18" s="584" t="s">
        <v>151</v>
      </c>
      <c r="GV18" s="585" t="e">
        <f>AVERAGE(GQ8:GQ158)</f>
        <v>#DIV/0!</v>
      </c>
      <c r="GW18" s="581" t="s">
        <v>271</v>
      </c>
      <c r="GX18" s="585">
        <f>(GX16+GX17)/2</f>
        <v>0</v>
      </c>
      <c r="GY18" s="581" t="s">
        <v>272</v>
      </c>
      <c r="GZ18" s="586" t="e">
        <f>(GX16-GV18)/(3*GV20)</f>
        <v>#DIV/0!</v>
      </c>
      <c r="HA18" s="589" t="s">
        <v>273</v>
      </c>
      <c r="HB18" s="556">
        <f>SUM(HB16:HB17)</f>
        <v>0</v>
      </c>
      <c r="HC18" s="494"/>
      <c r="HD18" s="552"/>
      <c r="HE18" s="1141"/>
      <c r="HF18" s="543">
        <v>11</v>
      </c>
      <c r="HG18" s="544">
        <f t="shared" si="30"/>
        <v>0</v>
      </c>
      <c r="HH18" s="544">
        <f t="shared" si="31"/>
        <v>0</v>
      </c>
      <c r="HI18" s="584" t="s">
        <v>151</v>
      </c>
      <c r="HJ18" s="585" t="e">
        <f>AVERAGE(HE8:HE158)</f>
        <v>#DIV/0!</v>
      </c>
      <c r="HK18" s="581" t="s">
        <v>271</v>
      </c>
      <c r="HL18" s="585">
        <f>(HL16+HL17)/2</f>
        <v>0</v>
      </c>
      <c r="HM18" s="581" t="s">
        <v>272</v>
      </c>
      <c r="HN18" s="586" t="e">
        <f>(HL16-HJ18)/(3*HJ20)</f>
        <v>#DIV/0!</v>
      </c>
      <c r="HO18" s="589" t="s">
        <v>273</v>
      </c>
      <c r="HP18" s="556">
        <f>SUM(HP16:HP17)</f>
        <v>0</v>
      </c>
      <c r="HQ18" s="494"/>
      <c r="HR18" s="552"/>
      <c r="HS18" s="1141"/>
      <c r="HT18" s="543">
        <v>11</v>
      </c>
      <c r="HU18" s="544">
        <f t="shared" si="32"/>
        <v>0</v>
      </c>
      <c r="HV18" s="544">
        <f t="shared" si="33"/>
        <v>0</v>
      </c>
      <c r="HW18" s="584" t="s">
        <v>151</v>
      </c>
      <c r="HX18" s="585" t="e">
        <f>AVERAGE(HS8:HS158)</f>
        <v>#DIV/0!</v>
      </c>
      <c r="HY18" s="581" t="s">
        <v>271</v>
      </c>
      <c r="HZ18" s="585">
        <f>(HZ16+HZ17)/2</f>
        <v>0</v>
      </c>
      <c r="IA18" s="581" t="s">
        <v>272</v>
      </c>
      <c r="IB18" s="586" t="e">
        <f>(HZ16-HX18)/(3*HX20)</f>
        <v>#DIV/0!</v>
      </c>
      <c r="IC18" s="589" t="s">
        <v>273</v>
      </c>
      <c r="ID18" s="556">
        <f>SUM(ID16:ID17)</f>
        <v>0</v>
      </c>
      <c r="IE18" s="494"/>
      <c r="IG18" s="1141"/>
      <c r="IH18" s="543">
        <v>11</v>
      </c>
      <c r="II18" s="544">
        <f t="shared" si="34"/>
        <v>0</v>
      </c>
      <c r="IJ18" s="544">
        <f t="shared" si="35"/>
        <v>0</v>
      </c>
      <c r="IK18" s="584" t="s">
        <v>151</v>
      </c>
      <c r="IL18" s="585" t="e">
        <f>AVERAGE(IG8:IG158)</f>
        <v>#DIV/0!</v>
      </c>
      <c r="IM18" s="581" t="s">
        <v>271</v>
      </c>
      <c r="IN18" s="585">
        <f>(IN16+IN17)/2</f>
        <v>0</v>
      </c>
      <c r="IO18" s="581" t="s">
        <v>272</v>
      </c>
      <c r="IP18" s="586" t="e">
        <f>(IN16-IL18)/(3*IL20)</f>
        <v>#DIV/0!</v>
      </c>
      <c r="IQ18" s="589" t="s">
        <v>273</v>
      </c>
      <c r="IR18" s="556">
        <f>SUM(IR16:IR17)</f>
        <v>0</v>
      </c>
      <c r="IS18" s="494"/>
    </row>
    <row r="19" spans="1:253" s="497" customFormat="1" ht="16" thickBot="1">
      <c r="A19" s="494"/>
      <c r="B19" s="528"/>
      <c r="C19" s="1141"/>
      <c r="D19" s="543">
        <v>12</v>
      </c>
      <c r="E19" s="544">
        <f t="shared" si="0"/>
        <v>0</v>
      </c>
      <c r="F19" s="544">
        <f t="shared" si="1"/>
        <v>0</v>
      </c>
      <c r="G19" s="584" t="s">
        <v>193</v>
      </c>
      <c r="H19" s="585">
        <f>H16-H17</f>
        <v>0</v>
      </c>
      <c r="I19" s="581" t="s">
        <v>274</v>
      </c>
      <c r="J19" s="585" t="e">
        <f>H18+(H20*3)</f>
        <v>#DIV/0!</v>
      </c>
      <c r="K19" s="581" t="s">
        <v>275</v>
      </c>
      <c r="L19" s="586" t="e">
        <f>(H18-J17)/(3*H20)</f>
        <v>#DIV/0!</v>
      </c>
      <c r="M19" s="590" t="s">
        <v>122</v>
      </c>
      <c r="N19" s="591" t="e">
        <f>IF(L18&lt;L19,L18,L19)</f>
        <v>#DIV/0!</v>
      </c>
      <c r="O19" s="494"/>
      <c r="P19" s="494"/>
      <c r="Q19" s="1141"/>
      <c r="R19" s="543">
        <v>12</v>
      </c>
      <c r="S19" s="544">
        <f t="shared" si="2"/>
        <v>0</v>
      </c>
      <c r="T19" s="544">
        <f t="shared" si="3"/>
        <v>0</v>
      </c>
      <c r="U19" s="584" t="s">
        <v>193</v>
      </c>
      <c r="V19" s="585">
        <f>V16-V17</f>
        <v>0</v>
      </c>
      <c r="W19" s="581" t="s">
        <v>274</v>
      </c>
      <c r="X19" s="585" t="e">
        <f>V18+(V20*3)</f>
        <v>#DIV/0!</v>
      </c>
      <c r="Y19" s="581" t="s">
        <v>275</v>
      </c>
      <c r="Z19" s="586" t="e">
        <f>(V18-X17)/(3*V20)</f>
        <v>#DIV/0!</v>
      </c>
      <c r="AA19" s="590" t="s">
        <v>122</v>
      </c>
      <c r="AB19" s="591" t="e">
        <f>IF(Z18&lt;Z19,Z18,Z19)</f>
        <v>#DIV/0!</v>
      </c>
      <c r="AC19" s="494"/>
      <c r="AD19" s="494"/>
      <c r="AE19" s="1141"/>
      <c r="AF19" s="543">
        <v>12</v>
      </c>
      <c r="AG19" s="544">
        <f t="shared" si="4"/>
        <v>0</v>
      </c>
      <c r="AH19" s="544">
        <f t="shared" si="5"/>
        <v>0</v>
      </c>
      <c r="AI19" s="584" t="s">
        <v>193</v>
      </c>
      <c r="AJ19" s="585">
        <f>AJ16-AJ17</f>
        <v>0</v>
      </c>
      <c r="AK19" s="581" t="s">
        <v>274</v>
      </c>
      <c r="AL19" s="585" t="e">
        <f>AJ18+(AJ20*3)</f>
        <v>#DIV/0!</v>
      </c>
      <c r="AM19" s="581" t="s">
        <v>275</v>
      </c>
      <c r="AN19" s="586" t="e">
        <f>(AJ18-AL17)/(3*AJ20)</f>
        <v>#DIV/0!</v>
      </c>
      <c r="AO19" s="590" t="s">
        <v>122</v>
      </c>
      <c r="AP19" s="591" t="e">
        <f>IF(AN18&lt;AN19,AN18,AN19)</f>
        <v>#DIV/0!</v>
      </c>
      <c r="AQ19" s="494"/>
      <c r="AR19" s="494"/>
      <c r="AS19" s="1141"/>
      <c r="AT19" s="543">
        <v>12</v>
      </c>
      <c r="AU19" s="544">
        <f t="shared" si="6"/>
        <v>0</v>
      </c>
      <c r="AV19" s="544">
        <f t="shared" si="7"/>
        <v>0</v>
      </c>
      <c r="AW19" s="584" t="s">
        <v>193</v>
      </c>
      <c r="AX19" s="585">
        <f>AX16-AX17</f>
        <v>0</v>
      </c>
      <c r="AY19" s="581" t="s">
        <v>274</v>
      </c>
      <c r="AZ19" s="585" t="e">
        <f>AX18+(AX20*3)</f>
        <v>#DIV/0!</v>
      </c>
      <c r="BA19" s="581" t="s">
        <v>275</v>
      </c>
      <c r="BB19" s="586" t="e">
        <f>(AX18-AZ17)/(3*AX20)</f>
        <v>#DIV/0!</v>
      </c>
      <c r="BC19" s="590" t="s">
        <v>122</v>
      </c>
      <c r="BD19" s="591" t="e">
        <f>IF(BB18&lt;BB19,BB18,BB19)</f>
        <v>#DIV/0!</v>
      </c>
      <c r="BE19" s="494"/>
      <c r="BF19" s="494"/>
      <c r="BG19" s="1141"/>
      <c r="BH19" s="543">
        <v>12</v>
      </c>
      <c r="BI19" s="544">
        <f t="shared" si="8"/>
        <v>0</v>
      </c>
      <c r="BJ19" s="544">
        <f t="shared" si="9"/>
        <v>0</v>
      </c>
      <c r="BK19" s="584" t="s">
        <v>193</v>
      </c>
      <c r="BL19" s="585">
        <f>BL16-BL17</f>
        <v>0</v>
      </c>
      <c r="BM19" s="581" t="s">
        <v>274</v>
      </c>
      <c r="BN19" s="585" t="e">
        <f>BL18+(BL20*3)</f>
        <v>#DIV/0!</v>
      </c>
      <c r="BO19" s="581" t="s">
        <v>275</v>
      </c>
      <c r="BP19" s="586" t="e">
        <f>(BL18-BN17)/(3*BL20)</f>
        <v>#DIV/0!</v>
      </c>
      <c r="BQ19" s="590" t="s">
        <v>122</v>
      </c>
      <c r="BR19" s="591" t="e">
        <f>IF(BP18&lt;BP19,BP18,BP19)</f>
        <v>#DIV/0!</v>
      </c>
      <c r="BS19" s="494"/>
      <c r="BT19" s="494"/>
      <c r="BU19" s="1141"/>
      <c r="BV19" s="543">
        <v>12</v>
      </c>
      <c r="BW19" s="544">
        <f t="shared" si="10"/>
        <v>0</v>
      </c>
      <c r="BX19" s="544">
        <f t="shared" si="11"/>
        <v>0</v>
      </c>
      <c r="BY19" s="584" t="s">
        <v>193</v>
      </c>
      <c r="BZ19" s="585">
        <f>BZ16-BZ17</f>
        <v>0</v>
      </c>
      <c r="CA19" s="581" t="s">
        <v>274</v>
      </c>
      <c r="CB19" s="585" t="e">
        <f>BZ18+(BZ20*3)</f>
        <v>#DIV/0!</v>
      </c>
      <c r="CC19" s="581" t="s">
        <v>275</v>
      </c>
      <c r="CD19" s="586" t="e">
        <f>(BZ18-CB17)/(3*BZ20)</f>
        <v>#DIV/0!</v>
      </c>
      <c r="CE19" s="590" t="s">
        <v>122</v>
      </c>
      <c r="CF19" s="591" t="e">
        <f>IF(CD18&lt;CD19,CD18,CD19)</f>
        <v>#DIV/0!</v>
      </c>
      <c r="CG19" s="494"/>
      <c r="CH19" s="494"/>
      <c r="CI19" s="1141"/>
      <c r="CJ19" s="543">
        <v>12</v>
      </c>
      <c r="CK19" s="544">
        <f t="shared" si="12"/>
        <v>0</v>
      </c>
      <c r="CL19" s="544">
        <f t="shared" si="13"/>
        <v>0</v>
      </c>
      <c r="CM19" s="584" t="s">
        <v>193</v>
      </c>
      <c r="CN19" s="585">
        <f>CN16-CN17</f>
        <v>0</v>
      </c>
      <c r="CO19" s="581" t="s">
        <v>274</v>
      </c>
      <c r="CP19" s="585" t="e">
        <f>CN18+(CN20*3)</f>
        <v>#DIV/0!</v>
      </c>
      <c r="CQ19" s="581" t="s">
        <v>275</v>
      </c>
      <c r="CR19" s="586" t="e">
        <f>(CN18-CP17)/(3*CN20)</f>
        <v>#DIV/0!</v>
      </c>
      <c r="CS19" s="590" t="s">
        <v>122</v>
      </c>
      <c r="CT19" s="591" t="e">
        <f>IF(CR18&lt;CR19,CR18,CR19)</f>
        <v>#DIV/0!</v>
      </c>
      <c r="CU19" s="494"/>
      <c r="CV19" s="494"/>
      <c r="CW19" s="1141"/>
      <c r="CX19" s="543">
        <v>12</v>
      </c>
      <c r="CY19" s="544">
        <f t="shared" si="14"/>
        <v>0</v>
      </c>
      <c r="CZ19" s="544">
        <f t="shared" si="15"/>
        <v>0</v>
      </c>
      <c r="DA19" s="584" t="s">
        <v>193</v>
      </c>
      <c r="DB19" s="585">
        <f>DB16-DB17</f>
        <v>0</v>
      </c>
      <c r="DC19" s="581" t="s">
        <v>274</v>
      </c>
      <c r="DD19" s="585" t="e">
        <f>DB18+(DB20*3)</f>
        <v>#DIV/0!</v>
      </c>
      <c r="DE19" s="581" t="s">
        <v>275</v>
      </c>
      <c r="DF19" s="586" t="e">
        <f>(DB18-DD17)/(3*DB20)</f>
        <v>#DIV/0!</v>
      </c>
      <c r="DG19" s="590" t="s">
        <v>122</v>
      </c>
      <c r="DH19" s="591" t="e">
        <f>IF(DF18&lt;DF19,DF18,DF19)</f>
        <v>#DIV/0!</v>
      </c>
      <c r="DI19" s="494"/>
      <c r="DJ19" s="494"/>
      <c r="DK19" s="1141"/>
      <c r="DL19" s="543">
        <v>12</v>
      </c>
      <c r="DM19" s="544">
        <f t="shared" si="16"/>
        <v>0</v>
      </c>
      <c r="DN19" s="544">
        <f t="shared" si="17"/>
        <v>0</v>
      </c>
      <c r="DO19" s="584" t="s">
        <v>193</v>
      </c>
      <c r="DP19" s="585">
        <f>DP16-DP17</f>
        <v>0</v>
      </c>
      <c r="DQ19" s="581" t="s">
        <v>274</v>
      </c>
      <c r="DR19" s="585" t="e">
        <f>DP18+(DP20*3)</f>
        <v>#DIV/0!</v>
      </c>
      <c r="DS19" s="581" t="s">
        <v>275</v>
      </c>
      <c r="DT19" s="586" t="e">
        <f>(DP18-DR17)/(3*DP20)</f>
        <v>#DIV/0!</v>
      </c>
      <c r="DU19" s="590" t="s">
        <v>122</v>
      </c>
      <c r="DV19" s="591" t="e">
        <f>IF(DT18&lt;DT19,DT18,DT19)</f>
        <v>#DIV/0!</v>
      </c>
      <c r="DW19" s="494"/>
      <c r="DX19" s="494"/>
      <c r="DY19" s="1141"/>
      <c r="DZ19" s="543">
        <v>12</v>
      </c>
      <c r="EA19" s="544">
        <f t="shared" si="18"/>
        <v>0</v>
      </c>
      <c r="EB19" s="544">
        <f t="shared" si="19"/>
        <v>0</v>
      </c>
      <c r="EC19" s="584" t="s">
        <v>193</v>
      </c>
      <c r="ED19" s="585">
        <f>ED16-ED17</f>
        <v>0</v>
      </c>
      <c r="EE19" s="581" t="s">
        <v>274</v>
      </c>
      <c r="EF19" s="585" t="e">
        <f>ED18+(ED20*3)</f>
        <v>#DIV/0!</v>
      </c>
      <c r="EG19" s="581" t="s">
        <v>275</v>
      </c>
      <c r="EH19" s="586" t="e">
        <f>(ED18-EF17)/(3*ED20)</f>
        <v>#DIV/0!</v>
      </c>
      <c r="EI19" s="590" t="s">
        <v>122</v>
      </c>
      <c r="EJ19" s="591" t="e">
        <f>IF(EH18&lt;EH19,EH18,EH19)</f>
        <v>#DIV/0!</v>
      </c>
      <c r="EK19" s="494"/>
      <c r="EL19" s="494"/>
      <c r="EM19" s="1141"/>
      <c r="EN19" s="543">
        <v>12</v>
      </c>
      <c r="EO19" s="544">
        <f t="shared" si="20"/>
        <v>0</v>
      </c>
      <c r="EP19" s="544">
        <f t="shared" si="21"/>
        <v>0</v>
      </c>
      <c r="EQ19" s="584" t="s">
        <v>193</v>
      </c>
      <c r="ER19" s="585">
        <f>ER16-ER17</f>
        <v>0</v>
      </c>
      <c r="ES19" s="581" t="s">
        <v>274</v>
      </c>
      <c r="ET19" s="585" t="e">
        <f>ER18+(ER20*3)</f>
        <v>#DIV/0!</v>
      </c>
      <c r="EU19" s="581" t="s">
        <v>275</v>
      </c>
      <c r="EV19" s="586" t="e">
        <f>(ER18-ET17)/(3*ER20)</f>
        <v>#DIV/0!</v>
      </c>
      <c r="EW19" s="590" t="s">
        <v>122</v>
      </c>
      <c r="EX19" s="591" t="e">
        <f>IF(EV18&lt;EV19,EV18,EV19)</f>
        <v>#DIV/0!</v>
      </c>
      <c r="EY19" s="494"/>
      <c r="EZ19" s="550"/>
      <c r="FA19" s="1141"/>
      <c r="FB19" s="543">
        <v>12</v>
      </c>
      <c r="FC19" s="544">
        <f t="shared" si="22"/>
        <v>0</v>
      </c>
      <c r="FD19" s="544">
        <f t="shared" si="23"/>
        <v>0</v>
      </c>
      <c r="FE19" s="584" t="s">
        <v>193</v>
      </c>
      <c r="FF19" s="585">
        <f>FF16-FF17</f>
        <v>0</v>
      </c>
      <c r="FG19" s="581" t="s">
        <v>274</v>
      </c>
      <c r="FH19" s="585" t="e">
        <f>FF18+(FF20*3)</f>
        <v>#DIV/0!</v>
      </c>
      <c r="FI19" s="581" t="s">
        <v>275</v>
      </c>
      <c r="FJ19" s="586" t="e">
        <f>(FF18-FH17)/(3*FF20)</f>
        <v>#DIV/0!</v>
      </c>
      <c r="FK19" s="590" t="s">
        <v>122</v>
      </c>
      <c r="FL19" s="591" t="e">
        <f>IF(FJ18&lt;FJ19,FJ18,FJ19)</f>
        <v>#DIV/0!</v>
      </c>
      <c r="FM19" s="494"/>
      <c r="FO19" s="1141"/>
      <c r="FP19" s="543">
        <v>12</v>
      </c>
      <c r="FQ19" s="544">
        <f t="shared" si="24"/>
        <v>0</v>
      </c>
      <c r="FR19" s="544">
        <f t="shared" si="25"/>
        <v>0</v>
      </c>
      <c r="FS19" s="584" t="s">
        <v>193</v>
      </c>
      <c r="FT19" s="585">
        <f>FT16-FT17</f>
        <v>0</v>
      </c>
      <c r="FU19" s="581" t="s">
        <v>274</v>
      </c>
      <c r="FV19" s="585" t="e">
        <f>FT18+(FT20*3)</f>
        <v>#DIV/0!</v>
      </c>
      <c r="FW19" s="581" t="s">
        <v>275</v>
      </c>
      <c r="FX19" s="586" t="e">
        <f>(FT18-FV17)/(3*FT20)</f>
        <v>#DIV/0!</v>
      </c>
      <c r="FY19" s="590" t="s">
        <v>122</v>
      </c>
      <c r="FZ19" s="591" t="e">
        <f>IF(FX18&lt;FX19,FX18,FX19)</f>
        <v>#DIV/0!</v>
      </c>
      <c r="GA19" s="494"/>
      <c r="GB19" s="550"/>
      <c r="GC19" s="1141"/>
      <c r="GD19" s="543">
        <v>12</v>
      </c>
      <c r="GE19" s="544">
        <f t="shared" si="26"/>
        <v>0</v>
      </c>
      <c r="GF19" s="544">
        <f t="shared" si="27"/>
        <v>0</v>
      </c>
      <c r="GG19" s="584" t="s">
        <v>193</v>
      </c>
      <c r="GH19" s="585">
        <f>GH16-GH17</f>
        <v>0</v>
      </c>
      <c r="GI19" s="581" t="s">
        <v>274</v>
      </c>
      <c r="GJ19" s="585" t="e">
        <f>GH18+(GH20*3)</f>
        <v>#DIV/0!</v>
      </c>
      <c r="GK19" s="581" t="s">
        <v>275</v>
      </c>
      <c r="GL19" s="586" t="e">
        <f>(GH18-GJ17)/(3*GH20)</f>
        <v>#DIV/0!</v>
      </c>
      <c r="GM19" s="590" t="s">
        <v>122</v>
      </c>
      <c r="GN19" s="591" t="e">
        <f>IF(GL18&lt;GL19,GL18,GL19)</f>
        <v>#DIV/0!</v>
      </c>
      <c r="GO19" s="494"/>
      <c r="GP19" s="551"/>
      <c r="GQ19" s="1141"/>
      <c r="GR19" s="543">
        <v>12</v>
      </c>
      <c r="GS19" s="544">
        <f t="shared" si="28"/>
        <v>0</v>
      </c>
      <c r="GT19" s="544">
        <f t="shared" si="29"/>
        <v>0</v>
      </c>
      <c r="GU19" s="584" t="s">
        <v>193</v>
      </c>
      <c r="GV19" s="585">
        <f>GV16-GV17</f>
        <v>0</v>
      </c>
      <c r="GW19" s="581" t="s">
        <v>274</v>
      </c>
      <c r="GX19" s="585" t="e">
        <f>GV18+(GV20*3)</f>
        <v>#DIV/0!</v>
      </c>
      <c r="GY19" s="581" t="s">
        <v>275</v>
      </c>
      <c r="GZ19" s="586" t="e">
        <f>(GV18-GX17)/(3*GV20)</f>
        <v>#DIV/0!</v>
      </c>
      <c r="HA19" s="590" t="s">
        <v>122</v>
      </c>
      <c r="HB19" s="591" t="e">
        <f>IF(GZ18&lt;GZ19,GZ18,GZ19)</f>
        <v>#DIV/0!</v>
      </c>
      <c r="HC19" s="494"/>
      <c r="HD19" s="552"/>
      <c r="HE19" s="1141"/>
      <c r="HF19" s="543">
        <v>12</v>
      </c>
      <c r="HG19" s="544">
        <f t="shared" si="30"/>
        <v>0</v>
      </c>
      <c r="HH19" s="544">
        <f t="shared" si="31"/>
        <v>0</v>
      </c>
      <c r="HI19" s="584" t="s">
        <v>193</v>
      </c>
      <c r="HJ19" s="585">
        <f>HJ16-HJ17</f>
        <v>0</v>
      </c>
      <c r="HK19" s="581" t="s">
        <v>274</v>
      </c>
      <c r="HL19" s="585" t="e">
        <f>HJ18+(HJ20*3)</f>
        <v>#DIV/0!</v>
      </c>
      <c r="HM19" s="581" t="s">
        <v>275</v>
      </c>
      <c r="HN19" s="586" t="e">
        <f>(HJ18-HL17)/(3*HJ20)</f>
        <v>#DIV/0!</v>
      </c>
      <c r="HO19" s="590" t="s">
        <v>122</v>
      </c>
      <c r="HP19" s="591" t="e">
        <f>IF(HN18&lt;HN19,HN18,HN19)</f>
        <v>#DIV/0!</v>
      </c>
      <c r="HQ19" s="494"/>
      <c r="HR19" s="552"/>
      <c r="HS19" s="1141"/>
      <c r="HT19" s="543">
        <v>12</v>
      </c>
      <c r="HU19" s="544">
        <f t="shared" si="32"/>
        <v>0</v>
      </c>
      <c r="HV19" s="544">
        <f t="shared" si="33"/>
        <v>0</v>
      </c>
      <c r="HW19" s="584" t="s">
        <v>193</v>
      </c>
      <c r="HX19" s="585">
        <f>HX16-HX17</f>
        <v>0</v>
      </c>
      <c r="HY19" s="581" t="s">
        <v>274</v>
      </c>
      <c r="HZ19" s="585" t="e">
        <f>HX18+(HX20*3)</f>
        <v>#DIV/0!</v>
      </c>
      <c r="IA19" s="581" t="s">
        <v>275</v>
      </c>
      <c r="IB19" s="586" t="e">
        <f>(HX18-HZ17)/(3*HX20)</f>
        <v>#DIV/0!</v>
      </c>
      <c r="IC19" s="590" t="s">
        <v>122</v>
      </c>
      <c r="ID19" s="591" t="e">
        <f>IF(IB18&lt;IB19,IB18,IB19)</f>
        <v>#DIV/0!</v>
      </c>
      <c r="IE19" s="494"/>
      <c r="IG19" s="1141"/>
      <c r="IH19" s="543">
        <v>12</v>
      </c>
      <c r="II19" s="544">
        <f t="shared" si="34"/>
        <v>0</v>
      </c>
      <c r="IJ19" s="544">
        <f t="shared" si="35"/>
        <v>0</v>
      </c>
      <c r="IK19" s="584" t="s">
        <v>193</v>
      </c>
      <c r="IL19" s="585">
        <f>IL16-IL17</f>
        <v>0</v>
      </c>
      <c r="IM19" s="581" t="s">
        <v>274</v>
      </c>
      <c r="IN19" s="585" t="e">
        <f>IL18+(IL20*3)</f>
        <v>#DIV/0!</v>
      </c>
      <c r="IO19" s="581" t="s">
        <v>275</v>
      </c>
      <c r="IP19" s="586" t="e">
        <f>(IL18-IN17)/(3*IL20)</f>
        <v>#DIV/0!</v>
      </c>
      <c r="IQ19" s="590" t="s">
        <v>122</v>
      </c>
      <c r="IR19" s="591" t="e">
        <f>IF(IP18&lt;IP19,IP18,IP19)</f>
        <v>#DIV/0!</v>
      </c>
      <c r="IS19" s="494"/>
    </row>
    <row r="20" spans="1:253" s="497" customFormat="1">
      <c r="A20" s="494"/>
      <c r="B20" s="528"/>
      <c r="C20" s="1141"/>
      <c r="D20" s="543">
        <v>13</v>
      </c>
      <c r="E20" s="544">
        <f t="shared" si="0"/>
        <v>0</v>
      </c>
      <c r="F20" s="544">
        <f t="shared" si="1"/>
        <v>0</v>
      </c>
      <c r="G20" s="584" t="s">
        <v>276</v>
      </c>
      <c r="H20" s="585" t="e">
        <f>STDEV(C8:C158)</f>
        <v>#DIV/0!</v>
      </c>
      <c r="I20" s="581" t="s">
        <v>277</v>
      </c>
      <c r="J20" s="585" t="e">
        <f>H18-(H20*3)</f>
        <v>#DIV/0!</v>
      </c>
      <c r="K20" s="581" t="s">
        <v>278</v>
      </c>
      <c r="L20" s="592" t="e">
        <f>1-(1-(NORMDIST($J$16,$H$18,$H$20,TRUE))+NORMDIST($J$17,$H$18,$H$20,TRUE))</f>
        <v>#DIV/0!</v>
      </c>
      <c r="M20" s="593"/>
      <c r="N20" s="575"/>
      <c r="O20" s="567"/>
      <c r="P20" s="494"/>
      <c r="Q20" s="1141"/>
      <c r="R20" s="543">
        <v>13</v>
      </c>
      <c r="S20" s="544">
        <f t="shared" si="2"/>
        <v>0</v>
      </c>
      <c r="T20" s="544">
        <f t="shared" si="3"/>
        <v>0</v>
      </c>
      <c r="U20" s="584" t="s">
        <v>276</v>
      </c>
      <c r="V20" s="585" t="e">
        <f>STDEV(Q8:Q158)</f>
        <v>#DIV/0!</v>
      </c>
      <c r="W20" s="581" t="s">
        <v>277</v>
      </c>
      <c r="X20" s="585" t="e">
        <f>V18-(V20*3)</f>
        <v>#DIV/0!</v>
      </c>
      <c r="Y20" s="581" t="s">
        <v>278</v>
      </c>
      <c r="Z20" s="592" t="e">
        <f>1-(1-(NORMDIST(X16,V18,V20,TRUE))+NORMDIST(X17,V18,V20,TRUE))</f>
        <v>#DIV/0!</v>
      </c>
      <c r="AA20" s="593"/>
      <c r="AB20" s="575"/>
      <c r="AC20" s="567"/>
      <c r="AD20" s="494"/>
      <c r="AE20" s="1141"/>
      <c r="AF20" s="543">
        <v>13</v>
      </c>
      <c r="AG20" s="544">
        <f t="shared" si="4"/>
        <v>0</v>
      </c>
      <c r="AH20" s="544">
        <f t="shared" si="5"/>
        <v>0</v>
      </c>
      <c r="AI20" s="584" t="s">
        <v>276</v>
      </c>
      <c r="AJ20" s="585" t="e">
        <f>STDEV(AE8:AE158)</f>
        <v>#DIV/0!</v>
      </c>
      <c r="AK20" s="581" t="s">
        <v>277</v>
      </c>
      <c r="AL20" s="585" t="e">
        <f>AJ18-(AJ20*3)</f>
        <v>#DIV/0!</v>
      </c>
      <c r="AM20" s="581" t="s">
        <v>278</v>
      </c>
      <c r="AN20" s="592" t="e">
        <f>1-(1-(NORMDIST(AL16,AJ18,AJ20,TRUE))+NORMDIST(AL17,AJ18,AJ20,TRUE))</f>
        <v>#DIV/0!</v>
      </c>
      <c r="AO20" s="593"/>
      <c r="AP20" s="575"/>
      <c r="AQ20" s="567"/>
      <c r="AR20" s="494"/>
      <c r="AS20" s="1141"/>
      <c r="AT20" s="543">
        <v>13</v>
      </c>
      <c r="AU20" s="544">
        <f t="shared" si="6"/>
        <v>0</v>
      </c>
      <c r="AV20" s="544">
        <f t="shared" si="7"/>
        <v>0</v>
      </c>
      <c r="AW20" s="584" t="s">
        <v>276</v>
      </c>
      <c r="AX20" s="585" t="e">
        <f>STDEV(AS8:AS158)</f>
        <v>#DIV/0!</v>
      </c>
      <c r="AY20" s="581" t="s">
        <v>277</v>
      </c>
      <c r="AZ20" s="585" t="e">
        <f>AX18-(AX20*3)</f>
        <v>#DIV/0!</v>
      </c>
      <c r="BA20" s="581" t="s">
        <v>278</v>
      </c>
      <c r="BB20" s="592" t="e">
        <f>1-(1-(NORMDIST(AZ16,AX18,AX20,TRUE))+NORMDIST(AZ17,AX18,AX20,TRUE))</f>
        <v>#DIV/0!</v>
      </c>
      <c r="BC20" s="593"/>
      <c r="BD20" s="575"/>
      <c r="BE20" s="567"/>
      <c r="BF20" s="494"/>
      <c r="BG20" s="1141"/>
      <c r="BH20" s="543">
        <v>13</v>
      </c>
      <c r="BI20" s="544">
        <f t="shared" si="8"/>
        <v>0</v>
      </c>
      <c r="BJ20" s="544">
        <f t="shared" si="9"/>
        <v>0</v>
      </c>
      <c r="BK20" s="584" t="s">
        <v>276</v>
      </c>
      <c r="BL20" s="585" t="e">
        <f>STDEV(BG8:BG158)</f>
        <v>#DIV/0!</v>
      </c>
      <c r="BM20" s="581" t="s">
        <v>277</v>
      </c>
      <c r="BN20" s="585" t="e">
        <f>BL18-(BL20*3)</f>
        <v>#DIV/0!</v>
      </c>
      <c r="BO20" s="581" t="s">
        <v>278</v>
      </c>
      <c r="BP20" s="592" t="e">
        <f>1-(1-(NORMDIST(BN16,BL18,BL20,TRUE))+NORMDIST(BN17,BL18,BL20,TRUE))</f>
        <v>#DIV/0!</v>
      </c>
      <c r="BQ20" s="593"/>
      <c r="BR20" s="575"/>
      <c r="BS20" s="567"/>
      <c r="BT20" s="494"/>
      <c r="BU20" s="1141"/>
      <c r="BV20" s="543">
        <v>13</v>
      </c>
      <c r="BW20" s="544">
        <f t="shared" si="10"/>
        <v>0</v>
      </c>
      <c r="BX20" s="544">
        <f t="shared" si="11"/>
        <v>0</v>
      </c>
      <c r="BY20" s="584" t="s">
        <v>276</v>
      </c>
      <c r="BZ20" s="585" t="e">
        <f>STDEV(BU8:BU158)</f>
        <v>#DIV/0!</v>
      </c>
      <c r="CA20" s="581" t="s">
        <v>277</v>
      </c>
      <c r="CB20" s="585" t="e">
        <f>BZ18-(BZ20*3)</f>
        <v>#DIV/0!</v>
      </c>
      <c r="CC20" s="581" t="s">
        <v>278</v>
      </c>
      <c r="CD20" s="592" t="e">
        <f>1-(1-(NORMDIST(CB16,BZ18,BZ20,TRUE))+NORMDIST(CB17,BZ18,BZ20,TRUE))</f>
        <v>#DIV/0!</v>
      </c>
      <c r="CE20" s="593"/>
      <c r="CF20" s="575"/>
      <c r="CG20" s="567"/>
      <c r="CH20" s="494"/>
      <c r="CI20" s="1141"/>
      <c r="CJ20" s="543">
        <v>13</v>
      </c>
      <c r="CK20" s="544">
        <f t="shared" si="12"/>
        <v>0</v>
      </c>
      <c r="CL20" s="544">
        <f t="shared" si="13"/>
        <v>0</v>
      </c>
      <c r="CM20" s="584" t="s">
        <v>276</v>
      </c>
      <c r="CN20" s="585" t="e">
        <f>STDEV(CI8:CI158)</f>
        <v>#DIV/0!</v>
      </c>
      <c r="CO20" s="581" t="s">
        <v>277</v>
      </c>
      <c r="CP20" s="585" t="e">
        <f>CN18-(CN20*3)</f>
        <v>#DIV/0!</v>
      </c>
      <c r="CQ20" s="581" t="s">
        <v>278</v>
      </c>
      <c r="CR20" s="592" t="e">
        <f>1-(1-(NORMDIST(CP16,CN18,CN20,TRUE))+NORMDIST(CP17,CN18,CN20,TRUE))</f>
        <v>#DIV/0!</v>
      </c>
      <c r="CS20" s="593"/>
      <c r="CT20" s="575"/>
      <c r="CU20" s="567"/>
      <c r="CV20" s="494"/>
      <c r="CW20" s="1141"/>
      <c r="CX20" s="543">
        <v>13</v>
      </c>
      <c r="CY20" s="544">
        <f t="shared" si="14"/>
        <v>0</v>
      </c>
      <c r="CZ20" s="544">
        <f t="shared" si="15"/>
        <v>0</v>
      </c>
      <c r="DA20" s="584" t="s">
        <v>276</v>
      </c>
      <c r="DB20" s="585" t="e">
        <f>STDEV(CW8:CW158)</f>
        <v>#DIV/0!</v>
      </c>
      <c r="DC20" s="581" t="s">
        <v>277</v>
      </c>
      <c r="DD20" s="585" t="e">
        <f>DB18-(DB20*3)</f>
        <v>#DIV/0!</v>
      </c>
      <c r="DE20" s="581" t="s">
        <v>278</v>
      </c>
      <c r="DF20" s="594" t="e">
        <f>1-(1-(NORMDIST(DD16,DB18,DB20,TRUE))+NORMDIST(DD17,DB18,DB20,TRUE))</f>
        <v>#DIV/0!</v>
      </c>
      <c r="DG20" s="593"/>
      <c r="DH20" s="575"/>
      <c r="DI20" s="567"/>
      <c r="DJ20" s="494"/>
      <c r="DK20" s="1141"/>
      <c r="DL20" s="543">
        <v>13</v>
      </c>
      <c r="DM20" s="544">
        <f t="shared" si="16"/>
        <v>0</v>
      </c>
      <c r="DN20" s="544">
        <f t="shared" si="17"/>
        <v>0</v>
      </c>
      <c r="DO20" s="584" t="s">
        <v>276</v>
      </c>
      <c r="DP20" s="585" t="e">
        <f>STDEV(DK8:DK158)</f>
        <v>#DIV/0!</v>
      </c>
      <c r="DQ20" s="581" t="s">
        <v>277</v>
      </c>
      <c r="DR20" s="585" t="e">
        <f>DP18-(DP20*3)</f>
        <v>#DIV/0!</v>
      </c>
      <c r="DS20" s="581" t="s">
        <v>278</v>
      </c>
      <c r="DT20" s="592" t="e">
        <f>1-(1-(NORMDIST(DR16,DP18,DP20,TRUE))+NORMDIST(DR17,DP18,DP20,TRUE))</f>
        <v>#DIV/0!</v>
      </c>
      <c r="DU20" s="593"/>
      <c r="DV20" s="575"/>
      <c r="DW20" s="567"/>
      <c r="DX20" s="494"/>
      <c r="DY20" s="1141"/>
      <c r="DZ20" s="543">
        <v>13</v>
      </c>
      <c r="EA20" s="544">
        <f t="shared" si="18"/>
        <v>0</v>
      </c>
      <c r="EB20" s="544">
        <f t="shared" si="19"/>
        <v>0</v>
      </c>
      <c r="EC20" s="584" t="s">
        <v>276</v>
      </c>
      <c r="ED20" s="585" t="e">
        <f>STDEV(DY8:DY158)</f>
        <v>#DIV/0!</v>
      </c>
      <c r="EE20" s="581" t="s">
        <v>277</v>
      </c>
      <c r="EF20" s="585" t="e">
        <f>ED18-(ED20*3)</f>
        <v>#DIV/0!</v>
      </c>
      <c r="EG20" s="581" t="s">
        <v>278</v>
      </c>
      <c r="EH20" s="592" t="e">
        <f>1-(1-(NORMDIST(EF16,ED18,ED20,TRUE))+NORMDIST(EF17,ED18,ED20,TRUE))</f>
        <v>#DIV/0!</v>
      </c>
      <c r="EI20" s="593"/>
      <c r="EJ20" s="575"/>
      <c r="EK20" s="567"/>
      <c r="EL20" s="494"/>
      <c r="EM20" s="1141"/>
      <c r="EN20" s="543">
        <v>13</v>
      </c>
      <c r="EO20" s="544">
        <f t="shared" si="20"/>
        <v>0</v>
      </c>
      <c r="EP20" s="544">
        <f t="shared" si="21"/>
        <v>0</v>
      </c>
      <c r="EQ20" s="584" t="s">
        <v>276</v>
      </c>
      <c r="ER20" s="585" t="e">
        <f>STDEV(EM8:EM158)</f>
        <v>#DIV/0!</v>
      </c>
      <c r="ES20" s="581" t="s">
        <v>277</v>
      </c>
      <c r="ET20" s="585" t="e">
        <f>ER18-(ER20*3)</f>
        <v>#DIV/0!</v>
      </c>
      <c r="EU20" s="581" t="s">
        <v>278</v>
      </c>
      <c r="EV20" s="592" t="e">
        <f>1-(1-(NORMDIST(ET16,ER18,ER20,TRUE))+NORMDIST(ET17,ER18,ER20,TRUE))</f>
        <v>#DIV/0!</v>
      </c>
      <c r="EW20" s="593"/>
      <c r="EX20" s="575"/>
      <c r="EY20" s="567"/>
      <c r="EZ20" s="550"/>
      <c r="FA20" s="1141"/>
      <c r="FB20" s="543">
        <v>13</v>
      </c>
      <c r="FC20" s="544">
        <f t="shared" si="22"/>
        <v>0</v>
      </c>
      <c r="FD20" s="544">
        <f t="shared" si="23"/>
        <v>0</v>
      </c>
      <c r="FE20" s="584" t="s">
        <v>276</v>
      </c>
      <c r="FF20" s="585" t="e">
        <f>STDEV(FA8:FA158)</f>
        <v>#DIV/0!</v>
      </c>
      <c r="FG20" s="581" t="s">
        <v>277</v>
      </c>
      <c r="FH20" s="585" t="e">
        <f>FF18-(FF20*3)</f>
        <v>#DIV/0!</v>
      </c>
      <c r="FI20" s="581" t="s">
        <v>278</v>
      </c>
      <c r="FJ20" s="592" t="e">
        <f>1-(1-(NORMDIST(FH16,FF18,FF20,TRUE))+NORMDIST(FH17,FF18,FF20,TRUE))</f>
        <v>#DIV/0!</v>
      </c>
      <c r="FK20" s="593"/>
      <c r="FL20" s="575"/>
      <c r="FM20" s="567"/>
      <c r="FO20" s="1141"/>
      <c r="FP20" s="543">
        <v>13</v>
      </c>
      <c r="FQ20" s="544">
        <f t="shared" si="24"/>
        <v>0</v>
      </c>
      <c r="FR20" s="544">
        <f t="shared" si="25"/>
        <v>0</v>
      </c>
      <c r="FS20" s="584" t="s">
        <v>276</v>
      </c>
      <c r="FT20" s="585" t="e">
        <f>STDEV(FO8:FO158)</f>
        <v>#DIV/0!</v>
      </c>
      <c r="FU20" s="581" t="s">
        <v>277</v>
      </c>
      <c r="FV20" s="585" t="e">
        <f>FT18-(FT20*3)</f>
        <v>#DIV/0!</v>
      </c>
      <c r="FW20" s="581" t="s">
        <v>278</v>
      </c>
      <c r="FX20" s="592" t="e">
        <f>1-(1-(NORMDIST(FV16,FT18,FT20,TRUE))+NORMDIST(FV17,FT18,FT20,TRUE))</f>
        <v>#DIV/0!</v>
      </c>
      <c r="FY20" s="593"/>
      <c r="FZ20" s="575"/>
      <c r="GA20" s="567"/>
      <c r="GB20" s="550"/>
      <c r="GC20" s="1141"/>
      <c r="GD20" s="543">
        <v>13</v>
      </c>
      <c r="GE20" s="544">
        <f t="shared" si="26"/>
        <v>0</v>
      </c>
      <c r="GF20" s="544">
        <f t="shared" si="27"/>
        <v>0</v>
      </c>
      <c r="GG20" s="584" t="s">
        <v>276</v>
      </c>
      <c r="GH20" s="585" t="e">
        <f>STDEV(GC8:GC158)</f>
        <v>#DIV/0!</v>
      </c>
      <c r="GI20" s="581" t="s">
        <v>277</v>
      </c>
      <c r="GJ20" s="585" t="e">
        <f>GH18-(GH20*3)</f>
        <v>#DIV/0!</v>
      </c>
      <c r="GK20" s="581" t="s">
        <v>278</v>
      </c>
      <c r="GL20" s="592" t="e">
        <f>1-(1-(NORMDIST(GJ16,GH18,GH20,TRUE))+NORMDIST(GJ17,GH18,GH20,TRUE))</f>
        <v>#DIV/0!</v>
      </c>
      <c r="GM20" s="593"/>
      <c r="GN20" s="575"/>
      <c r="GO20" s="567"/>
      <c r="GP20" s="551"/>
      <c r="GQ20" s="1141"/>
      <c r="GR20" s="543">
        <v>13</v>
      </c>
      <c r="GS20" s="544">
        <f t="shared" si="28"/>
        <v>0</v>
      </c>
      <c r="GT20" s="544">
        <f t="shared" si="29"/>
        <v>0</v>
      </c>
      <c r="GU20" s="584" t="s">
        <v>276</v>
      </c>
      <c r="GV20" s="585" t="e">
        <f>STDEV(GQ8:GQ158)</f>
        <v>#DIV/0!</v>
      </c>
      <c r="GW20" s="581" t="s">
        <v>277</v>
      </c>
      <c r="GX20" s="585" t="e">
        <f>GV18-(GV20*3)</f>
        <v>#DIV/0!</v>
      </c>
      <c r="GY20" s="581" t="s">
        <v>278</v>
      </c>
      <c r="GZ20" s="592" t="e">
        <f>1-(1-(NORMDIST(GX16,GV18,GV20,TRUE))+NORMDIST(GX17,GV18,GV20,TRUE))</f>
        <v>#DIV/0!</v>
      </c>
      <c r="HA20" s="593"/>
      <c r="HB20" s="575"/>
      <c r="HC20" s="567"/>
      <c r="HD20" s="552"/>
      <c r="HE20" s="1141"/>
      <c r="HF20" s="543">
        <v>13</v>
      </c>
      <c r="HG20" s="544">
        <f t="shared" si="30"/>
        <v>0</v>
      </c>
      <c r="HH20" s="544">
        <f t="shared" si="31"/>
        <v>0</v>
      </c>
      <c r="HI20" s="584" t="s">
        <v>276</v>
      </c>
      <c r="HJ20" s="585" t="e">
        <f>STDEV(HE8:HE158)</f>
        <v>#DIV/0!</v>
      </c>
      <c r="HK20" s="581" t="s">
        <v>277</v>
      </c>
      <c r="HL20" s="585" t="e">
        <f>HJ18-(HJ20*3)</f>
        <v>#DIV/0!</v>
      </c>
      <c r="HM20" s="581" t="s">
        <v>278</v>
      </c>
      <c r="HN20" s="592" t="e">
        <f>1-(1-(NORMDIST(HL16,HJ18,HJ20,TRUE))+NORMDIST(HL17,HJ18,HJ20,TRUE))</f>
        <v>#DIV/0!</v>
      </c>
      <c r="HO20" s="593"/>
      <c r="HP20" s="575"/>
      <c r="HQ20" s="567"/>
      <c r="HR20" s="552"/>
      <c r="HS20" s="1141"/>
      <c r="HT20" s="543">
        <v>13</v>
      </c>
      <c r="HU20" s="544">
        <f t="shared" si="32"/>
        <v>0</v>
      </c>
      <c r="HV20" s="544">
        <f t="shared" si="33"/>
        <v>0</v>
      </c>
      <c r="HW20" s="584" t="s">
        <v>276</v>
      </c>
      <c r="HX20" s="585" t="e">
        <f>STDEV(HS8:HS158)</f>
        <v>#DIV/0!</v>
      </c>
      <c r="HY20" s="581" t="s">
        <v>277</v>
      </c>
      <c r="HZ20" s="585" t="e">
        <f>HX18-(HX20*3)</f>
        <v>#DIV/0!</v>
      </c>
      <c r="IA20" s="581" t="s">
        <v>278</v>
      </c>
      <c r="IB20" s="592" t="e">
        <f>1-(1-(NORMDIST(HZ16,HX18,HX20,TRUE))+NORMDIST(HZ17,HX18,HX20,TRUE))</f>
        <v>#DIV/0!</v>
      </c>
      <c r="IC20" s="593"/>
      <c r="ID20" s="575"/>
      <c r="IE20" s="567"/>
      <c r="IG20" s="1141"/>
      <c r="IH20" s="543">
        <v>13</v>
      </c>
      <c r="II20" s="544">
        <f t="shared" si="34"/>
        <v>0</v>
      </c>
      <c r="IJ20" s="544">
        <f t="shared" si="35"/>
        <v>0</v>
      </c>
      <c r="IK20" s="584" t="s">
        <v>276</v>
      </c>
      <c r="IL20" s="585" t="e">
        <f>STDEV(IG8:IG158)</f>
        <v>#DIV/0!</v>
      </c>
      <c r="IM20" s="581" t="s">
        <v>277</v>
      </c>
      <c r="IN20" s="585" t="e">
        <f>IL18-(IL20*3)</f>
        <v>#DIV/0!</v>
      </c>
      <c r="IO20" s="581" t="s">
        <v>278</v>
      </c>
      <c r="IP20" s="592" t="e">
        <f>1-(1-(NORMDIST(IN16,IL18,IL20,TRUE))+NORMDIST(IN17,IL18,IL20,TRUE))</f>
        <v>#DIV/0!</v>
      </c>
      <c r="IQ20" s="593"/>
      <c r="IR20" s="575"/>
      <c r="IS20" s="567"/>
    </row>
    <row r="21" spans="1:253" s="497" customFormat="1">
      <c r="A21" s="494"/>
      <c r="B21" s="528"/>
      <c r="C21" s="1141"/>
      <c r="D21" s="543">
        <v>14</v>
      </c>
      <c r="E21" s="544">
        <f t="shared" si="0"/>
        <v>0</v>
      </c>
      <c r="F21" s="544">
        <f t="shared" si="1"/>
        <v>0</v>
      </c>
      <c r="G21" s="584" t="s">
        <v>279</v>
      </c>
      <c r="H21" s="585" t="e">
        <f>SKEW(C8:C158)</f>
        <v>#DIV/0!</v>
      </c>
      <c r="I21" s="581" t="s">
        <v>280</v>
      </c>
      <c r="J21" s="585" t="e">
        <f>KURT(C8:C158)</f>
        <v>#DIV/0!</v>
      </c>
      <c r="K21" s="581" t="s">
        <v>281</v>
      </c>
      <c r="L21" s="595" t="e">
        <f>1000000-(1000000*L20)</f>
        <v>#DIV/0!</v>
      </c>
      <c r="M21" s="596"/>
      <c r="N21" s="496"/>
      <c r="O21" s="494"/>
      <c r="P21" s="494"/>
      <c r="Q21" s="1141"/>
      <c r="R21" s="543">
        <v>14</v>
      </c>
      <c r="S21" s="544">
        <f t="shared" si="2"/>
        <v>0</v>
      </c>
      <c r="T21" s="544">
        <f t="shared" si="3"/>
        <v>0</v>
      </c>
      <c r="U21" s="584" t="s">
        <v>279</v>
      </c>
      <c r="V21" s="585" t="e">
        <f>SKEW(Q8:Q158)</f>
        <v>#DIV/0!</v>
      </c>
      <c r="W21" s="581" t="s">
        <v>280</v>
      </c>
      <c r="X21" s="585" t="e">
        <f>KURT(Q8:Q158)</f>
        <v>#DIV/0!</v>
      </c>
      <c r="Y21" s="581" t="s">
        <v>281</v>
      </c>
      <c r="Z21" s="595" t="e">
        <f>1000000-(1000000*Z20)</f>
        <v>#DIV/0!</v>
      </c>
      <c r="AA21" s="596"/>
      <c r="AB21" s="496"/>
      <c r="AC21" s="494"/>
      <c r="AD21" s="494"/>
      <c r="AE21" s="1141"/>
      <c r="AF21" s="543">
        <v>14</v>
      </c>
      <c r="AG21" s="544">
        <f t="shared" si="4"/>
        <v>0</v>
      </c>
      <c r="AH21" s="544">
        <f t="shared" si="5"/>
        <v>0</v>
      </c>
      <c r="AI21" s="584" t="s">
        <v>279</v>
      </c>
      <c r="AJ21" s="585" t="e">
        <f>SKEW(AE8:AE158)</f>
        <v>#DIV/0!</v>
      </c>
      <c r="AK21" s="581" t="s">
        <v>280</v>
      </c>
      <c r="AL21" s="585" t="e">
        <f>KURT(AE8:AE158)</f>
        <v>#DIV/0!</v>
      </c>
      <c r="AM21" s="581" t="s">
        <v>281</v>
      </c>
      <c r="AN21" s="595" t="e">
        <f>1000000-(1000000*AN20)</f>
        <v>#DIV/0!</v>
      </c>
      <c r="AO21" s="596"/>
      <c r="AP21" s="496"/>
      <c r="AQ21" s="494"/>
      <c r="AR21" s="494"/>
      <c r="AS21" s="1141"/>
      <c r="AT21" s="543">
        <v>14</v>
      </c>
      <c r="AU21" s="544">
        <f t="shared" si="6"/>
        <v>0</v>
      </c>
      <c r="AV21" s="544">
        <f t="shared" si="7"/>
        <v>0</v>
      </c>
      <c r="AW21" s="584" t="s">
        <v>279</v>
      </c>
      <c r="AX21" s="585" t="e">
        <f>SKEW(AS8:AS158)</f>
        <v>#DIV/0!</v>
      </c>
      <c r="AY21" s="581" t="s">
        <v>280</v>
      </c>
      <c r="AZ21" s="585" t="e">
        <f>KURT(AS8:AS158)</f>
        <v>#DIV/0!</v>
      </c>
      <c r="BA21" s="581" t="s">
        <v>281</v>
      </c>
      <c r="BB21" s="595" t="e">
        <f>1000000-(1000000*BB20)</f>
        <v>#DIV/0!</v>
      </c>
      <c r="BC21" s="596"/>
      <c r="BD21" s="496"/>
      <c r="BE21" s="494"/>
      <c r="BF21" s="494"/>
      <c r="BG21" s="1141"/>
      <c r="BH21" s="543">
        <v>14</v>
      </c>
      <c r="BI21" s="544">
        <f t="shared" si="8"/>
        <v>0</v>
      </c>
      <c r="BJ21" s="544">
        <f t="shared" si="9"/>
        <v>0</v>
      </c>
      <c r="BK21" s="584" t="s">
        <v>279</v>
      </c>
      <c r="BL21" s="585" t="e">
        <f>SKEW(BG8:BG158)</f>
        <v>#DIV/0!</v>
      </c>
      <c r="BM21" s="581" t="s">
        <v>280</v>
      </c>
      <c r="BN21" s="585" t="e">
        <f>KURT(BG8:BG158)</f>
        <v>#DIV/0!</v>
      </c>
      <c r="BO21" s="581" t="s">
        <v>281</v>
      </c>
      <c r="BP21" s="595" t="e">
        <f>1000000-(1000000*BP20)</f>
        <v>#DIV/0!</v>
      </c>
      <c r="BQ21" s="596"/>
      <c r="BR21" s="496"/>
      <c r="BS21" s="494"/>
      <c r="BT21" s="494"/>
      <c r="BU21" s="1141"/>
      <c r="BV21" s="543">
        <v>14</v>
      </c>
      <c r="BW21" s="544">
        <f t="shared" si="10"/>
        <v>0</v>
      </c>
      <c r="BX21" s="544">
        <f t="shared" si="11"/>
        <v>0</v>
      </c>
      <c r="BY21" s="584" t="s">
        <v>279</v>
      </c>
      <c r="BZ21" s="585" t="e">
        <f>SKEW(BU8:BU158)</f>
        <v>#DIV/0!</v>
      </c>
      <c r="CA21" s="581" t="s">
        <v>280</v>
      </c>
      <c r="CB21" s="585" t="e">
        <f>KURT(BU8:BU158)</f>
        <v>#DIV/0!</v>
      </c>
      <c r="CC21" s="581" t="s">
        <v>281</v>
      </c>
      <c r="CD21" s="595" t="e">
        <f>1000000-(1000000*CD20)</f>
        <v>#DIV/0!</v>
      </c>
      <c r="CE21" s="596"/>
      <c r="CF21" s="496"/>
      <c r="CG21" s="494"/>
      <c r="CH21" s="494"/>
      <c r="CI21" s="1141"/>
      <c r="CJ21" s="543">
        <v>14</v>
      </c>
      <c r="CK21" s="544">
        <f t="shared" si="12"/>
        <v>0</v>
      </c>
      <c r="CL21" s="544">
        <f t="shared" si="13"/>
        <v>0</v>
      </c>
      <c r="CM21" s="584" t="s">
        <v>279</v>
      </c>
      <c r="CN21" s="585" t="e">
        <f>SKEW(CI8:CI158)</f>
        <v>#DIV/0!</v>
      </c>
      <c r="CO21" s="581" t="s">
        <v>280</v>
      </c>
      <c r="CP21" s="585" t="e">
        <f>KURT(CI8:CI158)</f>
        <v>#DIV/0!</v>
      </c>
      <c r="CQ21" s="581" t="s">
        <v>281</v>
      </c>
      <c r="CR21" s="595" t="e">
        <f>1000000-(1000000*CR20)</f>
        <v>#DIV/0!</v>
      </c>
      <c r="CS21" s="596"/>
      <c r="CT21" s="496"/>
      <c r="CU21" s="494"/>
      <c r="CV21" s="494"/>
      <c r="CW21" s="1141"/>
      <c r="CX21" s="543">
        <v>14</v>
      </c>
      <c r="CY21" s="544">
        <f t="shared" si="14"/>
        <v>0</v>
      </c>
      <c r="CZ21" s="544">
        <f t="shared" si="15"/>
        <v>0</v>
      </c>
      <c r="DA21" s="584" t="s">
        <v>279</v>
      </c>
      <c r="DB21" s="585" t="e">
        <f>SKEW(CW8:CW158)</f>
        <v>#DIV/0!</v>
      </c>
      <c r="DC21" s="581" t="s">
        <v>280</v>
      </c>
      <c r="DD21" s="585" t="e">
        <f>KURT(CW8:CW158)</f>
        <v>#DIV/0!</v>
      </c>
      <c r="DE21" s="581" t="s">
        <v>281</v>
      </c>
      <c r="DF21" s="595" t="e">
        <f>1000000-(1000000*DF20)</f>
        <v>#DIV/0!</v>
      </c>
      <c r="DG21" s="596"/>
      <c r="DH21" s="496"/>
      <c r="DI21" s="494"/>
      <c r="DJ21" s="494"/>
      <c r="DK21" s="1141"/>
      <c r="DL21" s="543">
        <v>14</v>
      </c>
      <c r="DM21" s="544">
        <f t="shared" si="16"/>
        <v>0</v>
      </c>
      <c r="DN21" s="544">
        <f t="shared" si="17"/>
        <v>0</v>
      </c>
      <c r="DO21" s="584" t="s">
        <v>279</v>
      </c>
      <c r="DP21" s="585" t="e">
        <f>SKEW(DK8:DK158)</f>
        <v>#DIV/0!</v>
      </c>
      <c r="DQ21" s="581" t="s">
        <v>280</v>
      </c>
      <c r="DR21" s="585" t="e">
        <f>KURT(DK8:DK158)</f>
        <v>#DIV/0!</v>
      </c>
      <c r="DS21" s="581" t="s">
        <v>281</v>
      </c>
      <c r="DT21" s="595" t="e">
        <f>1000000-(1000000*DT20)</f>
        <v>#DIV/0!</v>
      </c>
      <c r="DU21" s="596"/>
      <c r="DV21" s="496"/>
      <c r="DW21" s="494"/>
      <c r="DX21" s="494"/>
      <c r="DY21" s="1141"/>
      <c r="DZ21" s="543">
        <v>14</v>
      </c>
      <c r="EA21" s="544">
        <f t="shared" si="18"/>
        <v>0</v>
      </c>
      <c r="EB21" s="544">
        <f t="shared" si="19"/>
        <v>0</v>
      </c>
      <c r="EC21" s="584" t="s">
        <v>279</v>
      </c>
      <c r="ED21" s="585" t="e">
        <f>SKEW(DY8:DY158)</f>
        <v>#DIV/0!</v>
      </c>
      <c r="EE21" s="581" t="s">
        <v>280</v>
      </c>
      <c r="EF21" s="585" t="e">
        <f>KURT(DY8:DY158)</f>
        <v>#DIV/0!</v>
      </c>
      <c r="EG21" s="581" t="s">
        <v>281</v>
      </c>
      <c r="EH21" s="595" t="e">
        <f>1000000-(1000000*EH20)</f>
        <v>#DIV/0!</v>
      </c>
      <c r="EI21" s="596"/>
      <c r="EJ21" s="496"/>
      <c r="EK21" s="494"/>
      <c r="EL21" s="494"/>
      <c r="EM21" s="1141"/>
      <c r="EN21" s="543">
        <v>14</v>
      </c>
      <c r="EO21" s="544">
        <f t="shared" si="20"/>
        <v>0</v>
      </c>
      <c r="EP21" s="544">
        <f t="shared" si="21"/>
        <v>0</v>
      </c>
      <c r="EQ21" s="584" t="s">
        <v>279</v>
      </c>
      <c r="ER21" s="585" t="e">
        <f>SKEW(EM8:EM158)</f>
        <v>#DIV/0!</v>
      </c>
      <c r="ES21" s="581" t="s">
        <v>280</v>
      </c>
      <c r="ET21" s="585" t="e">
        <f>KURT(EM8:EM158)</f>
        <v>#DIV/0!</v>
      </c>
      <c r="EU21" s="581" t="s">
        <v>281</v>
      </c>
      <c r="EV21" s="597" t="e">
        <f>1000000-(1000000*EV20)</f>
        <v>#DIV/0!</v>
      </c>
      <c r="EW21" s="596"/>
      <c r="EX21" s="496"/>
      <c r="EY21" s="494"/>
      <c r="EZ21" s="550"/>
      <c r="FA21" s="1141"/>
      <c r="FB21" s="543">
        <v>14</v>
      </c>
      <c r="FC21" s="544">
        <f t="shared" si="22"/>
        <v>0</v>
      </c>
      <c r="FD21" s="544">
        <f t="shared" si="23"/>
        <v>0</v>
      </c>
      <c r="FE21" s="584" t="s">
        <v>279</v>
      </c>
      <c r="FF21" s="585" t="e">
        <f>SKEW(FA8:FA158)</f>
        <v>#DIV/0!</v>
      </c>
      <c r="FG21" s="581" t="s">
        <v>280</v>
      </c>
      <c r="FH21" s="585" t="e">
        <f>KURT(FA8:FA158)</f>
        <v>#DIV/0!</v>
      </c>
      <c r="FI21" s="581" t="s">
        <v>281</v>
      </c>
      <c r="FJ21" s="597" t="e">
        <f>1000000-(1000000*FJ20)</f>
        <v>#DIV/0!</v>
      </c>
      <c r="FK21" s="596"/>
      <c r="FL21" s="496"/>
      <c r="FM21" s="494"/>
      <c r="FO21" s="1141"/>
      <c r="FP21" s="543">
        <v>14</v>
      </c>
      <c r="FQ21" s="544">
        <f t="shared" si="24"/>
        <v>0</v>
      </c>
      <c r="FR21" s="544">
        <f t="shared" si="25"/>
        <v>0</v>
      </c>
      <c r="FS21" s="584" t="s">
        <v>279</v>
      </c>
      <c r="FT21" s="585" t="e">
        <f>SKEW(FO8:FO158)</f>
        <v>#DIV/0!</v>
      </c>
      <c r="FU21" s="581" t="s">
        <v>280</v>
      </c>
      <c r="FV21" s="585" t="e">
        <f>KURT(FO8:FO158)</f>
        <v>#DIV/0!</v>
      </c>
      <c r="FW21" s="581" t="s">
        <v>281</v>
      </c>
      <c r="FX21" s="597" t="e">
        <f>1000000-(1000000*FX20)</f>
        <v>#DIV/0!</v>
      </c>
      <c r="FY21" s="596"/>
      <c r="FZ21" s="496"/>
      <c r="GA21" s="494"/>
      <c r="GB21" s="550"/>
      <c r="GC21" s="1141"/>
      <c r="GD21" s="543">
        <v>14</v>
      </c>
      <c r="GE21" s="544">
        <f t="shared" si="26"/>
        <v>0</v>
      </c>
      <c r="GF21" s="544">
        <f t="shared" si="27"/>
        <v>0</v>
      </c>
      <c r="GG21" s="584" t="s">
        <v>279</v>
      </c>
      <c r="GH21" s="585" t="e">
        <f>SKEW(GC8:GC158)</f>
        <v>#DIV/0!</v>
      </c>
      <c r="GI21" s="581" t="s">
        <v>280</v>
      </c>
      <c r="GJ21" s="585" t="e">
        <f>KURT(GC8:GC158)</f>
        <v>#DIV/0!</v>
      </c>
      <c r="GK21" s="581" t="s">
        <v>281</v>
      </c>
      <c r="GL21" s="597" t="e">
        <f>1000000-(1000000*GL20)</f>
        <v>#DIV/0!</v>
      </c>
      <c r="GM21" s="596"/>
      <c r="GN21" s="496"/>
      <c r="GO21" s="494"/>
      <c r="GP21" s="551"/>
      <c r="GQ21" s="1141"/>
      <c r="GR21" s="543">
        <v>14</v>
      </c>
      <c r="GS21" s="544">
        <f t="shared" si="28"/>
        <v>0</v>
      </c>
      <c r="GT21" s="544">
        <f t="shared" si="29"/>
        <v>0</v>
      </c>
      <c r="GU21" s="584" t="s">
        <v>279</v>
      </c>
      <c r="GV21" s="585" t="e">
        <f>SKEW(GQ8:GQ158)</f>
        <v>#DIV/0!</v>
      </c>
      <c r="GW21" s="581" t="s">
        <v>280</v>
      </c>
      <c r="GX21" s="585" t="e">
        <f>KURT(GQ8:GQ158)</f>
        <v>#DIV/0!</v>
      </c>
      <c r="GY21" s="581" t="s">
        <v>281</v>
      </c>
      <c r="GZ21" s="597" t="e">
        <f>1000000-(1000000*GZ20)</f>
        <v>#DIV/0!</v>
      </c>
      <c r="HA21" s="596"/>
      <c r="HB21" s="496"/>
      <c r="HC21" s="494"/>
      <c r="HD21" s="552"/>
      <c r="HE21" s="1141"/>
      <c r="HF21" s="543">
        <v>14</v>
      </c>
      <c r="HG21" s="544">
        <f t="shared" si="30"/>
        <v>0</v>
      </c>
      <c r="HH21" s="544">
        <f t="shared" si="31"/>
        <v>0</v>
      </c>
      <c r="HI21" s="584" t="s">
        <v>279</v>
      </c>
      <c r="HJ21" s="585" t="e">
        <f>SKEW(HE8:HE158)</f>
        <v>#DIV/0!</v>
      </c>
      <c r="HK21" s="581" t="s">
        <v>280</v>
      </c>
      <c r="HL21" s="585" t="e">
        <f>KURT(HE8:HE158)</f>
        <v>#DIV/0!</v>
      </c>
      <c r="HM21" s="581" t="s">
        <v>281</v>
      </c>
      <c r="HN21" s="597" t="e">
        <f>1000000-(1000000*HN20)</f>
        <v>#DIV/0!</v>
      </c>
      <c r="HO21" s="596"/>
      <c r="HP21" s="496"/>
      <c r="HQ21" s="494"/>
      <c r="HR21" s="552"/>
      <c r="HS21" s="1141"/>
      <c r="HT21" s="543">
        <v>14</v>
      </c>
      <c r="HU21" s="544">
        <f t="shared" si="32"/>
        <v>0</v>
      </c>
      <c r="HV21" s="544">
        <f t="shared" si="33"/>
        <v>0</v>
      </c>
      <c r="HW21" s="584" t="s">
        <v>279</v>
      </c>
      <c r="HX21" s="585" t="e">
        <f>SKEW(HS8:HS158)</f>
        <v>#DIV/0!</v>
      </c>
      <c r="HY21" s="581" t="s">
        <v>280</v>
      </c>
      <c r="HZ21" s="585" t="e">
        <f>KURT(HS8:HS158)</f>
        <v>#DIV/0!</v>
      </c>
      <c r="IA21" s="581" t="s">
        <v>281</v>
      </c>
      <c r="IB21" s="597" t="e">
        <f>1000000-(1000000*IB20)</f>
        <v>#DIV/0!</v>
      </c>
      <c r="IC21" s="596"/>
      <c r="ID21" s="496"/>
      <c r="IE21" s="494"/>
      <c r="IG21" s="1141"/>
      <c r="IH21" s="543">
        <v>14</v>
      </c>
      <c r="II21" s="544">
        <f t="shared" si="34"/>
        <v>0</v>
      </c>
      <c r="IJ21" s="544">
        <f t="shared" si="35"/>
        <v>0</v>
      </c>
      <c r="IK21" s="584" t="s">
        <v>279</v>
      </c>
      <c r="IL21" s="585" t="e">
        <f>SKEW(IG8:IG158)</f>
        <v>#DIV/0!</v>
      </c>
      <c r="IM21" s="581" t="s">
        <v>280</v>
      </c>
      <c r="IN21" s="585" t="e">
        <f>KURT(IG8:IG158)</f>
        <v>#DIV/0!</v>
      </c>
      <c r="IO21" s="581" t="s">
        <v>281</v>
      </c>
      <c r="IP21" s="597" t="e">
        <f>1000000-(1000000*IP20)</f>
        <v>#DIV/0!</v>
      </c>
      <c r="IQ21" s="596"/>
      <c r="IR21" s="496"/>
      <c r="IS21" s="494"/>
    </row>
    <row r="22" spans="1:253" s="497" customFormat="1">
      <c r="A22" s="494"/>
      <c r="B22" s="528"/>
      <c r="C22" s="1141"/>
      <c r="D22" s="543">
        <v>15</v>
      </c>
      <c r="E22" s="544">
        <f t="shared" si="0"/>
        <v>0</v>
      </c>
      <c r="F22" s="544">
        <f t="shared" si="1"/>
        <v>0</v>
      </c>
      <c r="G22" s="598"/>
      <c r="H22" s="599"/>
      <c r="I22" s="599"/>
      <c r="J22" s="600"/>
      <c r="K22" s="599"/>
      <c r="L22" s="601"/>
      <c r="M22" s="495"/>
      <c r="N22" s="496"/>
      <c r="O22" s="494"/>
      <c r="P22" s="494"/>
      <c r="Q22" s="1141"/>
      <c r="R22" s="543">
        <v>15</v>
      </c>
      <c r="S22" s="544">
        <f t="shared" si="2"/>
        <v>0</v>
      </c>
      <c r="T22" s="544">
        <f t="shared" si="3"/>
        <v>0</v>
      </c>
      <c r="U22" s="598"/>
      <c r="V22" s="599"/>
      <c r="W22" s="599"/>
      <c r="X22" s="600"/>
      <c r="Y22" s="599"/>
      <c r="Z22" s="601"/>
      <c r="AA22" s="495"/>
      <c r="AB22" s="496"/>
      <c r="AC22" s="494"/>
      <c r="AD22" s="494"/>
      <c r="AE22" s="1141"/>
      <c r="AF22" s="543">
        <v>15</v>
      </c>
      <c r="AG22" s="544">
        <f t="shared" si="4"/>
        <v>0</v>
      </c>
      <c r="AH22" s="544">
        <f t="shared" si="5"/>
        <v>0</v>
      </c>
      <c r="AI22" s="598"/>
      <c r="AJ22" s="599"/>
      <c r="AK22" s="599"/>
      <c r="AL22" s="600"/>
      <c r="AM22" s="599"/>
      <c r="AN22" s="601"/>
      <c r="AO22" s="495"/>
      <c r="AP22" s="496"/>
      <c r="AQ22" s="494"/>
      <c r="AR22" s="494"/>
      <c r="AS22" s="1141"/>
      <c r="AT22" s="543">
        <v>15</v>
      </c>
      <c r="AU22" s="544">
        <f t="shared" si="6"/>
        <v>0</v>
      </c>
      <c r="AV22" s="544">
        <f t="shared" si="7"/>
        <v>0</v>
      </c>
      <c r="AW22" s="598"/>
      <c r="AX22" s="599"/>
      <c r="AY22" s="599"/>
      <c r="AZ22" s="600"/>
      <c r="BA22" s="599"/>
      <c r="BB22" s="601"/>
      <c r="BC22" s="495"/>
      <c r="BD22" s="496"/>
      <c r="BE22" s="494"/>
      <c r="BF22" s="494"/>
      <c r="BG22" s="1141"/>
      <c r="BH22" s="543">
        <v>15</v>
      </c>
      <c r="BI22" s="544">
        <f t="shared" si="8"/>
        <v>0</v>
      </c>
      <c r="BJ22" s="544">
        <f t="shared" si="9"/>
        <v>0</v>
      </c>
      <c r="BK22" s="598"/>
      <c r="BL22" s="599"/>
      <c r="BM22" s="599"/>
      <c r="BN22" s="600"/>
      <c r="BO22" s="599"/>
      <c r="BP22" s="601"/>
      <c r="BQ22" s="495"/>
      <c r="BR22" s="496"/>
      <c r="BS22" s="494"/>
      <c r="BT22" s="494"/>
      <c r="BU22" s="1141"/>
      <c r="BV22" s="543">
        <v>15</v>
      </c>
      <c r="BW22" s="544">
        <f t="shared" si="10"/>
        <v>0</v>
      </c>
      <c r="BX22" s="544">
        <f t="shared" si="11"/>
        <v>0</v>
      </c>
      <c r="BY22" s="598"/>
      <c r="BZ22" s="599"/>
      <c r="CA22" s="599"/>
      <c r="CB22" s="600"/>
      <c r="CC22" s="599"/>
      <c r="CD22" s="601"/>
      <c r="CE22" s="495"/>
      <c r="CF22" s="496"/>
      <c r="CG22" s="494"/>
      <c r="CH22" s="494"/>
      <c r="CI22" s="1141"/>
      <c r="CJ22" s="543">
        <v>15</v>
      </c>
      <c r="CK22" s="544">
        <f t="shared" si="12"/>
        <v>0</v>
      </c>
      <c r="CL22" s="544">
        <f t="shared" si="13"/>
        <v>0</v>
      </c>
      <c r="CM22" s="598"/>
      <c r="CN22" s="599"/>
      <c r="CO22" s="599"/>
      <c r="CP22" s="600"/>
      <c r="CQ22" s="599"/>
      <c r="CR22" s="601"/>
      <c r="CS22" s="495"/>
      <c r="CT22" s="496"/>
      <c r="CU22" s="494"/>
      <c r="CV22" s="494"/>
      <c r="CW22" s="1141"/>
      <c r="CX22" s="543">
        <v>15</v>
      </c>
      <c r="CY22" s="544">
        <f t="shared" si="14"/>
        <v>0</v>
      </c>
      <c r="CZ22" s="544">
        <f t="shared" si="15"/>
        <v>0</v>
      </c>
      <c r="DA22" s="598"/>
      <c r="DB22" s="599"/>
      <c r="DC22" s="599"/>
      <c r="DD22" s="600"/>
      <c r="DE22" s="599"/>
      <c r="DF22" s="601"/>
      <c r="DG22" s="495"/>
      <c r="DH22" s="496"/>
      <c r="DI22" s="494"/>
      <c r="DJ22" s="494"/>
      <c r="DK22" s="1141"/>
      <c r="DL22" s="543">
        <v>15</v>
      </c>
      <c r="DM22" s="544">
        <f t="shared" si="16"/>
        <v>0</v>
      </c>
      <c r="DN22" s="544">
        <f t="shared" si="17"/>
        <v>0</v>
      </c>
      <c r="DO22" s="598"/>
      <c r="DP22" s="599"/>
      <c r="DQ22" s="599"/>
      <c r="DR22" s="600"/>
      <c r="DS22" s="599"/>
      <c r="DT22" s="601"/>
      <c r="DU22" s="495"/>
      <c r="DV22" s="496"/>
      <c r="DW22" s="494"/>
      <c r="DX22" s="494"/>
      <c r="DY22" s="1141"/>
      <c r="DZ22" s="543">
        <v>15</v>
      </c>
      <c r="EA22" s="544">
        <f t="shared" si="18"/>
        <v>0</v>
      </c>
      <c r="EB22" s="544">
        <f t="shared" si="19"/>
        <v>0</v>
      </c>
      <c r="EC22" s="598"/>
      <c r="ED22" s="599"/>
      <c r="EE22" s="599"/>
      <c r="EF22" s="600"/>
      <c r="EG22" s="599"/>
      <c r="EH22" s="601"/>
      <c r="EI22" s="495"/>
      <c r="EJ22" s="496"/>
      <c r="EK22" s="494"/>
      <c r="EL22" s="494"/>
      <c r="EM22" s="1141"/>
      <c r="EN22" s="543">
        <v>15</v>
      </c>
      <c r="EO22" s="544">
        <f t="shared" si="20"/>
        <v>0</v>
      </c>
      <c r="EP22" s="544">
        <f t="shared" si="21"/>
        <v>0</v>
      </c>
      <c r="EQ22" s="598"/>
      <c r="ER22" s="599"/>
      <c r="ES22" s="599"/>
      <c r="ET22" s="600"/>
      <c r="EU22" s="599"/>
      <c r="EV22" s="601"/>
      <c r="EW22" s="495"/>
      <c r="EX22" s="496"/>
      <c r="EY22" s="494"/>
      <c r="EZ22" s="550"/>
      <c r="FA22" s="1141"/>
      <c r="FB22" s="543">
        <v>15</v>
      </c>
      <c r="FC22" s="544">
        <f t="shared" si="22"/>
        <v>0</v>
      </c>
      <c r="FD22" s="544">
        <f t="shared" si="23"/>
        <v>0</v>
      </c>
      <c r="FE22" s="598"/>
      <c r="FF22" s="599"/>
      <c r="FG22" s="599"/>
      <c r="FH22" s="600"/>
      <c r="FI22" s="599"/>
      <c r="FJ22" s="601"/>
      <c r="FK22" s="495"/>
      <c r="FL22" s="496"/>
      <c r="FM22" s="494"/>
      <c r="FO22" s="1141"/>
      <c r="FP22" s="543">
        <v>15</v>
      </c>
      <c r="FQ22" s="544">
        <f t="shared" si="24"/>
        <v>0</v>
      </c>
      <c r="FR22" s="544">
        <f t="shared" si="25"/>
        <v>0</v>
      </c>
      <c r="FS22" s="598"/>
      <c r="FT22" s="599"/>
      <c r="FU22" s="599"/>
      <c r="FV22" s="600"/>
      <c r="FW22" s="599"/>
      <c r="FX22" s="601"/>
      <c r="FY22" s="495"/>
      <c r="FZ22" s="496"/>
      <c r="GA22" s="494"/>
      <c r="GB22" s="550"/>
      <c r="GC22" s="1141"/>
      <c r="GD22" s="543">
        <v>15</v>
      </c>
      <c r="GE22" s="544">
        <f t="shared" si="26"/>
        <v>0</v>
      </c>
      <c r="GF22" s="544">
        <f t="shared" si="27"/>
        <v>0</v>
      </c>
      <c r="GG22" s="598"/>
      <c r="GH22" s="599"/>
      <c r="GI22" s="599"/>
      <c r="GJ22" s="600"/>
      <c r="GK22" s="599"/>
      <c r="GL22" s="601"/>
      <c r="GM22" s="495"/>
      <c r="GN22" s="496"/>
      <c r="GO22" s="494"/>
      <c r="GP22" s="551"/>
      <c r="GQ22" s="1141"/>
      <c r="GR22" s="543">
        <v>15</v>
      </c>
      <c r="GS22" s="544">
        <f t="shared" si="28"/>
        <v>0</v>
      </c>
      <c r="GT22" s="544">
        <f t="shared" si="29"/>
        <v>0</v>
      </c>
      <c r="GU22" s="598"/>
      <c r="GV22" s="599"/>
      <c r="GW22" s="599"/>
      <c r="GX22" s="600"/>
      <c r="GY22" s="599"/>
      <c r="GZ22" s="601"/>
      <c r="HA22" s="495"/>
      <c r="HB22" s="496"/>
      <c r="HC22" s="494"/>
      <c r="HD22" s="552"/>
      <c r="HE22" s="1141"/>
      <c r="HF22" s="543">
        <v>15</v>
      </c>
      <c r="HG22" s="544">
        <f t="shared" si="30"/>
        <v>0</v>
      </c>
      <c r="HH22" s="544">
        <f t="shared" si="31"/>
        <v>0</v>
      </c>
      <c r="HI22" s="598"/>
      <c r="HJ22" s="599"/>
      <c r="HK22" s="599"/>
      <c r="HL22" s="600"/>
      <c r="HM22" s="599"/>
      <c r="HN22" s="601"/>
      <c r="HO22" s="495"/>
      <c r="HP22" s="496"/>
      <c r="HQ22" s="494"/>
      <c r="HR22" s="552"/>
      <c r="HS22" s="1141"/>
      <c r="HT22" s="543">
        <v>15</v>
      </c>
      <c r="HU22" s="544">
        <f t="shared" si="32"/>
        <v>0</v>
      </c>
      <c r="HV22" s="544">
        <f t="shared" si="33"/>
        <v>0</v>
      </c>
      <c r="HW22" s="598"/>
      <c r="HX22" s="599"/>
      <c r="HY22" s="599"/>
      <c r="HZ22" s="600"/>
      <c r="IA22" s="599"/>
      <c r="IB22" s="601"/>
      <c r="IC22" s="495"/>
      <c r="ID22" s="496"/>
      <c r="IE22" s="494"/>
      <c r="IF22" s="602"/>
      <c r="IG22" s="1141"/>
      <c r="IH22" s="543">
        <v>15</v>
      </c>
      <c r="II22" s="544">
        <f t="shared" si="34"/>
        <v>0</v>
      </c>
      <c r="IJ22" s="544">
        <f t="shared" si="35"/>
        <v>0</v>
      </c>
      <c r="IK22" s="598"/>
      <c r="IL22" s="599"/>
      <c r="IM22" s="599"/>
      <c r="IN22" s="600"/>
      <c r="IO22" s="599"/>
      <c r="IP22" s="601"/>
      <c r="IQ22" s="495"/>
      <c r="IR22" s="496"/>
      <c r="IS22" s="494"/>
    </row>
    <row r="23" spans="1:253" s="497" customFormat="1">
      <c r="A23" s="494"/>
      <c r="B23" s="528"/>
      <c r="C23" s="1141"/>
      <c r="D23" s="543">
        <v>16</v>
      </c>
      <c r="E23" s="544">
        <f t="shared" si="0"/>
        <v>0</v>
      </c>
      <c r="F23" s="544">
        <f t="shared" si="1"/>
        <v>0</v>
      </c>
      <c r="G23" s="603"/>
      <c r="H23" s="495"/>
      <c r="I23" s="495"/>
      <c r="J23" s="604"/>
      <c r="K23" s="495"/>
      <c r="L23" s="495"/>
      <c r="M23" s="495"/>
      <c r="N23" s="605"/>
      <c r="O23" s="494"/>
      <c r="P23" s="494"/>
      <c r="Q23" s="1141"/>
      <c r="R23" s="543">
        <v>16</v>
      </c>
      <c r="S23" s="544">
        <f t="shared" si="2"/>
        <v>0</v>
      </c>
      <c r="T23" s="544">
        <f t="shared" si="3"/>
        <v>0</v>
      </c>
      <c r="U23" s="603"/>
      <c r="V23" s="495"/>
      <c r="W23" s="495"/>
      <c r="X23" s="604"/>
      <c r="Y23" s="495"/>
      <c r="Z23" s="495"/>
      <c r="AA23" s="495"/>
      <c r="AB23" s="605"/>
      <c r="AC23" s="494"/>
      <c r="AD23" s="494"/>
      <c r="AE23" s="1141"/>
      <c r="AF23" s="543">
        <v>16</v>
      </c>
      <c r="AG23" s="544">
        <f t="shared" si="4"/>
        <v>0</v>
      </c>
      <c r="AH23" s="544">
        <f t="shared" si="5"/>
        <v>0</v>
      </c>
      <c r="AI23" s="603"/>
      <c r="AJ23" s="495"/>
      <c r="AK23" s="495"/>
      <c r="AL23" s="604"/>
      <c r="AM23" s="495"/>
      <c r="AN23" s="495"/>
      <c r="AO23" s="495"/>
      <c r="AP23" s="605"/>
      <c r="AQ23" s="494"/>
      <c r="AR23" s="494"/>
      <c r="AS23" s="1141"/>
      <c r="AT23" s="543">
        <v>16</v>
      </c>
      <c r="AU23" s="544">
        <f t="shared" si="6"/>
        <v>0</v>
      </c>
      <c r="AV23" s="544">
        <f t="shared" si="7"/>
        <v>0</v>
      </c>
      <c r="AW23" s="603"/>
      <c r="AX23" s="495"/>
      <c r="AY23" s="495"/>
      <c r="AZ23" s="604"/>
      <c r="BA23" s="495"/>
      <c r="BB23" s="495"/>
      <c r="BC23" s="495"/>
      <c r="BD23" s="605"/>
      <c r="BE23" s="494"/>
      <c r="BF23" s="494"/>
      <c r="BG23" s="1141"/>
      <c r="BH23" s="543">
        <v>16</v>
      </c>
      <c r="BI23" s="544">
        <f t="shared" si="8"/>
        <v>0</v>
      </c>
      <c r="BJ23" s="544">
        <f t="shared" si="9"/>
        <v>0</v>
      </c>
      <c r="BK23" s="603"/>
      <c r="BL23" s="495"/>
      <c r="BM23" s="495"/>
      <c r="BN23" s="604"/>
      <c r="BO23" s="495"/>
      <c r="BP23" s="495"/>
      <c r="BQ23" s="495"/>
      <c r="BR23" s="605"/>
      <c r="BS23" s="494"/>
      <c r="BT23" s="494"/>
      <c r="BU23" s="1141"/>
      <c r="BV23" s="543">
        <v>16</v>
      </c>
      <c r="BW23" s="544">
        <f t="shared" si="10"/>
        <v>0</v>
      </c>
      <c r="BX23" s="544">
        <f t="shared" si="11"/>
        <v>0</v>
      </c>
      <c r="BY23" s="603"/>
      <c r="BZ23" s="495"/>
      <c r="CA23" s="495"/>
      <c r="CB23" s="604"/>
      <c r="CC23" s="495"/>
      <c r="CD23" s="495"/>
      <c r="CE23" s="495"/>
      <c r="CF23" s="605"/>
      <c r="CG23" s="494"/>
      <c r="CH23" s="494"/>
      <c r="CI23" s="1141"/>
      <c r="CJ23" s="543">
        <v>16</v>
      </c>
      <c r="CK23" s="544">
        <f t="shared" si="12"/>
        <v>0</v>
      </c>
      <c r="CL23" s="544">
        <f t="shared" si="13"/>
        <v>0</v>
      </c>
      <c r="CM23" s="603"/>
      <c r="CN23" s="495"/>
      <c r="CO23" s="495"/>
      <c r="CP23" s="604"/>
      <c r="CQ23" s="495"/>
      <c r="CR23" s="495"/>
      <c r="CS23" s="495"/>
      <c r="CT23" s="605"/>
      <c r="CU23" s="494"/>
      <c r="CV23" s="494"/>
      <c r="CW23" s="1141"/>
      <c r="CX23" s="543">
        <v>16</v>
      </c>
      <c r="CY23" s="544">
        <f t="shared" si="14"/>
        <v>0</v>
      </c>
      <c r="CZ23" s="544">
        <f t="shared" si="15"/>
        <v>0</v>
      </c>
      <c r="DA23" s="603"/>
      <c r="DB23" s="495"/>
      <c r="DC23" s="495"/>
      <c r="DD23" s="604"/>
      <c r="DE23" s="495"/>
      <c r="DF23" s="495"/>
      <c r="DG23" s="495"/>
      <c r="DH23" s="605"/>
      <c r="DI23" s="494"/>
      <c r="DJ23" s="494"/>
      <c r="DK23" s="1141"/>
      <c r="DL23" s="543">
        <v>16</v>
      </c>
      <c r="DM23" s="544">
        <f t="shared" si="16"/>
        <v>0</v>
      </c>
      <c r="DN23" s="544">
        <f t="shared" si="17"/>
        <v>0</v>
      </c>
      <c r="DO23" s="603"/>
      <c r="DP23" s="495"/>
      <c r="DQ23" s="495"/>
      <c r="DR23" s="604"/>
      <c r="DS23" s="495"/>
      <c r="DT23" s="495"/>
      <c r="DU23" s="495"/>
      <c r="DV23" s="605"/>
      <c r="DW23" s="494"/>
      <c r="DX23" s="494"/>
      <c r="DY23" s="1141"/>
      <c r="DZ23" s="543">
        <v>16</v>
      </c>
      <c r="EA23" s="544">
        <f t="shared" si="18"/>
        <v>0</v>
      </c>
      <c r="EB23" s="544">
        <f t="shared" si="19"/>
        <v>0</v>
      </c>
      <c r="EC23" s="603"/>
      <c r="ED23" s="495"/>
      <c r="EE23" s="495"/>
      <c r="EF23" s="604"/>
      <c r="EG23" s="495"/>
      <c r="EH23" s="495"/>
      <c r="EI23" s="495"/>
      <c r="EJ23" s="605"/>
      <c r="EK23" s="494"/>
      <c r="EL23" s="494"/>
      <c r="EM23" s="1141"/>
      <c r="EN23" s="543">
        <v>16</v>
      </c>
      <c r="EO23" s="544">
        <f t="shared" si="20"/>
        <v>0</v>
      </c>
      <c r="EP23" s="544">
        <f t="shared" si="21"/>
        <v>0</v>
      </c>
      <c r="EQ23" s="603"/>
      <c r="ER23" s="495"/>
      <c r="ES23" s="495"/>
      <c r="ET23" s="604"/>
      <c r="EU23" s="495"/>
      <c r="EV23" s="495"/>
      <c r="EW23" s="495"/>
      <c r="EX23" s="605"/>
      <c r="EY23" s="494"/>
      <c r="EZ23" s="550"/>
      <c r="FA23" s="1141"/>
      <c r="FB23" s="543">
        <v>16</v>
      </c>
      <c r="FC23" s="544">
        <f t="shared" si="22"/>
        <v>0</v>
      </c>
      <c r="FD23" s="544">
        <f t="shared" si="23"/>
        <v>0</v>
      </c>
      <c r="FE23" s="603"/>
      <c r="FF23" s="495"/>
      <c r="FG23" s="495"/>
      <c r="FH23" s="604"/>
      <c r="FI23" s="495"/>
      <c r="FJ23" s="495"/>
      <c r="FK23" s="495"/>
      <c r="FL23" s="605"/>
      <c r="FM23" s="494"/>
      <c r="FO23" s="1141"/>
      <c r="FP23" s="543">
        <v>16</v>
      </c>
      <c r="FQ23" s="544">
        <f t="shared" si="24"/>
        <v>0</v>
      </c>
      <c r="FR23" s="544">
        <f t="shared" si="25"/>
        <v>0</v>
      </c>
      <c r="FS23" s="603"/>
      <c r="FT23" s="495"/>
      <c r="FU23" s="495"/>
      <c r="FV23" s="604"/>
      <c r="FW23" s="495"/>
      <c r="FX23" s="495"/>
      <c r="FY23" s="495"/>
      <c r="FZ23" s="605"/>
      <c r="GA23" s="494"/>
      <c r="GB23" s="550"/>
      <c r="GC23" s="1141"/>
      <c r="GD23" s="543">
        <v>16</v>
      </c>
      <c r="GE23" s="544">
        <f t="shared" si="26"/>
        <v>0</v>
      </c>
      <c r="GF23" s="544">
        <f t="shared" si="27"/>
        <v>0</v>
      </c>
      <c r="GG23" s="603"/>
      <c r="GH23" s="495"/>
      <c r="GI23" s="495"/>
      <c r="GJ23" s="604"/>
      <c r="GK23" s="495"/>
      <c r="GL23" s="495"/>
      <c r="GM23" s="495"/>
      <c r="GN23" s="605"/>
      <c r="GO23" s="494"/>
      <c r="GP23" s="551"/>
      <c r="GQ23" s="1141"/>
      <c r="GR23" s="543">
        <v>16</v>
      </c>
      <c r="GS23" s="544">
        <f t="shared" si="28"/>
        <v>0</v>
      </c>
      <c r="GT23" s="544">
        <f t="shared" si="29"/>
        <v>0</v>
      </c>
      <c r="GU23" s="603"/>
      <c r="GV23" s="495"/>
      <c r="GW23" s="495"/>
      <c r="GX23" s="604"/>
      <c r="GY23" s="495"/>
      <c r="GZ23" s="495"/>
      <c r="HA23" s="495"/>
      <c r="HB23" s="605"/>
      <c r="HC23" s="494"/>
      <c r="HD23" s="552"/>
      <c r="HE23" s="1141"/>
      <c r="HF23" s="543">
        <v>16</v>
      </c>
      <c r="HG23" s="544">
        <f t="shared" si="30"/>
        <v>0</v>
      </c>
      <c r="HH23" s="544">
        <f t="shared" si="31"/>
        <v>0</v>
      </c>
      <c r="HI23" s="603"/>
      <c r="HJ23" s="495"/>
      <c r="HK23" s="495"/>
      <c r="HL23" s="604"/>
      <c r="HM23" s="495"/>
      <c r="HN23" s="495"/>
      <c r="HO23" s="495"/>
      <c r="HP23" s="605"/>
      <c r="HQ23" s="494"/>
      <c r="HR23" s="552"/>
      <c r="HS23" s="1141"/>
      <c r="HT23" s="543">
        <v>16</v>
      </c>
      <c r="HU23" s="544">
        <f t="shared" si="32"/>
        <v>0</v>
      </c>
      <c r="HV23" s="544">
        <f t="shared" si="33"/>
        <v>0</v>
      </c>
      <c r="HW23" s="603"/>
      <c r="HX23" s="495"/>
      <c r="HY23" s="495"/>
      <c r="HZ23" s="604"/>
      <c r="IA23" s="495"/>
      <c r="IB23" s="495"/>
      <c r="IC23" s="495"/>
      <c r="ID23" s="605"/>
      <c r="IE23" s="494"/>
      <c r="IF23" s="606"/>
      <c r="IG23" s="1141"/>
      <c r="IH23" s="543">
        <v>16</v>
      </c>
      <c r="II23" s="544">
        <f t="shared" si="34"/>
        <v>0</v>
      </c>
      <c r="IJ23" s="544">
        <f t="shared" si="35"/>
        <v>0</v>
      </c>
      <c r="IK23" s="603"/>
      <c r="IL23" s="495"/>
      <c r="IM23" s="495"/>
      <c r="IN23" s="604"/>
      <c r="IO23" s="495"/>
      <c r="IP23" s="495"/>
      <c r="IQ23" s="495"/>
      <c r="IR23" s="605"/>
      <c r="IS23" s="494"/>
    </row>
    <row r="24" spans="1:253" s="497" customFormat="1">
      <c r="A24" s="494"/>
      <c r="B24" s="528"/>
      <c r="C24" s="1141"/>
      <c r="D24" s="543">
        <v>17</v>
      </c>
      <c r="E24" s="544">
        <f t="shared" si="0"/>
        <v>0</v>
      </c>
      <c r="F24" s="544">
        <f t="shared" si="1"/>
        <v>0</v>
      </c>
      <c r="G24" s="607"/>
      <c r="H24" s="495"/>
      <c r="I24" s="495"/>
      <c r="J24" s="604"/>
      <c r="K24" s="495"/>
      <c r="L24" s="495"/>
      <c r="M24" s="495"/>
      <c r="N24" s="605"/>
      <c r="O24" s="494"/>
      <c r="P24" s="494"/>
      <c r="Q24" s="1141"/>
      <c r="R24" s="543">
        <v>17</v>
      </c>
      <c r="S24" s="544">
        <f t="shared" si="2"/>
        <v>0</v>
      </c>
      <c r="T24" s="544">
        <f t="shared" si="3"/>
        <v>0</v>
      </c>
      <c r="U24" s="607"/>
      <c r="V24" s="495"/>
      <c r="W24" s="495"/>
      <c r="X24" s="604"/>
      <c r="Y24" s="495"/>
      <c r="Z24" s="495"/>
      <c r="AA24" s="495"/>
      <c r="AB24" s="605"/>
      <c r="AC24" s="494"/>
      <c r="AD24" s="494"/>
      <c r="AE24" s="1141"/>
      <c r="AF24" s="543">
        <v>17</v>
      </c>
      <c r="AG24" s="544">
        <f t="shared" si="4"/>
        <v>0</v>
      </c>
      <c r="AH24" s="544">
        <f t="shared" si="5"/>
        <v>0</v>
      </c>
      <c r="AI24" s="607"/>
      <c r="AJ24" s="495"/>
      <c r="AK24" s="495"/>
      <c r="AL24" s="604"/>
      <c r="AM24" s="495"/>
      <c r="AN24" s="495"/>
      <c r="AO24" s="495"/>
      <c r="AP24" s="605"/>
      <c r="AQ24" s="494"/>
      <c r="AR24" s="494"/>
      <c r="AS24" s="1141"/>
      <c r="AT24" s="543">
        <v>17</v>
      </c>
      <c r="AU24" s="544">
        <f t="shared" si="6"/>
        <v>0</v>
      </c>
      <c r="AV24" s="544">
        <f t="shared" si="7"/>
        <v>0</v>
      </c>
      <c r="AW24" s="607"/>
      <c r="AX24" s="495"/>
      <c r="AY24" s="495"/>
      <c r="AZ24" s="604"/>
      <c r="BA24" s="495"/>
      <c r="BB24" s="495"/>
      <c r="BC24" s="495"/>
      <c r="BD24" s="605"/>
      <c r="BE24" s="494"/>
      <c r="BF24" s="494"/>
      <c r="BG24" s="1141"/>
      <c r="BH24" s="543">
        <v>17</v>
      </c>
      <c r="BI24" s="544">
        <f t="shared" si="8"/>
        <v>0</v>
      </c>
      <c r="BJ24" s="544">
        <f t="shared" si="9"/>
        <v>0</v>
      </c>
      <c r="BK24" s="607"/>
      <c r="BL24" s="495"/>
      <c r="BM24" s="495"/>
      <c r="BN24" s="604"/>
      <c r="BO24" s="495"/>
      <c r="BP24" s="495"/>
      <c r="BQ24" s="495"/>
      <c r="BR24" s="605"/>
      <c r="BS24" s="494"/>
      <c r="BT24" s="494"/>
      <c r="BU24" s="1141"/>
      <c r="BV24" s="543">
        <v>17</v>
      </c>
      <c r="BW24" s="544">
        <f t="shared" si="10"/>
        <v>0</v>
      </c>
      <c r="BX24" s="544">
        <f t="shared" si="11"/>
        <v>0</v>
      </c>
      <c r="BY24" s="607"/>
      <c r="BZ24" s="495"/>
      <c r="CA24" s="495"/>
      <c r="CB24" s="604"/>
      <c r="CC24" s="495"/>
      <c r="CD24" s="495"/>
      <c r="CE24" s="495"/>
      <c r="CF24" s="605"/>
      <c r="CG24" s="494"/>
      <c r="CH24" s="494"/>
      <c r="CI24" s="1141"/>
      <c r="CJ24" s="543">
        <v>17</v>
      </c>
      <c r="CK24" s="544">
        <f t="shared" si="12"/>
        <v>0</v>
      </c>
      <c r="CL24" s="544">
        <f t="shared" si="13"/>
        <v>0</v>
      </c>
      <c r="CM24" s="607"/>
      <c r="CN24" s="495"/>
      <c r="CO24" s="495"/>
      <c r="CP24" s="604"/>
      <c r="CQ24" s="495"/>
      <c r="CR24" s="495"/>
      <c r="CS24" s="495"/>
      <c r="CT24" s="605"/>
      <c r="CU24" s="494"/>
      <c r="CV24" s="494"/>
      <c r="CW24" s="1141"/>
      <c r="CX24" s="543">
        <v>17</v>
      </c>
      <c r="CY24" s="544">
        <f t="shared" si="14"/>
        <v>0</v>
      </c>
      <c r="CZ24" s="544">
        <f t="shared" si="15"/>
        <v>0</v>
      </c>
      <c r="DA24" s="607"/>
      <c r="DB24" s="495"/>
      <c r="DC24" s="495"/>
      <c r="DD24" s="604"/>
      <c r="DE24" s="495"/>
      <c r="DF24" s="495"/>
      <c r="DG24" s="495"/>
      <c r="DH24" s="605"/>
      <c r="DI24" s="494"/>
      <c r="DJ24" s="494"/>
      <c r="DK24" s="1141"/>
      <c r="DL24" s="543">
        <v>17</v>
      </c>
      <c r="DM24" s="544">
        <f t="shared" si="16"/>
        <v>0</v>
      </c>
      <c r="DN24" s="544">
        <f t="shared" si="17"/>
        <v>0</v>
      </c>
      <c r="DO24" s="607"/>
      <c r="DP24" s="495"/>
      <c r="DQ24" s="495"/>
      <c r="DR24" s="604"/>
      <c r="DS24" s="495"/>
      <c r="DT24" s="495"/>
      <c r="DU24" s="495"/>
      <c r="DV24" s="605"/>
      <c r="DW24" s="494"/>
      <c r="DX24" s="494"/>
      <c r="DY24" s="1141"/>
      <c r="DZ24" s="543">
        <v>17</v>
      </c>
      <c r="EA24" s="544">
        <f t="shared" si="18"/>
        <v>0</v>
      </c>
      <c r="EB24" s="544">
        <f t="shared" si="19"/>
        <v>0</v>
      </c>
      <c r="EC24" s="607"/>
      <c r="ED24" s="495"/>
      <c r="EE24" s="495"/>
      <c r="EF24" s="604"/>
      <c r="EG24" s="495"/>
      <c r="EH24" s="495"/>
      <c r="EI24" s="495"/>
      <c r="EJ24" s="605"/>
      <c r="EK24" s="494"/>
      <c r="EL24" s="494"/>
      <c r="EM24" s="1141"/>
      <c r="EN24" s="543">
        <v>17</v>
      </c>
      <c r="EO24" s="544">
        <f t="shared" si="20"/>
        <v>0</v>
      </c>
      <c r="EP24" s="544">
        <f t="shared" si="21"/>
        <v>0</v>
      </c>
      <c r="EQ24" s="607"/>
      <c r="ER24" s="495"/>
      <c r="ES24" s="495"/>
      <c r="ET24" s="604"/>
      <c r="EU24" s="495"/>
      <c r="EV24" s="495"/>
      <c r="EW24" s="495"/>
      <c r="EX24" s="605"/>
      <c r="EY24" s="494"/>
      <c r="EZ24" s="550"/>
      <c r="FA24" s="1141"/>
      <c r="FB24" s="543">
        <v>17</v>
      </c>
      <c r="FC24" s="544">
        <f t="shared" si="22"/>
        <v>0</v>
      </c>
      <c r="FD24" s="544">
        <f t="shared" si="23"/>
        <v>0</v>
      </c>
      <c r="FE24" s="607"/>
      <c r="FF24" s="495"/>
      <c r="FG24" s="495"/>
      <c r="FH24" s="604"/>
      <c r="FI24" s="495"/>
      <c r="FJ24" s="495"/>
      <c r="FK24" s="495"/>
      <c r="FL24" s="605"/>
      <c r="FM24" s="494"/>
      <c r="FO24" s="1141"/>
      <c r="FP24" s="543">
        <v>17</v>
      </c>
      <c r="FQ24" s="544">
        <f t="shared" si="24"/>
        <v>0</v>
      </c>
      <c r="FR24" s="544">
        <f t="shared" si="25"/>
        <v>0</v>
      </c>
      <c r="FS24" s="607"/>
      <c r="FT24" s="495"/>
      <c r="FU24" s="495"/>
      <c r="FV24" s="604"/>
      <c r="FW24" s="495"/>
      <c r="FX24" s="495"/>
      <c r="FY24" s="495"/>
      <c r="FZ24" s="605"/>
      <c r="GA24" s="494"/>
      <c r="GB24" s="550"/>
      <c r="GC24" s="1141"/>
      <c r="GD24" s="543">
        <v>17</v>
      </c>
      <c r="GE24" s="544">
        <f t="shared" si="26"/>
        <v>0</v>
      </c>
      <c r="GF24" s="544">
        <f t="shared" si="27"/>
        <v>0</v>
      </c>
      <c r="GG24" s="607"/>
      <c r="GH24" s="495"/>
      <c r="GI24" s="495"/>
      <c r="GJ24" s="604"/>
      <c r="GK24" s="495"/>
      <c r="GL24" s="495"/>
      <c r="GM24" s="495"/>
      <c r="GN24" s="605"/>
      <c r="GO24" s="494"/>
      <c r="GP24" s="551"/>
      <c r="GQ24" s="1141"/>
      <c r="GR24" s="543">
        <v>17</v>
      </c>
      <c r="GS24" s="544">
        <f t="shared" si="28"/>
        <v>0</v>
      </c>
      <c r="GT24" s="544">
        <f t="shared" si="29"/>
        <v>0</v>
      </c>
      <c r="GU24" s="607"/>
      <c r="GV24" s="495"/>
      <c r="GW24" s="495"/>
      <c r="GX24" s="604"/>
      <c r="GY24" s="495"/>
      <c r="GZ24" s="495"/>
      <c r="HA24" s="495"/>
      <c r="HB24" s="605"/>
      <c r="HC24" s="494"/>
      <c r="HD24" s="552"/>
      <c r="HE24" s="1141"/>
      <c r="HF24" s="543">
        <v>17</v>
      </c>
      <c r="HG24" s="544">
        <f t="shared" si="30"/>
        <v>0</v>
      </c>
      <c r="HH24" s="544">
        <f t="shared" si="31"/>
        <v>0</v>
      </c>
      <c r="HI24" s="607"/>
      <c r="HJ24" s="495"/>
      <c r="HK24" s="495"/>
      <c r="HL24" s="604"/>
      <c r="HM24" s="495"/>
      <c r="HN24" s="495"/>
      <c r="HO24" s="495"/>
      <c r="HP24" s="605"/>
      <c r="HQ24" s="494"/>
      <c r="HR24" s="552"/>
      <c r="HS24" s="1141"/>
      <c r="HT24" s="543">
        <v>17</v>
      </c>
      <c r="HU24" s="544">
        <f t="shared" si="32"/>
        <v>0</v>
      </c>
      <c r="HV24" s="544">
        <f t="shared" si="33"/>
        <v>0</v>
      </c>
      <c r="HW24" s="607"/>
      <c r="HX24" s="495"/>
      <c r="HY24" s="495"/>
      <c r="HZ24" s="604"/>
      <c r="IA24" s="495"/>
      <c r="IB24" s="495"/>
      <c r="IC24" s="495"/>
      <c r="ID24" s="605"/>
      <c r="IE24" s="494"/>
      <c r="IF24" s="577"/>
      <c r="IG24" s="1141"/>
      <c r="IH24" s="543">
        <v>17</v>
      </c>
      <c r="II24" s="544">
        <f t="shared" si="34"/>
        <v>0</v>
      </c>
      <c r="IJ24" s="544">
        <f t="shared" si="35"/>
        <v>0</v>
      </c>
      <c r="IK24" s="607"/>
      <c r="IL24" s="495"/>
      <c r="IM24" s="495"/>
      <c r="IN24" s="604"/>
      <c r="IO24" s="495"/>
      <c r="IP24" s="495"/>
      <c r="IQ24" s="495"/>
      <c r="IR24" s="605"/>
      <c r="IS24" s="494"/>
    </row>
    <row r="25" spans="1:253" s="497" customFormat="1">
      <c r="A25" s="494"/>
      <c r="B25" s="528"/>
      <c r="C25" s="1141"/>
      <c r="D25" s="543">
        <v>18</v>
      </c>
      <c r="E25" s="544">
        <f t="shared" si="0"/>
        <v>0</v>
      </c>
      <c r="F25" s="544">
        <f t="shared" si="1"/>
        <v>0</v>
      </c>
      <c r="G25" s="608" t="s">
        <v>282</v>
      </c>
      <c r="H25" s="609"/>
      <c r="I25" s="609"/>
      <c r="J25" s="610"/>
      <c r="K25" s="609"/>
      <c r="L25" s="609"/>
      <c r="M25" s="611"/>
      <c r="N25" s="605"/>
      <c r="O25" s="494"/>
      <c r="P25" s="494"/>
      <c r="Q25" s="1141"/>
      <c r="R25" s="543">
        <v>18</v>
      </c>
      <c r="S25" s="544">
        <f t="shared" si="2"/>
        <v>0</v>
      </c>
      <c r="T25" s="544">
        <f t="shared" si="3"/>
        <v>0</v>
      </c>
      <c r="U25" s="608" t="s">
        <v>282</v>
      </c>
      <c r="V25" s="609"/>
      <c r="W25" s="609"/>
      <c r="X25" s="610"/>
      <c r="Y25" s="609"/>
      <c r="Z25" s="609"/>
      <c r="AA25" s="611"/>
      <c r="AB25" s="605"/>
      <c r="AC25" s="494"/>
      <c r="AD25" s="494"/>
      <c r="AE25" s="1141"/>
      <c r="AF25" s="543">
        <v>18</v>
      </c>
      <c r="AG25" s="544">
        <f t="shared" si="4"/>
        <v>0</v>
      </c>
      <c r="AH25" s="544">
        <f t="shared" si="5"/>
        <v>0</v>
      </c>
      <c r="AI25" s="608" t="s">
        <v>282</v>
      </c>
      <c r="AJ25" s="609"/>
      <c r="AK25" s="609"/>
      <c r="AL25" s="610"/>
      <c r="AM25" s="609"/>
      <c r="AN25" s="609"/>
      <c r="AO25" s="611"/>
      <c r="AP25" s="605"/>
      <c r="AQ25" s="494"/>
      <c r="AR25" s="494"/>
      <c r="AS25" s="1141"/>
      <c r="AT25" s="543">
        <v>18</v>
      </c>
      <c r="AU25" s="544">
        <f t="shared" si="6"/>
        <v>0</v>
      </c>
      <c r="AV25" s="544">
        <f t="shared" si="7"/>
        <v>0</v>
      </c>
      <c r="AW25" s="608" t="s">
        <v>282</v>
      </c>
      <c r="AX25" s="609"/>
      <c r="AY25" s="609"/>
      <c r="AZ25" s="610"/>
      <c r="BA25" s="609"/>
      <c r="BB25" s="609"/>
      <c r="BC25" s="611"/>
      <c r="BD25" s="605"/>
      <c r="BE25" s="494"/>
      <c r="BF25" s="494"/>
      <c r="BG25" s="1141"/>
      <c r="BH25" s="543">
        <v>18</v>
      </c>
      <c r="BI25" s="544">
        <f t="shared" si="8"/>
        <v>0</v>
      </c>
      <c r="BJ25" s="544">
        <f t="shared" si="9"/>
        <v>0</v>
      </c>
      <c r="BK25" s="608" t="s">
        <v>282</v>
      </c>
      <c r="BL25" s="609"/>
      <c r="BM25" s="609"/>
      <c r="BN25" s="610"/>
      <c r="BO25" s="609"/>
      <c r="BP25" s="609"/>
      <c r="BQ25" s="611"/>
      <c r="BR25" s="605"/>
      <c r="BS25" s="494"/>
      <c r="BT25" s="494"/>
      <c r="BU25" s="1141"/>
      <c r="BV25" s="543">
        <v>18</v>
      </c>
      <c r="BW25" s="544">
        <f t="shared" si="10"/>
        <v>0</v>
      </c>
      <c r="BX25" s="544">
        <f t="shared" si="11"/>
        <v>0</v>
      </c>
      <c r="BY25" s="608" t="s">
        <v>282</v>
      </c>
      <c r="BZ25" s="609"/>
      <c r="CA25" s="609"/>
      <c r="CB25" s="610"/>
      <c r="CC25" s="609"/>
      <c r="CD25" s="609"/>
      <c r="CE25" s="611"/>
      <c r="CF25" s="605"/>
      <c r="CG25" s="494"/>
      <c r="CH25" s="494"/>
      <c r="CI25" s="1141"/>
      <c r="CJ25" s="543">
        <v>18</v>
      </c>
      <c r="CK25" s="544">
        <f t="shared" si="12"/>
        <v>0</v>
      </c>
      <c r="CL25" s="544">
        <f t="shared" si="13"/>
        <v>0</v>
      </c>
      <c r="CM25" s="608" t="s">
        <v>282</v>
      </c>
      <c r="CN25" s="609"/>
      <c r="CO25" s="609"/>
      <c r="CP25" s="610"/>
      <c r="CQ25" s="609"/>
      <c r="CR25" s="609"/>
      <c r="CS25" s="611"/>
      <c r="CT25" s="605"/>
      <c r="CU25" s="494"/>
      <c r="CV25" s="494"/>
      <c r="CW25" s="1141"/>
      <c r="CX25" s="543">
        <v>18</v>
      </c>
      <c r="CY25" s="544">
        <f t="shared" si="14"/>
        <v>0</v>
      </c>
      <c r="CZ25" s="544">
        <f t="shared" si="15"/>
        <v>0</v>
      </c>
      <c r="DA25" s="608" t="s">
        <v>282</v>
      </c>
      <c r="DB25" s="609"/>
      <c r="DC25" s="609"/>
      <c r="DD25" s="610"/>
      <c r="DE25" s="609"/>
      <c r="DF25" s="609"/>
      <c r="DG25" s="611"/>
      <c r="DH25" s="605"/>
      <c r="DI25" s="494"/>
      <c r="DJ25" s="494"/>
      <c r="DK25" s="1141"/>
      <c r="DL25" s="543">
        <v>18</v>
      </c>
      <c r="DM25" s="544">
        <f t="shared" si="16"/>
        <v>0</v>
      </c>
      <c r="DN25" s="544">
        <f t="shared" si="17"/>
        <v>0</v>
      </c>
      <c r="DO25" s="608" t="s">
        <v>282</v>
      </c>
      <c r="DP25" s="609"/>
      <c r="DQ25" s="609"/>
      <c r="DR25" s="610"/>
      <c r="DS25" s="609"/>
      <c r="DT25" s="609"/>
      <c r="DU25" s="611"/>
      <c r="DV25" s="605"/>
      <c r="DW25" s="494"/>
      <c r="DX25" s="494"/>
      <c r="DY25" s="1141"/>
      <c r="DZ25" s="543">
        <v>18</v>
      </c>
      <c r="EA25" s="544">
        <f t="shared" si="18"/>
        <v>0</v>
      </c>
      <c r="EB25" s="544">
        <f t="shared" si="19"/>
        <v>0</v>
      </c>
      <c r="EC25" s="608" t="s">
        <v>282</v>
      </c>
      <c r="ED25" s="609"/>
      <c r="EE25" s="609"/>
      <c r="EF25" s="610"/>
      <c r="EG25" s="609"/>
      <c r="EH25" s="609"/>
      <c r="EI25" s="611"/>
      <c r="EJ25" s="605"/>
      <c r="EK25" s="494"/>
      <c r="EL25" s="494"/>
      <c r="EM25" s="1141"/>
      <c r="EN25" s="543">
        <v>18</v>
      </c>
      <c r="EO25" s="544">
        <f t="shared" si="20"/>
        <v>0</v>
      </c>
      <c r="EP25" s="544">
        <f t="shared" si="21"/>
        <v>0</v>
      </c>
      <c r="EQ25" s="608" t="s">
        <v>282</v>
      </c>
      <c r="ER25" s="609"/>
      <c r="ES25" s="609"/>
      <c r="ET25" s="610"/>
      <c r="EU25" s="609"/>
      <c r="EV25" s="609"/>
      <c r="EW25" s="611"/>
      <c r="EX25" s="605"/>
      <c r="EY25" s="494"/>
      <c r="EZ25" s="550"/>
      <c r="FA25" s="1141"/>
      <c r="FB25" s="543">
        <v>18</v>
      </c>
      <c r="FC25" s="544">
        <f t="shared" si="22"/>
        <v>0</v>
      </c>
      <c r="FD25" s="544">
        <f t="shared" si="23"/>
        <v>0</v>
      </c>
      <c r="FE25" s="608" t="s">
        <v>282</v>
      </c>
      <c r="FF25" s="609"/>
      <c r="FG25" s="609"/>
      <c r="FH25" s="610"/>
      <c r="FI25" s="609"/>
      <c r="FJ25" s="609"/>
      <c r="FK25" s="611"/>
      <c r="FL25" s="605"/>
      <c r="FM25" s="494"/>
      <c r="FO25" s="1141"/>
      <c r="FP25" s="543">
        <v>18</v>
      </c>
      <c r="FQ25" s="544">
        <f t="shared" si="24"/>
        <v>0</v>
      </c>
      <c r="FR25" s="544">
        <f t="shared" si="25"/>
        <v>0</v>
      </c>
      <c r="FS25" s="608" t="s">
        <v>282</v>
      </c>
      <c r="FT25" s="609"/>
      <c r="FU25" s="609"/>
      <c r="FV25" s="610"/>
      <c r="FW25" s="609"/>
      <c r="FX25" s="609"/>
      <c r="FY25" s="611"/>
      <c r="FZ25" s="605"/>
      <c r="GA25" s="494"/>
      <c r="GB25" s="550"/>
      <c r="GC25" s="1141"/>
      <c r="GD25" s="543">
        <v>18</v>
      </c>
      <c r="GE25" s="544">
        <f t="shared" si="26"/>
        <v>0</v>
      </c>
      <c r="GF25" s="544">
        <f t="shared" si="27"/>
        <v>0</v>
      </c>
      <c r="GG25" s="608" t="s">
        <v>282</v>
      </c>
      <c r="GH25" s="609"/>
      <c r="GI25" s="609"/>
      <c r="GJ25" s="610"/>
      <c r="GK25" s="609"/>
      <c r="GL25" s="609"/>
      <c r="GM25" s="611"/>
      <c r="GN25" s="605"/>
      <c r="GO25" s="494"/>
      <c r="GP25" s="551"/>
      <c r="GQ25" s="1141"/>
      <c r="GR25" s="543">
        <v>18</v>
      </c>
      <c r="GS25" s="544">
        <f t="shared" si="28"/>
        <v>0</v>
      </c>
      <c r="GT25" s="544">
        <f t="shared" si="29"/>
        <v>0</v>
      </c>
      <c r="GU25" s="608" t="s">
        <v>282</v>
      </c>
      <c r="GV25" s="609"/>
      <c r="GW25" s="609"/>
      <c r="GX25" s="610"/>
      <c r="GY25" s="609"/>
      <c r="GZ25" s="609"/>
      <c r="HA25" s="611"/>
      <c r="HB25" s="605"/>
      <c r="HC25" s="494"/>
      <c r="HD25" s="552"/>
      <c r="HE25" s="1141"/>
      <c r="HF25" s="543">
        <v>18</v>
      </c>
      <c r="HG25" s="544">
        <f t="shared" si="30"/>
        <v>0</v>
      </c>
      <c r="HH25" s="544">
        <f t="shared" si="31"/>
        <v>0</v>
      </c>
      <c r="HI25" s="608" t="s">
        <v>282</v>
      </c>
      <c r="HJ25" s="609"/>
      <c r="HK25" s="609"/>
      <c r="HL25" s="610"/>
      <c r="HM25" s="609"/>
      <c r="HN25" s="609"/>
      <c r="HO25" s="611"/>
      <c r="HP25" s="605"/>
      <c r="HQ25" s="494"/>
      <c r="HR25" s="552"/>
      <c r="HS25" s="1141"/>
      <c r="HT25" s="543">
        <v>18</v>
      </c>
      <c r="HU25" s="544">
        <f t="shared" si="32"/>
        <v>0</v>
      </c>
      <c r="HV25" s="544">
        <f t="shared" si="33"/>
        <v>0</v>
      </c>
      <c r="HW25" s="608" t="s">
        <v>282</v>
      </c>
      <c r="HX25" s="609"/>
      <c r="HY25" s="609"/>
      <c r="HZ25" s="610"/>
      <c r="IA25" s="609"/>
      <c r="IB25" s="609"/>
      <c r="IC25" s="611"/>
      <c r="ID25" s="605"/>
      <c r="IE25" s="494"/>
      <c r="IG25" s="1141"/>
      <c r="IH25" s="543">
        <v>18</v>
      </c>
      <c r="II25" s="544">
        <f t="shared" si="34"/>
        <v>0</v>
      </c>
      <c r="IJ25" s="544">
        <f t="shared" si="35"/>
        <v>0</v>
      </c>
      <c r="IK25" s="608" t="s">
        <v>282</v>
      </c>
      <c r="IL25" s="609"/>
      <c r="IM25" s="609"/>
      <c r="IN25" s="610"/>
      <c r="IO25" s="609"/>
      <c r="IP25" s="609"/>
      <c r="IQ25" s="611"/>
      <c r="IR25" s="605"/>
      <c r="IS25" s="494"/>
    </row>
    <row r="26" spans="1:253" s="497" customFormat="1">
      <c r="A26" s="494"/>
      <c r="B26" s="528"/>
      <c r="C26" s="1141"/>
      <c r="D26" s="543">
        <v>19</v>
      </c>
      <c r="E26" s="544">
        <f t="shared" si="0"/>
        <v>0</v>
      </c>
      <c r="F26" s="544">
        <f t="shared" si="1"/>
        <v>0</v>
      </c>
      <c r="G26" s="612" t="s">
        <v>283</v>
      </c>
      <c r="H26" s="613"/>
      <c r="I26" s="613"/>
      <c r="J26" s="614"/>
      <c r="K26" s="613"/>
      <c r="L26" s="613"/>
      <c r="M26" s="615"/>
      <c r="N26" s="605"/>
      <c r="O26" s="494"/>
      <c r="P26" s="494"/>
      <c r="Q26" s="1141"/>
      <c r="R26" s="543">
        <v>19</v>
      </c>
      <c r="S26" s="544">
        <f t="shared" si="2"/>
        <v>0</v>
      </c>
      <c r="T26" s="544">
        <f t="shared" si="3"/>
        <v>0</v>
      </c>
      <c r="U26" s="612" t="s">
        <v>283</v>
      </c>
      <c r="V26" s="613"/>
      <c r="W26" s="613"/>
      <c r="X26" s="614"/>
      <c r="Y26" s="613"/>
      <c r="Z26" s="613"/>
      <c r="AA26" s="615"/>
      <c r="AB26" s="605"/>
      <c r="AC26" s="494"/>
      <c r="AD26" s="494"/>
      <c r="AE26" s="1141"/>
      <c r="AF26" s="543">
        <v>19</v>
      </c>
      <c r="AG26" s="544">
        <f t="shared" si="4"/>
        <v>0</v>
      </c>
      <c r="AH26" s="544">
        <f t="shared" si="5"/>
        <v>0</v>
      </c>
      <c r="AI26" s="612" t="s">
        <v>283</v>
      </c>
      <c r="AJ26" s="613"/>
      <c r="AK26" s="613"/>
      <c r="AL26" s="614"/>
      <c r="AM26" s="613"/>
      <c r="AN26" s="613"/>
      <c r="AO26" s="615"/>
      <c r="AP26" s="605"/>
      <c r="AQ26" s="494"/>
      <c r="AR26" s="494"/>
      <c r="AS26" s="1141"/>
      <c r="AT26" s="543">
        <v>19</v>
      </c>
      <c r="AU26" s="544">
        <f t="shared" si="6"/>
        <v>0</v>
      </c>
      <c r="AV26" s="544">
        <f t="shared" si="7"/>
        <v>0</v>
      </c>
      <c r="AW26" s="612" t="s">
        <v>284</v>
      </c>
      <c r="AX26" s="613"/>
      <c r="AY26" s="613"/>
      <c r="AZ26" s="614"/>
      <c r="BA26" s="613"/>
      <c r="BB26" s="613"/>
      <c r="BC26" s="615"/>
      <c r="BD26" s="605"/>
      <c r="BE26" s="494"/>
      <c r="BF26" s="494"/>
      <c r="BG26" s="1141"/>
      <c r="BH26" s="543">
        <v>19</v>
      </c>
      <c r="BI26" s="544">
        <f t="shared" si="8"/>
        <v>0</v>
      </c>
      <c r="BJ26" s="544">
        <f t="shared" si="9"/>
        <v>0</v>
      </c>
      <c r="BK26" s="612" t="s">
        <v>284</v>
      </c>
      <c r="BL26" s="613"/>
      <c r="BM26" s="613"/>
      <c r="BN26" s="614"/>
      <c r="BO26" s="613"/>
      <c r="BP26" s="613"/>
      <c r="BQ26" s="615"/>
      <c r="BR26" s="605"/>
      <c r="BS26" s="494"/>
      <c r="BT26" s="494"/>
      <c r="BU26" s="1141"/>
      <c r="BV26" s="543">
        <v>19</v>
      </c>
      <c r="BW26" s="544">
        <f t="shared" si="10"/>
        <v>0</v>
      </c>
      <c r="BX26" s="544">
        <f t="shared" si="11"/>
        <v>0</v>
      </c>
      <c r="BY26" s="612" t="s">
        <v>284</v>
      </c>
      <c r="BZ26" s="613"/>
      <c r="CA26" s="613"/>
      <c r="CB26" s="614"/>
      <c r="CC26" s="613"/>
      <c r="CD26" s="613"/>
      <c r="CE26" s="615"/>
      <c r="CF26" s="605"/>
      <c r="CG26" s="494"/>
      <c r="CH26" s="494"/>
      <c r="CI26" s="1141"/>
      <c r="CJ26" s="543">
        <v>19</v>
      </c>
      <c r="CK26" s="544">
        <f t="shared" si="12"/>
        <v>0</v>
      </c>
      <c r="CL26" s="544">
        <f t="shared" si="13"/>
        <v>0</v>
      </c>
      <c r="CM26" s="612" t="s">
        <v>284</v>
      </c>
      <c r="CN26" s="613"/>
      <c r="CO26" s="613"/>
      <c r="CP26" s="614"/>
      <c r="CQ26" s="613"/>
      <c r="CR26" s="613"/>
      <c r="CS26" s="615"/>
      <c r="CT26" s="605"/>
      <c r="CU26" s="494"/>
      <c r="CV26" s="494"/>
      <c r="CW26" s="1141"/>
      <c r="CX26" s="543">
        <v>19</v>
      </c>
      <c r="CY26" s="544">
        <f t="shared" si="14"/>
        <v>0</v>
      </c>
      <c r="CZ26" s="544">
        <f t="shared" si="15"/>
        <v>0</v>
      </c>
      <c r="DA26" s="612" t="s">
        <v>284</v>
      </c>
      <c r="DB26" s="613"/>
      <c r="DC26" s="613"/>
      <c r="DD26" s="614"/>
      <c r="DE26" s="613"/>
      <c r="DF26" s="613"/>
      <c r="DG26" s="615"/>
      <c r="DH26" s="605"/>
      <c r="DI26" s="494"/>
      <c r="DJ26" s="494"/>
      <c r="DK26" s="1141"/>
      <c r="DL26" s="543">
        <v>19</v>
      </c>
      <c r="DM26" s="544">
        <f t="shared" si="16"/>
        <v>0</v>
      </c>
      <c r="DN26" s="544">
        <f t="shared" si="17"/>
        <v>0</v>
      </c>
      <c r="DO26" s="612" t="s">
        <v>284</v>
      </c>
      <c r="DP26" s="613"/>
      <c r="DQ26" s="613"/>
      <c r="DR26" s="614"/>
      <c r="DS26" s="613"/>
      <c r="DT26" s="613"/>
      <c r="DU26" s="615"/>
      <c r="DV26" s="605"/>
      <c r="DW26" s="494"/>
      <c r="DX26" s="494"/>
      <c r="DY26" s="1141"/>
      <c r="DZ26" s="543">
        <v>19</v>
      </c>
      <c r="EA26" s="544">
        <f t="shared" si="18"/>
        <v>0</v>
      </c>
      <c r="EB26" s="544">
        <f t="shared" si="19"/>
        <v>0</v>
      </c>
      <c r="EC26" s="612" t="s">
        <v>284</v>
      </c>
      <c r="ED26" s="613"/>
      <c r="EE26" s="613"/>
      <c r="EF26" s="614"/>
      <c r="EG26" s="613"/>
      <c r="EH26" s="613"/>
      <c r="EI26" s="615"/>
      <c r="EJ26" s="605"/>
      <c r="EK26" s="494"/>
      <c r="EL26" s="494"/>
      <c r="EM26" s="1141"/>
      <c r="EN26" s="543">
        <v>19</v>
      </c>
      <c r="EO26" s="544">
        <f t="shared" si="20"/>
        <v>0</v>
      </c>
      <c r="EP26" s="544">
        <f t="shared" si="21"/>
        <v>0</v>
      </c>
      <c r="EQ26" s="612" t="s">
        <v>284</v>
      </c>
      <c r="ER26" s="613"/>
      <c r="ES26" s="613"/>
      <c r="ET26" s="614"/>
      <c r="EU26" s="613"/>
      <c r="EV26" s="613"/>
      <c r="EW26" s="615"/>
      <c r="EX26" s="605"/>
      <c r="EY26" s="494"/>
      <c r="EZ26" s="550"/>
      <c r="FA26" s="1141"/>
      <c r="FB26" s="543">
        <v>19</v>
      </c>
      <c r="FC26" s="544">
        <f t="shared" si="22"/>
        <v>0</v>
      </c>
      <c r="FD26" s="544">
        <f t="shared" si="23"/>
        <v>0</v>
      </c>
      <c r="FE26" s="612" t="s">
        <v>284</v>
      </c>
      <c r="FF26" s="613"/>
      <c r="FG26" s="613"/>
      <c r="FH26" s="614"/>
      <c r="FI26" s="613"/>
      <c r="FJ26" s="613"/>
      <c r="FK26" s="615"/>
      <c r="FL26" s="605"/>
      <c r="FM26" s="494"/>
      <c r="FO26" s="1141"/>
      <c r="FP26" s="543">
        <v>19</v>
      </c>
      <c r="FQ26" s="544">
        <f t="shared" si="24"/>
        <v>0</v>
      </c>
      <c r="FR26" s="544">
        <f t="shared" si="25"/>
        <v>0</v>
      </c>
      <c r="FS26" s="612" t="s">
        <v>284</v>
      </c>
      <c r="FT26" s="613"/>
      <c r="FU26" s="613"/>
      <c r="FV26" s="614"/>
      <c r="FW26" s="613"/>
      <c r="FX26" s="613"/>
      <c r="FY26" s="615"/>
      <c r="FZ26" s="605"/>
      <c r="GA26" s="494"/>
      <c r="GB26" s="550"/>
      <c r="GC26" s="1141"/>
      <c r="GD26" s="543">
        <v>19</v>
      </c>
      <c r="GE26" s="544">
        <f t="shared" si="26"/>
        <v>0</v>
      </c>
      <c r="GF26" s="544">
        <f t="shared" si="27"/>
        <v>0</v>
      </c>
      <c r="GG26" s="612" t="s">
        <v>284</v>
      </c>
      <c r="GH26" s="613"/>
      <c r="GI26" s="613"/>
      <c r="GJ26" s="614"/>
      <c r="GK26" s="613"/>
      <c r="GL26" s="613"/>
      <c r="GM26" s="615"/>
      <c r="GN26" s="605"/>
      <c r="GO26" s="494"/>
      <c r="GP26" s="551"/>
      <c r="GQ26" s="1141"/>
      <c r="GR26" s="543">
        <v>19</v>
      </c>
      <c r="GS26" s="544">
        <f t="shared" si="28"/>
        <v>0</v>
      </c>
      <c r="GT26" s="544">
        <f t="shared" si="29"/>
        <v>0</v>
      </c>
      <c r="GU26" s="612" t="s">
        <v>284</v>
      </c>
      <c r="GV26" s="613"/>
      <c r="GW26" s="613"/>
      <c r="GX26" s="614"/>
      <c r="GY26" s="613"/>
      <c r="GZ26" s="613"/>
      <c r="HA26" s="615"/>
      <c r="HB26" s="605"/>
      <c r="HC26" s="494"/>
      <c r="HD26" s="552"/>
      <c r="HE26" s="1141"/>
      <c r="HF26" s="543">
        <v>19</v>
      </c>
      <c r="HG26" s="544">
        <f t="shared" si="30"/>
        <v>0</v>
      </c>
      <c r="HH26" s="544">
        <f t="shared" si="31"/>
        <v>0</v>
      </c>
      <c r="HI26" s="612" t="s">
        <v>284</v>
      </c>
      <c r="HJ26" s="613"/>
      <c r="HK26" s="613"/>
      <c r="HL26" s="614"/>
      <c r="HM26" s="613"/>
      <c r="HN26" s="613"/>
      <c r="HO26" s="615"/>
      <c r="HP26" s="605"/>
      <c r="HQ26" s="494"/>
      <c r="HR26" s="552"/>
      <c r="HS26" s="1141"/>
      <c r="HT26" s="543">
        <v>19</v>
      </c>
      <c r="HU26" s="544">
        <f t="shared" si="32"/>
        <v>0</v>
      </c>
      <c r="HV26" s="544">
        <f t="shared" si="33"/>
        <v>0</v>
      </c>
      <c r="HW26" s="612" t="s">
        <v>284</v>
      </c>
      <c r="HX26" s="613"/>
      <c r="HY26" s="613"/>
      <c r="HZ26" s="614"/>
      <c r="IA26" s="613"/>
      <c r="IB26" s="613"/>
      <c r="IC26" s="615"/>
      <c r="ID26" s="605"/>
      <c r="IE26" s="494"/>
      <c r="IF26" s="553"/>
      <c r="IG26" s="1141"/>
      <c r="IH26" s="543">
        <v>19</v>
      </c>
      <c r="II26" s="544">
        <f t="shared" si="34"/>
        <v>0</v>
      </c>
      <c r="IJ26" s="544">
        <f t="shared" si="35"/>
        <v>0</v>
      </c>
      <c r="IK26" s="612" t="s">
        <v>284</v>
      </c>
      <c r="IL26" s="613"/>
      <c r="IM26" s="613"/>
      <c r="IN26" s="614"/>
      <c r="IO26" s="613"/>
      <c r="IP26" s="613"/>
      <c r="IQ26" s="615"/>
      <c r="IR26" s="605"/>
      <c r="IS26" s="494"/>
    </row>
    <row r="27" spans="1:253" s="497" customFormat="1">
      <c r="A27" s="494"/>
      <c r="B27" s="528"/>
      <c r="C27" s="1141"/>
      <c r="D27" s="543">
        <v>20</v>
      </c>
      <c r="E27" s="544">
        <f t="shared" si="0"/>
        <v>0</v>
      </c>
      <c r="F27" s="544">
        <f t="shared" si="1"/>
        <v>0</v>
      </c>
      <c r="G27" s="612"/>
      <c r="H27" s="613"/>
      <c r="I27" s="613"/>
      <c r="J27" s="614"/>
      <c r="K27" s="613"/>
      <c r="L27" s="613"/>
      <c r="M27" s="615"/>
      <c r="N27" s="605"/>
      <c r="O27" s="494"/>
      <c r="P27" s="494"/>
      <c r="Q27" s="1141"/>
      <c r="R27" s="543">
        <v>20</v>
      </c>
      <c r="S27" s="544">
        <f t="shared" si="2"/>
        <v>0</v>
      </c>
      <c r="T27" s="544">
        <f t="shared" si="3"/>
        <v>0</v>
      </c>
      <c r="U27" s="612"/>
      <c r="V27" s="613"/>
      <c r="W27" s="613"/>
      <c r="X27" s="614"/>
      <c r="Y27" s="613"/>
      <c r="Z27" s="613"/>
      <c r="AA27" s="615"/>
      <c r="AB27" s="605"/>
      <c r="AC27" s="494"/>
      <c r="AD27" s="494"/>
      <c r="AE27" s="1141"/>
      <c r="AF27" s="543">
        <v>20</v>
      </c>
      <c r="AG27" s="544">
        <f t="shared" si="4"/>
        <v>0</v>
      </c>
      <c r="AH27" s="544">
        <f t="shared" si="5"/>
        <v>0</v>
      </c>
      <c r="AI27" s="612"/>
      <c r="AJ27" s="613"/>
      <c r="AK27" s="613"/>
      <c r="AL27" s="614"/>
      <c r="AM27" s="613"/>
      <c r="AN27" s="613"/>
      <c r="AO27" s="615"/>
      <c r="AP27" s="605"/>
      <c r="AQ27" s="494"/>
      <c r="AR27" s="494"/>
      <c r="AS27" s="1141"/>
      <c r="AT27" s="543">
        <v>20</v>
      </c>
      <c r="AU27" s="544">
        <f t="shared" si="6"/>
        <v>0</v>
      </c>
      <c r="AV27" s="544">
        <f t="shared" si="7"/>
        <v>0</v>
      </c>
      <c r="AW27" s="612"/>
      <c r="AX27" s="613"/>
      <c r="AY27" s="613"/>
      <c r="AZ27" s="614"/>
      <c r="BA27" s="613"/>
      <c r="BB27" s="613"/>
      <c r="BC27" s="615"/>
      <c r="BD27" s="605"/>
      <c r="BE27" s="494"/>
      <c r="BF27" s="494"/>
      <c r="BG27" s="1141"/>
      <c r="BH27" s="543">
        <v>20</v>
      </c>
      <c r="BI27" s="544">
        <f t="shared" si="8"/>
        <v>0</v>
      </c>
      <c r="BJ27" s="544">
        <f t="shared" si="9"/>
        <v>0</v>
      </c>
      <c r="BK27" s="612"/>
      <c r="BL27" s="613"/>
      <c r="BM27" s="613"/>
      <c r="BN27" s="614"/>
      <c r="BO27" s="613"/>
      <c r="BP27" s="613"/>
      <c r="BQ27" s="615"/>
      <c r="BR27" s="605"/>
      <c r="BS27" s="494"/>
      <c r="BT27" s="494"/>
      <c r="BU27" s="1141"/>
      <c r="BV27" s="543">
        <v>20</v>
      </c>
      <c r="BW27" s="544">
        <f t="shared" si="10"/>
        <v>0</v>
      </c>
      <c r="BX27" s="544">
        <f t="shared" si="11"/>
        <v>0</v>
      </c>
      <c r="BY27" s="612"/>
      <c r="BZ27" s="613"/>
      <c r="CA27" s="613"/>
      <c r="CB27" s="614"/>
      <c r="CC27" s="613"/>
      <c r="CD27" s="613"/>
      <c r="CE27" s="615"/>
      <c r="CF27" s="605"/>
      <c r="CG27" s="494"/>
      <c r="CH27" s="494"/>
      <c r="CI27" s="1141"/>
      <c r="CJ27" s="543">
        <v>20</v>
      </c>
      <c r="CK27" s="544">
        <f t="shared" si="12"/>
        <v>0</v>
      </c>
      <c r="CL27" s="544">
        <f t="shared" si="13"/>
        <v>0</v>
      </c>
      <c r="CM27" s="612"/>
      <c r="CN27" s="613"/>
      <c r="CO27" s="613"/>
      <c r="CP27" s="614"/>
      <c r="CQ27" s="613"/>
      <c r="CR27" s="613"/>
      <c r="CS27" s="615"/>
      <c r="CT27" s="605"/>
      <c r="CU27" s="494"/>
      <c r="CV27" s="494"/>
      <c r="CW27" s="1141"/>
      <c r="CX27" s="543">
        <v>20</v>
      </c>
      <c r="CY27" s="544">
        <f t="shared" si="14"/>
        <v>0</v>
      </c>
      <c r="CZ27" s="544">
        <f t="shared" si="15"/>
        <v>0</v>
      </c>
      <c r="DA27" s="612"/>
      <c r="DB27" s="613"/>
      <c r="DC27" s="613"/>
      <c r="DD27" s="614"/>
      <c r="DE27" s="613"/>
      <c r="DF27" s="613"/>
      <c r="DG27" s="615"/>
      <c r="DH27" s="605"/>
      <c r="DI27" s="494"/>
      <c r="DJ27" s="494"/>
      <c r="DK27" s="1141"/>
      <c r="DL27" s="543">
        <v>20</v>
      </c>
      <c r="DM27" s="544">
        <f t="shared" si="16"/>
        <v>0</v>
      </c>
      <c r="DN27" s="544">
        <f t="shared" si="17"/>
        <v>0</v>
      </c>
      <c r="DO27" s="612"/>
      <c r="DP27" s="613"/>
      <c r="DQ27" s="613"/>
      <c r="DR27" s="614"/>
      <c r="DS27" s="613"/>
      <c r="DT27" s="613"/>
      <c r="DU27" s="615"/>
      <c r="DV27" s="605"/>
      <c r="DW27" s="494"/>
      <c r="DX27" s="494"/>
      <c r="DY27" s="1141"/>
      <c r="DZ27" s="543">
        <v>20</v>
      </c>
      <c r="EA27" s="544">
        <f t="shared" si="18"/>
        <v>0</v>
      </c>
      <c r="EB27" s="544">
        <f t="shared" si="19"/>
        <v>0</v>
      </c>
      <c r="EC27" s="612"/>
      <c r="ED27" s="613"/>
      <c r="EE27" s="613"/>
      <c r="EF27" s="614"/>
      <c r="EG27" s="613"/>
      <c r="EH27" s="613"/>
      <c r="EI27" s="615"/>
      <c r="EJ27" s="605"/>
      <c r="EK27" s="494"/>
      <c r="EL27" s="494"/>
      <c r="EM27" s="1141"/>
      <c r="EN27" s="543">
        <v>20</v>
      </c>
      <c r="EO27" s="544">
        <f t="shared" si="20"/>
        <v>0</v>
      </c>
      <c r="EP27" s="544">
        <f t="shared" si="21"/>
        <v>0</v>
      </c>
      <c r="EQ27" s="612"/>
      <c r="ER27" s="613"/>
      <c r="ES27" s="613"/>
      <c r="ET27" s="614"/>
      <c r="EU27" s="613"/>
      <c r="EV27" s="613"/>
      <c r="EW27" s="615"/>
      <c r="EX27" s="605"/>
      <c r="EY27" s="494"/>
      <c r="EZ27" s="550"/>
      <c r="FA27" s="1141"/>
      <c r="FB27" s="543">
        <v>20</v>
      </c>
      <c r="FC27" s="544">
        <f t="shared" si="22"/>
        <v>0</v>
      </c>
      <c r="FD27" s="544">
        <f t="shared" si="23"/>
        <v>0</v>
      </c>
      <c r="FE27" s="612"/>
      <c r="FF27" s="613"/>
      <c r="FG27" s="613"/>
      <c r="FH27" s="614"/>
      <c r="FI27" s="613"/>
      <c r="FJ27" s="613"/>
      <c r="FK27" s="615"/>
      <c r="FL27" s="605"/>
      <c r="FM27" s="494"/>
      <c r="FO27" s="1141"/>
      <c r="FP27" s="543">
        <v>20</v>
      </c>
      <c r="FQ27" s="544">
        <f t="shared" si="24"/>
        <v>0</v>
      </c>
      <c r="FR27" s="544">
        <f t="shared" si="25"/>
        <v>0</v>
      </c>
      <c r="FS27" s="612"/>
      <c r="FT27" s="613"/>
      <c r="FU27" s="613"/>
      <c r="FV27" s="614"/>
      <c r="FW27" s="613"/>
      <c r="FX27" s="613"/>
      <c r="FY27" s="615"/>
      <c r="FZ27" s="605"/>
      <c r="GA27" s="494"/>
      <c r="GB27" s="550"/>
      <c r="GC27" s="1141"/>
      <c r="GD27" s="543">
        <v>20</v>
      </c>
      <c r="GE27" s="544">
        <f t="shared" si="26"/>
        <v>0</v>
      </c>
      <c r="GF27" s="544">
        <f t="shared" si="27"/>
        <v>0</v>
      </c>
      <c r="GG27" s="612"/>
      <c r="GH27" s="613"/>
      <c r="GI27" s="613"/>
      <c r="GJ27" s="614"/>
      <c r="GK27" s="613"/>
      <c r="GL27" s="613"/>
      <c r="GM27" s="615"/>
      <c r="GN27" s="605"/>
      <c r="GO27" s="494"/>
      <c r="GP27" s="551"/>
      <c r="GQ27" s="1141"/>
      <c r="GR27" s="543">
        <v>20</v>
      </c>
      <c r="GS27" s="544">
        <f t="shared" si="28"/>
        <v>0</v>
      </c>
      <c r="GT27" s="544">
        <f t="shared" si="29"/>
        <v>0</v>
      </c>
      <c r="GU27" s="612"/>
      <c r="GV27" s="613"/>
      <c r="GW27" s="613"/>
      <c r="GX27" s="614"/>
      <c r="GY27" s="613"/>
      <c r="GZ27" s="613"/>
      <c r="HA27" s="615"/>
      <c r="HB27" s="605"/>
      <c r="HC27" s="494"/>
      <c r="HD27" s="552"/>
      <c r="HE27" s="1141"/>
      <c r="HF27" s="543">
        <v>20</v>
      </c>
      <c r="HG27" s="544">
        <f t="shared" si="30"/>
        <v>0</v>
      </c>
      <c r="HH27" s="544">
        <f t="shared" si="31"/>
        <v>0</v>
      </c>
      <c r="HI27" s="612"/>
      <c r="HJ27" s="613"/>
      <c r="HK27" s="613"/>
      <c r="HL27" s="614"/>
      <c r="HM27" s="613"/>
      <c r="HN27" s="613"/>
      <c r="HO27" s="615"/>
      <c r="HP27" s="605"/>
      <c r="HQ27" s="494"/>
      <c r="HR27" s="552"/>
      <c r="HS27" s="1141"/>
      <c r="HT27" s="543">
        <v>20</v>
      </c>
      <c r="HU27" s="544">
        <f t="shared" si="32"/>
        <v>0</v>
      </c>
      <c r="HV27" s="544">
        <f t="shared" si="33"/>
        <v>0</v>
      </c>
      <c r="HW27" s="612"/>
      <c r="HX27" s="613"/>
      <c r="HY27" s="613"/>
      <c r="HZ27" s="614"/>
      <c r="IA27" s="613"/>
      <c r="IB27" s="613"/>
      <c r="IC27" s="615"/>
      <c r="ID27" s="605"/>
      <c r="IE27" s="494"/>
      <c r="IF27" s="553"/>
      <c r="IG27" s="1141"/>
      <c r="IH27" s="543">
        <v>20</v>
      </c>
      <c r="II27" s="544">
        <f t="shared" si="34"/>
        <v>0</v>
      </c>
      <c r="IJ27" s="544">
        <f t="shared" si="35"/>
        <v>0</v>
      </c>
      <c r="IK27" s="612"/>
      <c r="IL27" s="613"/>
      <c r="IM27" s="613"/>
      <c r="IN27" s="614"/>
      <c r="IO27" s="613"/>
      <c r="IP27" s="613"/>
      <c r="IQ27" s="615"/>
      <c r="IR27" s="605"/>
      <c r="IS27" s="494"/>
    </row>
    <row r="28" spans="1:253" s="497" customFormat="1">
      <c r="A28" s="494"/>
      <c r="B28" s="528"/>
      <c r="C28" s="1141"/>
      <c r="D28" s="543">
        <v>21</v>
      </c>
      <c r="E28" s="544">
        <f t="shared" si="0"/>
        <v>0</v>
      </c>
      <c r="F28" s="544">
        <f t="shared" si="1"/>
        <v>0</v>
      </c>
      <c r="G28" s="608"/>
      <c r="H28" s="616" t="s">
        <v>285</v>
      </c>
      <c r="I28" s="617">
        <v>0.9</v>
      </c>
      <c r="J28" s="613"/>
      <c r="K28" s="613"/>
      <c r="L28" s="618" t="s">
        <v>286</v>
      </c>
      <c r="M28" s="619" t="e">
        <f>MIN(L18:L19)-(I29*(((1/(9*J11))+(MIN(L18:L19))^2)/(2*J11-2))^0.5)</f>
        <v>#DIV/0!</v>
      </c>
      <c r="N28" s="605"/>
      <c r="O28" s="494"/>
      <c r="P28" s="494"/>
      <c r="Q28" s="1141"/>
      <c r="R28" s="543">
        <v>21</v>
      </c>
      <c r="S28" s="544">
        <f t="shared" si="2"/>
        <v>0</v>
      </c>
      <c r="T28" s="544">
        <f t="shared" si="3"/>
        <v>0</v>
      </c>
      <c r="U28" s="608"/>
      <c r="V28" s="616" t="s">
        <v>285</v>
      </c>
      <c r="W28" s="617">
        <v>0.95</v>
      </c>
      <c r="X28" s="613"/>
      <c r="Y28" s="613"/>
      <c r="Z28" s="618" t="s">
        <v>286</v>
      </c>
      <c r="AA28" s="619" t="e">
        <f>MIN(Z18:Z19)-(W29*(((1/(9*X11))+(MIN(Z18:Z19))^2)/(2*X11-2))^0.5)</f>
        <v>#DIV/0!</v>
      </c>
      <c r="AB28" s="605"/>
      <c r="AC28" s="494"/>
      <c r="AD28" s="494"/>
      <c r="AE28" s="1141"/>
      <c r="AF28" s="543">
        <v>21</v>
      </c>
      <c r="AG28" s="544">
        <f t="shared" si="4"/>
        <v>0</v>
      </c>
      <c r="AH28" s="544">
        <f t="shared" si="5"/>
        <v>0</v>
      </c>
      <c r="AI28" s="608"/>
      <c r="AJ28" s="616" t="s">
        <v>285</v>
      </c>
      <c r="AK28" s="617">
        <v>0.95</v>
      </c>
      <c r="AL28" s="613"/>
      <c r="AM28" s="613"/>
      <c r="AN28" s="618" t="s">
        <v>286</v>
      </c>
      <c r="AO28" s="619" t="e">
        <f>MIN(AN18:AN19)-(AK29*(((1/(9*AL11))+(MIN(AN18:AN19))^2)/(2*AL11-2))^0.5)</f>
        <v>#DIV/0!</v>
      </c>
      <c r="AP28" s="605"/>
      <c r="AQ28" s="494"/>
      <c r="AR28" s="494"/>
      <c r="AS28" s="1141"/>
      <c r="AT28" s="543">
        <v>21</v>
      </c>
      <c r="AU28" s="544">
        <f t="shared" si="6"/>
        <v>0</v>
      </c>
      <c r="AV28" s="544">
        <f t="shared" si="7"/>
        <v>0</v>
      </c>
      <c r="AW28" s="608"/>
      <c r="AX28" s="616" t="s">
        <v>285</v>
      </c>
      <c r="AY28" s="617">
        <v>0.9</v>
      </c>
      <c r="AZ28" s="613"/>
      <c r="BA28" s="613"/>
      <c r="BB28" s="618" t="s">
        <v>286</v>
      </c>
      <c r="BC28" s="619" t="e">
        <f>MIN(BB18:BB19)-(AY29*(((1/(9*AZ11))+(MIN(BB18:BB19))^2)/(2*AZ11-2))^0.5)</f>
        <v>#DIV/0!</v>
      </c>
      <c r="BD28" s="605"/>
      <c r="BE28" s="494"/>
      <c r="BF28" s="494"/>
      <c r="BG28" s="1141"/>
      <c r="BH28" s="543">
        <v>21</v>
      </c>
      <c r="BI28" s="544">
        <f t="shared" si="8"/>
        <v>0</v>
      </c>
      <c r="BJ28" s="544">
        <f t="shared" si="9"/>
        <v>0</v>
      </c>
      <c r="BK28" s="608"/>
      <c r="BL28" s="616" t="s">
        <v>285</v>
      </c>
      <c r="BM28" s="617">
        <v>0.9</v>
      </c>
      <c r="BN28" s="613"/>
      <c r="BO28" s="613"/>
      <c r="BP28" s="618" t="s">
        <v>286</v>
      </c>
      <c r="BQ28" s="619" t="e">
        <f>MIN(BP18:BP19)-(BM29*(((1/(9*BN11))+(MIN(BP18:BP19))^2)/(2*BN11-2))^0.5)</f>
        <v>#DIV/0!</v>
      </c>
      <c r="BR28" s="605"/>
      <c r="BS28" s="494"/>
      <c r="BT28" s="494"/>
      <c r="BU28" s="1141"/>
      <c r="BV28" s="543">
        <v>21</v>
      </c>
      <c r="BW28" s="544">
        <f t="shared" si="10"/>
        <v>0</v>
      </c>
      <c r="BX28" s="544">
        <f t="shared" si="11"/>
        <v>0</v>
      </c>
      <c r="BY28" s="608"/>
      <c r="BZ28" s="616" t="s">
        <v>285</v>
      </c>
      <c r="CA28" s="617">
        <v>0.95</v>
      </c>
      <c r="CB28" s="613"/>
      <c r="CC28" s="613"/>
      <c r="CD28" s="618" t="s">
        <v>286</v>
      </c>
      <c r="CE28" s="619" t="e">
        <f>MIN(CD18:CD19)-(CA29*(((1/(9*CB11))+(MIN(CD18:CD19))^2)/(2*CB11-2))^0.5)</f>
        <v>#DIV/0!</v>
      </c>
      <c r="CF28" s="605"/>
      <c r="CG28" s="494"/>
      <c r="CH28" s="494"/>
      <c r="CI28" s="1141"/>
      <c r="CJ28" s="543">
        <v>21</v>
      </c>
      <c r="CK28" s="544">
        <f t="shared" si="12"/>
        <v>0</v>
      </c>
      <c r="CL28" s="544">
        <f t="shared" si="13"/>
        <v>0</v>
      </c>
      <c r="CM28" s="608"/>
      <c r="CN28" s="616" t="s">
        <v>285</v>
      </c>
      <c r="CO28" s="617">
        <v>0.95</v>
      </c>
      <c r="CP28" s="613"/>
      <c r="CQ28" s="613"/>
      <c r="CR28" s="618" t="s">
        <v>286</v>
      </c>
      <c r="CS28" s="619" t="e">
        <f>MIN(CR18:CR19)-(CO29*(((1/(9*CP11))+(MIN(CR18:CR19))^2)/(2*CP11-2))^0.5)</f>
        <v>#DIV/0!</v>
      </c>
      <c r="CT28" s="605"/>
      <c r="CU28" s="494"/>
      <c r="CV28" s="494"/>
      <c r="CW28" s="1141"/>
      <c r="CX28" s="543">
        <v>21</v>
      </c>
      <c r="CY28" s="544">
        <f t="shared" si="14"/>
        <v>0</v>
      </c>
      <c r="CZ28" s="544">
        <f t="shared" si="15"/>
        <v>0</v>
      </c>
      <c r="DA28" s="608"/>
      <c r="DB28" s="616" t="s">
        <v>285</v>
      </c>
      <c r="DC28" s="617">
        <v>0.95</v>
      </c>
      <c r="DD28" s="613"/>
      <c r="DE28" s="613"/>
      <c r="DF28" s="618" t="s">
        <v>286</v>
      </c>
      <c r="DG28" s="619" t="e">
        <f>MIN(DF18:DF19)-(DC29*(((1/(9*DD11))+(MIN(DF18:DF19))^2)/(2*DD11-2))^0.5)</f>
        <v>#DIV/0!</v>
      </c>
      <c r="DH28" s="605"/>
      <c r="DI28" s="494"/>
      <c r="DJ28" s="494"/>
      <c r="DK28" s="1141"/>
      <c r="DL28" s="543">
        <v>21</v>
      </c>
      <c r="DM28" s="544">
        <f t="shared" si="16"/>
        <v>0</v>
      </c>
      <c r="DN28" s="544">
        <f t="shared" si="17"/>
        <v>0</v>
      </c>
      <c r="DO28" s="608"/>
      <c r="DP28" s="616" t="s">
        <v>285</v>
      </c>
      <c r="DQ28" s="617">
        <v>0.95</v>
      </c>
      <c r="DR28" s="613"/>
      <c r="DS28" s="613"/>
      <c r="DT28" s="618" t="s">
        <v>286</v>
      </c>
      <c r="DU28" s="619" t="e">
        <f>MIN(DT18:DT19)-(DQ29*(((1/(9*DR11))+(MIN(DT18:DT19))^2)/(2*DR11-2))^0.5)</f>
        <v>#DIV/0!</v>
      </c>
      <c r="DV28" s="605"/>
      <c r="DW28" s="494"/>
      <c r="DX28" s="494"/>
      <c r="DY28" s="1141"/>
      <c r="DZ28" s="543">
        <v>21</v>
      </c>
      <c r="EA28" s="544">
        <f t="shared" si="18"/>
        <v>0</v>
      </c>
      <c r="EB28" s="544">
        <f t="shared" si="19"/>
        <v>0</v>
      </c>
      <c r="EC28" s="608"/>
      <c r="ED28" s="616" t="s">
        <v>285</v>
      </c>
      <c r="EE28" s="617">
        <v>0.95</v>
      </c>
      <c r="EF28" s="613"/>
      <c r="EG28" s="613"/>
      <c r="EH28" s="618" t="s">
        <v>286</v>
      </c>
      <c r="EI28" s="619" t="e">
        <f>MIN(EH18:EH19)-(EE29*(((1/(9*EF11))+(MIN(EH18:EH19))^2)/(2*EF11-2))^0.5)</f>
        <v>#DIV/0!</v>
      </c>
      <c r="EJ28" s="605"/>
      <c r="EK28" s="494"/>
      <c r="EL28" s="494"/>
      <c r="EM28" s="1141"/>
      <c r="EN28" s="543">
        <v>21</v>
      </c>
      <c r="EO28" s="544">
        <f t="shared" si="20"/>
        <v>0</v>
      </c>
      <c r="EP28" s="544">
        <f t="shared" si="21"/>
        <v>0</v>
      </c>
      <c r="EQ28" s="608"/>
      <c r="ER28" s="616" t="s">
        <v>285</v>
      </c>
      <c r="ES28" s="617">
        <v>0.95</v>
      </c>
      <c r="ET28" s="613"/>
      <c r="EU28" s="613"/>
      <c r="EV28" s="618" t="s">
        <v>286</v>
      </c>
      <c r="EW28" s="619" t="e">
        <f>MIN(EV18:EV19)-(ES29*(((1/(9*ET11))+(MIN(EV18:EV19))^2)/(2*ET11-2))^0.5)</f>
        <v>#DIV/0!</v>
      </c>
      <c r="EX28" s="605"/>
      <c r="EY28" s="494"/>
      <c r="EZ28" s="550"/>
      <c r="FA28" s="1141"/>
      <c r="FB28" s="543">
        <v>21</v>
      </c>
      <c r="FC28" s="544">
        <f t="shared" si="22"/>
        <v>0</v>
      </c>
      <c r="FD28" s="544">
        <f t="shared" si="23"/>
        <v>0</v>
      </c>
      <c r="FE28" s="608"/>
      <c r="FF28" s="616" t="s">
        <v>285</v>
      </c>
      <c r="FG28" s="617">
        <v>0.95</v>
      </c>
      <c r="FH28" s="613"/>
      <c r="FI28" s="613"/>
      <c r="FJ28" s="618" t="s">
        <v>286</v>
      </c>
      <c r="FK28" s="619" t="e">
        <f>MIN(FJ18:FJ19)-(FG29*(((1/(9*FH11))+(MIN(FJ18:FJ19))^2)/(2*FH11-2))^0.5)</f>
        <v>#DIV/0!</v>
      </c>
      <c r="FL28" s="605"/>
      <c r="FM28" s="494"/>
      <c r="FO28" s="1141"/>
      <c r="FP28" s="543">
        <v>21</v>
      </c>
      <c r="FQ28" s="544">
        <f t="shared" si="24"/>
        <v>0</v>
      </c>
      <c r="FR28" s="544">
        <f t="shared" si="25"/>
        <v>0</v>
      </c>
      <c r="FS28" s="608"/>
      <c r="FT28" s="616" t="s">
        <v>285</v>
      </c>
      <c r="FU28" s="617">
        <v>0.95</v>
      </c>
      <c r="FV28" s="613"/>
      <c r="FW28" s="613"/>
      <c r="FX28" s="618" t="s">
        <v>286</v>
      </c>
      <c r="FY28" s="619" t="e">
        <f>MIN(FX18:FX19)-(FU29*(((1/(9*FV11))+(MIN(FX18:FX19))^2)/(2*FV11-2))^0.5)</f>
        <v>#DIV/0!</v>
      </c>
      <c r="FZ28" s="605"/>
      <c r="GA28" s="494"/>
      <c r="GB28" s="550"/>
      <c r="GC28" s="1141"/>
      <c r="GD28" s="543">
        <v>21</v>
      </c>
      <c r="GE28" s="544">
        <f t="shared" si="26"/>
        <v>0</v>
      </c>
      <c r="GF28" s="544">
        <f t="shared" si="27"/>
        <v>0</v>
      </c>
      <c r="GG28" s="608"/>
      <c r="GH28" s="616" t="s">
        <v>285</v>
      </c>
      <c r="GI28" s="617">
        <v>0.95</v>
      </c>
      <c r="GJ28" s="613"/>
      <c r="GK28" s="613"/>
      <c r="GL28" s="618" t="s">
        <v>286</v>
      </c>
      <c r="GM28" s="619" t="e">
        <f>MIN(GL18:GL19)-(GI29*(((1/(9*GJ11))+(MIN(GL18:GL19))^2)/(2*GJ11-2))^0.5)</f>
        <v>#DIV/0!</v>
      </c>
      <c r="GN28" s="605"/>
      <c r="GO28" s="494"/>
      <c r="GP28" s="551"/>
      <c r="GQ28" s="1141"/>
      <c r="GR28" s="543">
        <v>21</v>
      </c>
      <c r="GS28" s="544">
        <f t="shared" si="28"/>
        <v>0</v>
      </c>
      <c r="GT28" s="544">
        <f t="shared" si="29"/>
        <v>0</v>
      </c>
      <c r="GU28" s="608"/>
      <c r="GV28" s="616" t="s">
        <v>285</v>
      </c>
      <c r="GW28" s="617">
        <v>0.95</v>
      </c>
      <c r="GX28" s="613"/>
      <c r="GY28" s="613"/>
      <c r="GZ28" s="618" t="s">
        <v>286</v>
      </c>
      <c r="HA28" s="619" t="e">
        <f>MIN(GZ18:GZ19)-(GW29*(((1/(9*GX11))+(MIN(GZ18:GZ19))^2)/(2*GX11-2))^0.5)</f>
        <v>#DIV/0!</v>
      </c>
      <c r="HB28" s="605"/>
      <c r="HC28" s="494"/>
      <c r="HD28" s="552"/>
      <c r="HE28" s="1141"/>
      <c r="HF28" s="543">
        <v>21</v>
      </c>
      <c r="HG28" s="544">
        <f t="shared" si="30"/>
        <v>0</v>
      </c>
      <c r="HH28" s="544">
        <f t="shared" si="31"/>
        <v>0</v>
      </c>
      <c r="HI28" s="608"/>
      <c r="HJ28" s="616" t="s">
        <v>285</v>
      </c>
      <c r="HK28" s="617">
        <v>0.95</v>
      </c>
      <c r="HL28" s="613"/>
      <c r="HM28" s="613"/>
      <c r="HN28" s="618" t="s">
        <v>286</v>
      </c>
      <c r="HO28" s="619" t="e">
        <f>MIN(HN18:HN19)-(HK29*(((1/(9*HL11))+(MIN(HN18:HN19))^2)/(2*HL11-2))^0.5)</f>
        <v>#DIV/0!</v>
      </c>
      <c r="HP28" s="605"/>
      <c r="HQ28" s="494"/>
      <c r="HR28" s="552"/>
      <c r="HS28" s="1141"/>
      <c r="HT28" s="543">
        <v>21</v>
      </c>
      <c r="HU28" s="544">
        <f t="shared" si="32"/>
        <v>0</v>
      </c>
      <c r="HV28" s="544">
        <f t="shared" si="33"/>
        <v>0</v>
      </c>
      <c r="HW28" s="608"/>
      <c r="HX28" s="616" t="s">
        <v>285</v>
      </c>
      <c r="HY28" s="617">
        <v>0.95</v>
      </c>
      <c r="HZ28" s="613"/>
      <c r="IA28" s="613"/>
      <c r="IB28" s="618" t="s">
        <v>286</v>
      </c>
      <c r="IC28" s="619" t="e">
        <f>MIN(IB18:IB19)-(HY29*(((1/(9*HZ11))+(MIN(IB18:IB19))^2)/(2*HZ11-2))^0.5)</f>
        <v>#DIV/0!</v>
      </c>
      <c r="ID28" s="605"/>
      <c r="IE28" s="494"/>
      <c r="IG28" s="1141"/>
      <c r="IH28" s="543">
        <v>21</v>
      </c>
      <c r="II28" s="544">
        <f t="shared" si="34"/>
        <v>0</v>
      </c>
      <c r="IJ28" s="544">
        <f t="shared" si="35"/>
        <v>0</v>
      </c>
      <c r="IK28" s="608"/>
      <c r="IL28" s="616" t="s">
        <v>285</v>
      </c>
      <c r="IM28" s="617">
        <v>0.95</v>
      </c>
      <c r="IN28" s="613"/>
      <c r="IO28" s="613"/>
      <c r="IP28" s="618" t="s">
        <v>286</v>
      </c>
      <c r="IQ28" s="619" t="e">
        <f>MIN(IP18:IP19)-(IM29*(((1/(9*IN11))+(MIN(IP18:IP19))^2)/(2*IN11-2))^0.5)</f>
        <v>#DIV/0!</v>
      </c>
      <c r="IR28" s="605"/>
      <c r="IS28" s="494"/>
    </row>
    <row r="29" spans="1:253" s="497" customFormat="1">
      <c r="A29" s="494"/>
      <c r="B29" s="528"/>
      <c r="C29" s="1141"/>
      <c r="D29" s="543">
        <v>22</v>
      </c>
      <c r="E29" s="544">
        <f t="shared" si="0"/>
        <v>0</v>
      </c>
      <c r="F29" s="544">
        <f t="shared" si="1"/>
        <v>0</v>
      </c>
      <c r="G29" s="608"/>
      <c r="H29" s="618" t="s">
        <v>287</v>
      </c>
      <c r="I29" s="620">
        <f>VLOOKUP(I28,G67:H77,2,FALSE)</f>
        <v>1.64</v>
      </c>
      <c r="J29" s="613"/>
      <c r="K29" s="613"/>
      <c r="L29" s="618" t="s">
        <v>288</v>
      </c>
      <c r="M29" s="619" t="e">
        <f>MIN(L18:L19)+(I29*(((1/(9*J11))+(MIN(L18:L19))^2)/(2*J11-2))^0.5)</f>
        <v>#DIV/0!</v>
      </c>
      <c r="N29" s="605"/>
      <c r="O29" s="494"/>
      <c r="P29" s="494"/>
      <c r="Q29" s="1141"/>
      <c r="R29" s="543">
        <v>22</v>
      </c>
      <c r="S29" s="544">
        <f t="shared" si="2"/>
        <v>0</v>
      </c>
      <c r="T29" s="544">
        <f t="shared" si="3"/>
        <v>0</v>
      </c>
      <c r="U29" s="608"/>
      <c r="V29" s="618" t="s">
        <v>287</v>
      </c>
      <c r="W29" s="620">
        <f>VLOOKUP(W28,U67:V77,2,FALSE)</f>
        <v>1.96</v>
      </c>
      <c r="X29" s="613"/>
      <c r="Y29" s="613"/>
      <c r="Z29" s="618" t="s">
        <v>288</v>
      </c>
      <c r="AA29" s="619" t="e">
        <f>MIN(Z18:Z19)+(W29*(((1/(9*X11))+(MIN(Z18:Z19))^2)/(2*X11-2))^0.5)</f>
        <v>#DIV/0!</v>
      </c>
      <c r="AB29" s="605"/>
      <c r="AC29" s="494"/>
      <c r="AD29" s="494"/>
      <c r="AE29" s="1141"/>
      <c r="AF29" s="543">
        <v>22</v>
      </c>
      <c r="AG29" s="544">
        <f t="shared" si="4"/>
        <v>0</v>
      </c>
      <c r="AH29" s="544">
        <f t="shared" si="5"/>
        <v>0</v>
      </c>
      <c r="AI29" s="608"/>
      <c r="AJ29" s="618" t="s">
        <v>287</v>
      </c>
      <c r="AK29" s="620">
        <f>VLOOKUP(AK28,AI67:AJ77,2,FALSE)</f>
        <v>1.96</v>
      </c>
      <c r="AL29" s="613"/>
      <c r="AM29" s="613"/>
      <c r="AN29" s="618" t="s">
        <v>288</v>
      </c>
      <c r="AO29" s="619" t="e">
        <f>MIN(AN18:AN19)+(AK29*(((1/(9*AL11))+(MIN(AN18:AN19))^2)/(2*AL11-2))^0.5)</f>
        <v>#DIV/0!</v>
      </c>
      <c r="AP29" s="605"/>
      <c r="AQ29" s="494"/>
      <c r="AR29" s="494"/>
      <c r="AS29" s="1141"/>
      <c r="AT29" s="543">
        <v>22</v>
      </c>
      <c r="AU29" s="544">
        <f t="shared" si="6"/>
        <v>0</v>
      </c>
      <c r="AV29" s="544">
        <f t="shared" si="7"/>
        <v>0</v>
      </c>
      <c r="AW29" s="608"/>
      <c r="AX29" s="618" t="s">
        <v>287</v>
      </c>
      <c r="AY29" s="620">
        <f>VLOOKUP(AY28,AW67:AX77,2,FALSE)</f>
        <v>1.64</v>
      </c>
      <c r="AZ29" s="613"/>
      <c r="BA29" s="613"/>
      <c r="BB29" s="618" t="s">
        <v>288</v>
      </c>
      <c r="BC29" s="619" t="e">
        <f>MIN(BB18:BB19)+(AY29*(((1/(9*AZ11))+(MIN(BB18:BB19))^2)/(2*AZ11-2))^0.5)</f>
        <v>#DIV/0!</v>
      </c>
      <c r="BD29" s="605"/>
      <c r="BE29" s="494"/>
      <c r="BF29" s="494"/>
      <c r="BG29" s="1141"/>
      <c r="BH29" s="543">
        <v>22</v>
      </c>
      <c r="BI29" s="544">
        <f t="shared" si="8"/>
        <v>0</v>
      </c>
      <c r="BJ29" s="544">
        <f t="shared" si="9"/>
        <v>0</v>
      </c>
      <c r="BK29" s="608"/>
      <c r="BL29" s="618" t="s">
        <v>287</v>
      </c>
      <c r="BM29" s="620">
        <f>VLOOKUP(BM28,BK67:BL77,2,FALSE)</f>
        <v>1.64</v>
      </c>
      <c r="BN29" s="613"/>
      <c r="BO29" s="613"/>
      <c r="BP29" s="618" t="s">
        <v>288</v>
      </c>
      <c r="BQ29" s="619" t="e">
        <f>MIN(BP18:BP19)+(BM29*(((1/(9*BN11))+(MIN(BP18:BP19))^2)/(2*BN11-2))^0.5)</f>
        <v>#DIV/0!</v>
      </c>
      <c r="BR29" s="605"/>
      <c r="BS29" s="494"/>
      <c r="BT29" s="494"/>
      <c r="BU29" s="1141"/>
      <c r="BV29" s="543">
        <v>22</v>
      </c>
      <c r="BW29" s="544">
        <f t="shared" si="10"/>
        <v>0</v>
      </c>
      <c r="BX29" s="544">
        <f t="shared" si="11"/>
        <v>0</v>
      </c>
      <c r="BY29" s="608"/>
      <c r="BZ29" s="618" t="s">
        <v>287</v>
      </c>
      <c r="CA29" s="620">
        <f>VLOOKUP(CA28,BY67:BZ77,2,FALSE)</f>
        <v>1.96</v>
      </c>
      <c r="CB29" s="613"/>
      <c r="CC29" s="613"/>
      <c r="CD29" s="618" t="s">
        <v>288</v>
      </c>
      <c r="CE29" s="619" t="e">
        <f>MIN(CD18:CD19)+(CA29*(((1/(9*CB11))+(MIN(CD18:CD19))^2)/(2*CB11-2))^0.5)</f>
        <v>#DIV/0!</v>
      </c>
      <c r="CF29" s="605"/>
      <c r="CG29" s="494"/>
      <c r="CH29" s="494"/>
      <c r="CI29" s="1141"/>
      <c r="CJ29" s="543">
        <v>22</v>
      </c>
      <c r="CK29" s="544">
        <f t="shared" si="12"/>
        <v>0</v>
      </c>
      <c r="CL29" s="544">
        <f t="shared" si="13"/>
        <v>0</v>
      </c>
      <c r="CM29" s="608"/>
      <c r="CN29" s="618" t="s">
        <v>287</v>
      </c>
      <c r="CO29" s="620">
        <f>VLOOKUP(CO28,CM67:CN77,2,FALSE)</f>
        <v>1.96</v>
      </c>
      <c r="CP29" s="613"/>
      <c r="CQ29" s="613"/>
      <c r="CR29" s="618" t="s">
        <v>288</v>
      </c>
      <c r="CS29" s="619" t="e">
        <f>MIN(CR18:CR19)+(CO29*(((1/(9*CP11))+(MIN(CR18:CR19))^2)/(2*CP11-2))^0.5)</f>
        <v>#DIV/0!</v>
      </c>
      <c r="CT29" s="605"/>
      <c r="CU29" s="494"/>
      <c r="CV29" s="494"/>
      <c r="CW29" s="1141"/>
      <c r="CX29" s="543">
        <v>22</v>
      </c>
      <c r="CY29" s="544">
        <f t="shared" si="14"/>
        <v>0</v>
      </c>
      <c r="CZ29" s="544">
        <f t="shared" si="15"/>
        <v>0</v>
      </c>
      <c r="DA29" s="608"/>
      <c r="DB29" s="618" t="s">
        <v>287</v>
      </c>
      <c r="DC29" s="620">
        <f>VLOOKUP(DC28,DA67:DB77,2,FALSE)</f>
        <v>1.96</v>
      </c>
      <c r="DD29" s="613"/>
      <c r="DE29" s="613"/>
      <c r="DF29" s="618" t="s">
        <v>288</v>
      </c>
      <c r="DG29" s="619" t="e">
        <f>MIN(DF18:DF19)+(DC29*(((1/(9*DD11))+(MIN(DF18:DF19))^2)/(2*DD11-2))^0.5)</f>
        <v>#DIV/0!</v>
      </c>
      <c r="DH29" s="605"/>
      <c r="DI29" s="494"/>
      <c r="DJ29" s="494"/>
      <c r="DK29" s="1141"/>
      <c r="DL29" s="543">
        <v>22</v>
      </c>
      <c r="DM29" s="544">
        <f t="shared" si="16"/>
        <v>0</v>
      </c>
      <c r="DN29" s="544">
        <f t="shared" si="17"/>
        <v>0</v>
      </c>
      <c r="DO29" s="608"/>
      <c r="DP29" s="618" t="s">
        <v>287</v>
      </c>
      <c r="DQ29" s="620">
        <f>VLOOKUP(DQ28,DO67:DP77,2,FALSE)</f>
        <v>1.96</v>
      </c>
      <c r="DR29" s="613"/>
      <c r="DS29" s="613"/>
      <c r="DT29" s="618" t="s">
        <v>288</v>
      </c>
      <c r="DU29" s="619" t="e">
        <f>MIN(DT18:DT19)+(DQ29*(((1/(9*DR11))+(MIN(DT18:DT19))^2)/(2*DR11-2))^0.5)</f>
        <v>#DIV/0!</v>
      </c>
      <c r="DV29" s="605"/>
      <c r="DW29" s="494"/>
      <c r="DX29" s="494"/>
      <c r="DY29" s="1141"/>
      <c r="DZ29" s="543">
        <v>22</v>
      </c>
      <c r="EA29" s="544">
        <f t="shared" si="18"/>
        <v>0</v>
      </c>
      <c r="EB29" s="544">
        <f t="shared" si="19"/>
        <v>0</v>
      </c>
      <c r="EC29" s="608"/>
      <c r="ED29" s="618" t="s">
        <v>287</v>
      </c>
      <c r="EE29" s="620">
        <f>VLOOKUP(EE28,EC67:ED77,2,FALSE)</f>
        <v>1.96</v>
      </c>
      <c r="EF29" s="613"/>
      <c r="EG29" s="613"/>
      <c r="EH29" s="618" t="s">
        <v>288</v>
      </c>
      <c r="EI29" s="619" t="e">
        <f>MIN(EH18:EH19)+(EE29*(((1/(9*EF11))+(MIN(EH18:EH19))^2)/(2*EF11-2))^0.5)</f>
        <v>#DIV/0!</v>
      </c>
      <c r="EJ29" s="605"/>
      <c r="EK29" s="494"/>
      <c r="EL29" s="494"/>
      <c r="EM29" s="1141"/>
      <c r="EN29" s="543">
        <v>22</v>
      </c>
      <c r="EO29" s="544">
        <f t="shared" si="20"/>
        <v>0</v>
      </c>
      <c r="EP29" s="544">
        <f t="shared" si="21"/>
        <v>0</v>
      </c>
      <c r="EQ29" s="608"/>
      <c r="ER29" s="618" t="s">
        <v>287</v>
      </c>
      <c r="ES29" s="620">
        <f>VLOOKUP(ES28,EQ67:ER77,2,FALSE)</f>
        <v>1.96</v>
      </c>
      <c r="ET29" s="613"/>
      <c r="EU29" s="613"/>
      <c r="EV29" s="618" t="s">
        <v>288</v>
      </c>
      <c r="EW29" s="619" t="e">
        <f>MIN(EV18:EV19)+(ES29*(((1/(9*ET11))+(MIN(EV18:EV19))^2)/(2*ET11-2))^0.5)</f>
        <v>#DIV/0!</v>
      </c>
      <c r="EX29" s="605"/>
      <c r="EY29" s="494"/>
      <c r="EZ29" s="550"/>
      <c r="FA29" s="1141"/>
      <c r="FB29" s="543">
        <v>22</v>
      </c>
      <c r="FC29" s="544">
        <f t="shared" si="22"/>
        <v>0</v>
      </c>
      <c r="FD29" s="544">
        <f t="shared" si="23"/>
        <v>0</v>
      </c>
      <c r="FE29" s="608"/>
      <c r="FF29" s="618" t="s">
        <v>287</v>
      </c>
      <c r="FG29" s="620">
        <f>VLOOKUP(FG28,FE67:FF77,2,FALSE)</f>
        <v>1.96</v>
      </c>
      <c r="FH29" s="613"/>
      <c r="FI29" s="613"/>
      <c r="FJ29" s="618" t="s">
        <v>288</v>
      </c>
      <c r="FK29" s="619" t="e">
        <f>MIN(FJ18:FJ19)+(FG29*(((1/(9*FH11))+(MIN(FJ18:FJ19))^2)/(2*FH11-2))^0.5)</f>
        <v>#DIV/0!</v>
      </c>
      <c r="FL29" s="605"/>
      <c r="FM29" s="494"/>
      <c r="FO29" s="1141"/>
      <c r="FP29" s="543">
        <v>22</v>
      </c>
      <c r="FQ29" s="544">
        <f t="shared" si="24"/>
        <v>0</v>
      </c>
      <c r="FR29" s="544">
        <f t="shared" si="25"/>
        <v>0</v>
      </c>
      <c r="FS29" s="608"/>
      <c r="FT29" s="618" t="s">
        <v>287</v>
      </c>
      <c r="FU29" s="620">
        <f>VLOOKUP(FU28,FS67:FT77,2,FALSE)</f>
        <v>1.96</v>
      </c>
      <c r="FV29" s="613"/>
      <c r="FW29" s="613"/>
      <c r="FX29" s="618" t="s">
        <v>288</v>
      </c>
      <c r="FY29" s="619" t="e">
        <f>MIN(FX18:FX19)+(FU29*(((1/(9*FV11))+(MIN(FX18:FX19))^2)/(2*FV11-2))^0.5)</f>
        <v>#DIV/0!</v>
      </c>
      <c r="FZ29" s="605"/>
      <c r="GA29" s="494"/>
      <c r="GB29" s="550"/>
      <c r="GC29" s="1141"/>
      <c r="GD29" s="543">
        <v>22</v>
      </c>
      <c r="GE29" s="544">
        <f t="shared" si="26"/>
        <v>0</v>
      </c>
      <c r="GF29" s="544">
        <f t="shared" si="27"/>
        <v>0</v>
      </c>
      <c r="GG29" s="608"/>
      <c r="GH29" s="618" t="s">
        <v>287</v>
      </c>
      <c r="GI29" s="620">
        <f>VLOOKUP(GI28,GG67:GH77,2,FALSE)</f>
        <v>1.96</v>
      </c>
      <c r="GJ29" s="613"/>
      <c r="GK29" s="613"/>
      <c r="GL29" s="618" t="s">
        <v>288</v>
      </c>
      <c r="GM29" s="619" t="e">
        <f>MIN(GL18:GL19)+(GI29*(((1/(9*GJ11))+(MIN(GL18:GL19))^2)/(2*GJ11-2))^0.5)</f>
        <v>#DIV/0!</v>
      </c>
      <c r="GN29" s="605"/>
      <c r="GO29" s="494"/>
      <c r="GP29" s="551"/>
      <c r="GQ29" s="1141"/>
      <c r="GR29" s="543">
        <v>22</v>
      </c>
      <c r="GS29" s="544">
        <f t="shared" si="28"/>
        <v>0</v>
      </c>
      <c r="GT29" s="544">
        <f t="shared" si="29"/>
        <v>0</v>
      </c>
      <c r="GU29" s="608"/>
      <c r="GV29" s="618" t="s">
        <v>287</v>
      </c>
      <c r="GW29" s="620">
        <f>VLOOKUP(GW28,GU67:GV77,2,FALSE)</f>
        <v>1.96</v>
      </c>
      <c r="GX29" s="613"/>
      <c r="GY29" s="613"/>
      <c r="GZ29" s="618" t="s">
        <v>288</v>
      </c>
      <c r="HA29" s="619" t="e">
        <f>MIN(GZ18:GZ19)+(GW29*(((1/(9*GX11))+(MIN(GZ18:GZ19))^2)/(2*GX11-2))^0.5)</f>
        <v>#DIV/0!</v>
      </c>
      <c r="HB29" s="605"/>
      <c r="HC29" s="494"/>
      <c r="HD29" s="552"/>
      <c r="HE29" s="1141"/>
      <c r="HF29" s="543">
        <v>22</v>
      </c>
      <c r="HG29" s="544">
        <f t="shared" si="30"/>
        <v>0</v>
      </c>
      <c r="HH29" s="544">
        <f t="shared" si="31"/>
        <v>0</v>
      </c>
      <c r="HI29" s="608"/>
      <c r="HJ29" s="618" t="s">
        <v>287</v>
      </c>
      <c r="HK29" s="620">
        <f>VLOOKUP(HK28,HI67:HJ77,2,FALSE)</f>
        <v>1.96</v>
      </c>
      <c r="HL29" s="613"/>
      <c r="HM29" s="613"/>
      <c r="HN29" s="618" t="s">
        <v>288</v>
      </c>
      <c r="HO29" s="619" t="e">
        <f>MIN(HN18:HN19)+(HK29*(((1/(9*HL11))+(MIN(HN18:HN19))^2)/(2*HL11-2))^0.5)</f>
        <v>#DIV/0!</v>
      </c>
      <c r="HP29" s="605"/>
      <c r="HQ29" s="494"/>
      <c r="HR29" s="552"/>
      <c r="HS29" s="1141"/>
      <c r="HT29" s="543">
        <v>22</v>
      </c>
      <c r="HU29" s="544">
        <f t="shared" si="32"/>
        <v>0</v>
      </c>
      <c r="HV29" s="544">
        <f t="shared" si="33"/>
        <v>0</v>
      </c>
      <c r="HW29" s="608"/>
      <c r="HX29" s="618" t="s">
        <v>287</v>
      </c>
      <c r="HY29" s="620">
        <f>VLOOKUP(HY28,HW67:HX77,2,FALSE)</f>
        <v>1.96</v>
      </c>
      <c r="HZ29" s="613"/>
      <c r="IA29" s="613"/>
      <c r="IB29" s="618" t="s">
        <v>288</v>
      </c>
      <c r="IC29" s="619" t="e">
        <f>MIN(IB18:IB19)+(HY29*(((1/(9*HZ11))+(MIN(IB18:IB19))^2)/(2*HZ11-2))^0.5)</f>
        <v>#DIV/0!</v>
      </c>
      <c r="ID29" s="605"/>
      <c r="IE29" s="494"/>
      <c r="IG29" s="1141"/>
      <c r="IH29" s="543">
        <v>22</v>
      </c>
      <c r="II29" s="544">
        <f t="shared" si="34"/>
        <v>0</v>
      </c>
      <c r="IJ29" s="544">
        <f t="shared" si="35"/>
        <v>0</v>
      </c>
      <c r="IK29" s="608"/>
      <c r="IL29" s="618" t="s">
        <v>287</v>
      </c>
      <c r="IM29" s="620">
        <f>VLOOKUP(IM28,IK67:IL77,2,FALSE)</f>
        <v>1.96</v>
      </c>
      <c r="IN29" s="613"/>
      <c r="IO29" s="613"/>
      <c r="IP29" s="618" t="s">
        <v>288</v>
      </c>
      <c r="IQ29" s="619" t="e">
        <f>MIN(IP18:IP19)+(IM29*(((1/(9*IN11))+(MIN(IP18:IP19))^2)/(2*IN11-2))^0.5)</f>
        <v>#DIV/0!</v>
      </c>
      <c r="IR29" s="605"/>
      <c r="IS29" s="494"/>
    </row>
    <row r="30" spans="1:253" s="497" customFormat="1">
      <c r="A30" s="494"/>
      <c r="B30" s="528"/>
      <c r="C30" s="1141"/>
      <c r="D30" s="543">
        <v>23</v>
      </c>
      <c r="E30" s="544">
        <f t="shared" si="0"/>
        <v>0</v>
      </c>
      <c r="F30" s="544">
        <f t="shared" si="1"/>
        <v>0</v>
      </c>
      <c r="G30" s="608"/>
      <c r="H30" s="621"/>
      <c r="I30" s="613"/>
      <c r="J30" s="613"/>
      <c r="K30" s="618"/>
      <c r="L30" s="613"/>
      <c r="M30" s="615"/>
      <c r="N30" s="605"/>
      <c r="O30" s="494"/>
      <c r="P30" s="494"/>
      <c r="Q30" s="1141"/>
      <c r="R30" s="543">
        <v>23</v>
      </c>
      <c r="S30" s="544">
        <f t="shared" si="2"/>
        <v>0</v>
      </c>
      <c r="T30" s="544">
        <f t="shared" si="3"/>
        <v>0</v>
      </c>
      <c r="U30" s="608"/>
      <c r="V30" s="621"/>
      <c r="W30" s="613"/>
      <c r="X30" s="613"/>
      <c r="Y30" s="618"/>
      <c r="Z30" s="613"/>
      <c r="AA30" s="615"/>
      <c r="AB30" s="605"/>
      <c r="AC30" s="494"/>
      <c r="AD30" s="494"/>
      <c r="AE30" s="1141"/>
      <c r="AF30" s="543">
        <v>23</v>
      </c>
      <c r="AG30" s="544">
        <f t="shared" si="4"/>
        <v>0</v>
      </c>
      <c r="AH30" s="544">
        <f t="shared" si="5"/>
        <v>0</v>
      </c>
      <c r="AI30" s="608"/>
      <c r="AJ30" s="621"/>
      <c r="AK30" s="613"/>
      <c r="AL30" s="613"/>
      <c r="AM30" s="618"/>
      <c r="AN30" s="613"/>
      <c r="AO30" s="615"/>
      <c r="AP30" s="605"/>
      <c r="AQ30" s="494"/>
      <c r="AR30" s="494"/>
      <c r="AS30" s="1141"/>
      <c r="AT30" s="543">
        <v>23</v>
      </c>
      <c r="AU30" s="544">
        <f t="shared" si="6"/>
        <v>0</v>
      </c>
      <c r="AV30" s="544">
        <f t="shared" si="7"/>
        <v>0</v>
      </c>
      <c r="AW30" s="608"/>
      <c r="AX30" s="621"/>
      <c r="AY30" s="613"/>
      <c r="AZ30" s="613"/>
      <c r="BA30" s="618"/>
      <c r="BB30" s="613"/>
      <c r="BC30" s="615"/>
      <c r="BD30" s="605"/>
      <c r="BE30" s="494"/>
      <c r="BF30" s="494"/>
      <c r="BG30" s="1141"/>
      <c r="BH30" s="543">
        <v>23</v>
      </c>
      <c r="BI30" s="544">
        <f t="shared" si="8"/>
        <v>0</v>
      </c>
      <c r="BJ30" s="544">
        <f t="shared" si="9"/>
        <v>0</v>
      </c>
      <c r="BK30" s="608"/>
      <c r="BL30" s="621"/>
      <c r="BM30" s="613"/>
      <c r="BN30" s="613"/>
      <c r="BO30" s="618"/>
      <c r="BP30" s="613"/>
      <c r="BQ30" s="615"/>
      <c r="BR30" s="605"/>
      <c r="BS30" s="494"/>
      <c r="BT30" s="494"/>
      <c r="BU30" s="1141"/>
      <c r="BV30" s="543">
        <v>23</v>
      </c>
      <c r="BW30" s="544">
        <f t="shared" si="10"/>
        <v>0</v>
      </c>
      <c r="BX30" s="544">
        <f t="shared" si="11"/>
        <v>0</v>
      </c>
      <c r="BY30" s="608"/>
      <c r="BZ30" s="621"/>
      <c r="CA30" s="613"/>
      <c r="CB30" s="613"/>
      <c r="CC30" s="618"/>
      <c r="CD30" s="613"/>
      <c r="CE30" s="615"/>
      <c r="CF30" s="605"/>
      <c r="CG30" s="494"/>
      <c r="CH30" s="494"/>
      <c r="CI30" s="1141"/>
      <c r="CJ30" s="543">
        <v>23</v>
      </c>
      <c r="CK30" s="544">
        <f t="shared" si="12"/>
        <v>0</v>
      </c>
      <c r="CL30" s="544">
        <f t="shared" si="13"/>
        <v>0</v>
      </c>
      <c r="CM30" s="608"/>
      <c r="CN30" s="621"/>
      <c r="CO30" s="613"/>
      <c r="CP30" s="613"/>
      <c r="CQ30" s="618"/>
      <c r="CR30" s="613"/>
      <c r="CS30" s="615"/>
      <c r="CT30" s="605"/>
      <c r="CU30" s="494"/>
      <c r="CV30" s="494"/>
      <c r="CW30" s="1141"/>
      <c r="CX30" s="543">
        <v>23</v>
      </c>
      <c r="CY30" s="544">
        <f t="shared" si="14"/>
        <v>0</v>
      </c>
      <c r="CZ30" s="544">
        <f t="shared" si="15"/>
        <v>0</v>
      </c>
      <c r="DA30" s="608"/>
      <c r="DB30" s="621"/>
      <c r="DC30" s="613"/>
      <c r="DD30" s="613"/>
      <c r="DE30" s="618"/>
      <c r="DF30" s="613"/>
      <c r="DG30" s="615"/>
      <c r="DH30" s="605"/>
      <c r="DI30" s="494"/>
      <c r="DJ30" s="494"/>
      <c r="DK30" s="1141"/>
      <c r="DL30" s="543">
        <v>23</v>
      </c>
      <c r="DM30" s="544">
        <f t="shared" si="16"/>
        <v>0</v>
      </c>
      <c r="DN30" s="544">
        <f t="shared" si="17"/>
        <v>0</v>
      </c>
      <c r="DO30" s="608"/>
      <c r="DP30" s="621"/>
      <c r="DQ30" s="613"/>
      <c r="DR30" s="613"/>
      <c r="DS30" s="618"/>
      <c r="DT30" s="613"/>
      <c r="DU30" s="615"/>
      <c r="DV30" s="605"/>
      <c r="DW30" s="494"/>
      <c r="DX30" s="494"/>
      <c r="DY30" s="1141"/>
      <c r="DZ30" s="543">
        <v>23</v>
      </c>
      <c r="EA30" s="544">
        <f t="shared" si="18"/>
        <v>0</v>
      </c>
      <c r="EB30" s="544">
        <f t="shared" si="19"/>
        <v>0</v>
      </c>
      <c r="EC30" s="608"/>
      <c r="ED30" s="621"/>
      <c r="EE30" s="613"/>
      <c r="EF30" s="613"/>
      <c r="EG30" s="618"/>
      <c r="EH30" s="613"/>
      <c r="EI30" s="615"/>
      <c r="EJ30" s="605"/>
      <c r="EK30" s="494"/>
      <c r="EL30" s="494"/>
      <c r="EM30" s="1141"/>
      <c r="EN30" s="543">
        <v>23</v>
      </c>
      <c r="EO30" s="544">
        <f t="shared" si="20"/>
        <v>0</v>
      </c>
      <c r="EP30" s="544">
        <f t="shared" si="21"/>
        <v>0</v>
      </c>
      <c r="EQ30" s="608"/>
      <c r="ER30" s="621"/>
      <c r="ES30" s="613"/>
      <c r="ET30" s="613"/>
      <c r="EU30" s="618"/>
      <c r="EV30" s="613"/>
      <c r="EW30" s="615"/>
      <c r="EX30" s="605"/>
      <c r="EY30" s="494"/>
      <c r="EZ30" s="550"/>
      <c r="FA30" s="1141"/>
      <c r="FB30" s="543">
        <v>23</v>
      </c>
      <c r="FC30" s="544">
        <f t="shared" si="22"/>
        <v>0</v>
      </c>
      <c r="FD30" s="544">
        <f t="shared" si="23"/>
        <v>0</v>
      </c>
      <c r="FE30" s="608"/>
      <c r="FF30" s="621"/>
      <c r="FG30" s="613"/>
      <c r="FH30" s="613"/>
      <c r="FI30" s="618"/>
      <c r="FJ30" s="613"/>
      <c r="FK30" s="615"/>
      <c r="FL30" s="605"/>
      <c r="FM30" s="494"/>
      <c r="FO30" s="1141"/>
      <c r="FP30" s="543">
        <v>23</v>
      </c>
      <c r="FQ30" s="544">
        <f t="shared" si="24"/>
        <v>0</v>
      </c>
      <c r="FR30" s="544">
        <f t="shared" si="25"/>
        <v>0</v>
      </c>
      <c r="FS30" s="608"/>
      <c r="FT30" s="621"/>
      <c r="FU30" s="613"/>
      <c r="FV30" s="613"/>
      <c r="FW30" s="618"/>
      <c r="FX30" s="613"/>
      <c r="FY30" s="615"/>
      <c r="FZ30" s="605"/>
      <c r="GA30" s="494"/>
      <c r="GB30" s="550"/>
      <c r="GC30" s="1141"/>
      <c r="GD30" s="543">
        <v>23</v>
      </c>
      <c r="GE30" s="544">
        <f t="shared" si="26"/>
        <v>0</v>
      </c>
      <c r="GF30" s="544">
        <f t="shared" si="27"/>
        <v>0</v>
      </c>
      <c r="GG30" s="608"/>
      <c r="GH30" s="621"/>
      <c r="GI30" s="613"/>
      <c r="GJ30" s="613"/>
      <c r="GK30" s="618"/>
      <c r="GL30" s="613"/>
      <c r="GM30" s="615"/>
      <c r="GN30" s="605"/>
      <c r="GO30" s="494"/>
      <c r="GP30" s="551"/>
      <c r="GQ30" s="1141"/>
      <c r="GR30" s="543">
        <v>23</v>
      </c>
      <c r="GS30" s="544">
        <f t="shared" si="28"/>
        <v>0</v>
      </c>
      <c r="GT30" s="544">
        <f t="shared" si="29"/>
        <v>0</v>
      </c>
      <c r="GU30" s="608"/>
      <c r="GV30" s="621"/>
      <c r="GW30" s="613"/>
      <c r="GX30" s="613"/>
      <c r="GY30" s="618"/>
      <c r="GZ30" s="613"/>
      <c r="HA30" s="615"/>
      <c r="HB30" s="605"/>
      <c r="HC30" s="494"/>
      <c r="HD30" s="552"/>
      <c r="HE30" s="1141"/>
      <c r="HF30" s="543">
        <v>23</v>
      </c>
      <c r="HG30" s="544">
        <f t="shared" si="30"/>
        <v>0</v>
      </c>
      <c r="HH30" s="544">
        <f t="shared" si="31"/>
        <v>0</v>
      </c>
      <c r="HI30" s="608"/>
      <c r="HJ30" s="621"/>
      <c r="HK30" s="613"/>
      <c r="HL30" s="613"/>
      <c r="HM30" s="618"/>
      <c r="HN30" s="613"/>
      <c r="HO30" s="615"/>
      <c r="HP30" s="605"/>
      <c r="HQ30" s="494"/>
      <c r="HR30" s="552"/>
      <c r="HS30" s="1141"/>
      <c r="HT30" s="543">
        <v>23</v>
      </c>
      <c r="HU30" s="544">
        <f t="shared" si="32"/>
        <v>0</v>
      </c>
      <c r="HV30" s="544">
        <f t="shared" si="33"/>
        <v>0</v>
      </c>
      <c r="HW30" s="608"/>
      <c r="HX30" s="621"/>
      <c r="HY30" s="613"/>
      <c r="HZ30" s="613"/>
      <c r="IA30" s="618"/>
      <c r="IB30" s="613"/>
      <c r="IC30" s="615"/>
      <c r="ID30" s="605"/>
      <c r="IE30" s="494"/>
      <c r="IG30" s="1141"/>
      <c r="IH30" s="543">
        <v>23</v>
      </c>
      <c r="II30" s="544">
        <f t="shared" si="34"/>
        <v>0</v>
      </c>
      <c r="IJ30" s="544">
        <f t="shared" si="35"/>
        <v>0</v>
      </c>
      <c r="IK30" s="608"/>
      <c r="IL30" s="621"/>
      <c r="IM30" s="613"/>
      <c r="IN30" s="613"/>
      <c r="IO30" s="618"/>
      <c r="IP30" s="613"/>
      <c r="IQ30" s="615"/>
      <c r="IR30" s="605"/>
      <c r="IS30" s="494"/>
    </row>
    <row r="31" spans="1:253" s="497" customFormat="1">
      <c r="A31" s="494"/>
      <c r="B31" s="528"/>
      <c r="C31" s="1141"/>
      <c r="D31" s="543">
        <v>24</v>
      </c>
      <c r="E31" s="544">
        <f t="shared" si="0"/>
        <v>0</v>
      </c>
      <c r="F31" s="544">
        <f t="shared" si="1"/>
        <v>0</v>
      </c>
      <c r="G31" s="608" t="s">
        <v>289</v>
      </c>
      <c r="H31" s="621"/>
      <c r="I31" s="613"/>
      <c r="J31" s="613"/>
      <c r="K31" s="618"/>
      <c r="L31" s="613"/>
      <c r="M31" s="615"/>
      <c r="N31" s="605"/>
      <c r="O31" s="567"/>
      <c r="P31" s="494"/>
      <c r="Q31" s="1141"/>
      <c r="R31" s="543">
        <v>24</v>
      </c>
      <c r="S31" s="544">
        <f t="shared" si="2"/>
        <v>0</v>
      </c>
      <c r="T31" s="544">
        <f t="shared" si="3"/>
        <v>0</v>
      </c>
      <c r="U31" s="608" t="s">
        <v>289</v>
      </c>
      <c r="V31" s="621"/>
      <c r="W31" s="613"/>
      <c r="X31" s="613"/>
      <c r="Y31" s="618"/>
      <c r="Z31" s="613"/>
      <c r="AA31" s="615"/>
      <c r="AB31" s="605"/>
      <c r="AC31" s="567"/>
      <c r="AD31" s="494"/>
      <c r="AE31" s="1141"/>
      <c r="AF31" s="543">
        <v>24</v>
      </c>
      <c r="AG31" s="544">
        <f t="shared" si="4"/>
        <v>0</v>
      </c>
      <c r="AH31" s="544">
        <f t="shared" si="5"/>
        <v>0</v>
      </c>
      <c r="AI31" s="608" t="s">
        <v>289</v>
      </c>
      <c r="AJ31" s="621"/>
      <c r="AK31" s="613"/>
      <c r="AL31" s="613"/>
      <c r="AM31" s="618"/>
      <c r="AN31" s="613"/>
      <c r="AO31" s="615"/>
      <c r="AP31" s="605"/>
      <c r="AQ31" s="567"/>
      <c r="AR31" s="494"/>
      <c r="AS31" s="1141"/>
      <c r="AT31" s="543">
        <v>24</v>
      </c>
      <c r="AU31" s="544">
        <f t="shared" si="6"/>
        <v>0</v>
      </c>
      <c r="AV31" s="544">
        <f t="shared" si="7"/>
        <v>0</v>
      </c>
      <c r="AW31" s="608" t="s">
        <v>289</v>
      </c>
      <c r="AX31" s="621"/>
      <c r="AY31" s="613"/>
      <c r="AZ31" s="613"/>
      <c r="BA31" s="618"/>
      <c r="BB31" s="613"/>
      <c r="BC31" s="615"/>
      <c r="BD31" s="605"/>
      <c r="BE31" s="567"/>
      <c r="BF31" s="494"/>
      <c r="BG31" s="1141"/>
      <c r="BH31" s="543">
        <v>24</v>
      </c>
      <c r="BI31" s="544">
        <f t="shared" si="8"/>
        <v>0</v>
      </c>
      <c r="BJ31" s="544">
        <f t="shared" si="9"/>
        <v>0</v>
      </c>
      <c r="BK31" s="608" t="s">
        <v>289</v>
      </c>
      <c r="BL31" s="621"/>
      <c r="BM31" s="613"/>
      <c r="BN31" s="613"/>
      <c r="BO31" s="618"/>
      <c r="BP31" s="613"/>
      <c r="BQ31" s="615"/>
      <c r="BR31" s="605"/>
      <c r="BS31" s="567"/>
      <c r="BT31" s="494"/>
      <c r="BU31" s="1141"/>
      <c r="BV31" s="543">
        <v>24</v>
      </c>
      <c r="BW31" s="544">
        <f t="shared" si="10"/>
        <v>0</v>
      </c>
      <c r="BX31" s="544">
        <f t="shared" si="11"/>
        <v>0</v>
      </c>
      <c r="BY31" s="608" t="s">
        <v>289</v>
      </c>
      <c r="BZ31" s="621"/>
      <c r="CA31" s="613"/>
      <c r="CB31" s="613"/>
      <c r="CC31" s="618"/>
      <c r="CD31" s="613"/>
      <c r="CE31" s="615"/>
      <c r="CF31" s="605"/>
      <c r="CG31" s="567"/>
      <c r="CH31" s="494"/>
      <c r="CI31" s="1141"/>
      <c r="CJ31" s="543">
        <v>24</v>
      </c>
      <c r="CK31" s="544">
        <f t="shared" si="12"/>
        <v>0</v>
      </c>
      <c r="CL31" s="544">
        <f t="shared" si="13"/>
        <v>0</v>
      </c>
      <c r="CM31" s="608" t="s">
        <v>289</v>
      </c>
      <c r="CN31" s="621"/>
      <c r="CO31" s="613"/>
      <c r="CP31" s="613"/>
      <c r="CQ31" s="618"/>
      <c r="CR31" s="613"/>
      <c r="CS31" s="615"/>
      <c r="CT31" s="605"/>
      <c r="CU31" s="567"/>
      <c r="CV31" s="494"/>
      <c r="CW31" s="1141"/>
      <c r="CX31" s="543">
        <v>24</v>
      </c>
      <c r="CY31" s="544">
        <f t="shared" si="14"/>
        <v>0</v>
      </c>
      <c r="CZ31" s="544">
        <f t="shared" si="15"/>
        <v>0</v>
      </c>
      <c r="DA31" s="608" t="s">
        <v>289</v>
      </c>
      <c r="DB31" s="621"/>
      <c r="DC31" s="613"/>
      <c r="DD31" s="613"/>
      <c r="DE31" s="618"/>
      <c r="DF31" s="613"/>
      <c r="DG31" s="615"/>
      <c r="DH31" s="605"/>
      <c r="DI31" s="567"/>
      <c r="DJ31" s="494"/>
      <c r="DK31" s="1141"/>
      <c r="DL31" s="543">
        <v>24</v>
      </c>
      <c r="DM31" s="544">
        <f t="shared" si="16"/>
        <v>0</v>
      </c>
      <c r="DN31" s="544">
        <f t="shared" si="17"/>
        <v>0</v>
      </c>
      <c r="DO31" s="608" t="s">
        <v>289</v>
      </c>
      <c r="DP31" s="621"/>
      <c r="DQ31" s="613"/>
      <c r="DR31" s="613"/>
      <c r="DS31" s="618"/>
      <c r="DT31" s="613"/>
      <c r="DU31" s="615"/>
      <c r="DV31" s="605"/>
      <c r="DW31" s="567"/>
      <c r="DX31" s="494"/>
      <c r="DY31" s="1141"/>
      <c r="DZ31" s="543">
        <v>24</v>
      </c>
      <c r="EA31" s="544">
        <f t="shared" si="18"/>
        <v>0</v>
      </c>
      <c r="EB31" s="544">
        <f t="shared" si="19"/>
        <v>0</v>
      </c>
      <c r="EC31" s="608" t="s">
        <v>289</v>
      </c>
      <c r="ED31" s="621"/>
      <c r="EE31" s="613"/>
      <c r="EF31" s="613"/>
      <c r="EG31" s="618"/>
      <c r="EH31" s="613"/>
      <c r="EI31" s="615"/>
      <c r="EJ31" s="605"/>
      <c r="EK31" s="567"/>
      <c r="EL31" s="494"/>
      <c r="EM31" s="1141"/>
      <c r="EN31" s="543">
        <v>24</v>
      </c>
      <c r="EO31" s="544">
        <f t="shared" si="20"/>
        <v>0</v>
      </c>
      <c r="EP31" s="544">
        <f t="shared" si="21"/>
        <v>0</v>
      </c>
      <c r="EQ31" s="608" t="s">
        <v>289</v>
      </c>
      <c r="ER31" s="621"/>
      <c r="ES31" s="613"/>
      <c r="ET31" s="613"/>
      <c r="EU31" s="618"/>
      <c r="EV31" s="613"/>
      <c r="EW31" s="615"/>
      <c r="EX31" s="605"/>
      <c r="EY31" s="567"/>
      <c r="EZ31" s="550"/>
      <c r="FA31" s="1141"/>
      <c r="FB31" s="543">
        <v>24</v>
      </c>
      <c r="FC31" s="544">
        <f t="shared" si="22"/>
        <v>0</v>
      </c>
      <c r="FD31" s="544">
        <f t="shared" si="23"/>
        <v>0</v>
      </c>
      <c r="FE31" s="608" t="s">
        <v>289</v>
      </c>
      <c r="FF31" s="621"/>
      <c r="FG31" s="613"/>
      <c r="FH31" s="613"/>
      <c r="FI31" s="618"/>
      <c r="FJ31" s="613"/>
      <c r="FK31" s="615"/>
      <c r="FL31" s="605"/>
      <c r="FM31" s="567"/>
      <c r="FO31" s="1141"/>
      <c r="FP31" s="543">
        <v>24</v>
      </c>
      <c r="FQ31" s="544">
        <f t="shared" si="24"/>
        <v>0</v>
      </c>
      <c r="FR31" s="544">
        <f t="shared" si="25"/>
        <v>0</v>
      </c>
      <c r="FS31" s="608" t="s">
        <v>289</v>
      </c>
      <c r="FT31" s="621"/>
      <c r="FU31" s="613"/>
      <c r="FV31" s="613"/>
      <c r="FW31" s="618"/>
      <c r="FX31" s="613"/>
      <c r="FY31" s="615"/>
      <c r="FZ31" s="605"/>
      <c r="GA31" s="567"/>
      <c r="GB31" s="550"/>
      <c r="GC31" s="1141"/>
      <c r="GD31" s="543">
        <v>24</v>
      </c>
      <c r="GE31" s="544">
        <f t="shared" si="26"/>
        <v>0</v>
      </c>
      <c r="GF31" s="544">
        <f t="shared" si="27"/>
        <v>0</v>
      </c>
      <c r="GG31" s="608" t="s">
        <v>289</v>
      </c>
      <c r="GH31" s="621"/>
      <c r="GI31" s="613"/>
      <c r="GJ31" s="613"/>
      <c r="GK31" s="618"/>
      <c r="GL31" s="613"/>
      <c r="GM31" s="615"/>
      <c r="GN31" s="605"/>
      <c r="GO31" s="567"/>
      <c r="GP31" s="551"/>
      <c r="GQ31" s="1141"/>
      <c r="GR31" s="543">
        <v>24</v>
      </c>
      <c r="GS31" s="544">
        <f t="shared" si="28"/>
        <v>0</v>
      </c>
      <c r="GT31" s="544">
        <f t="shared" si="29"/>
        <v>0</v>
      </c>
      <c r="GU31" s="608" t="s">
        <v>289</v>
      </c>
      <c r="GV31" s="621"/>
      <c r="GW31" s="613"/>
      <c r="GX31" s="613"/>
      <c r="GY31" s="618"/>
      <c r="GZ31" s="613"/>
      <c r="HA31" s="615"/>
      <c r="HB31" s="605"/>
      <c r="HC31" s="567"/>
      <c r="HD31" s="552"/>
      <c r="HE31" s="1141"/>
      <c r="HF31" s="543">
        <v>24</v>
      </c>
      <c r="HG31" s="544">
        <f t="shared" si="30"/>
        <v>0</v>
      </c>
      <c r="HH31" s="544">
        <f t="shared" si="31"/>
        <v>0</v>
      </c>
      <c r="HI31" s="608" t="s">
        <v>289</v>
      </c>
      <c r="HJ31" s="621"/>
      <c r="HK31" s="613"/>
      <c r="HL31" s="613"/>
      <c r="HM31" s="618"/>
      <c r="HN31" s="613"/>
      <c r="HO31" s="615"/>
      <c r="HP31" s="605"/>
      <c r="HQ31" s="567"/>
      <c r="HR31" s="552"/>
      <c r="HS31" s="1141"/>
      <c r="HT31" s="543">
        <v>24</v>
      </c>
      <c r="HU31" s="544">
        <f t="shared" si="32"/>
        <v>0</v>
      </c>
      <c r="HV31" s="544">
        <f t="shared" si="33"/>
        <v>0</v>
      </c>
      <c r="HW31" s="608" t="s">
        <v>289</v>
      </c>
      <c r="HX31" s="621"/>
      <c r="HY31" s="613"/>
      <c r="HZ31" s="613"/>
      <c r="IA31" s="618"/>
      <c r="IB31" s="613"/>
      <c r="IC31" s="615"/>
      <c r="ID31" s="605"/>
      <c r="IE31" s="567"/>
      <c r="IG31" s="1141"/>
      <c r="IH31" s="543">
        <v>24</v>
      </c>
      <c r="II31" s="544">
        <f t="shared" si="34"/>
        <v>0</v>
      </c>
      <c r="IJ31" s="544">
        <f t="shared" si="35"/>
        <v>0</v>
      </c>
      <c r="IK31" s="608" t="s">
        <v>289</v>
      </c>
      <c r="IL31" s="621"/>
      <c r="IM31" s="613"/>
      <c r="IN31" s="613"/>
      <c r="IO31" s="618"/>
      <c r="IP31" s="613"/>
      <c r="IQ31" s="615"/>
      <c r="IR31" s="605"/>
      <c r="IS31" s="567"/>
    </row>
    <row r="32" spans="1:253" s="497" customFormat="1" ht="12.75" customHeight="1">
      <c r="A32" s="494"/>
      <c r="B32" s="528"/>
      <c r="C32" s="1141"/>
      <c r="D32" s="543">
        <v>25</v>
      </c>
      <c r="E32" s="544">
        <f t="shared" si="0"/>
        <v>0</v>
      </c>
      <c r="F32" s="544">
        <f t="shared" si="1"/>
        <v>0</v>
      </c>
      <c r="G32" s="612"/>
      <c r="H32" s="2458" t="e">
        <f>CONCATENATE("I don't know the true Cpk, but based on a random sample of ",J11,", I am ",TEXT(I28,"0.0%")," confident that it is between ",TEXT(M28,"0.00"), " and ",TEXT(M29,"0.00."))</f>
        <v>#DIV/0!</v>
      </c>
      <c r="I32" s="2458"/>
      <c r="J32" s="2458"/>
      <c r="K32" s="2458"/>
      <c r="L32" s="2458"/>
      <c r="M32" s="2463"/>
      <c r="N32" s="605"/>
      <c r="O32" s="494"/>
      <c r="P32" s="494"/>
      <c r="Q32" s="1141"/>
      <c r="R32" s="543">
        <v>25</v>
      </c>
      <c r="S32" s="544">
        <f t="shared" si="2"/>
        <v>0</v>
      </c>
      <c r="T32" s="544">
        <f t="shared" si="3"/>
        <v>0</v>
      </c>
      <c r="U32" s="612"/>
      <c r="V32" s="2458" t="e">
        <f>CONCATENATE("I don't know the true Cpk, but based on a random sample of ",X11,", I am ",TEXT(W28,"0.0%")," confident that it is between ",TEXT(AA28,"0.00"), " and ",TEXT(AA29,"0.00."))</f>
        <v>#DIV/0!</v>
      </c>
      <c r="W32" s="2458"/>
      <c r="X32" s="2458"/>
      <c r="Y32" s="2458"/>
      <c r="Z32" s="2458"/>
      <c r="AA32" s="2463"/>
      <c r="AB32" s="605"/>
      <c r="AC32" s="494"/>
      <c r="AD32" s="494"/>
      <c r="AE32" s="1141"/>
      <c r="AF32" s="543">
        <v>25</v>
      </c>
      <c r="AG32" s="544">
        <f t="shared" si="4"/>
        <v>0</v>
      </c>
      <c r="AH32" s="544">
        <f t="shared" si="5"/>
        <v>0</v>
      </c>
      <c r="AI32" s="612"/>
      <c r="AJ32" s="2458" t="e">
        <f>CONCATENATE("I don't know the true Cpk, but based on a random sample of ",AL11,", I am ",TEXT(AK28,"0.0%")," confident that it is between ",TEXT(AO28,"0.00"), " and ",TEXT(AO29,"0.00."))</f>
        <v>#DIV/0!</v>
      </c>
      <c r="AK32" s="2459" t="e">
        <f t="shared" ref="AK32:AO34" si="36">CONCATENATE("I don't know the true Cpk, but based on a random sample of ",$J$11,", I am ",TEXT($I$28,"0.0%")," confident that it is between ",TEXT($M$28,"0.00"), " and ",TEXT($M$29,"0.00."))</f>
        <v>#DIV/0!</v>
      </c>
      <c r="AL32" s="2459" t="e">
        <f t="shared" si="36"/>
        <v>#DIV/0!</v>
      </c>
      <c r="AM32" s="2459" t="e">
        <f t="shared" si="36"/>
        <v>#DIV/0!</v>
      </c>
      <c r="AN32" s="2459" t="e">
        <f t="shared" si="36"/>
        <v>#DIV/0!</v>
      </c>
      <c r="AO32" s="2460" t="e">
        <f t="shared" si="36"/>
        <v>#DIV/0!</v>
      </c>
      <c r="AP32" s="605"/>
      <c r="AQ32" s="494"/>
      <c r="AR32" s="494"/>
      <c r="AS32" s="1141"/>
      <c r="AT32" s="543">
        <v>25</v>
      </c>
      <c r="AU32" s="544">
        <f t="shared" si="6"/>
        <v>0</v>
      </c>
      <c r="AV32" s="544">
        <f t="shared" si="7"/>
        <v>0</v>
      </c>
      <c r="AW32" s="612"/>
      <c r="AX32" s="2458" t="e">
        <f>CONCATENATE("I don't know the true Cpk, but based on a random sample of ",AZ11,", I am ",TEXT(AY28,"0.0%")," confident that it is between ",TEXT(BC28,"0.00"), " and ",TEXT(BC29,"0.00."))</f>
        <v>#DIV/0!</v>
      </c>
      <c r="AY32" s="2459" t="e">
        <f t="shared" ref="AY32:BC34" si="37">CONCATENATE("I don't know the true Cpk, but based on a random sample of ",$J$11,", I am ",TEXT($I$28,"0.0%")," confident that it is between ",TEXT($M$28,"0.00"), " and ",TEXT($M$29,"0.00."))</f>
        <v>#DIV/0!</v>
      </c>
      <c r="AZ32" s="2459" t="e">
        <f t="shared" si="37"/>
        <v>#DIV/0!</v>
      </c>
      <c r="BA32" s="2459" t="e">
        <f t="shared" si="37"/>
        <v>#DIV/0!</v>
      </c>
      <c r="BB32" s="2459" t="e">
        <f t="shared" si="37"/>
        <v>#DIV/0!</v>
      </c>
      <c r="BC32" s="2460" t="e">
        <f t="shared" si="37"/>
        <v>#DIV/0!</v>
      </c>
      <c r="BD32" s="605"/>
      <c r="BE32" s="494"/>
      <c r="BF32" s="494"/>
      <c r="BG32" s="1141"/>
      <c r="BH32" s="543">
        <v>25</v>
      </c>
      <c r="BI32" s="544">
        <f t="shared" si="8"/>
        <v>0</v>
      </c>
      <c r="BJ32" s="544">
        <f t="shared" si="9"/>
        <v>0</v>
      </c>
      <c r="BK32" s="612"/>
      <c r="BL32" s="2458" t="e">
        <f>CONCATENATE("I don't know the true Cpk, but based on a random sample of ",BN11,", I am ",TEXT(BM28,"0.0%")," confident that it is between ",TEXT(BQ28,"0.00"), " and ",TEXT(BQ29,"0.00."))</f>
        <v>#DIV/0!</v>
      </c>
      <c r="BM32" s="2459" t="e">
        <f t="shared" ref="BM32:BQ34" si="38">CONCATENATE("I don't know the true Cpk, but based on a random sample of ",$J$11,", I am ",TEXT($I$28,"0.0%")," confident that it is between ",TEXT($M$28,"0.00"), " and ",TEXT($M$29,"0.00."))</f>
        <v>#DIV/0!</v>
      </c>
      <c r="BN32" s="2459" t="e">
        <f t="shared" si="38"/>
        <v>#DIV/0!</v>
      </c>
      <c r="BO32" s="2459" t="e">
        <f t="shared" si="38"/>
        <v>#DIV/0!</v>
      </c>
      <c r="BP32" s="2459" t="e">
        <f t="shared" si="38"/>
        <v>#DIV/0!</v>
      </c>
      <c r="BQ32" s="2460" t="e">
        <f t="shared" si="38"/>
        <v>#DIV/0!</v>
      </c>
      <c r="BR32" s="605"/>
      <c r="BS32" s="494"/>
      <c r="BT32" s="494"/>
      <c r="BU32" s="1141"/>
      <c r="BV32" s="543">
        <v>25</v>
      </c>
      <c r="BW32" s="544">
        <f t="shared" si="10"/>
        <v>0</v>
      </c>
      <c r="BX32" s="544">
        <f t="shared" si="11"/>
        <v>0</v>
      </c>
      <c r="BY32" s="612"/>
      <c r="BZ32" s="2458" t="e">
        <f>CONCATENATE("I don't know the true Cpk, but based on a random sample of ",CB11,", I am ",TEXT(CA28,"0.0%")," confident that it is between ",TEXT(CE28,"0.00"), " and ",TEXT(CE29,"0.00."))</f>
        <v>#DIV/0!</v>
      </c>
      <c r="CA32" s="2459" t="e">
        <f t="shared" ref="CA32:CE34" si="39">CONCATENATE("I don't know the true Cpk, but based on a random sample of ",$J$11,", I am ",TEXT($I$28,"0.0%")," confident that it is between ",TEXT($M$28,"0.00"), " and ",TEXT($M$29,"0.00."))</f>
        <v>#DIV/0!</v>
      </c>
      <c r="CB32" s="2459" t="e">
        <f t="shared" si="39"/>
        <v>#DIV/0!</v>
      </c>
      <c r="CC32" s="2459" t="e">
        <f t="shared" si="39"/>
        <v>#DIV/0!</v>
      </c>
      <c r="CD32" s="2459" t="e">
        <f t="shared" si="39"/>
        <v>#DIV/0!</v>
      </c>
      <c r="CE32" s="2460" t="e">
        <f t="shared" si="39"/>
        <v>#DIV/0!</v>
      </c>
      <c r="CF32" s="605"/>
      <c r="CG32" s="494"/>
      <c r="CH32" s="494"/>
      <c r="CI32" s="1141"/>
      <c r="CJ32" s="543">
        <v>25</v>
      </c>
      <c r="CK32" s="544">
        <f t="shared" si="12"/>
        <v>0</v>
      </c>
      <c r="CL32" s="544">
        <f t="shared" si="13"/>
        <v>0</v>
      </c>
      <c r="CM32" s="612"/>
      <c r="CN32" s="2458" t="e">
        <f>CONCATENATE("I don't know the true Cpk, but based on a random sample of ",CP11,", I am ",TEXT(CO28,"0.0%")," confident that it is between ",TEXT(CS28,"0.00"), " and ",TEXT(CS29,"0.00."))</f>
        <v>#DIV/0!</v>
      </c>
      <c r="CO32" s="2459" t="e">
        <f t="shared" ref="CO32:CS34" si="40">CONCATENATE("I don't know the true Cpk, but based on a random sample of ",$J$11,", I am ",TEXT($I$28,"0.0%")," confident that it is between ",TEXT($M$28,"0.00"), " and ",TEXT($M$29,"0.00."))</f>
        <v>#DIV/0!</v>
      </c>
      <c r="CP32" s="2459" t="e">
        <f t="shared" si="40"/>
        <v>#DIV/0!</v>
      </c>
      <c r="CQ32" s="2459" t="e">
        <f t="shared" si="40"/>
        <v>#DIV/0!</v>
      </c>
      <c r="CR32" s="2459" t="e">
        <f t="shared" si="40"/>
        <v>#DIV/0!</v>
      </c>
      <c r="CS32" s="2460" t="e">
        <f t="shared" si="40"/>
        <v>#DIV/0!</v>
      </c>
      <c r="CT32" s="605"/>
      <c r="CU32" s="494"/>
      <c r="CV32" s="494"/>
      <c r="CW32" s="1141"/>
      <c r="CX32" s="543">
        <v>25</v>
      </c>
      <c r="CY32" s="544">
        <f t="shared" si="14"/>
        <v>0</v>
      </c>
      <c r="CZ32" s="544">
        <f t="shared" si="15"/>
        <v>0</v>
      </c>
      <c r="DA32" s="612"/>
      <c r="DB32" s="2458" t="e">
        <f>CONCATENATE("I don't know the true Cpk, but based on a random sample of ",DD11,", I am ",TEXT(DC28,"0.0%")," confident that it is between ",TEXT(DG28,"0.00"), " and ",TEXT(DG29,"0.00."))</f>
        <v>#DIV/0!</v>
      </c>
      <c r="DC32" s="2459" t="e">
        <f t="shared" ref="DC32:DG34" si="41">CONCATENATE("I don't know the true Cpk, but based on a random sample of ",$J$11,", I am ",TEXT($I$28,"0.0%")," confident that it is between ",TEXT($M$28,"0.00"), " and ",TEXT($M$29,"0.00."))</f>
        <v>#DIV/0!</v>
      </c>
      <c r="DD32" s="2459" t="e">
        <f t="shared" si="41"/>
        <v>#DIV/0!</v>
      </c>
      <c r="DE32" s="2459" t="e">
        <f t="shared" si="41"/>
        <v>#DIV/0!</v>
      </c>
      <c r="DF32" s="2459" t="e">
        <f t="shared" si="41"/>
        <v>#DIV/0!</v>
      </c>
      <c r="DG32" s="2460" t="e">
        <f t="shared" si="41"/>
        <v>#DIV/0!</v>
      </c>
      <c r="DH32" s="605"/>
      <c r="DI32" s="494"/>
      <c r="DJ32" s="494"/>
      <c r="DK32" s="1141"/>
      <c r="DL32" s="543">
        <v>25</v>
      </c>
      <c r="DM32" s="544">
        <f t="shared" si="16"/>
        <v>0</v>
      </c>
      <c r="DN32" s="544">
        <f t="shared" si="17"/>
        <v>0</v>
      </c>
      <c r="DO32" s="612"/>
      <c r="DP32" s="2458" t="e">
        <f>CONCATENATE("I don't know the true Cpk, but based on a random sample of ",DR11,", I am ",TEXT(DQ28,"0.0%")," confident that it is between ",TEXT(DU28,"0.00"), " and ",TEXT(DU29,"0.00."))</f>
        <v>#DIV/0!</v>
      </c>
      <c r="DQ32" s="2459" t="e">
        <f t="shared" ref="DQ32:DU34" si="42">CONCATENATE("I don't know the true Cpk, but based on a random sample of ",$J$11,", I am ",TEXT($I$28,"0.0%")," confident that it is between ",TEXT($M$28,"0.00"), " and ",TEXT($M$29,"0.00."))</f>
        <v>#DIV/0!</v>
      </c>
      <c r="DR32" s="2459" t="e">
        <f t="shared" si="42"/>
        <v>#DIV/0!</v>
      </c>
      <c r="DS32" s="2459" t="e">
        <f t="shared" si="42"/>
        <v>#DIV/0!</v>
      </c>
      <c r="DT32" s="2459" t="e">
        <f t="shared" si="42"/>
        <v>#DIV/0!</v>
      </c>
      <c r="DU32" s="2460" t="e">
        <f t="shared" si="42"/>
        <v>#DIV/0!</v>
      </c>
      <c r="DV32" s="605"/>
      <c r="DW32" s="494"/>
      <c r="DX32" s="494"/>
      <c r="DY32" s="1141"/>
      <c r="DZ32" s="543">
        <v>25</v>
      </c>
      <c r="EA32" s="544">
        <f t="shared" si="18"/>
        <v>0</v>
      </c>
      <c r="EB32" s="544">
        <f t="shared" si="19"/>
        <v>0</v>
      </c>
      <c r="EC32" s="612"/>
      <c r="ED32" s="2458" t="e">
        <f>CONCATENATE("I don't know the true Cpk, but based on a random sample of ",EF11,", I am ",TEXT(EE28,"0.0%")," confident that it is between ",TEXT(EI28,"0.00"), " and ",TEXT(EI29,"0.00."))</f>
        <v>#DIV/0!</v>
      </c>
      <c r="EE32" s="2459" t="e">
        <f t="shared" ref="EE32:EI34" si="43">CONCATENATE("I don't know the true Cpk, but based on a random sample of ",$J$11,", I am ",TEXT($I$28,"0.0%")," confident that it is between ",TEXT($M$28,"0.00"), " and ",TEXT($M$29,"0.00."))</f>
        <v>#DIV/0!</v>
      </c>
      <c r="EF32" s="2459" t="e">
        <f t="shared" si="43"/>
        <v>#DIV/0!</v>
      </c>
      <c r="EG32" s="2459" t="e">
        <f t="shared" si="43"/>
        <v>#DIV/0!</v>
      </c>
      <c r="EH32" s="2459" t="e">
        <f t="shared" si="43"/>
        <v>#DIV/0!</v>
      </c>
      <c r="EI32" s="2460" t="e">
        <f t="shared" si="43"/>
        <v>#DIV/0!</v>
      </c>
      <c r="EJ32" s="605"/>
      <c r="EK32" s="494"/>
      <c r="EL32" s="494"/>
      <c r="EM32" s="1141"/>
      <c r="EN32" s="543">
        <v>25</v>
      </c>
      <c r="EO32" s="544">
        <f t="shared" si="20"/>
        <v>0</v>
      </c>
      <c r="EP32" s="544">
        <f t="shared" si="21"/>
        <v>0</v>
      </c>
      <c r="EQ32" s="612"/>
      <c r="ER32" s="2458" t="e">
        <f>CONCATENATE("I don't know the true Cpk, but based on a random sample of ",ET11,", I am ",TEXT(ES28,"0.0%")," confident that it is between ",TEXT(EW28,"0.00"), " and ",TEXT(EW29,"0.00."))</f>
        <v>#DIV/0!</v>
      </c>
      <c r="ES32" s="2459" t="e">
        <f t="shared" ref="ES32:EW34" si="44">CONCATENATE("I don't know the true Cpk, but based on a random sample of ",$J$11,", I am ",TEXT($I$28,"0.0%")," confident that it is between ",TEXT($M$28,"0.00"), " and ",TEXT($M$29,"0.00."))</f>
        <v>#DIV/0!</v>
      </c>
      <c r="ET32" s="2459" t="e">
        <f t="shared" si="44"/>
        <v>#DIV/0!</v>
      </c>
      <c r="EU32" s="2459" t="e">
        <f t="shared" si="44"/>
        <v>#DIV/0!</v>
      </c>
      <c r="EV32" s="2459" t="e">
        <f t="shared" si="44"/>
        <v>#DIV/0!</v>
      </c>
      <c r="EW32" s="2460" t="e">
        <f t="shared" si="44"/>
        <v>#DIV/0!</v>
      </c>
      <c r="EX32" s="605"/>
      <c r="EY32" s="494"/>
      <c r="EZ32" s="622"/>
      <c r="FA32" s="1141"/>
      <c r="FB32" s="543">
        <v>25</v>
      </c>
      <c r="FC32" s="544">
        <f t="shared" si="22"/>
        <v>0</v>
      </c>
      <c r="FD32" s="544">
        <f t="shared" si="23"/>
        <v>0</v>
      </c>
      <c r="FE32" s="612"/>
      <c r="FF32" s="2458" t="e">
        <f>CONCATENATE("I don't know the true Cpk, but based on a random sample of ",FH11,", I am ",TEXT(FG28,"0.0%")," confident that it is between ",TEXT(FK28,"0.00"), " and ",TEXT(FK29,"0.00."))</f>
        <v>#DIV/0!</v>
      </c>
      <c r="FG32" s="2459" t="e">
        <f t="shared" ref="FG32:FK34" si="45">CONCATENATE("I don't know the true Cpk, but based on a random sample of ",$J$11,", I am ",TEXT($I$28,"0.0%")," confident that it is between ",TEXT($M$28,"0.00"), " and ",TEXT($M$29,"0.00."))</f>
        <v>#DIV/0!</v>
      </c>
      <c r="FH32" s="2459" t="e">
        <f t="shared" si="45"/>
        <v>#DIV/0!</v>
      </c>
      <c r="FI32" s="2459" t="e">
        <f t="shared" si="45"/>
        <v>#DIV/0!</v>
      </c>
      <c r="FJ32" s="2459" t="e">
        <f t="shared" si="45"/>
        <v>#DIV/0!</v>
      </c>
      <c r="FK32" s="2460" t="e">
        <f t="shared" si="45"/>
        <v>#DIV/0!</v>
      </c>
      <c r="FL32" s="605"/>
      <c r="FM32" s="494"/>
      <c r="FO32" s="1141"/>
      <c r="FP32" s="543">
        <v>25</v>
      </c>
      <c r="FQ32" s="544">
        <f t="shared" si="24"/>
        <v>0</v>
      </c>
      <c r="FR32" s="544">
        <f t="shared" si="25"/>
        <v>0</v>
      </c>
      <c r="FS32" s="612"/>
      <c r="FT32" s="2458" t="e">
        <f>CONCATENATE("I don't know the true Cpk, but based on a random sample of ",FV11,", I am ",TEXT(FU28,"0.0%")," confident that it is between ",TEXT(FY28,"0.00"), " and ",TEXT(FY29,"0.00."))</f>
        <v>#DIV/0!</v>
      </c>
      <c r="FU32" s="2459" t="e">
        <f t="shared" ref="FU32:FY34" si="46">CONCATENATE("I don't know the true Cpk, but based on a random sample of ",$J$11,", I am ",TEXT($I$28,"0.0%")," confident that it is between ",TEXT($M$28,"0.00"), " and ",TEXT($M$29,"0.00."))</f>
        <v>#DIV/0!</v>
      </c>
      <c r="FV32" s="2459" t="e">
        <f t="shared" si="46"/>
        <v>#DIV/0!</v>
      </c>
      <c r="FW32" s="2459" t="e">
        <f t="shared" si="46"/>
        <v>#DIV/0!</v>
      </c>
      <c r="FX32" s="2459" t="e">
        <f t="shared" si="46"/>
        <v>#DIV/0!</v>
      </c>
      <c r="FY32" s="2460" t="e">
        <f t="shared" si="46"/>
        <v>#DIV/0!</v>
      </c>
      <c r="FZ32" s="605"/>
      <c r="GA32" s="494"/>
      <c r="GB32" s="622"/>
      <c r="GC32" s="1141"/>
      <c r="GD32" s="543">
        <v>25</v>
      </c>
      <c r="GE32" s="544">
        <f t="shared" si="26"/>
        <v>0</v>
      </c>
      <c r="GF32" s="544">
        <f t="shared" si="27"/>
        <v>0</v>
      </c>
      <c r="GG32" s="612"/>
      <c r="GH32" s="2458" t="e">
        <f>CONCATENATE("I don't know the true Cpk, but based on a random sample of ",GJ11,", I am ",TEXT(GI28,"0.0%")," confident that it is between ",TEXT(GM28,"0.00"), " and ",TEXT(GM29,"0.00."))</f>
        <v>#DIV/0!</v>
      </c>
      <c r="GI32" s="2459" t="e">
        <f t="shared" ref="GI32:GM34" si="47">CONCATENATE("I don't know the true Cpk, but based on a random sample of ",$J$11,", I am ",TEXT($I$28,"0.0%")," confident that it is between ",TEXT($M$28,"0.00"), " and ",TEXT($M$29,"0.00."))</f>
        <v>#DIV/0!</v>
      </c>
      <c r="GJ32" s="2459" t="e">
        <f t="shared" si="47"/>
        <v>#DIV/0!</v>
      </c>
      <c r="GK32" s="2459" t="e">
        <f t="shared" si="47"/>
        <v>#DIV/0!</v>
      </c>
      <c r="GL32" s="2459" t="e">
        <f t="shared" si="47"/>
        <v>#DIV/0!</v>
      </c>
      <c r="GM32" s="2460" t="e">
        <f t="shared" si="47"/>
        <v>#DIV/0!</v>
      </c>
      <c r="GN32" s="605"/>
      <c r="GO32" s="494"/>
      <c r="GP32" s="551"/>
      <c r="GQ32" s="1141"/>
      <c r="GR32" s="543">
        <v>25</v>
      </c>
      <c r="GS32" s="544">
        <f t="shared" si="28"/>
        <v>0</v>
      </c>
      <c r="GT32" s="544">
        <f t="shared" si="29"/>
        <v>0</v>
      </c>
      <c r="GU32" s="612"/>
      <c r="GV32" s="2458" t="e">
        <f>CONCATENATE("I don't know the true Cpk, but based on a random sample of ",GX11,", I am ",TEXT(GW28,"0.0%")," confident that it is between ",TEXT(HA28,"0.00"), " and ",TEXT(HA29,"0.00."))</f>
        <v>#DIV/0!</v>
      </c>
      <c r="GW32" s="2459" t="e">
        <f t="shared" ref="GW32:HA34" si="48">CONCATENATE("I don't know the true Cpk, but based on a random sample of ",$J$11,", I am ",TEXT($I$28,"0.0%")," confident that it is between ",TEXT($M$28,"0.00"), " and ",TEXT($M$29,"0.00."))</f>
        <v>#DIV/0!</v>
      </c>
      <c r="GX32" s="2459" t="e">
        <f t="shared" si="48"/>
        <v>#DIV/0!</v>
      </c>
      <c r="GY32" s="2459" t="e">
        <f t="shared" si="48"/>
        <v>#DIV/0!</v>
      </c>
      <c r="GZ32" s="2459" t="e">
        <f t="shared" si="48"/>
        <v>#DIV/0!</v>
      </c>
      <c r="HA32" s="2460" t="e">
        <f t="shared" si="48"/>
        <v>#DIV/0!</v>
      </c>
      <c r="HB32" s="605"/>
      <c r="HC32" s="494"/>
      <c r="HD32" s="552"/>
      <c r="HE32" s="1141"/>
      <c r="HF32" s="543">
        <v>25</v>
      </c>
      <c r="HG32" s="544">
        <f t="shared" si="30"/>
        <v>0</v>
      </c>
      <c r="HH32" s="544">
        <f t="shared" si="31"/>
        <v>0</v>
      </c>
      <c r="HI32" s="612"/>
      <c r="HJ32" s="2458" t="e">
        <f>CONCATENATE("I don't know the true Cpk, but based on a random sample of ",HL11,", I am ",TEXT(HK28,"0.0%")," confident that it is between ",TEXT(HO28,"0.00"), " and ",TEXT(HO29,"0.00."))</f>
        <v>#DIV/0!</v>
      </c>
      <c r="HK32" s="2459" t="e">
        <f t="shared" ref="HK32:HO34" si="49">CONCATENATE("I don't know the true Cpk, but based on a random sample of ",$J$11,", I am ",TEXT($I$28,"0.0%")," confident that it is between ",TEXT($M$28,"0.00"), " and ",TEXT($M$29,"0.00."))</f>
        <v>#DIV/0!</v>
      </c>
      <c r="HL32" s="2459" t="e">
        <f t="shared" si="49"/>
        <v>#DIV/0!</v>
      </c>
      <c r="HM32" s="2459" t="e">
        <f t="shared" si="49"/>
        <v>#DIV/0!</v>
      </c>
      <c r="HN32" s="2459" t="e">
        <f t="shared" si="49"/>
        <v>#DIV/0!</v>
      </c>
      <c r="HO32" s="2460" t="e">
        <f t="shared" si="49"/>
        <v>#DIV/0!</v>
      </c>
      <c r="HP32" s="605"/>
      <c r="HQ32" s="494"/>
      <c r="HR32" s="552"/>
      <c r="HS32" s="1141"/>
      <c r="HT32" s="543">
        <v>25</v>
      </c>
      <c r="HU32" s="544">
        <f t="shared" si="32"/>
        <v>0</v>
      </c>
      <c r="HV32" s="544">
        <f t="shared" si="33"/>
        <v>0</v>
      </c>
      <c r="HW32" s="612"/>
      <c r="HX32" s="2458" t="e">
        <f>CONCATENATE("I don't know the true Cpk, but based on a random sample of ",HZ11,", I am ",TEXT(HY28,"0.0%")," confident that it is between ",TEXT(IC28,"0.00"), " and ",TEXT(IC29,"0.00."))</f>
        <v>#DIV/0!</v>
      </c>
      <c r="HY32" s="2459" t="e">
        <f t="shared" ref="HY32:IC34" si="50">CONCATENATE("I don't know the true Cpk, but based on a random sample of ",$J$11,", I am ",TEXT($I$28,"0.0%")," confident that it is between ",TEXT($M$28,"0.00"), " and ",TEXT($M$29,"0.00."))</f>
        <v>#DIV/0!</v>
      </c>
      <c r="HZ32" s="2459" t="e">
        <f t="shared" si="50"/>
        <v>#DIV/0!</v>
      </c>
      <c r="IA32" s="2459" t="e">
        <f t="shared" si="50"/>
        <v>#DIV/0!</v>
      </c>
      <c r="IB32" s="2459" t="e">
        <f t="shared" si="50"/>
        <v>#DIV/0!</v>
      </c>
      <c r="IC32" s="2460" t="e">
        <f t="shared" si="50"/>
        <v>#DIV/0!</v>
      </c>
      <c r="ID32" s="605"/>
      <c r="IE32" s="494"/>
      <c r="IF32" s="553"/>
      <c r="IG32" s="1141"/>
      <c r="IH32" s="543">
        <v>25</v>
      </c>
      <c r="II32" s="544">
        <f t="shared" si="34"/>
        <v>0</v>
      </c>
      <c r="IJ32" s="544">
        <f t="shared" si="35"/>
        <v>0</v>
      </c>
      <c r="IK32" s="612"/>
      <c r="IL32" s="2458" t="e">
        <f>CONCATENATE("I don't know the true Cpk, but based on a random sample of ",IN11,", I am ",TEXT(IM28,"0.0%")," confident that it is between ",TEXT(IQ28,"0.00"), " and ",TEXT(IQ29,"0.00."))</f>
        <v>#DIV/0!</v>
      </c>
      <c r="IM32" s="2459" t="e">
        <f t="shared" ref="IM32:IQ34" si="51">CONCATENATE("I don't know the true Cpk, but based on a random sample of ",$J$11,", I am ",TEXT($I$28,"0.0%")," confident that it is between ",TEXT($M$28,"0.00"), " and ",TEXT($M$29,"0.00."))</f>
        <v>#DIV/0!</v>
      </c>
      <c r="IN32" s="2459" t="e">
        <f t="shared" si="51"/>
        <v>#DIV/0!</v>
      </c>
      <c r="IO32" s="2459" t="e">
        <f t="shared" si="51"/>
        <v>#DIV/0!</v>
      </c>
      <c r="IP32" s="2459" t="e">
        <f t="shared" si="51"/>
        <v>#DIV/0!</v>
      </c>
      <c r="IQ32" s="2460" t="e">
        <f t="shared" si="51"/>
        <v>#DIV/0!</v>
      </c>
      <c r="IR32" s="605"/>
      <c r="IS32" s="494"/>
    </row>
    <row r="33" spans="1:253" s="497" customFormat="1">
      <c r="A33" s="494"/>
      <c r="B33" s="528"/>
      <c r="C33" s="1141"/>
      <c r="D33" s="543">
        <v>26</v>
      </c>
      <c r="E33" s="544">
        <f t="shared" si="0"/>
        <v>0</v>
      </c>
      <c r="F33" s="544">
        <f t="shared" si="1"/>
        <v>0</v>
      </c>
      <c r="G33" s="623"/>
      <c r="H33" s="2458"/>
      <c r="I33" s="2458"/>
      <c r="J33" s="2458"/>
      <c r="K33" s="2458"/>
      <c r="L33" s="2458"/>
      <c r="M33" s="2463"/>
      <c r="N33" s="605"/>
      <c r="O33" s="567"/>
      <c r="P33" s="494"/>
      <c r="Q33" s="1141"/>
      <c r="R33" s="543">
        <v>26</v>
      </c>
      <c r="S33" s="544">
        <f t="shared" si="2"/>
        <v>0</v>
      </c>
      <c r="T33" s="544">
        <f t="shared" si="3"/>
        <v>0</v>
      </c>
      <c r="U33" s="623"/>
      <c r="V33" s="2458"/>
      <c r="W33" s="2458"/>
      <c r="X33" s="2458"/>
      <c r="Y33" s="2458"/>
      <c r="Z33" s="2458"/>
      <c r="AA33" s="2463"/>
      <c r="AB33" s="605"/>
      <c r="AC33" s="567"/>
      <c r="AD33" s="494"/>
      <c r="AE33" s="1141"/>
      <c r="AF33" s="543">
        <v>26</v>
      </c>
      <c r="AG33" s="544">
        <f t="shared" si="4"/>
        <v>0</v>
      </c>
      <c r="AH33" s="544">
        <f t="shared" si="5"/>
        <v>0</v>
      </c>
      <c r="AI33" s="623"/>
      <c r="AJ33" s="2459" t="e">
        <f>CONCATENATE("I don't know the true Cpk, but based on a random sample of ",$J$11,", I am ",TEXT($I$28,"0.0%")," confident that it is between ",TEXT($M$28,"0.00"), " and ",TEXT($M$29,"0.00."))</f>
        <v>#DIV/0!</v>
      </c>
      <c r="AK33" s="2459" t="e">
        <f t="shared" si="36"/>
        <v>#DIV/0!</v>
      </c>
      <c r="AL33" s="2459" t="e">
        <f t="shared" si="36"/>
        <v>#DIV/0!</v>
      </c>
      <c r="AM33" s="2459" t="e">
        <f t="shared" si="36"/>
        <v>#DIV/0!</v>
      </c>
      <c r="AN33" s="2459" t="e">
        <f t="shared" si="36"/>
        <v>#DIV/0!</v>
      </c>
      <c r="AO33" s="2460" t="e">
        <f t="shared" si="36"/>
        <v>#DIV/0!</v>
      </c>
      <c r="AP33" s="605"/>
      <c r="AQ33" s="567"/>
      <c r="AR33" s="494"/>
      <c r="AS33" s="1141"/>
      <c r="AT33" s="543">
        <v>26</v>
      </c>
      <c r="AU33" s="544">
        <f t="shared" si="6"/>
        <v>0</v>
      </c>
      <c r="AV33" s="544">
        <f t="shared" si="7"/>
        <v>0</v>
      </c>
      <c r="AW33" s="623"/>
      <c r="AX33" s="2459" t="e">
        <f>CONCATENATE("I don't know the true Cpk, but based on a random sample of ",$J$11,", I am ",TEXT($I$28,"0.0%")," confident that it is between ",TEXT($M$28,"0.00"), " and ",TEXT($M$29,"0.00."))</f>
        <v>#DIV/0!</v>
      </c>
      <c r="AY33" s="2459" t="e">
        <f t="shared" si="37"/>
        <v>#DIV/0!</v>
      </c>
      <c r="AZ33" s="2459" t="e">
        <f t="shared" si="37"/>
        <v>#DIV/0!</v>
      </c>
      <c r="BA33" s="2459" t="e">
        <f t="shared" si="37"/>
        <v>#DIV/0!</v>
      </c>
      <c r="BB33" s="2459" t="e">
        <f t="shared" si="37"/>
        <v>#DIV/0!</v>
      </c>
      <c r="BC33" s="2460" t="e">
        <f t="shared" si="37"/>
        <v>#DIV/0!</v>
      </c>
      <c r="BD33" s="605"/>
      <c r="BE33" s="567"/>
      <c r="BF33" s="494"/>
      <c r="BG33" s="1141"/>
      <c r="BH33" s="543">
        <v>26</v>
      </c>
      <c r="BI33" s="544">
        <f t="shared" si="8"/>
        <v>0</v>
      </c>
      <c r="BJ33" s="544">
        <f t="shared" si="9"/>
        <v>0</v>
      </c>
      <c r="BK33" s="623"/>
      <c r="BL33" s="2459" t="e">
        <f>CONCATENATE("I don't know the true Cpk, but based on a random sample of ",$J$11,", I am ",TEXT($I$28,"0.0%")," confident that it is between ",TEXT($M$28,"0.00"), " and ",TEXT($M$29,"0.00."))</f>
        <v>#DIV/0!</v>
      </c>
      <c r="BM33" s="2459" t="e">
        <f t="shared" si="38"/>
        <v>#DIV/0!</v>
      </c>
      <c r="BN33" s="2459" t="e">
        <f t="shared" si="38"/>
        <v>#DIV/0!</v>
      </c>
      <c r="BO33" s="2459" t="e">
        <f t="shared" si="38"/>
        <v>#DIV/0!</v>
      </c>
      <c r="BP33" s="2459" t="e">
        <f t="shared" si="38"/>
        <v>#DIV/0!</v>
      </c>
      <c r="BQ33" s="2460" t="e">
        <f t="shared" si="38"/>
        <v>#DIV/0!</v>
      </c>
      <c r="BR33" s="605"/>
      <c r="BS33" s="567"/>
      <c r="BT33" s="494"/>
      <c r="BU33" s="1141"/>
      <c r="BV33" s="543">
        <v>26</v>
      </c>
      <c r="BW33" s="544">
        <f t="shared" si="10"/>
        <v>0</v>
      </c>
      <c r="BX33" s="544">
        <f t="shared" si="11"/>
        <v>0</v>
      </c>
      <c r="BY33" s="623"/>
      <c r="BZ33" s="2459" t="e">
        <f>CONCATENATE("I don't know the true Cpk, but based on a random sample of ",$J$11,", I am ",TEXT($I$28,"0.0%")," confident that it is between ",TEXT($M$28,"0.00"), " and ",TEXT($M$29,"0.00."))</f>
        <v>#DIV/0!</v>
      </c>
      <c r="CA33" s="2459" t="e">
        <f t="shared" si="39"/>
        <v>#DIV/0!</v>
      </c>
      <c r="CB33" s="2459" t="e">
        <f t="shared" si="39"/>
        <v>#DIV/0!</v>
      </c>
      <c r="CC33" s="2459" t="e">
        <f t="shared" si="39"/>
        <v>#DIV/0!</v>
      </c>
      <c r="CD33" s="2459" t="e">
        <f t="shared" si="39"/>
        <v>#DIV/0!</v>
      </c>
      <c r="CE33" s="2460" t="e">
        <f t="shared" si="39"/>
        <v>#DIV/0!</v>
      </c>
      <c r="CF33" s="605"/>
      <c r="CG33" s="567"/>
      <c r="CH33" s="494"/>
      <c r="CI33" s="1141"/>
      <c r="CJ33" s="543">
        <v>26</v>
      </c>
      <c r="CK33" s="544">
        <f t="shared" si="12"/>
        <v>0</v>
      </c>
      <c r="CL33" s="544">
        <f t="shared" si="13"/>
        <v>0</v>
      </c>
      <c r="CM33" s="623"/>
      <c r="CN33" s="2459" t="e">
        <f>CONCATENATE("I don't know the true Cpk, but based on a random sample of ",$J$11,", I am ",TEXT($I$28,"0.0%")," confident that it is between ",TEXT($M$28,"0.00"), " and ",TEXT($M$29,"0.00."))</f>
        <v>#DIV/0!</v>
      </c>
      <c r="CO33" s="2459" t="e">
        <f t="shared" si="40"/>
        <v>#DIV/0!</v>
      </c>
      <c r="CP33" s="2459" t="e">
        <f t="shared" si="40"/>
        <v>#DIV/0!</v>
      </c>
      <c r="CQ33" s="2459" t="e">
        <f t="shared" si="40"/>
        <v>#DIV/0!</v>
      </c>
      <c r="CR33" s="2459" t="e">
        <f t="shared" si="40"/>
        <v>#DIV/0!</v>
      </c>
      <c r="CS33" s="2460" t="e">
        <f t="shared" si="40"/>
        <v>#DIV/0!</v>
      </c>
      <c r="CT33" s="605"/>
      <c r="CU33" s="567"/>
      <c r="CV33" s="494"/>
      <c r="CW33" s="1141"/>
      <c r="CX33" s="543">
        <v>26</v>
      </c>
      <c r="CY33" s="544">
        <f t="shared" si="14"/>
        <v>0</v>
      </c>
      <c r="CZ33" s="544">
        <f t="shared" si="15"/>
        <v>0</v>
      </c>
      <c r="DA33" s="623"/>
      <c r="DB33" s="2459" t="e">
        <f>CONCATENATE("I don't know the true Cpk, but based on a random sample of ",$J$11,", I am ",TEXT($I$28,"0.0%")," confident that it is between ",TEXT($M$28,"0.00"), " and ",TEXT($M$29,"0.00."))</f>
        <v>#DIV/0!</v>
      </c>
      <c r="DC33" s="2459" t="e">
        <f t="shared" si="41"/>
        <v>#DIV/0!</v>
      </c>
      <c r="DD33" s="2459" t="e">
        <f t="shared" si="41"/>
        <v>#DIV/0!</v>
      </c>
      <c r="DE33" s="2459" t="e">
        <f t="shared" si="41"/>
        <v>#DIV/0!</v>
      </c>
      <c r="DF33" s="2459" t="e">
        <f t="shared" si="41"/>
        <v>#DIV/0!</v>
      </c>
      <c r="DG33" s="2460" t="e">
        <f t="shared" si="41"/>
        <v>#DIV/0!</v>
      </c>
      <c r="DH33" s="605"/>
      <c r="DI33" s="567"/>
      <c r="DJ33" s="494"/>
      <c r="DK33" s="1141"/>
      <c r="DL33" s="543">
        <v>26</v>
      </c>
      <c r="DM33" s="544">
        <f t="shared" si="16"/>
        <v>0</v>
      </c>
      <c r="DN33" s="544">
        <f t="shared" si="17"/>
        <v>0</v>
      </c>
      <c r="DO33" s="623"/>
      <c r="DP33" s="2459" t="e">
        <f>CONCATENATE("I don't know the true Cpk, but based on a random sample of ",$J$11,", I am ",TEXT($I$28,"0.0%")," confident that it is between ",TEXT($M$28,"0.00"), " and ",TEXT($M$29,"0.00."))</f>
        <v>#DIV/0!</v>
      </c>
      <c r="DQ33" s="2459" t="e">
        <f t="shared" si="42"/>
        <v>#DIV/0!</v>
      </c>
      <c r="DR33" s="2459" t="e">
        <f t="shared" si="42"/>
        <v>#DIV/0!</v>
      </c>
      <c r="DS33" s="2459" t="e">
        <f t="shared" si="42"/>
        <v>#DIV/0!</v>
      </c>
      <c r="DT33" s="2459" t="e">
        <f t="shared" si="42"/>
        <v>#DIV/0!</v>
      </c>
      <c r="DU33" s="2460" t="e">
        <f t="shared" si="42"/>
        <v>#DIV/0!</v>
      </c>
      <c r="DV33" s="605"/>
      <c r="DW33" s="567"/>
      <c r="DX33" s="494"/>
      <c r="DY33" s="1141"/>
      <c r="DZ33" s="543">
        <v>26</v>
      </c>
      <c r="EA33" s="544">
        <f t="shared" si="18"/>
        <v>0</v>
      </c>
      <c r="EB33" s="544">
        <f t="shared" si="19"/>
        <v>0</v>
      </c>
      <c r="EC33" s="623"/>
      <c r="ED33" s="2459" t="e">
        <f>CONCATENATE("I don't know the true Cpk, but based on a random sample of ",$J$11,", I am ",TEXT($I$28,"0.0%")," confident that it is between ",TEXT($M$28,"0.00"), " and ",TEXT($M$29,"0.00."))</f>
        <v>#DIV/0!</v>
      </c>
      <c r="EE33" s="2459" t="e">
        <f t="shared" si="43"/>
        <v>#DIV/0!</v>
      </c>
      <c r="EF33" s="2459" t="e">
        <f t="shared" si="43"/>
        <v>#DIV/0!</v>
      </c>
      <c r="EG33" s="2459" t="e">
        <f t="shared" si="43"/>
        <v>#DIV/0!</v>
      </c>
      <c r="EH33" s="2459" t="e">
        <f t="shared" si="43"/>
        <v>#DIV/0!</v>
      </c>
      <c r="EI33" s="2460" t="e">
        <f t="shared" si="43"/>
        <v>#DIV/0!</v>
      </c>
      <c r="EJ33" s="605"/>
      <c r="EK33" s="567"/>
      <c r="EL33" s="494"/>
      <c r="EM33" s="1141"/>
      <c r="EN33" s="543">
        <v>26</v>
      </c>
      <c r="EO33" s="544">
        <f t="shared" si="20"/>
        <v>0</v>
      </c>
      <c r="EP33" s="544">
        <f t="shared" si="21"/>
        <v>0</v>
      </c>
      <c r="EQ33" s="623"/>
      <c r="ER33" s="2459" t="e">
        <f>CONCATENATE("I don't know the true Cpk, but based on a random sample of ",$J$11,", I am ",TEXT($I$28,"0.0%")," confident that it is between ",TEXT($M$28,"0.00"), " and ",TEXT($M$29,"0.00."))</f>
        <v>#DIV/0!</v>
      </c>
      <c r="ES33" s="2459" t="e">
        <f t="shared" si="44"/>
        <v>#DIV/0!</v>
      </c>
      <c r="ET33" s="2459" t="e">
        <f t="shared" si="44"/>
        <v>#DIV/0!</v>
      </c>
      <c r="EU33" s="2459" t="e">
        <f t="shared" si="44"/>
        <v>#DIV/0!</v>
      </c>
      <c r="EV33" s="2459" t="e">
        <f t="shared" si="44"/>
        <v>#DIV/0!</v>
      </c>
      <c r="EW33" s="2460" t="e">
        <f t="shared" si="44"/>
        <v>#DIV/0!</v>
      </c>
      <c r="EX33" s="605"/>
      <c r="EY33" s="567"/>
      <c r="EZ33" s="622"/>
      <c r="FA33" s="1141"/>
      <c r="FB33" s="543">
        <v>26</v>
      </c>
      <c r="FC33" s="544">
        <f t="shared" si="22"/>
        <v>0</v>
      </c>
      <c r="FD33" s="544">
        <f t="shared" si="23"/>
        <v>0</v>
      </c>
      <c r="FE33" s="623"/>
      <c r="FF33" s="2459" t="e">
        <f>CONCATENATE("I don't know the true Cpk, but based on a random sample of ",$J$11,", I am ",TEXT($I$28,"0.0%")," confident that it is between ",TEXT($M$28,"0.00"), " and ",TEXT($M$29,"0.00."))</f>
        <v>#DIV/0!</v>
      </c>
      <c r="FG33" s="2459" t="e">
        <f t="shared" si="45"/>
        <v>#DIV/0!</v>
      </c>
      <c r="FH33" s="2459" t="e">
        <f t="shared" si="45"/>
        <v>#DIV/0!</v>
      </c>
      <c r="FI33" s="2459" t="e">
        <f t="shared" si="45"/>
        <v>#DIV/0!</v>
      </c>
      <c r="FJ33" s="2459" t="e">
        <f t="shared" si="45"/>
        <v>#DIV/0!</v>
      </c>
      <c r="FK33" s="2460" t="e">
        <f t="shared" si="45"/>
        <v>#DIV/0!</v>
      </c>
      <c r="FL33" s="605"/>
      <c r="FM33" s="567"/>
      <c r="FO33" s="1141"/>
      <c r="FP33" s="543">
        <v>26</v>
      </c>
      <c r="FQ33" s="544">
        <f t="shared" si="24"/>
        <v>0</v>
      </c>
      <c r="FR33" s="544">
        <f t="shared" si="25"/>
        <v>0</v>
      </c>
      <c r="FS33" s="623"/>
      <c r="FT33" s="2459" t="e">
        <f>CONCATENATE("I don't know the true Cpk, but based on a random sample of ",$J$11,", I am ",TEXT($I$28,"0.0%")," confident that it is between ",TEXT($M$28,"0.00"), " and ",TEXT($M$29,"0.00."))</f>
        <v>#DIV/0!</v>
      </c>
      <c r="FU33" s="2459" t="e">
        <f t="shared" si="46"/>
        <v>#DIV/0!</v>
      </c>
      <c r="FV33" s="2459" t="e">
        <f t="shared" si="46"/>
        <v>#DIV/0!</v>
      </c>
      <c r="FW33" s="2459" t="e">
        <f t="shared" si="46"/>
        <v>#DIV/0!</v>
      </c>
      <c r="FX33" s="2459" t="e">
        <f t="shared" si="46"/>
        <v>#DIV/0!</v>
      </c>
      <c r="FY33" s="2460" t="e">
        <f t="shared" si="46"/>
        <v>#DIV/0!</v>
      </c>
      <c r="FZ33" s="605"/>
      <c r="GA33" s="567"/>
      <c r="GB33" s="622"/>
      <c r="GC33" s="1141"/>
      <c r="GD33" s="543">
        <v>26</v>
      </c>
      <c r="GE33" s="544">
        <f t="shared" si="26"/>
        <v>0</v>
      </c>
      <c r="GF33" s="544">
        <f t="shared" si="27"/>
        <v>0</v>
      </c>
      <c r="GG33" s="623"/>
      <c r="GH33" s="2459" t="e">
        <f>CONCATENATE("I don't know the true Cpk, but based on a random sample of ",$J$11,", I am ",TEXT($I$28,"0.0%")," confident that it is between ",TEXT($M$28,"0.00"), " and ",TEXT($M$29,"0.00."))</f>
        <v>#DIV/0!</v>
      </c>
      <c r="GI33" s="2459" t="e">
        <f t="shared" si="47"/>
        <v>#DIV/0!</v>
      </c>
      <c r="GJ33" s="2459" t="e">
        <f t="shared" si="47"/>
        <v>#DIV/0!</v>
      </c>
      <c r="GK33" s="2459" t="e">
        <f t="shared" si="47"/>
        <v>#DIV/0!</v>
      </c>
      <c r="GL33" s="2459" t="e">
        <f t="shared" si="47"/>
        <v>#DIV/0!</v>
      </c>
      <c r="GM33" s="2460" t="e">
        <f t="shared" si="47"/>
        <v>#DIV/0!</v>
      </c>
      <c r="GN33" s="605"/>
      <c r="GO33" s="567"/>
      <c r="GP33" s="551"/>
      <c r="GQ33" s="1141"/>
      <c r="GR33" s="543">
        <v>26</v>
      </c>
      <c r="GS33" s="544">
        <f t="shared" si="28"/>
        <v>0</v>
      </c>
      <c r="GT33" s="544">
        <f t="shared" si="29"/>
        <v>0</v>
      </c>
      <c r="GU33" s="623"/>
      <c r="GV33" s="2459" t="e">
        <f>CONCATENATE("I don't know the true Cpk, but based on a random sample of ",$J$11,", I am ",TEXT($I$28,"0.0%")," confident that it is between ",TEXT($M$28,"0.00"), " and ",TEXT($M$29,"0.00."))</f>
        <v>#DIV/0!</v>
      </c>
      <c r="GW33" s="2459" t="e">
        <f t="shared" si="48"/>
        <v>#DIV/0!</v>
      </c>
      <c r="GX33" s="2459" t="e">
        <f t="shared" si="48"/>
        <v>#DIV/0!</v>
      </c>
      <c r="GY33" s="2459" t="e">
        <f t="shared" si="48"/>
        <v>#DIV/0!</v>
      </c>
      <c r="GZ33" s="2459" t="e">
        <f t="shared" si="48"/>
        <v>#DIV/0!</v>
      </c>
      <c r="HA33" s="2460" t="e">
        <f t="shared" si="48"/>
        <v>#DIV/0!</v>
      </c>
      <c r="HB33" s="605"/>
      <c r="HC33" s="567"/>
      <c r="HD33" s="552"/>
      <c r="HE33" s="1141"/>
      <c r="HF33" s="543">
        <v>26</v>
      </c>
      <c r="HG33" s="544">
        <f t="shared" si="30"/>
        <v>0</v>
      </c>
      <c r="HH33" s="544">
        <f t="shared" si="31"/>
        <v>0</v>
      </c>
      <c r="HI33" s="623"/>
      <c r="HJ33" s="2459" t="e">
        <f>CONCATENATE("I don't know the true Cpk, but based on a random sample of ",$J$11,", I am ",TEXT($I$28,"0.0%")," confident that it is between ",TEXT($M$28,"0.00"), " and ",TEXT($M$29,"0.00."))</f>
        <v>#DIV/0!</v>
      </c>
      <c r="HK33" s="2459" t="e">
        <f t="shared" si="49"/>
        <v>#DIV/0!</v>
      </c>
      <c r="HL33" s="2459" t="e">
        <f t="shared" si="49"/>
        <v>#DIV/0!</v>
      </c>
      <c r="HM33" s="2459" t="e">
        <f t="shared" si="49"/>
        <v>#DIV/0!</v>
      </c>
      <c r="HN33" s="2459" t="e">
        <f t="shared" si="49"/>
        <v>#DIV/0!</v>
      </c>
      <c r="HO33" s="2460" t="e">
        <f t="shared" si="49"/>
        <v>#DIV/0!</v>
      </c>
      <c r="HP33" s="605"/>
      <c r="HQ33" s="567"/>
      <c r="HR33" s="552"/>
      <c r="HS33" s="1141"/>
      <c r="HT33" s="543">
        <v>26</v>
      </c>
      <c r="HU33" s="544">
        <f t="shared" si="32"/>
        <v>0</v>
      </c>
      <c r="HV33" s="544">
        <f t="shared" si="33"/>
        <v>0</v>
      </c>
      <c r="HW33" s="623"/>
      <c r="HX33" s="2459" t="e">
        <f>CONCATENATE("I don't know the true Cpk, but based on a random sample of ",$J$11,", I am ",TEXT($I$28,"0.0%")," confident that it is between ",TEXT($M$28,"0.00"), " and ",TEXT($M$29,"0.00."))</f>
        <v>#DIV/0!</v>
      </c>
      <c r="HY33" s="2459" t="e">
        <f t="shared" si="50"/>
        <v>#DIV/0!</v>
      </c>
      <c r="HZ33" s="2459" t="e">
        <f t="shared" si="50"/>
        <v>#DIV/0!</v>
      </c>
      <c r="IA33" s="2459" t="e">
        <f t="shared" si="50"/>
        <v>#DIV/0!</v>
      </c>
      <c r="IB33" s="2459" t="e">
        <f t="shared" si="50"/>
        <v>#DIV/0!</v>
      </c>
      <c r="IC33" s="2460" t="e">
        <f t="shared" si="50"/>
        <v>#DIV/0!</v>
      </c>
      <c r="ID33" s="605"/>
      <c r="IE33" s="567"/>
      <c r="IF33" s="624"/>
      <c r="IG33" s="1141"/>
      <c r="IH33" s="543">
        <v>26</v>
      </c>
      <c r="II33" s="544">
        <f t="shared" si="34"/>
        <v>0</v>
      </c>
      <c r="IJ33" s="544">
        <f t="shared" si="35"/>
        <v>0</v>
      </c>
      <c r="IK33" s="623"/>
      <c r="IL33" s="2459" t="e">
        <f>CONCATENATE("I don't know the true Cpk, but based on a random sample of ",$J$11,", I am ",TEXT($I$28,"0.0%")," confident that it is between ",TEXT($M$28,"0.00"), " and ",TEXT($M$29,"0.00."))</f>
        <v>#DIV/0!</v>
      </c>
      <c r="IM33" s="2459" t="e">
        <f t="shared" si="51"/>
        <v>#DIV/0!</v>
      </c>
      <c r="IN33" s="2459" t="e">
        <f t="shared" si="51"/>
        <v>#DIV/0!</v>
      </c>
      <c r="IO33" s="2459" t="e">
        <f t="shared" si="51"/>
        <v>#DIV/0!</v>
      </c>
      <c r="IP33" s="2459" t="e">
        <f t="shared" si="51"/>
        <v>#DIV/0!</v>
      </c>
      <c r="IQ33" s="2460" t="e">
        <f t="shared" si="51"/>
        <v>#DIV/0!</v>
      </c>
      <c r="IR33" s="605"/>
      <c r="IS33" s="567"/>
    </row>
    <row r="34" spans="1:253" s="497" customFormat="1">
      <c r="A34" s="494"/>
      <c r="B34" s="528"/>
      <c r="C34" s="1141"/>
      <c r="D34" s="543">
        <v>27</v>
      </c>
      <c r="E34" s="544">
        <f t="shared" si="0"/>
        <v>0</v>
      </c>
      <c r="F34" s="544">
        <f t="shared" si="1"/>
        <v>0</v>
      </c>
      <c r="G34" s="625"/>
      <c r="H34" s="2464"/>
      <c r="I34" s="2464"/>
      <c r="J34" s="2464"/>
      <c r="K34" s="2464"/>
      <c r="L34" s="2464"/>
      <c r="M34" s="2465"/>
      <c r="N34" s="605"/>
      <c r="O34" s="494"/>
      <c r="P34" s="494"/>
      <c r="Q34" s="1141"/>
      <c r="R34" s="543">
        <v>27</v>
      </c>
      <c r="S34" s="544">
        <f t="shared" si="2"/>
        <v>0</v>
      </c>
      <c r="T34" s="544">
        <f t="shared" si="3"/>
        <v>0</v>
      </c>
      <c r="U34" s="625"/>
      <c r="V34" s="2464"/>
      <c r="W34" s="2464"/>
      <c r="X34" s="2464"/>
      <c r="Y34" s="2464"/>
      <c r="Z34" s="2464"/>
      <c r="AA34" s="2465"/>
      <c r="AB34" s="605"/>
      <c r="AC34" s="494"/>
      <c r="AD34" s="494"/>
      <c r="AE34" s="1141"/>
      <c r="AF34" s="543">
        <v>27</v>
      </c>
      <c r="AG34" s="544">
        <f t="shared" si="4"/>
        <v>0</v>
      </c>
      <c r="AH34" s="544">
        <f t="shared" si="5"/>
        <v>0</v>
      </c>
      <c r="AI34" s="625"/>
      <c r="AJ34" s="2461" t="e">
        <f>CONCATENATE("I don't know the true Cpk, but based on a random sample of ",$J$11,", I am ",TEXT($I$28,"0.0%")," confident that it is between ",TEXT($M$28,"0.00"), " and ",TEXT($M$29,"0.00."))</f>
        <v>#DIV/0!</v>
      </c>
      <c r="AK34" s="2461" t="e">
        <f t="shared" si="36"/>
        <v>#DIV/0!</v>
      </c>
      <c r="AL34" s="2461" t="e">
        <f t="shared" si="36"/>
        <v>#DIV/0!</v>
      </c>
      <c r="AM34" s="2461" t="e">
        <f t="shared" si="36"/>
        <v>#DIV/0!</v>
      </c>
      <c r="AN34" s="2461" t="e">
        <f t="shared" si="36"/>
        <v>#DIV/0!</v>
      </c>
      <c r="AO34" s="2462" t="e">
        <f t="shared" si="36"/>
        <v>#DIV/0!</v>
      </c>
      <c r="AP34" s="605"/>
      <c r="AQ34" s="494"/>
      <c r="AR34" s="494"/>
      <c r="AS34" s="1141"/>
      <c r="AT34" s="543">
        <v>27</v>
      </c>
      <c r="AU34" s="544">
        <f t="shared" si="6"/>
        <v>0</v>
      </c>
      <c r="AV34" s="544">
        <f t="shared" si="7"/>
        <v>0</v>
      </c>
      <c r="AW34" s="625"/>
      <c r="AX34" s="2461" t="e">
        <f>CONCATENATE("I don't know the true Cpk, but based on a random sample of ",$J$11,", I am ",TEXT($I$28,"0.0%")," confident that it is between ",TEXT($M$28,"0.00"), " and ",TEXT($M$29,"0.00."))</f>
        <v>#DIV/0!</v>
      </c>
      <c r="AY34" s="2461" t="e">
        <f t="shared" si="37"/>
        <v>#DIV/0!</v>
      </c>
      <c r="AZ34" s="2461" t="e">
        <f t="shared" si="37"/>
        <v>#DIV/0!</v>
      </c>
      <c r="BA34" s="2461" t="e">
        <f t="shared" si="37"/>
        <v>#DIV/0!</v>
      </c>
      <c r="BB34" s="2461" t="e">
        <f t="shared" si="37"/>
        <v>#DIV/0!</v>
      </c>
      <c r="BC34" s="2462" t="e">
        <f t="shared" si="37"/>
        <v>#DIV/0!</v>
      </c>
      <c r="BD34" s="605"/>
      <c r="BE34" s="494"/>
      <c r="BF34" s="494"/>
      <c r="BG34" s="1141"/>
      <c r="BH34" s="543">
        <v>27</v>
      </c>
      <c r="BI34" s="544">
        <f t="shared" si="8"/>
        <v>0</v>
      </c>
      <c r="BJ34" s="544">
        <f t="shared" si="9"/>
        <v>0</v>
      </c>
      <c r="BK34" s="625"/>
      <c r="BL34" s="2461" t="e">
        <f>CONCATENATE("I don't know the true Cpk, but based on a random sample of ",$J$11,", I am ",TEXT($I$28,"0.0%")," confident that it is between ",TEXT($M$28,"0.00"), " and ",TEXT($M$29,"0.00."))</f>
        <v>#DIV/0!</v>
      </c>
      <c r="BM34" s="2461" t="e">
        <f t="shared" si="38"/>
        <v>#DIV/0!</v>
      </c>
      <c r="BN34" s="2461" t="e">
        <f t="shared" si="38"/>
        <v>#DIV/0!</v>
      </c>
      <c r="BO34" s="2461" t="e">
        <f t="shared" si="38"/>
        <v>#DIV/0!</v>
      </c>
      <c r="BP34" s="2461" t="e">
        <f t="shared" si="38"/>
        <v>#DIV/0!</v>
      </c>
      <c r="BQ34" s="2462" t="e">
        <f t="shared" si="38"/>
        <v>#DIV/0!</v>
      </c>
      <c r="BR34" s="605"/>
      <c r="BS34" s="494"/>
      <c r="BT34" s="494"/>
      <c r="BU34" s="1141"/>
      <c r="BV34" s="543">
        <v>27</v>
      </c>
      <c r="BW34" s="544">
        <f t="shared" si="10"/>
        <v>0</v>
      </c>
      <c r="BX34" s="544">
        <f t="shared" si="11"/>
        <v>0</v>
      </c>
      <c r="BY34" s="625"/>
      <c r="BZ34" s="2461" t="e">
        <f>CONCATENATE("I don't know the true Cpk, but based on a random sample of ",$J$11,", I am ",TEXT($I$28,"0.0%")," confident that it is between ",TEXT($M$28,"0.00"), " and ",TEXT($M$29,"0.00."))</f>
        <v>#DIV/0!</v>
      </c>
      <c r="CA34" s="2461" t="e">
        <f t="shared" si="39"/>
        <v>#DIV/0!</v>
      </c>
      <c r="CB34" s="2461" t="e">
        <f t="shared" si="39"/>
        <v>#DIV/0!</v>
      </c>
      <c r="CC34" s="2461" t="e">
        <f t="shared" si="39"/>
        <v>#DIV/0!</v>
      </c>
      <c r="CD34" s="2461" t="e">
        <f t="shared" si="39"/>
        <v>#DIV/0!</v>
      </c>
      <c r="CE34" s="2462" t="e">
        <f t="shared" si="39"/>
        <v>#DIV/0!</v>
      </c>
      <c r="CF34" s="605"/>
      <c r="CG34" s="494"/>
      <c r="CH34" s="494"/>
      <c r="CI34" s="1141"/>
      <c r="CJ34" s="543">
        <v>27</v>
      </c>
      <c r="CK34" s="544">
        <f t="shared" si="12"/>
        <v>0</v>
      </c>
      <c r="CL34" s="544">
        <f t="shared" si="13"/>
        <v>0</v>
      </c>
      <c r="CM34" s="625"/>
      <c r="CN34" s="2461" t="e">
        <f>CONCATENATE("I don't know the true Cpk, but based on a random sample of ",$J$11,", I am ",TEXT($I$28,"0.0%")," confident that it is between ",TEXT($M$28,"0.00"), " and ",TEXT($M$29,"0.00."))</f>
        <v>#DIV/0!</v>
      </c>
      <c r="CO34" s="2461" t="e">
        <f t="shared" si="40"/>
        <v>#DIV/0!</v>
      </c>
      <c r="CP34" s="2461" t="e">
        <f t="shared" si="40"/>
        <v>#DIV/0!</v>
      </c>
      <c r="CQ34" s="2461" t="e">
        <f t="shared" si="40"/>
        <v>#DIV/0!</v>
      </c>
      <c r="CR34" s="2461" t="e">
        <f t="shared" si="40"/>
        <v>#DIV/0!</v>
      </c>
      <c r="CS34" s="2462" t="e">
        <f t="shared" si="40"/>
        <v>#DIV/0!</v>
      </c>
      <c r="CT34" s="605"/>
      <c r="CU34" s="494"/>
      <c r="CV34" s="494"/>
      <c r="CW34" s="1141"/>
      <c r="CX34" s="543">
        <v>27</v>
      </c>
      <c r="CY34" s="544">
        <f t="shared" si="14"/>
        <v>0</v>
      </c>
      <c r="CZ34" s="544">
        <f t="shared" si="15"/>
        <v>0</v>
      </c>
      <c r="DA34" s="625"/>
      <c r="DB34" s="2461" t="e">
        <f>CONCATENATE("I don't know the true Cpk, but based on a random sample of ",$J$11,", I am ",TEXT($I$28,"0.0%")," confident that it is between ",TEXT($M$28,"0.00"), " and ",TEXT($M$29,"0.00."))</f>
        <v>#DIV/0!</v>
      </c>
      <c r="DC34" s="2461" t="e">
        <f t="shared" si="41"/>
        <v>#DIV/0!</v>
      </c>
      <c r="DD34" s="2461" t="e">
        <f t="shared" si="41"/>
        <v>#DIV/0!</v>
      </c>
      <c r="DE34" s="2461" t="e">
        <f t="shared" si="41"/>
        <v>#DIV/0!</v>
      </c>
      <c r="DF34" s="2461" t="e">
        <f t="shared" si="41"/>
        <v>#DIV/0!</v>
      </c>
      <c r="DG34" s="2462" t="e">
        <f t="shared" si="41"/>
        <v>#DIV/0!</v>
      </c>
      <c r="DH34" s="605"/>
      <c r="DI34" s="494"/>
      <c r="DJ34" s="494"/>
      <c r="DK34" s="1141"/>
      <c r="DL34" s="543">
        <v>27</v>
      </c>
      <c r="DM34" s="544">
        <f t="shared" si="16"/>
        <v>0</v>
      </c>
      <c r="DN34" s="544">
        <f t="shared" si="17"/>
        <v>0</v>
      </c>
      <c r="DO34" s="625"/>
      <c r="DP34" s="2461" t="e">
        <f>CONCATENATE("I don't know the true Cpk, but based on a random sample of ",$J$11,", I am ",TEXT($I$28,"0.0%")," confident that it is between ",TEXT($M$28,"0.00"), " and ",TEXT($M$29,"0.00."))</f>
        <v>#DIV/0!</v>
      </c>
      <c r="DQ34" s="2461" t="e">
        <f t="shared" si="42"/>
        <v>#DIV/0!</v>
      </c>
      <c r="DR34" s="2461" t="e">
        <f t="shared" si="42"/>
        <v>#DIV/0!</v>
      </c>
      <c r="DS34" s="2461" t="e">
        <f t="shared" si="42"/>
        <v>#DIV/0!</v>
      </c>
      <c r="DT34" s="2461" t="e">
        <f t="shared" si="42"/>
        <v>#DIV/0!</v>
      </c>
      <c r="DU34" s="2462" t="e">
        <f t="shared" si="42"/>
        <v>#DIV/0!</v>
      </c>
      <c r="DV34" s="605"/>
      <c r="DW34" s="494"/>
      <c r="DX34" s="494"/>
      <c r="DY34" s="1141"/>
      <c r="DZ34" s="543">
        <v>27</v>
      </c>
      <c r="EA34" s="544">
        <f t="shared" si="18"/>
        <v>0</v>
      </c>
      <c r="EB34" s="544">
        <f t="shared" si="19"/>
        <v>0</v>
      </c>
      <c r="EC34" s="625"/>
      <c r="ED34" s="2461" t="e">
        <f>CONCATENATE("I don't know the true Cpk, but based on a random sample of ",$J$11,", I am ",TEXT($I$28,"0.0%")," confident that it is between ",TEXT($M$28,"0.00"), " and ",TEXT($M$29,"0.00."))</f>
        <v>#DIV/0!</v>
      </c>
      <c r="EE34" s="2461" t="e">
        <f t="shared" si="43"/>
        <v>#DIV/0!</v>
      </c>
      <c r="EF34" s="2461" t="e">
        <f t="shared" si="43"/>
        <v>#DIV/0!</v>
      </c>
      <c r="EG34" s="2461" t="e">
        <f t="shared" si="43"/>
        <v>#DIV/0!</v>
      </c>
      <c r="EH34" s="2461" t="e">
        <f t="shared" si="43"/>
        <v>#DIV/0!</v>
      </c>
      <c r="EI34" s="2462" t="e">
        <f t="shared" si="43"/>
        <v>#DIV/0!</v>
      </c>
      <c r="EJ34" s="605"/>
      <c r="EK34" s="494"/>
      <c r="EL34" s="494"/>
      <c r="EM34" s="1141"/>
      <c r="EN34" s="543">
        <v>27</v>
      </c>
      <c r="EO34" s="544">
        <f t="shared" si="20"/>
        <v>0</v>
      </c>
      <c r="EP34" s="544">
        <f t="shared" si="21"/>
        <v>0</v>
      </c>
      <c r="EQ34" s="625"/>
      <c r="ER34" s="2461" t="e">
        <f>CONCATENATE("I don't know the true Cpk, but based on a random sample of ",$J$11,", I am ",TEXT($I$28,"0.0%")," confident that it is between ",TEXT($M$28,"0.00"), " and ",TEXT($M$29,"0.00."))</f>
        <v>#DIV/0!</v>
      </c>
      <c r="ES34" s="2461" t="e">
        <f t="shared" si="44"/>
        <v>#DIV/0!</v>
      </c>
      <c r="ET34" s="2461" t="e">
        <f t="shared" si="44"/>
        <v>#DIV/0!</v>
      </c>
      <c r="EU34" s="2461" t="e">
        <f t="shared" si="44"/>
        <v>#DIV/0!</v>
      </c>
      <c r="EV34" s="2461" t="e">
        <f t="shared" si="44"/>
        <v>#DIV/0!</v>
      </c>
      <c r="EW34" s="2462" t="e">
        <f t="shared" si="44"/>
        <v>#DIV/0!</v>
      </c>
      <c r="EX34" s="605"/>
      <c r="EY34" s="494"/>
      <c r="EZ34" s="622"/>
      <c r="FA34" s="1141"/>
      <c r="FB34" s="543">
        <v>27</v>
      </c>
      <c r="FC34" s="544">
        <f t="shared" si="22"/>
        <v>0</v>
      </c>
      <c r="FD34" s="544">
        <f t="shared" si="23"/>
        <v>0</v>
      </c>
      <c r="FE34" s="625"/>
      <c r="FF34" s="2461" t="e">
        <f>CONCATENATE("I don't know the true Cpk, but based on a random sample of ",$J$11,", I am ",TEXT($I$28,"0.0%")," confident that it is between ",TEXT($M$28,"0.00"), " and ",TEXT($M$29,"0.00."))</f>
        <v>#DIV/0!</v>
      </c>
      <c r="FG34" s="2461" t="e">
        <f t="shared" si="45"/>
        <v>#DIV/0!</v>
      </c>
      <c r="FH34" s="2461" t="e">
        <f t="shared" si="45"/>
        <v>#DIV/0!</v>
      </c>
      <c r="FI34" s="2461" t="e">
        <f t="shared" si="45"/>
        <v>#DIV/0!</v>
      </c>
      <c r="FJ34" s="2461" t="e">
        <f t="shared" si="45"/>
        <v>#DIV/0!</v>
      </c>
      <c r="FK34" s="2462" t="e">
        <f t="shared" si="45"/>
        <v>#DIV/0!</v>
      </c>
      <c r="FL34" s="605"/>
      <c r="FM34" s="494"/>
      <c r="FO34" s="1141"/>
      <c r="FP34" s="543">
        <v>27</v>
      </c>
      <c r="FQ34" s="544">
        <f t="shared" si="24"/>
        <v>0</v>
      </c>
      <c r="FR34" s="544">
        <f t="shared" si="25"/>
        <v>0</v>
      </c>
      <c r="FS34" s="625"/>
      <c r="FT34" s="2461" t="e">
        <f>CONCATENATE("I don't know the true Cpk, but based on a random sample of ",$J$11,", I am ",TEXT($I$28,"0.0%")," confident that it is between ",TEXT($M$28,"0.00"), " and ",TEXT($M$29,"0.00."))</f>
        <v>#DIV/0!</v>
      </c>
      <c r="FU34" s="2461" t="e">
        <f t="shared" si="46"/>
        <v>#DIV/0!</v>
      </c>
      <c r="FV34" s="2461" t="e">
        <f t="shared" si="46"/>
        <v>#DIV/0!</v>
      </c>
      <c r="FW34" s="2461" t="e">
        <f t="shared" si="46"/>
        <v>#DIV/0!</v>
      </c>
      <c r="FX34" s="2461" t="e">
        <f t="shared" si="46"/>
        <v>#DIV/0!</v>
      </c>
      <c r="FY34" s="2462" t="e">
        <f t="shared" si="46"/>
        <v>#DIV/0!</v>
      </c>
      <c r="FZ34" s="605"/>
      <c r="GA34" s="494"/>
      <c r="GB34" s="622"/>
      <c r="GC34" s="1141"/>
      <c r="GD34" s="543">
        <v>27</v>
      </c>
      <c r="GE34" s="544">
        <f t="shared" si="26"/>
        <v>0</v>
      </c>
      <c r="GF34" s="544">
        <f t="shared" si="27"/>
        <v>0</v>
      </c>
      <c r="GG34" s="625"/>
      <c r="GH34" s="2461" t="e">
        <f>CONCATENATE("I don't know the true Cpk, but based on a random sample of ",$J$11,", I am ",TEXT($I$28,"0.0%")," confident that it is between ",TEXT($M$28,"0.00"), " and ",TEXT($M$29,"0.00."))</f>
        <v>#DIV/0!</v>
      </c>
      <c r="GI34" s="2461" t="e">
        <f t="shared" si="47"/>
        <v>#DIV/0!</v>
      </c>
      <c r="GJ34" s="2461" t="e">
        <f t="shared" si="47"/>
        <v>#DIV/0!</v>
      </c>
      <c r="GK34" s="2461" t="e">
        <f t="shared" si="47"/>
        <v>#DIV/0!</v>
      </c>
      <c r="GL34" s="2461" t="e">
        <f t="shared" si="47"/>
        <v>#DIV/0!</v>
      </c>
      <c r="GM34" s="2462" t="e">
        <f t="shared" si="47"/>
        <v>#DIV/0!</v>
      </c>
      <c r="GN34" s="605"/>
      <c r="GO34" s="494"/>
      <c r="GP34" s="551"/>
      <c r="GQ34" s="1141"/>
      <c r="GR34" s="543">
        <v>27</v>
      </c>
      <c r="GS34" s="544">
        <f t="shared" si="28"/>
        <v>0</v>
      </c>
      <c r="GT34" s="544">
        <f t="shared" si="29"/>
        <v>0</v>
      </c>
      <c r="GU34" s="625"/>
      <c r="GV34" s="2461" t="e">
        <f>CONCATENATE("I don't know the true Cpk, but based on a random sample of ",$J$11,", I am ",TEXT($I$28,"0.0%")," confident that it is between ",TEXT($M$28,"0.00"), " and ",TEXT($M$29,"0.00."))</f>
        <v>#DIV/0!</v>
      </c>
      <c r="GW34" s="2461" t="e">
        <f t="shared" si="48"/>
        <v>#DIV/0!</v>
      </c>
      <c r="GX34" s="2461" t="e">
        <f t="shared" si="48"/>
        <v>#DIV/0!</v>
      </c>
      <c r="GY34" s="2461" t="e">
        <f t="shared" si="48"/>
        <v>#DIV/0!</v>
      </c>
      <c r="GZ34" s="2461" t="e">
        <f t="shared" si="48"/>
        <v>#DIV/0!</v>
      </c>
      <c r="HA34" s="2462" t="e">
        <f t="shared" si="48"/>
        <v>#DIV/0!</v>
      </c>
      <c r="HB34" s="605"/>
      <c r="HC34" s="494"/>
      <c r="HD34" s="552"/>
      <c r="HE34" s="1141"/>
      <c r="HF34" s="543">
        <v>27</v>
      </c>
      <c r="HG34" s="544">
        <f t="shared" si="30"/>
        <v>0</v>
      </c>
      <c r="HH34" s="544">
        <f t="shared" si="31"/>
        <v>0</v>
      </c>
      <c r="HI34" s="625"/>
      <c r="HJ34" s="2461" t="e">
        <f>CONCATENATE("I don't know the true Cpk, but based on a random sample of ",$J$11,", I am ",TEXT($I$28,"0.0%")," confident that it is between ",TEXT($M$28,"0.00"), " and ",TEXT($M$29,"0.00."))</f>
        <v>#DIV/0!</v>
      </c>
      <c r="HK34" s="2461" t="e">
        <f t="shared" si="49"/>
        <v>#DIV/0!</v>
      </c>
      <c r="HL34" s="2461" t="e">
        <f t="shared" si="49"/>
        <v>#DIV/0!</v>
      </c>
      <c r="HM34" s="2461" t="e">
        <f t="shared" si="49"/>
        <v>#DIV/0!</v>
      </c>
      <c r="HN34" s="2461" t="e">
        <f t="shared" si="49"/>
        <v>#DIV/0!</v>
      </c>
      <c r="HO34" s="2462" t="e">
        <f t="shared" si="49"/>
        <v>#DIV/0!</v>
      </c>
      <c r="HP34" s="605"/>
      <c r="HQ34" s="494"/>
      <c r="HR34" s="552"/>
      <c r="HS34" s="1141"/>
      <c r="HT34" s="543">
        <v>27</v>
      </c>
      <c r="HU34" s="544">
        <f t="shared" si="32"/>
        <v>0</v>
      </c>
      <c r="HV34" s="544">
        <f t="shared" si="33"/>
        <v>0</v>
      </c>
      <c r="HW34" s="625"/>
      <c r="HX34" s="2461" t="e">
        <f>CONCATENATE("I don't know the true Cpk, but based on a random sample of ",$J$11,", I am ",TEXT($I$28,"0.0%")," confident that it is between ",TEXT($M$28,"0.00"), " and ",TEXT($M$29,"0.00."))</f>
        <v>#DIV/0!</v>
      </c>
      <c r="HY34" s="2461" t="e">
        <f t="shared" si="50"/>
        <v>#DIV/0!</v>
      </c>
      <c r="HZ34" s="2461" t="e">
        <f t="shared" si="50"/>
        <v>#DIV/0!</v>
      </c>
      <c r="IA34" s="2461" t="e">
        <f t="shared" si="50"/>
        <v>#DIV/0!</v>
      </c>
      <c r="IB34" s="2461" t="e">
        <f t="shared" si="50"/>
        <v>#DIV/0!</v>
      </c>
      <c r="IC34" s="2462" t="e">
        <f t="shared" si="50"/>
        <v>#DIV/0!</v>
      </c>
      <c r="ID34" s="605"/>
      <c r="IE34" s="494"/>
      <c r="IG34" s="1141"/>
      <c r="IH34" s="543">
        <v>27</v>
      </c>
      <c r="II34" s="544">
        <f t="shared" si="34"/>
        <v>0</v>
      </c>
      <c r="IJ34" s="544">
        <f t="shared" si="35"/>
        <v>0</v>
      </c>
      <c r="IK34" s="625"/>
      <c r="IL34" s="2461" t="e">
        <f>CONCATENATE("I don't know the true Cpk, but based on a random sample of ",$J$11,", I am ",TEXT($I$28,"0.0%")," confident that it is between ",TEXT($M$28,"0.00"), " and ",TEXT($M$29,"0.00."))</f>
        <v>#DIV/0!</v>
      </c>
      <c r="IM34" s="2461" t="e">
        <f t="shared" si="51"/>
        <v>#DIV/0!</v>
      </c>
      <c r="IN34" s="2461" t="e">
        <f t="shared" si="51"/>
        <v>#DIV/0!</v>
      </c>
      <c r="IO34" s="2461" t="e">
        <f t="shared" si="51"/>
        <v>#DIV/0!</v>
      </c>
      <c r="IP34" s="2461" t="e">
        <f t="shared" si="51"/>
        <v>#DIV/0!</v>
      </c>
      <c r="IQ34" s="2462" t="e">
        <f t="shared" si="51"/>
        <v>#DIV/0!</v>
      </c>
      <c r="IR34" s="605"/>
      <c r="IS34" s="494"/>
    </row>
    <row r="35" spans="1:253" s="497" customFormat="1">
      <c r="A35" s="494"/>
      <c r="B35" s="528"/>
      <c r="C35" s="1141"/>
      <c r="D35" s="543">
        <v>28</v>
      </c>
      <c r="E35" s="544">
        <f t="shared" si="0"/>
        <v>0</v>
      </c>
      <c r="F35" s="544">
        <f t="shared" si="1"/>
        <v>0</v>
      </c>
      <c r="G35" s="495"/>
      <c r="H35" s="495"/>
      <c r="I35" s="495"/>
      <c r="J35" s="604"/>
      <c r="K35" s="495"/>
      <c r="L35" s="495"/>
      <c r="M35" s="495"/>
      <c r="N35" s="626"/>
      <c r="O35" s="494"/>
      <c r="P35" s="494"/>
      <c r="Q35" s="1141"/>
      <c r="R35" s="543">
        <v>28</v>
      </c>
      <c r="S35" s="544">
        <f t="shared" si="2"/>
        <v>0</v>
      </c>
      <c r="T35" s="544">
        <f t="shared" si="3"/>
        <v>0</v>
      </c>
      <c r="U35" s="495"/>
      <c r="V35" s="495"/>
      <c r="W35" s="495"/>
      <c r="X35" s="604"/>
      <c r="Y35" s="495"/>
      <c r="Z35" s="495"/>
      <c r="AA35" s="495"/>
      <c r="AB35" s="626"/>
      <c r="AC35" s="494"/>
      <c r="AD35" s="494"/>
      <c r="AE35" s="1141"/>
      <c r="AF35" s="543">
        <v>28</v>
      </c>
      <c r="AG35" s="544">
        <f t="shared" si="4"/>
        <v>0</v>
      </c>
      <c r="AH35" s="544">
        <f t="shared" si="5"/>
        <v>0</v>
      </c>
      <c r="AI35" s="495"/>
      <c r="AJ35" s="495"/>
      <c r="AK35" s="495"/>
      <c r="AL35" s="604"/>
      <c r="AM35" s="495"/>
      <c r="AN35" s="495"/>
      <c r="AO35" s="495"/>
      <c r="AP35" s="626"/>
      <c r="AQ35" s="494"/>
      <c r="AR35" s="494"/>
      <c r="AS35" s="1141"/>
      <c r="AT35" s="543">
        <v>28</v>
      </c>
      <c r="AU35" s="544">
        <f t="shared" si="6"/>
        <v>0</v>
      </c>
      <c r="AV35" s="544">
        <f t="shared" si="7"/>
        <v>0</v>
      </c>
      <c r="AW35" s="495"/>
      <c r="AX35" s="495"/>
      <c r="AY35" s="495"/>
      <c r="AZ35" s="604"/>
      <c r="BA35" s="495"/>
      <c r="BB35" s="495"/>
      <c r="BC35" s="495"/>
      <c r="BD35" s="626"/>
      <c r="BE35" s="494"/>
      <c r="BF35" s="494"/>
      <c r="BG35" s="1141"/>
      <c r="BH35" s="543">
        <v>28</v>
      </c>
      <c r="BI35" s="544">
        <f t="shared" si="8"/>
        <v>0</v>
      </c>
      <c r="BJ35" s="544">
        <f t="shared" si="9"/>
        <v>0</v>
      </c>
      <c r="BK35" s="495"/>
      <c r="BL35" s="495"/>
      <c r="BM35" s="495"/>
      <c r="BN35" s="604"/>
      <c r="BO35" s="495"/>
      <c r="BP35" s="495"/>
      <c r="BQ35" s="495"/>
      <c r="BR35" s="626"/>
      <c r="BS35" s="494"/>
      <c r="BT35" s="494"/>
      <c r="BU35" s="1141"/>
      <c r="BV35" s="543">
        <v>28</v>
      </c>
      <c r="BW35" s="544">
        <f t="shared" si="10"/>
        <v>0</v>
      </c>
      <c r="BX35" s="544">
        <f t="shared" si="11"/>
        <v>0</v>
      </c>
      <c r="BY35" s="495"/>
      <c r="BZ35" s="495"/>
      <c r="CA35" s="495"/>
      <c r="CB35" s="604"/>
      <c r="CC35" s="495"/>
      <c r="CD35" s="495"/>
      <c r="CE35" s="495"/>
      <c r="CF35" s="626"/>
      <c r="CG35" s="494"/>
      <c r="CH35" s="494"/>
      <c r="CI35" s="1141"/>
      <c r="CJ35" s="543">
        <v>28</v>
      </c>
      <c r="CK35" s="544">
        <f t="shared" si="12"/>
        <v>0</v>
      </c>
      <c r="CL35" s="544">
        <f t="shared" si="13"/>
        <v>0</v>
      </c>
      <c r="CM35" s="495"/>
      <c r="CN35" s="495"/>
      <c r="CO35" s="495"/>
      <c r="CP35" s="604"/>
      <c r="CQ35" s="495"/>
      <c r="CR35" s="495"/>
      <c r="CS35" s="495"/>
      <c r="CT35" s="626"/>
      <c r="CU35" s="494"/>
      <c r="CV35" s="494"/>
      <c r="CW35" s="1141"/>
      <c r="CX35" s="543">
        <v>28</v>
      </c>
      <c r="CY35" s="544">
        <f t="shared" si="14"/>
        <v>0</v>
      </c>
      <c r="CZ35" s="544">
        <f t="shared" si="15"/>
        <v>0</v>
      </c>
      <c r="DA35" s="495"/>
      <c r="DB35" s="495"/>
      <c r="DC35" s="495"/>
      <c r="DD35" s="604"/>
      <c r="DE35" s="495"/>
      <c r="DF35" s="495"/>
      <c r="DG35" s="495"/>
      <c r="DH35" s="626"/>
      <c r="DI35" s="494"/>
      <c r="DJ35" s="494"/>
      <c r="DK35" s="1141"/>
      <c r="DL35" s="543">
        <v>28</v>
      </c>
      <c r="DM35" s="544">
        <f t="shared" si="16"/>
        <v>0</v>
      </c>
      <c r="DN35" s="544">
        <f t="shared" si="17"/>
        <v>0</v>
      </c>
      <c r="DO35" s="495"/>
      <c r="DP35" s="495"/>
      <c r="DQ35" s="495"/>
      <c r="DR35" s="604"/>
      <c r="DS35" s="495"/>
      <c r="DT35" s="495"/>
      <c r="DU35" s="495"/>
      <c r="DV35" s="626"/>
      <c r="DW35" s="494"/>
      <c r="DX35" s="494"/>
      <c r="DY35" s="1141"/>
      <c r="DZ35" s="543">
        <v>28</v>
      </c>
      <c r="EA35" s="544">
        <f t="shared" si="18"/>
        <v>0</v>
      </c>
      <c r="EB35" s="544">
        <f t="shared" si="19"/>
        <v>0</v>
      </c>
      <c r="EC35" s="495"/>
      <c r="ED35" s="495"/>
      <c r="EE35" s="495"/>
      <c r="EF35" s="604"/>
      <c r="EG35" s="495"/>
      <c r="EH35" s="495"/>
      <c r="EI35" s="495"/>
      <c r="EJ35" s="626"/>
      <c r="EK35" s="494"/>
      <c r="EL35" s="494"/>
      <c r="EM35" s="1141"/>
      <c r="EN35" s="543">
        <v>28</v>
      </c>
      <c r="EO35" s="544">
        <f t="shared" si="20"/>
        <v>0</v>
      </c>
      <c r="EP35" s="544">
        <f t="shared" si="21"/>
        <v>0</v>
      </c>
      <c r="EQ35" s="495"/>
      <c r="ER35" s="495"/>
      <c r="ES35" s="495"/>
      <c r="ET35" s="604"/>
      <c r="EU35" s="495"/>
      <c r="EV35" s="495"/>
      <c r="EW35" s="495"/>
      <c r="EX35" s="626"/>
      <c r="EY35" s="494"/>
      <c r="EZ35" s="622"/>
      <c r="FA35" s="1141"/>
      <c r="FB35" s="543">
        <v>28</v>
      </c>
      <c r="FC35" s="544">
        <f t="shared" si="22"/>
        <v>0</v>
      </c>
      <c r="FD35" s="544">
        <f t="shared" si="23"/>
        <v>0</v>
      </c>
      <c r="FE35" s="495"/>
      <c r="FF35" s="495"/>
      <c r="FG35" s="495"/>
      <c r="FH35" s="604"/>
      <c r="FI35" s="495"/>
      <c r="FJ35" s="495"/>
      <c r="FK35" s="495"/>
      <c r="FL35" s="626"/>
      <c r="FM35" s="494"/>
      <c r="FO35" s="1141"/>
      <c r="FP35" s="543">
        <v>28</v>
      </c>
      <c r="FQ35" s="544">
        <f t="shared" si="24"/>
        <v>0</v>
      </c>
      <c r="FR35" s="544">
        <f t="shared" si="25"/>
        <v>0</v>
      </c>
      <c r="FS35" s="495"/>
      <c r="FT35" s="495"/>
      <c r="FU35" s="495"/>
      <c r="FV35" s="604"/>
      <c r="FW35" s="495"/>
      <c r="FX35" s="495"/>
      <c r="FY35" s="495"/>
      <c r="FZ35" s="626"/>
      <c r="GA35" s="494"/>
      <c r="GB35" s="622"/>
      <c r="GC35" s="1141"/>
      <c r="GD35" s="543">
        <v>28</v>
      </c>
      <c r="GE35" s="544">
        <f t="shared" si="26"/>
        <v>0</v>
      </c>
      <c r="GF35" s="544">
        <f t="shared" si="27"/>
        <v>0</v>
      </c>
      <c r="GG35" s="1082"/>
      <c r="GH35" s="1082"/>
      <c r="GI35" s="1082"/>
      <c r="GJ35" s="1083"/>
      <c r="GK35" s="1082"/>
      <c r="GL35" s="1082"/>
      <c r="GM35" s="1082"/>
      <c r="GN35" s="1136"/>
      <c r="GO35" s="1072"/>
      <c r="GP35" s="551"/>
      <c r="GQ35" s="1141"/>
      <c r="GR35" s="543">
        <v>28</v>
      </c>
      <c r="GS35" s="544">
        <f t="shared" si="28"/>
        <v>0</v>
      </c>
      <c r="GT35" s="544">
        <f t="shared" si="29"/>
        <v>0</v>
      </c>
      <c r="GU35" s="495"/>
      <c r="GV35" s="495"/>
      <c r="GW35" s="495"/>
      <c r="GX35" s="604"/>
      <c r="GY35" s="495"/>
      <c r="GZ35" s="495"/>
      <c r="HA35" s="495"/>
      <c r="HB35" s="626"/>
      <c r="HC35" s="494"/>
      <c r="HD35" s="552"/>
      <c r="HE35" s="1141"/>
      <c r="HF35" s="543">
        <v>28</v>
      </c>
      <c r="HG35" s="544">
        <f t="shared" si="30"/>
        <v>0</v>
      </c>
      <c r="HH35" s="544">
        <f t="shared" si="31"/>
        <v>0</v>
      </c>
      <c r="HI35" s="495"/>
      <c r="HJ35" s="495"/>
      <c r="HK35" s="495"/>
      <c r="HL35" s="604"/>
      <c r="HM35" s="495"/>
      <c r="HN35" s="495"/>
      <c r="HO35" s="495"/>
      <c r="HP35" s="626"/>
      <c r="HQ35" s="494"/>
      <c r="HR35" s="552"/>
      <c r="HS35" s="1141"/>
      <c r="HT35" s="543">
        <v>28</v>
      </c>
      <c r="HU35" s="544">
        <f t="shared" si="32"/>
        <v>0</v>
      </c>
      <c r="HV35" s="544">
        <f t="shared" si="33"/>
        <v>0</v>
      </c>
      <c r="HW35" s="495"/>
      <c r="HX35" s="495"/>
      <c r="HY35" s="495"/>
      <c r="HZ35" s="604"/>
      <c r="IA35" s="495"/>
      <c r="IB35" s="495"/>
      <c r="IC35" s="495"/>
      <c r="ID35" s="626"/>
      <c r="IE35" s="494"/>
      <c r="IG35" s="1141"/>
      <c r="IH35" s="543">
        <v>28</v>
      </c>
      <c r="II35" s="544">
        <f t="shared" si="34"/>
        <v>0</v>
      </c>
      <c r="IJ35" s="544">
        <f t="shared" si="35"/>
        <v>0</v>
      </c>
      <c r="IK35" s="495"/>
      <c r="IL35" s="495"/>
      <c r="IM35" s="495"/>
      <c r="IN35" s="604"/>
      <c r="IO35" s="495"/>
      <c r="IP35" s="495"/>
      <c r="IQ35" s="495"/>
      <c r="IR35" s="626"/>
      <c r="IS35" s="494"/>
    </row>
    <row r="36" spans="1:253" s="497" customFormat="1" ht="16" thickBot="1">
      <c r="A36" s="494"/>
      <c r="B36" s="528"/>
      <c r="C36" s="1141"/>
      <c r="D36" s="543">
        <v>29</v>
      </c>
      <c r="E36" s="544">
        <f t="shared" si="0"/>
        <v>0</v>
      </c>
      <c r="F36" s="544">
        <f t="shared" si="1"/>
        <v>0</v>
      </c>
      <c r="G36" s="494"/>
      <c r="H36" s="494"/>
      <c r="I36" s="494"/>
      <c r="J36" s="494"/>
      <c r="K36" s="494"/>
      <c r="L36" s="494"/>
      <c r="M36" s="494"/>
      <c r="N36" s="496"/>
      <c r="O36" s="494"/>
      <c r="P36" s="494"/>
      <c r="Q36" s="1141"/>
      <c r="R36" s="543">
        <v>29</v>
      </c>
      <c r="S36" s="544">
        <f t="shared" si="2"/>
        <v>0</v>
      </c>
      <c r="T36" s="544">
        <f t="shared" si="3"/>
        <v>0</v>
      </c>
      <c r="U36" s="2450"/>
      <c r="V36" s="2450"/>
      <c r="W36" s="2450"/>
      <c r="X36" s="2450"/>
      <c r="Y36" s="2450"/>
      <c r="Z36" s="2450"/>
      <c r="AA36" s="2450"/>
      <c r="AB36" s="2450"/>
      <c r="AC36" s="494"/>
      <c r="AD36" s="494"/>
      <c r="AE36" s="1141"/>
      <c r="AF36" s="543">
        <v>29</v>
      </c>
      <c r="AG36" s="544">
        <f t="shared" si="4"/>
        <v>0</v>
      </c>
      <c r="AH36" s="544">
        <f t="shared" si="5"/>
        <v>0</v>
      </c>
      <c r="AI36" s="2450"/>
      <c r="AJ36" s="2451"/>
      <c r="AK36" s="2451"/>
      <c r="AL36" s="2451"/>
      <c r="AM36" s="2451"/>
      <c r="AN36" s="2451"/>
      <c r="AO36" s="2451"/>
      <c r="AP36" s="2451"/>
      <c r="AQ36" s="494"/>
      <c r="AR36" s="494"/>
      <c r="AS36" s="1141"/>
      <c r="AT36" s="543">
        <v>29</v>
      </c>
      <c r="AU36" s="544">
        <f t="shared" si="6"/>
        <v>0</v>
      </c>
      <c r="AV36" s="544">
        <f t="shared" si="7"/>
        <v>0</v>
      </c>
      <c r="AW36" s="2454"/>
      <c r="AX36" s="2454"/>
      <c r="AY36" s="2454"/>
      <c r="AZ36" s="2454"/>
      <c r="BA36" s="2454"/>
      <c r="BB36" s="2454"/>
      <c r="BC36" s="2454"/>
      <c r="BD36" s="2454"/>
      <c r="BE36" s="1072"/>
      <c r="BF36" s="1072"/>
      <c r="BG36" s="1141"/>
      <c r="BH36" s="543">
        <v>29</v>
      </c>
      <c r="BI36" s="544">
        <f t="shared" si="8"/>
        <v>0</v>
      </c>
      <c r="BJ36" s="544">
        <f t="shared" si="9"/>
        <v>0</v>
      </c>
      <c r="BK36" s="2454"/>
      <c r="BL36" s="2454"/>
      <c r="BM36" s="2454"/>
      <c r="BN36" s="2454"/>
      <c r="BO36" s="2454"/>
      <c r="BP36" s="2454"/>
      <c r="BQ36" s="2454"/>
      <c r="BR36" s="2454"/>
      <c r="BS36" s="1072"/>
      <c r="BT36" s="1072"/>
      <c r="BU36" s="1141"/>
      <c r="BV36" s="543">
        <v>29</v>
      </c>
      <c r="BW36" s="544">
        <f t="shared" si="10"/>
        <v>0</v>
      </c>
      <c r="BX36" s="544">
        <f t="shared" si="11"/>
        <v>0</v>
      </c>
      <c r="BY36" s="2454"/>
      <c r="BZ36" s="2454"/>
      <c r="CA36" s="2454"/>
      <c r="CB36" s="2454"/>
      <c r="CC36" s="2454"/>
      <c r="CD36" s="2454"/>
      <c r="CE36" s="2454"/>
      <c r="CF36" s="2454"/>
      <c r="CG36" s="1072"/>
      <c r="CH36" s="1072"/>
      <c r="CI36" s="1141"/>
      <c r="CJ36" s="543">
        <v>29</v>
      </c>
      <c r="CK36" s="544">
        <f t="shared" si="12"/>
        <v>0</v>
      </c>
      <c r="CL36" s="544">
        <f t="shared" si="13"/>
        <v>0</v>
      </c>
      <c r="CM36" s="2450"/>
      <c r="CN36" s="2451"/>
      <c r="CO36" s="2451"/>
      <c r="CP36" s="2451"/>
      <c r="CQ36" s="2451"/>
      <c r="CR36" s="2451"/>
      <c r="CS36" s="2451"/>
      <c r="CT36" s="2451"/>
      <c r="CU36" s="494"/>
      <c r="CV36" s="494"/>
      <c r="CW36" s="1141"/>
      <c r="CX36" s="543">
        <v>29</v>
      </c>
      <c r="CY36" s="544">
        <f t="shared" si="14"/>
        <v>0</v>
      </c>
      <c r="CZ36" s="544">
        <f t="shared" si="15"/>
        <v>0</v>
      </c>
      <c r="DA36" s="2450"/>
      <c r="DB36" s="2451"/>
      <c r="DC36" s="2451"/>
      <c r="DD36" s="2451"/>
      <c r="DE36" s="2451"/>
      <c r="DF36" s="2451"/>
      <c r="DG36" s="2451"/>
      <c r="DH36" s="2451"/>
      <c r="DI36" s="494"/>
      <c r="DJ36" s="494"/>
      <c r="DK36" s="1141"/>
      <c r="DL36" s="543">
        <v>29</v>
      </c>
      <c r="DM36" s="544">
        <f t="shared" si="16"/>
        <v>0</v>
      </c>
      <c r="DN36" s="544">
        <f t="shared" si="17"/>
        <v>0</v>
      </c>
      <c r="DO36" s="2454"/>
      <c r="DP36" s="2454"/>
      <c r="DQ36" s="2454"/>
      <c r="DR36" s="2454"/>
      <c r="DS36" s="2454"/>
      <c r="DT36" s="2454"/>
      <c r="DU36" s="2454"/>
      <c r="DV36" s="2454"/>
      <c r="DW36" s="1072"/>
      <c r="DX36" s="494"/>
      <c r="DY36" s="1141"/>
      <c r="DZ36" s="543">
        <v>29</v>
      </c>
      <c r="EA36" s="544">
        <f t="shared" si="18"/>
        <v>0</v>
      </c>
      <c r="EB36" s="544">
        <f t="shared" si="19"/>
        <v>0</v>
      </c>
      <c r="EC36" s="2450"/>
      <c r="ED36" s="2451"/>
      <c r="EE36" s="2451"/>
      <c r="EF36" s="2451"/>
      <c r="EG36" s="2451"/>
      <c r="EH36" s="2451"/>
      <c r="EI36" s="2451"/>
      <c r="EJ36" s="2451"/>
      <c r="EK36" s="494"/>
      <c r="EL36" s="494"/>
      <c r="EM36" s="1141"/>
      <c r="EN36" s="543">
        <v>29</v>
      </c>
      <c r="EO36" s="544">
        <f t="shared" si="20"/>
        <v>0</v>
      </c>
      <c r="EP36" s="544">
        <f t="shared" si="21"/>
        <v>0</v>
      </c>
      <c r="EQ36" s="2454"/>
      <c r="ER36" s="2454"/>
      <c r="ES36" s="2454"/>
      <c r="ET36" s="2454"/>
      <c r="EU36" s="2454"/>
      <c r="EV36" s="2454"/>
      <c r="EW36" s="2454"/>
      <c r="EX36" s="2454"/>
      <c r="EY36" s="1072"/>
      <c r="EZ36" s="1129"/>
      <c r="FA36" s="1141"/>
      <c r="FB36" s="543">
        <v>29</v>
      </c>
      <c r="FC36" s="544">
        <f t="shared" si="22"/>
        <v>0</v>
      </c>
      <c r="FD36" s="544">
        <f t="shared" si="23"/>
        <v>0</v>
      </c>
      <c r="FE36" s="2450"/>
      <c r="FF36" s="2451"/>
      <c r="FG36" s="2451"/>
      <c r="FH36" s="2451"/>
      <c r="FI36" s="2451"/>
      <c r="FJ36" s="2451"/>
      <c r="FK36" s="2451"/>
      <c r="FL36" s="2451"/>
      <c r="FM36" s="494"/>
      <c r="FO36" s="1141"/>
      <c r="FP36" s="543">
        <v>29</v>
      </c>
      <c r="FQ36" s="544">
        <f t="shared" si="24"/>
        <v>0</v>
      </c>
      <c r="FR36" s="544">
        <f t="shared" si="25"/>
        <v>0</v>
      </c>
      <c r="FS36" s="2450"/>
      <c r="FT36" s="2451"/>
      <c r="FU36" s="2451"/>
      <c r="FV36" s="2451"/>
      <c r="FW36" s="2451"/>
      <c r="FX36" s="2451"/>
      <c r="FY36" s="2451"/>
      <c r="FZ36" s="2451"/>
      <c r="GA36" s="494"/>
      <c r="GB36" s="622"/>
      <c r="GC36" s="1141"/>
      <c r="GD36" s="543">
        <v>29</v>
      </c>
      <c r="GE36" s="544">
        <f t="shared" si="26"/>
        <v>0</v>
      </c>
      <c r="GF36" s="544">
        <f t="shared" si="27"/>
        <v>0</v>
      </c>
      <c r="GG36" s="2454"/>
      <c r="GH36" s="2454"/>
      <c r="GI36" s="2454"/>
      <c r="GJ36" s="2454"/>
      <c r="GK36" s="2454"/>
      <c r="GL36" s="2454"/>
      <c r="GM36" s="2454"/>
      <c r="GN36" s="2454"/>
      <c r="GO36" s="1072"/>
      <c r="GP36" s="551"/>
      <c r="GQ36" s="1141"/>
      <c r="GR36" s="543">
        <v>29</v>
      </c>
      <c r="GS36" s="544">
        <f t="shared" si="28"/>
        <v>0</v>
      </c>
      <c r="GT36" s="544">
        <f t="shared" si="29"/>
        <v>0</v>
      </c>
      <c r="GU36" s="2454"/>
      <c r="GV36" s="2454"/>
      <c r="GW36" s="2454"/>
      <c r="GX36" s="2454"/>
      <c r="GY36" s="2454"/>
      <c r="GZ36" s="2454"/>
      <c r="HA36" s="2454"/>
      <c r="HB36" s="2454"/>
      <c r="HC36" s="1072"/>
      <c r="HD36" s="552"/>
      <c r="HE36" s="1141"/>
      <c r="HF36" s="543">
        <v>29</v>
      </c>
      <c r="HG36" s="544">
        <f t="shared" si="30"/>
        <v>0</v>
      </c>
      <c r="HH36" s="544">
        <f t="shared" si="31"/>
        <v>0</v>
      </c>
      <c r="HI36" s="2450"/>
      <c r="HJ36" s="2451"/>
      <c r="HK36" s="2451"/>
      <c r="HL36" s="2451"/>
      <c r="HM36" s="2451"/>
      <c r="HN36" s="2451"/>
      <c r="HO36" s="2451"/>
      <c r="HP36" s="2451"/>
      <c r="HQ36" s="494"/>
      <c r="HR36" s="552"/>
      <c r="HS36" s="1141"/>
      <c r="HT36" s="543">
        <v>29</v>
      </c>
      <c r="HU36" s="544">
        <f t="shared" si="32"/>
        <v>0</v>
      </c>
      <c r="HV36" s="544">
        <f t="shared" si="33"/>
        <v>0</v>
      </c>
      <c r="HW36" s="2450"/>
      <c r="HX36" s="2451"/>
      <c r="HY36" s="2451"/>
      <c r="HZ36" s="2451"/>
      <c r="IA36" s="2451"/>
      <c r="IB36" s="2451"/>
      <c r="IC36" s="2451"/>
      <c r="ID36" s="2451"/>
      <c r="IE36" s="494"/>
      <c r="IF36" s="627"/>
      <c r="IG36" s="1141"/>
      <c r="IH36" s="543">
        <v>29</v>
      </c>
      <c r="II36" s="544">
        <f t="shared" si="34"/>
        <v>0</v>
      </c>
      <c r="IJ36" s="544">
        <f t="shared" si="35"/>
        <v>0</v>
      </c>
      <c r="IK36" s="2450"/>
      <c r="IL36" s="2451"/>
      <c r="IM36" s="2451"/>
      <c r="IN36" s="2451"/>
      <c r="IO36" s="2451"/>
      <c r="IP36" s="2451"/>
      <c r="IQ36" s="2451"/>
      <c r="IR36" s="2451"/>
      <c r="IS36" s="494"/>
    </row>
    <row r="37" spans="1:253" s="497" customFormat="1">
      <c r="A37" s="494"/>
      <c r="B37" s="528"/>
      <c r="C37" s="1141"/>
      <c r="D37" s="543">
        <v>30</v>
      </c>
      <c r="E37" s="544">
        <f t="shared" si="0"/>
        <v>0</v>
      </c>
      <c r="F37" s="544">
        <f t="shared" si="1"/>
        <v>0</v>
      </c>
      <c r="G37" s="1081" t="s">
        <v>290</v>
      </c>
      <c r="H37" s="1091"/>
      <c r="I37" s="1091"/>
      <c r="J37" s="1091"/>
      <c r="K37" s="1091"/>
      <c r="L37" s="1092"/>
      <c r="M37" s="1093"/>
      <c r="N37" s="1093"/>
      <c r="O37" s="1093"/>
      <c r="P37" s="494"/>
      <c r="Q37" s="1141"/>
      <c r="R37" s="543">
        <v>30</v>
      </c>
      <c r="S37" s="544">
        <f t="shared" si="2"/>
        <v>0</v>
      </c>
      <c r="T37" s="544">
        <f t="shared" si="3"/>
        <v>0</v>
      </c>
      <c r="U37" s="1081" t="s">
        <v>290</v>
      </c>
      <c r="V37" s="1091"/>
      <c r="W37" s="1091"/>
      <c r="X37" s="1091"/>
      <c r="Y37" s="1091"/>
      <c r="Z37" s="1092"/>
      <c r="AA37" s="1093"/>
      <c r="AB37" s="1093"/>
      <c r="AC37" s="1093"/>
      <c r="AD37" s="1072"/>
      <c r="AE37" s="1141"/>
      <c r="AF37" s="543">
        <v>30</v>
      </c>
      <c r="AG37" s="544">
        <f t="shared" si="4"/>
        <v>0</v>
      </c>
      <c r="AH37" s="544">
        <f t="shared" si="5"/>
        <v>0</v>
      </c>
      <c r="AI37" s="1081" t="s">
        <v>290</v>
      </c>
      <c r="AJ37" s="1091"/>
      <c r="AK37" s="1091"/>
      <c r="AL37" s="1091"/>
      <c r="AM37" s="1091"/>
      <c r="AN37" s="1092"/>
      <c r="AO37" s="1093"/>
      <c r="AP37" s="1093"/>
      <c r="AQ37" s="1093"/>
      <c r="AR37" s="1072"/>
      <c r="AS37" s="1141"/>
      <c r="AT37" s="543">
        <v>30</v>
      </c>
      <c r="AU37" s="544">
        <f t="shared" si="6"/>
        <v>0</v>
      </c>
      <c r="AV37" s="544">
        <f t="shared" si="7"/>
        <v>0</v>
      </c>
      <c r="AW37" s="1081" t="s">
        <v>290</v>
      </c>
      <c r="AX37" s="1091"/>
      <c r="AY37" s="1091"/>
      <c r="AZ37" s="1091"/>
      <c r="BA37" s="1091"/>
      <c r="BB37" s="1092"/>
      <c r="BC37" s="1093"/>
      <c r="BD37" s="1093"/>
      <c r="BE37" s="1093"/>
      <c r="BF37" s="1072"/>
      <c r="BG37" s="1141"/>
      <c r="BH37" s="543">
        <v>30</v>
      </c>
      <c r="BI37" s="544">
        <f t="shared" si="8"/>
        <v>0</v>
      </c>
      <c r="BJ37" s="544">
        <f t="shared" si="9"/>
        <v>0</v>
      </c>
      <c r="BK37" s="1081" t="s">
        <v>290</v>
      </c>
      <c r="BL37" s="1091"/>
      <c r="BM37" s="1091"/>
      <c r="BN37" s="1091"/>
      <c r="BO37" s="1091"/>
      <c r="BP37" s="1092"/>
      <c r="BQ37" s="1093"/>
      <c r="BR37" s="1093"/>
      <c r="BS37" s="1093"/>
      <c r="BT37" s="1072"/>
      <c r="BU37" s="1141"/>
      <c r="BV37" s="543">
        <v>30</v>
      </c>
      <c r="BW37" s="544">
        <f t="shared" si="10"/>
        <v>0</v>
      </c>
      <c r="BX37" s="544">
        <f t="shared" si="11"/>
        <v>0</v>
      </c>
      <c r="BY37" s="1081" t="s">
        <v>290</v>
      </c>
      <c r="BZ37" s="1091"/>
      <c r="CA37" s="1091"/>
      <c r="CB37" s="1091"/>
      <c r="CC37" s="1091"/>
      <c r="CD37" s="1092"/>
      <c r="CE37" s="1093"/>
      <c r="CF37" s="1093"/>
      <c r="CG37" s="1093"/>
      <c r="CH37" s="1072"/>
      <c r="CI37" s="1141"/>
      <c r="CJ37" s="543">
        <v>30</v>
      </c>
      <c r="CK37" s="544">
        <f t="shared" si="12"/>
        <v>0</v>
      </c>
      <c r="CL37" s="544">
        <f t="shared" si="13"/>
        <v>0</v>
      </c>
      <c r="CM37" s="1081" t="s">
        <v>290</v>
      </c>
      <c r="CN37" s="1091"/>
      <c r="CO37" s="1091"/>
      <c r="CP37" s="1091"/>
      <c r="CQ37" s="1091"/>
      <c r="CR37" s="1092"/>
      <c r="CS37" s="1093"/>
      <c r="CT37" s="1093"/>
      <c r="CU37" s="1093"/>
      <c r="CV37" s="494"/>
      <c r="CW37" s="1141"/>
      <c r="CX37" s="543">
        <v>30</v>
      </c>
      <c r="CY37" s="544">
        <f t="shared" si="14"/>
        <v>0</v>
      </c>
      <c r="CZ37" s="544">
        <f t="shared" si="15"/>
        <v>0</v>
      </c>
      <c r="DA37" s="1081" t="s">
        <v>290</v>
      </c>
      <c r="DB37" s="1091"/>
      <c r="DC37" s="1091"/>
      <c r="DD37" s="1091"/>
      <c r="DE37" s="1091"/>
      <c r="DF37" s="1092"/>
      <c r="DG37" s="1093"/>
      <c r="DH37" s="1093"/>
      <c r="DI37" s="1093"/>
      <c r="DJ37" s="1072"/>
      <c r="DK37" s="1141"/>
      <c r="DL37" s="543">
        <v>30</v>
      </c>
      <c r="DM37" s="544">
        <f t="shared" si="16"/>
        <v>0</v>
      </c>
      <c r="DN37" s="544">
        <f t="shared" si="17"/>
        <v>0</v>
      </c>
      <c r="DO37" s="1081" t="s">
        <v>290</v>
      </c>
      <c r="DP37" s="1091"/>
      <c r="DQ37" s="1091"/>
      <c r="DR37" s="1091"/>
      <c r="DS37" s="1091"/>
      <c r="DT37" s="1092"/>
      <c r="DU37" s="1093"/>
      <c r="DV37" s="1093"/>
      <c r="DW37" s="1093"/>
      <c r="DX37" s="494"/>
      <c r="DY37" s="1141"/>
      <c r="DZ37" s="543">
        <v>30</v>
      </c>
      <c r="EA37" s="544">
        <f t="shared" si="18"/>
        <v>0</v>
      </c>
      <c r="EB37" s="544">
        <f t="shared" si="19"/>
        <v>0</v>
      </c>
      <c r="EC37" s="1081" t="s">
        <v>290</v>
      </c>
      <c r="ED37" s="1091"/>
      <c r="EE37" s="1091"/>
      <c r="EF37" s="1091"/>
      <c r="EG37" s="1091"/>
      <c r="EH37" s="1092"/>
      <c r="EI37" s="1093"/>
      <c r="EJ37" s="1093"/>
      <c r="EK37" s="1093"/>
      <c r="EL37" s="1072"/>
      <c r="EM37" s="1141"/>
      <c r="EN37" s="543">
        <v>30</v>
      </c>
      <c r="EO37" s="544">
        <f t="shared" si="20"/>
        <v>0</v>
      </c>
      <c r="EP37" s="544">
        <f t="shared" si="21"/>
        <v>0</v>
      </c>
      <c r="EQ37" s="1081" t="s">
        <v>290</v>
      </c>
      <c r="ER37" s="1091"/>
      <c r="ES37" s="1091"/>
      <c r="ET37" s="1091"/>
      <c r="EU37" s="1091"/>
      <c r="EV37" s="1092"/>
      <c r="EW37" s="1093"/>
      <c r="EX37" s="1093"/>
      <c r="EY37" s="1093"/>
      <c r="EZ37" s="1129"/>
      <c r="FA37" s="1141"/>
      <c r="FB37" s="543">
        <v>30</v>
      </c>
      <c r="FC37" s="544">
        <f t="shared" si="22"/>
        <v>0</v>
      </c>
      <c r="FD37" s="544">
        <f t="shared" si="23"/>
        <v>0</v>
      </c>
      <c r="FE37" s="1081" t="s">
        <v>290</v>
      </c>
      <c r="FF37" s="1091"/>
      <c r="FG37" s="1091"/>
      <c r="FH37" s="1091"/>
      <c r="FI37" s="1091"/>
      <c r="FJ37" s="1092"/>
      <c r="FK37" s="1093"/>
      <c r="FL37" s="1093"/>
      <c r="FM37" s="1093"/>
      <c r="FO37" s="1141"/>
      <c r="FP37" s="543">
        <v>30</v>
      </c>
      <c r="FQ37" s="544">
        <f t="shared" si="24"/>
        <v>0</v>
      </c>
      <c r="FR37" s="544">
        <f t="shared" si="25"/>
        <v>0</v>
      </c>
      <c r="FS37" s="1081" t="s">
        <v>290</v>
      </c>
      <c r="FT37" s="1091"/>
      <c r="FU37" s="1091"/>
      <c r="FV37" s="1091"/>
      <c r="FW37" s="1091"/>
      <c r="FX37" s="1092"/>
      <c r="FY37" s="1093"/>
      <c r="FZ37" s="1093"/>
      <c r="GA37" s="1093"/>
      <c r="GB37" s="622"/>
      <c r="GC37" s="1141"/>
      <c r="GD37" s="543">
        <v>30</v>
      </c>
      <c r="GE37" s="544">
        <f t="shared" si="26"/>
        <v>0</v>
      </c>
      <c r="GF37" s="544">
        <f t="shared" si="27"/>
        <v>0</v>
      </c>
      <c r="GG37" s="1081" t="s">
        <v>290</v>
      </c>
      <c r="GH37" s="1091"/>
      <c r="GI37" s="1091"/>
      <c r="GJ37" s="1091"/>
      <c r="GK37" s="1091"/>
      <c r="GL37" s="1092"/>
      <c r="GM37" s="1093"/>
      <c r="GN37" s="1093"/>
      <c r="GO37" s="1093"/>
      <c r="GP37" s="551"/>
      <c r="GQ37" s="1141"/>
      <c r="GR37" s="543">
        <v>30</v>
      </c>
      <c r="GS37" s="544">
        <f t="shared" si="28"/>
        <v>0</v>
      </c>
      <c r="GT37" s="544">
        <f t="shared" si="29"/>
        <v>0</v>
      </c>
      <c r="GU37" s="1081" t="s">
        <v>290</v>
      </c>
      <c r="GV37" s="1091"/>
      <c r="GW37" s="1091"/>
      <c r="GX37" s="1091"/>
      <c r="GY37" s="1091"/>
      <c r="GZ37" s="1092"/>
      <c r="HA37" s="1093"/>
      <c r="HB37" s="1093"/>
      <c r="HC37" s="1093"/>
      <c r="HD37" s="552"/>
      <c r="HE37" s="1141"/>
      <c r="HF37" s="543">
        <v>30</v>
      </c>
      <c r="HG37" s="544">
        <f t="shared" si="30"/>
        <v>0</v>
      </c>
      <c r="HH37" s="544">
        <f t="shared" si="31"/>
        <v>0</v>
      </c>
      <c r="HI37" s="1081" t="s">
        <v>290</v>
      </c>
      <c r="HJ37" s="1091"/>
      <c r="HK37" s="1091"/>
      <c r="HL37" s="1091"/>
      <c r="HM37" s="1091"/>
      <c r="HN37" s="1092"/>
      <c r="HO37" s="1093"/>
      <c r="HP37" s="1093"/>
      <c r="HQ37" s="1093"/>
      <c r="HR37" s="552"/>
      <c r="HS37" s="1141"/>
      <c r="HT37" s="543">
        <v>30</v>
      </c>
      <c r="HU37" s="544">
        <f t="shared" si="32"/>
        <v>0</v>
      </c>
      <c r="HV37" s="544">
        <f t="shared" si="33"/>
        <v>0</v>
      </c>
      <c r="HW37" s="1081" t="s">
        <v>290</v>
      </c>
      <c r="HX37" s="1091"/>
      <c r="HY37" s="1091"/>
      <c r="HZ37" s="1091"/>
      <c r="IA37" s="1091"/>
      <c r="IB37" s="1092"/>
      <c r="IC37" s="1093"/>
      <c r="ID37" s="1093"/>
      <c r="IE37" s="1093"/>
      <c r="IF37" s="631"/>
      <c r="IG37" s="1141"/>
      <c r="IH37" s="543">
        <v>30</v>
      </c>
      <c r="II37" s="544">
        <f t="shared" si="34"/>
        <v>0</v>
      </c>
      <c r="IJ37" s="544">
        <f t="shared" si="35"/>
        <v>0</v>
      </c>
      <c r="IK37" s="628" t="s">
        <v>290</v>
      </c>
      <c r="IL37" s="629"/>
      <c r="IM37" s="629"/>
      <c r="IN37" s="629"/>
      <c r="IO37" s="629"/>
      <c r="IP37" s="630"/>
      <c r="IQ37" s="567"/>
      <c r="IR37" s="567"/>
      <c r="IS37" s="567"/>
    </row>
    <row r="38" spans="1:253" s="497" customFormat="1">
      <c r="A38" s="494"/>
      <c r="B38" s="528"/>
      <c r="C38" s="1141"/>
      <c r="D38" s="543">
        <v>31</v>
      </c>
      <c r="E38" s="544">
        <f t="shared" si="0"/>
        <v>0</v>
      </c>
      <c r="F38" s="544">
        <f t="shared" si="1"/>
        <v>0</v>
      </c>
      <c r="G38" s="1072"/>
      <c r="H38" s="1072"/>
      <c r="I38" s="1072"/>
      <c r="J38" s="1072"/>
      <c r="K38" s="1072"/>
      <c r="L38" s="1072"/>
      <c r="M38" s="1094"/>
      <c r="N38" s="1094"/>
      <c r="O38" s="1094"/>
      <c r="P38" s="494"/>
      <c r="Q38" s="1141"/>
      <c r="R38" s="543">
        <v>31</v>
      </c>
      <c r="S38" s="544">
        <f t="shared" si="2"/>
        <v>0</v>
      </c>
      <c r="T38" s="544">
        <f t="shared" si="3"/>
        <v>0</v>
      </c>
      <c r="U38" s="1072"/>
      <c r="V38" s="1072"/>
      <c r="W38" s="1072"/>
      <c r="X38" s="1072"/>
      <c r="Y38" s="1072"/>
      <c r="Z38" s="1072"/>
      <c r="AA38" s="1094"/>
      <c r="AB38" s="1094"/>
      <c r="AC38" s="1094"/>
      <c r="AD38" s="1072"/>
      <c r="AE38" s="1141"/>
      <c r="AF38" s="543">
        <v>31</v>
      </c>
      <c r="AG38" s="544">
        <f t="shared" si="4"/>
        <v>0</v>
      </c>
      <c r="AH38" s="544">
        <f t="shared" si="5"/>
        <v>0</v>
      </c>
      <c r="AI38" s="1072"/>
      <c r="AJ38" s="1072"/>
      <c r="AK38" s="1072"/>
      <c r="AL38" s="1072"/>
      <c r="AM38" s="1072"/>
      <c r="AN38" s="1072"/>
      <c r="AO38" s="1094"/>
      <c r="AP38" s="1094"/>
      <c r="AQ38" s="1094"/>
      <c r="AR38" s="1072"/>
      <c r="AS38" s="1141"/>
      <c r="AT38" s="543">
        <v>31</v>
      </c>
      <c r="AU38" s="544">
        <f t="shared" si="6"/>
        <v>0</v>
      </c>
      <c r="AV38" s="544">
        <f t="shared" si="7"/>
        <v>0</v>
      </c>
      <c r="AW38" s="1072"/>
      <c r="AX38" s="1072"/>
      <c r="AY38" s="1072"/>
      <c r="AZ38" s="1072"/>
      <c r="BA38" s="1072"/>
      <c r="BB38" s="1072"/>
      <c r="BC38" s="1094"/>
      <c r="BD38" s="1094"/>
      <c r="BE38" s="1094"/>
      <c r="BF38" s="1072"/>
      <c r="BG38" s="1141"/>
      <c r="BH38" s="543">
        <v>31</v>
      </c>
      <c r="BI38" s="544">
        <f t="shared" si="8"/>
        <v>0</v>
      </c>
      <c r="BJ38" s="544">
        <f t="shared" si="9"/>
        <v>0</v>
      </c>
      <c r="BK38" s="1072"/>
      <c r="BL38" s="1072"/>
      <c r="BM38" s="1072"/>
      <c r="BN38" s="1072"/>
      <c r="BO38" s="1072"/>
      <c r="BP38" s="1072"/>
      <c r="BQ38" s="1094"/>
      <c r="BR38" s="1094"/>
      <c r="BS38" s="1094"/>
      <c r="BT38" s="1072"/>
      <c r="BU38" s="1141"/>
      <c r="BV38" s="543">
        <v>31</v>
      </c>
      <c r="BW38" s="544">
        <f t="shared" si="10"/>
        <v>0</v>
      </c>
      <c r="BX38" s="544">
        <f t="shared" si="11"/>
        <v>0</v>
      </c>
      <c r="BY38" s="1072"/>
      <c r="BZ38" s="1072"/>
      <c r="CA38" s="1072"/>
      <c r="CB38" s="1072"/>
      <c r="CC38" s="1072"/>
      <c r="CD38" s="1072"/>
      <c r="CE38" s="1094"/>
      <c r="CF38" s="1094"/>
      <c r="CG38" s="1094"/>
      <c r="CH38" s="1072"/>
      <c r="CI38" s="1141"/>
      <c r="CJ38" s="543">
        <v>31</v>
      </c>
      <c r="CK38" s="544">
        <f t="shared" si="12"/>
        <v>0</v>
      </c>
      <c r="CL38" s="544">
        <f t="shared" si="13"/>
        <v>0</v>
      </c>
      <c r="CM38" s="1072"/>
      <c r="CN38" s="1072"/>
      <c r="CO38" s="1072"/>
      <c r="CP38" s="1072"/>
      <c r="CQ38" s="1072"/>
      <c r="CR38" s="1072"/>
      <c r="CS38" s="1094"/>
      <c r="CT38" s="1094"/>
      <c r="CU38" s="1094"/>
      <c r="CV38" s="494"/>
      <c r="CW38" s="1141"/>
      <c r="CX38" s="543">
        <v>31</v>
      </c>
      <c r="CY38" s="544">
        <f t="shared" si="14"/>
        <v>0</v>
      </c>
      <c r="CZ38" s="544">
        <f t="shared" si="15"/>
        <v>0</v>
      </c>
      <c r="DA38" s="1072"/>
      <c r="DB38" s="1072"/>
      <c r="DC38" s="1072"/>
      <c r="DD38" s="1072"/>
      <c r="DE38" s="1072"/>
      <c r="DF38" s="1072"/>
      <c r="DG38" s="1094"/>
      <c r="DH38" s="1094"/>
      <c r="DI38" s="1094"/>
      <c r="DJ38" s="1072"/>
      <c r="DK38" s="1141"/>
      <c r="DL38" s="543">
        <v>31</v>
      </c>
      <c r="DM38" s="544">
        <f t="shared" si="16"/>
        <v>0</v>
      </c>
      <c r="DN38" s="544">
        <f t="shared" si="17"/>
        <v>0</v>
      </c>
      <c r="DO38" s="1072"/>
      <c r="DP38" s="1072"/>
      <c r="DQ38" s="1072"/>
      <c r="DR38" s="1072"/>
      <c r="DS38" s="1072"/>
      <c r="DT38" s="1072"/>
      <c r="DU38" s="1094"/>
      <c r="DV38" s="1094"/>
      <c r="DW38" s="1094"/>
      <c r="DX38" s="494"/>
      <c r="DY38" s="1141"/>
      <c r="DZ38" s="543">
        <v>31</v>
      </c>
      <c r="EA38" s="544">
        <f t="shared" si="18"/>
        <v>0</v>
      </c>
      <c r="EB38" s="544">
        <f t="shared" si="19"/>
        <v>0</v>
      </c>
      <c r="EC38" s="1072"/>
      <c r="ED38" s="1072"/>
      <c r="EE38" s="1072"/>
      <c r="EF38" s="1072"/>
      <c r="EG38" s="1072"/>
      <c r="EH38" s="1072"/>
      <c r="EI38" s="1094"/>
      <c r="EJ38" s="1094"/>
      <c r="EK38" s="1094"/>
      <c r="EL38" s="1072"/>
      <c r="EM38" s="1141"/>
      <c r="EN38" s="543">
        <v>31</v>
      </c>
      <c r="EO38" s="544">
        <f t="shared" si="20"/>
        <v>0</v>
      </c>
      <c r="EP38" s="544">
        <f t="shared" si="21"/>
        <v>0</v>
      </c>
      <c r="EQ38" s="1072"/>
      <c r="ER38" s="1072"/>
      <c r="ES38" s="1072"/>
      <c r="ET38" s="1072"/>
      <c r="EU38" s="1072"/>
      <c r="EV38" s="1072"/>
      <c r="EW38" s="1094"/>
      <c r="EX38" s="1094"/>
      <c r="EY38" s="1094"/>
      <c r="EZ38" s="1129"/>
      <c r="FA38" s="1141"/>
      <c r="FB38" s="543">
        <v>31</v>
      </c>
      <c r="FC38" s="544">
        <f t="shared" si="22"/>
        <v>0</v>
      </c>
      <c r="FD38" s="544">
        <f t="shared" si="23"/>
        <v>0</v>
      </c>
      <c r="FE38" s="1072"/>
      <c r="FF38" s="1072"/>
      <c r="FG38" s="1072"/>
      <c r="FH38" s="1072"/>
      <c r="FI38" s="1072"/>
      <c r="FJ38" s="1072"/>
      <c r="FK38" s="1094"/>
      <c r="FL38" s="1094"/>
      <c r="FM38" s="1094"/>
      <c r="FO38" s="1141"/>
      <c r="FP38" s="543">
        <v>31</v>
      </c>
      <c r="FQ38" s="544">
        <f t="shared" si="24"/>
        <v>0</v>
      </c>
      <c r="FR38" s="544">
        <f t="shared" si="25"/>
        <v>0</v>
      </c>
      <c r="FS38" s="1072"/>
      <c r="FT38" s="1072"/>
      <c r="FU38" s="1072"/>
      <c r="FV38" s="1072"/>
      <c r="FW38" s="1072"/>
      <c r="FX38" s="1072"/>
      <c r="FY38" s="1094"/>
      <c r="FZ38" s="1094"/>
      <c r="GA38" s="1094"/>
      <c r="GB38" s="622"/>
      <c r="GC38" s="1141"/>
      <c r="GD38" s="543">
        <v>31</v>
      </c>
      <c r="GE38" s="544">
        <f t="shared" si="26"/>
        <v>0</v>
      </c>
      <c r="GF38" s="544">
        <f t="shared" si="27"/>
        <v>0</v>
      </c>
      <c r="GG38" s="1072"/>
      <c r="GH38" s="1072"/>
      <c r="GI38" s="1072"/>
      <c r="GJ38" s="1072"/>
      <c r="GK38" s="1072"/>
      <c r="GL38" s="1072"/>
      <c r="GM38" s="1094"/>
      <c r="GN38" s="1094"/>
      <c r="GO38" s="1094"/>
      <c r="GP38" s="551"/>
      <c r="GQ38" s="1141"/>
      <c r="GR38" s="543">
        <v>31</v>
      </c>
      <c r="GS38" s="544">
        <f t="shared" si="28"/>
        <v>0</v>
      </c>
      <c r="GT38" s="544">
        <f t="shared" si="29"/>
        <v>0</v>
      </c>
      <c r="GU38" s="1072"/>
      <c r="GV38" s="1072"/>
      <c r="GW38" s="1072"/>
      <c r="GX38" s="1072"/>
      <c r="GY38" s="1072"/>
      <c r="GZ38" s="1072"/>
      <c r="HA38" s="1094"/>
      <c r="HB38" s="1094"/>
      <c r="HC38" s="1094"/>
      <c r="HD38" s="552"/>
      <c r="HE38" s="1141"/>
      <c r="HF38" s="543">
        <v>31</v>
      </c>
      <c r="HG38" s="544">
        <f t="shared" si="30"/>
        <v>0</v>
      </c>
      <c r="HH38" s="544">
        <f t="shared" si="31"/>
        <v>0</v>
      </c>
      <c r="HI38" s="1072"/>
      <c r="HJ38" s="1072"/>
      <c r="HK38" s="1072"/>
      <c r="HL38" s="1072"/>
      <c r="HM38" s="1072"/>
      <c r="HN38" s="1072"/>
      <c r="HO38" s="1094"/>
      <c r="HP38" s="1094"/>
      <c r="HQ38" s="1094"/>
      <c r="HR38" s="552"/>
      <c r="HS38" s="1141"/>
      <c r="HT38" s="543">
        <v>31</v>
      </c>
      <c r="HU38" s="544">
        <f t="shared" si="32"/>
        <v>0</v>
      </c>
      <c r="HV38" s="544">
        <f t="shared" si="33"/>
        <v>0</v>
      </c>
      <c r="HW38" s="1072"/>
      <c r="HX38" s="1072"/>
      <c r="HY38" s="1072"/>
      <c r="HZ38" s="1072"/>
      <c r="IA38" s="1072"/>
      <c r="IB38" s="1072"/>
      <c r="IC38" s="1094"/>
      <c r="ID38" s="1094"/>
      <c r="IE38" s="1094"/>
      <c r="IG38" s="1141"/>
      <c r="IH38" s="543">
        <v>31</v>
      </c>
      <c r="II38" s="544">
        <f t="shared" si="34"/>
        <v>0</v>
      </c>
      <c r="IJ38" s="544">
        <f t="shared" si="35"/>
        <v>0</v>
      </c>
      <c r="IK38" s="494"/>
      <c r="IL38" s="494"/>
      <c r="IM38" s="494"/>
      <c r="IN38" s="494"/>
      <c r="IO38" s="494"/>
      <c r="IP38" s="494"/>
      <c r="IQ38" s="576"/>
      <c r="IR38" s="576"/>
      <c r="IS38" s="576"/>
    </row>
    <row r="39" spans="1:253" s="497" customFormat="1">
      <c r="A39" s="494"/>
      <c r="B39" s="528"/>
      <c r="C39" s="1141"/>
      <c r="D39" s="543">
        <v>32</v>
      </c>
      <c r="E39" s="544">
        <f t="shared" si="0"/>
        <v>0</v>
      </c>
      <c r="F39" s="544">
        <f t="shared" si="1"/>
        <v>0</v>
      </c>
      <c r="G39" s="1095" t="s">
        <v>291</v>
      </c>
      <c r="H39" s="1096"/>
      <c r="I39" s="1096"/>
      <c r="J39" s="1096"/>
      <c r="K39" s="1096" t="s">
        <v>292</v>
      </c>
      <c r="L39" s="1097"/>
      <c r="M39" s="1098" t="s">
        <v>293</v>
      </c>
      <c r="N39" s="1072"/>
      <c r="O39" s="1072"/>
      <c r="P39" s="494"/>
      <c r="Q39" s="1141"/>
      <c r="R39" s="543">
        <v>32</v>
      </c>
      <c r="S39" s="544">
        <f t="shared" si="2"/>
        <v>0</v>
      </c>
      <c r="T39" s="544">
        <f t="shared" si="3"/>
        <v>0</v>
      </c>
      <c r="U39" s="1095" t="s">
        <v>291</v>
      </c>
      <c r="V39" s="1096"/>
      <c r="W39" s="1096"/>
      <c r="X39" s="1096"/>
      <c r="Y39" s="1096" t="s">
        <v>292</v>
      </c>
      <c r="Z39" s="1097"/>
      <c r="AA39" s="1098" t="s">
        <v>293</v>
      </c>
      <c r="AB39" s="1072"/>
      <c r="AC39" s="1072"/>
      <c r="AD39" s="1072"/>
      <c r="AE39" s="1141"/>
      <c r="AF39" s="543">
        <v>32</v>
      </c>
      <c r="AG39" s="544">
        <f t="shared" si="4"/>
        <v>0</v>
      </c>
      <c r="AH39" s="544">
        <f t="shared" si="5"/>
        <v>0</v>
      </c>
      <c r="AI39" s="1095" t="s">
        <v>291</v>
      </c>
      <c r="AJ39" s="1096"/>
      <c r="AK39" s="1096"/>
      <c r="AL39" s="1096"/>
      <c r="AM39" s="1096" t="s">
        <v>292</v>
      </c>
      <c r="AN39" s="1097"/>
      <c r="AO39" s="1098" t="s">
        <v>293</v>
      </c>
      <c r="AP39" s="1072"/>
      <c r="AQ39" s="1072"/>
      <c r="AR39" s="1072"/>
      <c r="AS39" s="1141"/>
      <c r="AT39" s="543">
        <v>32</v>
      </c>
      <c r="AU39" s="544">
        <f t="shared" si="6"/>
        <v>0</v>
      </c>
      <c r="AV39" s="544">
        <f t="shared" si="7"/>
        <v>0</v>
      </c>
      <c r="AW39" s="1095" t="s">
        <v>291</v>
      </c>
      <c r="AX39" s="1096"/>
      <c r="AY39" s="1096"/>
      <c r="AZ39" s="1096"/>
      <c r="BA39" s="1096" t="s">
        <v>292</v>
      </c>
      <c r="BB39" s="1097"/>
      <c r="BC39" s="1098" t="s">
        <v>293</v>
      </c>
      <c r="BD39" s="1072"/>
      <c r="BE39" s="1072"/>
      <c r="BF39" s="1072"/>
      <c r="BG39" s="1141"/>
      <c r="BH39" s="543">
        <v>32</v>
      </c>
      <c r="BI39" s="544">
        <f t="shared" si="8"/>
        <v>0</v>
      </c>
      <c r="BJ39" s="544">
        <f t="shared" si="9"/>
        <v>0</v>
      </c>
      <c r="BK39" s="1095" t="s">
        <v>291</v>
      </c>
      <c r="BL39" s="1096"/>
      <c r="BM39" s="1096"/>
      <c r="BN39" s="1096"/>
      <c r="BO39" s="1096" t="s">
        <v>292</v>
      </c>
      <c r="BP39" s="1097"/>
      <c r="BQ39" s="1098" t="s">
        <v>293</v>
      </c>
      <c r="BR39" s="1072"/>
      <c r="BS39" s="1072"/>
      <c r="BT39" s="1072"/>
      <c r="BU39" s="1141"/>
      <c r="BV39" s="543">
        <v>32</v>
      </c>
      <c r="BW39" s="544">
        <f t="shared" si="10"/>
        <v>0</v>
      </c>
      <c r="BX39" s="544">
        <f t="shared" si="11"/>
        <v>0</v>
      </c>
      <c r="BY39" s="1095" t="s">
        <v>291</v>
      </c>
      <c r="BZ39" s="1096"/>
      <c r="CA39" s="1096"/>
      <c r="CB39" s="1096"/>
      <c r="CC39" s="1096" t="s">
        <v>292</v>
      </c>
      <c r="CD39" s="1097"/>
      <c r="CE39" s="1098" t="s">
        <v>293</v>
      </c>
      <c r="CF39" s="1072"/>
      <c r="CG39" s="1072"/>
      <c r="CH39" s="1072"/>
      <c r="CI39" s="1141"/>
      <c r="CJ39" s="543">
        <v>32</v>
      </c>
      <c r="CK39" s="544">
        <f t="shared" si="12"/>
        <v>0</v>
      </c>
      <c r="CL39" s="544">
        <f t="shared" si="13"/>
        <v>0</v>
      </c>
      <c r="CM39" s="1095" t="s">
        <v>291</v>
      </c>
      <c r="CN39" s="1096"/>
      <c r="CO39" s="1096"/>
      <c r="CP39" s="1096"/>
      <c r="CQ39" s="1096" t="s">
        <v>292</v>
      </c>
      <c r="CR39" s="1097"/>
      <c r="CS39" s="1098" t="s">
        <v>293</v>
      </c>
      <c r="CT39" s="1072"/>
      <c r="CU39" s="1072"/>
      <c r="CV39" s="494"/>
      <c r="CW39" s="1141"/>
      <c r="CX39" s="543">
        <v>32</v>
      </c>
      <c r="CY39" s="544">
        <f t="shared" si="14"/>
        <v>0</v>
      </c>
      <c r="CZ39" s="544">
        <f t="shared" si="15"/>
        <v>0</v>
      </c>
      <c r="DA39" s="1095" t="s">
        <v>291</v>
      </c>
      <c r="DB39" s="1096"/>
      <c r="DC39" s="1096"/>
      <c r="DD39" s="1096"/>
      <c r="DE39" s="1096" t="s">
        <v>292</v>
      </c>
      <c r="DF39" s="1097"/>
      <c r="DG39" s="1098" t="s">
        <v>293</v>
      </c>
      <c r="DH39" s="1072"/>
      <c r="DI39" s="1072"/>
      <c r="DJ39" s="1072"/>
      <c r="DK39" s="1141"/>
      <c r="DL39" s="543">
        <v>32</v>
      </c>
      <c r="DM39" s="544">
        <f t="shared" si="16"/>
        <v>0</v>
      </c>
      <c r="DN39" s="544">
        <f t="shared" si="17"/>
        <v>0</v>
      </c>
      <c r="DO39" s="1095" t="s">
        <v>291</v>
      </c>
      <c r="DP39" s="1096"/>
      <c r="DQ39" s="1096"/>
      <c r="DR39" s="1096"/>
      <c r="DS39" s="1096" t="s">
        <v>292</v>
      </c>
      <c r="DT39" s="1097"/>
      <c r="DU39" s="1098" t="s">
        <v>293</v>
      </c>
      <c r="DV39" s="1072"/>
      <c r="DW39" s="1072"/>
      <c r="DX39" s="494"/>
      <c r="DY39" s="1141"/>
      <c r="DZ39" s="543">
        <v>32</v>
      </c>
      <c r="EA39" s="544">
        <f t="shared" si="18"/>
        <v>0</v>
      </c>
      <c r="EB39" s="544">
        <f t="shared" si="19"/>
        <v>0</v>
      </c>
      <c r="EC39" s="1095" t="s">
        <v>291</v>
      </c>
      <c r="ED39" s="1096"/>
      <c r="EE39" s="1096"/>
      <c r="EF39" s="1096"/>
      <c r="EG39" s="1096" t="s">
        <v>292</v>
      </c>
      <c r="EH39" s="1097"/>
      <c r="EI39" s="1098" t="s">
        <v>293</v>
      </c>
      <c r="EJ39" s="1072"/>
      <c r="EK39" s="1072"/>
      <c r="EL39" s="1072"/>
      <c r="EM39" s="1141"/>
      <c r="EN39" s="543">
        <v>32</v>
      </c>
      <c r="EO39" s="544">
        <f t="shared" si="20"/>
        <v>0</v>
      </c>
      <c r="EP39" s="544">
        <f t="shared" si="21"/>
        <v>0</v>
      </c>
      <c r="EQ39" s="1095" t="s">
        <v>291</v>
      </c>
      <c r="ER39" s="1096"/>
      <c r="ES39" s="1096"/>
      <c r="ET39" s="1096"/>
      <c r="EU39" s="1096" t="s">
        <v>292</v>
      </c>
      <c r="EV39" s="1097"/>
      <c r="EW39" s="1098" t="s">
        <v>293</v>
      </c>
      <c r="EX39" s="1072"/>
      <c r="EY39" s="1072"/>
      <c r="EZ39" s="1129"/>
      <c r="FA39" s="1141"/>
      <c r="FB39" s="543">
        <v>32</v>
      </c>
      <c r="FC39" s="544">
        <f t="shared" si="22"/>
        <v>0</v>
      </c>
      <c r="FD39" s="544">
        <f t="shared" si="23"/>
        <v>0</v>
      </c>
      <c r="FE39" s="1095" t="s">
        <v>291</v>
      </c>
      <c r="FF39" s="1096"/>
      <c r="FG39" s="1096"/>
      <c r="FH39" s="1096"/>
      <c r="FI39" s="1096" t="s">
        <v>292</v>
      </c>
      <c r="FJ39" s="1097"/>
      <c r="FK39" s="1098" t="s">
        <v>293</v>
      </c>
      <c r="FL39" s="1072"/>
      <c r="FM39" s="1072"/>
      <c r="FO39" s="1141"/>
      <c r="FP39" s="543">
        <v>32</v>
      </c>
      <c r="FQ39" s="544">
        <f t="shared" si="24"/>
        <v>0</v>
      </c>
      <c r="FR39" s="544">
        <f t="shared" si="25"/>
        <v>0</v>
      </c>
      <c r="FS39" s="1095" t="s">
        <v>291</v>
      </c>
      <c r="FT39" s="1096"/>
      <c r="FU39" s="1096"/>
      <c r="FV39" s="1096"/>
      <c r="FW39" s="1096" t="s">
        <v>292</v>
      </c>
      <c r="FX39" s="1097"/>
      <c r="FY39" s="1098" t="s">
        <v>293</v>
      </c>
      <c r="FZ39" s="1072"/>
      <c r="GA39" s="1072"/>
      <c r="GB39" s="622"/>
      <c r="GC39" s="1141"/>
      <c r="GD39" s="543">
        <v>32</v>
      </c>
      <c r="GE39" s="544">
        <f t="shared" si="26"/>
        <v>0</v>
      </c>
      <c r="GF39" s="544">
        <f t="shared" si="27"/>
        <v>0</v>
      </c>
      <c r="GG39" s="1095" t="s">
        <v>291</v>
      </c>
      <c r="GH39" s="1096"/>
      <c r="GI39" s="1096"/>
      <c r="GJ39" s="1096"/>
      <c r="GK39" s="1096" t="s">
        <v>292</v>
      </c>
      <c r="GL39" s="1097"/>
      <c r="GM39" s="1098" t="s">
        <v>293</v>
      </c>
      <c r="GN39" s="1072"/>
      <c r="GO39" s="1072"/>
      <c r="GP39" s="551"/>
      <c r="GQ39" s="1141"/>
      <c r="GR39" s="543">
        <v>32</v>
      </c>
      <c r="GS39" s="544">
        <f t="shared" si="28"/>
        <v>0</v>
      </c>
      <c r="GT39" s="544">
        <f t="shared" si="29"/>
        <v>0</v>
      </c>
      <c r="GU39" s="1095" t="s">
        <v>291</v>
      </c>
      <c r="GV39" s="1096"/>
      <c r="GW39" s="1096"/>
      <c r="GX39" s="1096"/>
      <c r="GY39" s="1096" t="s">
        <v>292</v>
      </c>
      <c r="GZ39" s="1097"/>
      <c r="HA39" s="1098" t="s">
        <v>293</v>
      </c>
      <c r="HB39" s="1072"/>
      <c r="HC39" s="1072"/>
      <c r="HD39" s="552"/>
      <c r="HE39" s="1141"/>
      <c r="HF39" s="543">
        <v>32</v>
      </c>
      <c r="HG39" s="544">
        <f t="shared" si="30"/>
        <v>0</v>
      </c>
      <c r="HH39" s="544">
        <f t="shared" si="31"/>
        <v>0</v>
      </c>
      <c r="HI39" s="1095" t="s">
        <v>291</v>
      </c>
      <c r="HJ39" s="1096"/>
      <c r="HK39" s="1096"/>
      <c r="HL39" s="1096"/>
      <c r="HM39" s="1096" t="s">
        <v>292</v>
      </c>
      <c r="HN39" s="1097"/>
      <c r="HO39" s="1098" t="s">
        <v>293</v>
      </c>
      <c r="HP39" s="1072"/>
      <c r="HQ39" s="1072"/>
      <c r="HR39" s="552"/>
      <c r="HS39" s="1141"/>
      <c r="HT39" s="543">
        <v>32</v>
      </c>
      <c r="HU39" s="544">
        <f t="shared" si="32"/>
        <v>0</v>
      </c>
      <c r="HV39" s="544">
        <f t="shared" si="33"/>
        <v>0</v>
      </c>
      <c r="HW39" s="1095" t="s">
        <v>291</v>
      </c>
      <c r="HX39" s="1096"/>
      <c r="HY39" s="1096"/>
      <c r="HZ39" s="1096"/>
      <c r="IA39" s="1096" t="s">
        <v>292</v>
      </c>
      <c r="IB39" s="1097"/>
      <c r="IC39" s="1098" t="s">
        <v>293</v>
      </c>
      <c r="ID39" s="1072"/>
      <c r="IE39" s="1072"/>
      <c r="IF39" s="636"/>
      <c r="IG39" s="1141"/>
      <c r="IH39" s="543">
        <v>32</v>
      </c>
      <c r="II39" s="544">
        <f t="shared" si="34"/>
        <v>0</v>
      </c>
      <c r="IJ39" s="544">
        <f t="shared" si="35"/>
        <v>0</v>
      </c>
      <c r="IK39" s="632" t="s">
        <v>291</v>
      </c>
      <c r="IL39" s="633"/>
      <c r="IM39" s="633"/>
      <c r="IN39" s="633"/>
      <c r="IO39" s="633" t="s">
        <v>292</v>
      </c>
      <c r="IP39" s="634"/>
      <c r="IQ39" s="635" t="s">
        <v>293</v>
      </c>
      <c r="IR39" s="494"/>
      <c r="IS39" s="494"/>
    </row>
    <row r="40" spans="1:253" s="497" customFormat="1">
      <c r="A40" s="494"/>
      <c r="B40" s="528"/>
      <c r="C40" s="1141"/>
      <c r="D40" s="543">
        <v>33</v>
      </c>
      <c r="E40" s="544">
        <f t="shared" si="0"/>
        <v>0</v>
      </c>
      <c r="F40" s="544">
        <f t="shared" si="1"/>
        <v>0</v>
      </c>
      <c r="G40" s="1099" t="s">
        <v>294</v>
      </c>
      <c r="H40" s="1100" t="s">
        <v>295</v>
      </c>
      <c r="I40" s="1100" t="s">
        <v>296</v>
      </c>
      <c r="J40" s="1100" t="s">
        <v>297</v>
      </c>
      <c r="K40" s="1100" t="s">
        <v>298</v>
      </c>
      <c r="L40" s="1101" t="s">
        <v>299</v>
      </c>
      <c r="M40" s="1102" t="s">
        <v>299</v>
      </c>
      <c r="N40" s="1103" t="s">
        <v>300</v>
      </c>
      <c r="O40" s="1100" t="s">
        <v>301</v>
      </c>
      <c r="P40" s="494"/>
      <c r="Q40" s="1141"/>
      <c r="R40" s="543">
        <v>33</v>
      </c>
      <c r="S40" s="544">
        <f t="shared" si="2"/>
        <v>0</v>
      </c>
      <c r="T40" s="544">
        <f t="shared" si="3"/>
        <v>0</v>
      </c>
      <c r="U40" s="1099" t="s">
        <v>294</v>
      </c>
      <c r="V40" s="1100" t="s">
        <v>295</v>
      </c>
      <c r="W40" s="1100" t="s">
        <v>296</v>
      </c>
      <c r="X40" s="1100" t="s">
        <v>297</v>
      </c>
      <c r="Y40" s="1100" t="s">
        <v>298</v>
      </c>
      <c r="Z40" s="1101" t="s">
        <v>299</v>
      </c>
      <c r="AA40" s="1102" t="s">
        <v>299</v>
      </c>
      <c r="AB40" s="1103" t="s">
        <v>300</v>
      </c>
      <c r="AC40" s="1100" t="s">
        <v>301</v>
      </c>
      <c r="AD40" s="1072"/>
      <c r="AE40" s="1141"/>
      <c r="AF40" s="543">
        <v>33</v>
      </c>
      <c r="AG40" s="544">
        <f t="shared" si="4"/>
        <v>0</v>
      </c>
      <c r="AH40" s="544">
        <f t="shared" si="5"/>
        <v>0</v>
      </c>
      <c r="AI40" s="1099" t="s">
        <v>294</v>
      </c>
      <c r="AJ40" s="1100" t="s">
        <v>295</v>
      </c>
      <c r="AK40" s="1100" t="s">
        <v>296</v>
      </c>
      <c r="AL40" s="1100" t="s">
        <v>297</v>
      </c>
      <c r="AM40" s="1100" t="s">
        <v>298</v>
      </c>
      <c r="AN40" s="1101" t="s">
        <v>299</v>
      </c>
      <c r="AO40" s="1102" t="s">
        <v>299</v>
      </c>
      <c r="AP40" s="1103" t="s">
        <v>300</v>
      </c>
      <c r="AQ40" s="1100" t="s">
        <v>301</v>
      </c>
      <c r="AR40" s="1072"/>
      <c r="AS40" s="1141"/>
      <c r="AT40" s="543">
        <v>33</v>
      </c>
      <c r="AU40" s="544">
        <f t="shared" si="6"/>
        <v>0</v>
      </c>
      <c r="AV40" s="544">
        <f t="shared" si="7"/>
        <v>0</v>
      </c>
      <c r="AW40" s="1099" t="s">
        <v>294</v>
      </c>
      <c r="AX40" s="1100" t="s">
        <v>295</v>
      </c>
      <c r="AY40" s="1100" t="s">
        <v>296</v>
      </c>
      <c r="AZ40" s="1100" t="s">
        <v>297</v>
      </c>
      <c r="BA40" s="1100" t="s">
        <v>298</v>
      </c>
      <c r="BB40" s="1101" t="s">
        <v>299</v>
      </c>
      <c r="BC40" s="1102" t="s">
        <v>299</v>
      </c>
      <c r="BD40" s="1103" t="s">
        <v>300</v>
      </c>
      <c r="BE40" s="1100" t="s">
        <v>301</v>
      </c>
      <c r="BF40" s="1072"/>
      <c r="BG40" s="1141"/>
      <c r="BH40" s="543">
        <v>33</v>
      </c>
      <c r="BI40" s="544">
        <f t="shared" si="8"/>
        <v>0</v>
      </c>
      <c r="BJ40" s="544">
        <f t="shared" si="9"/>
        <v>0</v>
      </c>
      <c r="BK40" s="1099" t="s">
        <v>294</v>
      </c>
      <c r="BL40" s="1100" t="s">
        <v>295</v>
      </c>
      <c r="BM40" s="1100" t="s">
        <v>296</v>
      </c>
      <c r="BN40" s="1100" t="s">
        <v>297</v>
      </c>
      <c r="BO40" s="1100" t="s">
        <v>298</v>
      </c>
      <c r="BP40" s="1101" t="s">
        <v>299</v>
      </c>
      <c r="BQ40" s="1102" t="s">
        <v>299</v>
      </c>
      <c r="BR40" s="1103" t="s">
        <v>300</v>
      </c>
      <c r="BS40" s="1100" t="s">
        <v>301</v>
      </c>
      <c r="BT40" s="1072"/>
      <c r="BU40" s="1141"/>
      <c r="BV40" s="543">
        <v>33</v>
      </c>
      <c r="BW40" s="544">
        <f t="shared" si="10"/>
        <v>0</v>
      </c>
      <c r="BX40" s="544">
        <f t="shared" si="11"/>
        <v>0</v>
      </c>
      <c r="BY40" s="1099" t="s">
        <v>294</v>
      </c>
      <c r="BZ40" s="1100" t="s">
        <v>295</v>
      </c>
      <c r="CA40" s="1100" t="s">
        <v>296</v>
      </c>
      <c r="CB40" s="1100" t="s">
        <v>297</v>
      </c>
      <c r="CC40" s="1100" t="s">
        <v>298</v>
      </c>
      <c r="CD40" s="1101" t="s">
        <v>299</v>
      </c>
      <c r="CE40" s="1102" t="s">
        <v>299</v>
      </c>
      <c r="CF40" s="1103" t="s">
        <v>300</v>
      </c>
      <c r="CG40" s="1100" t="s">
        <v>301</v>
      </c>
      <c r="CH40" s="1072"/>
      <c r="CI40" s="1141"/>
      <c r="CJ40" s="543">
        <v>33</v>
      </c>
      <c r="CK40" s="544">
        <f t="shared" si="12"/>
        <v>0</v>
      </c>
      <c r="CL40" s="544">
        <f t="shared" si="13"/>
        <v>0</v>
      </c>
      <c r="CM40" s="1099" t="s">
        <v>294</v>
      </c>
      <c r="CN40" s="1100" t="s">
        <v>295</v>
      </c>
      <c r="CO40" s="1100" t="s">
        <v>296</v>
      </c>
      <c r="CP40" s="1100" t="s">
        <v>297</v>
      </c>
      <c r="CQ40" s="1100" t="s">
        <v>298</v>
      </c>
      <c r="CR40" s="1101" t="s">
        <v>299</v>
      </c>
      <c r="CS40" s="1102" t="s">
        <v>299</v>
      </c>
      <c r="CT40" s="1103" t="s">
        <v>300</v>
      </c>
      <c r="CU40" s="1100" t="s">
        <v>301</v>
      </c>
      <c r="CV40" s="494"/>
      <c r="CW40" s="1141"/>
      <c r="CX40" s="543">
        <v>33</v>
      </c>
      <c r="CY40" s="544">
        <f t="shared" si="14"/>
        <v>0</v>
      </c>
      <c r="CZ40" s="544">
        <f t="shared" si="15"/>
        <v>0</v>
      </c>
      <c r="DA40" s="1099" t="s">
        <v>294</v>
      </c>
      <c r="DB40" s="1100" t="s">
        <v>295</v>
      </c>
      <c r="DC40" s="1100" t="s">
        <v>296</v>
      </c>
      <c r="DD40" s="1100" t="s">
        <v>297</v>
      </c>
      <c r="DE40" s="1100" t="s">
        <v>298</v>
      </c>
      <c r="DF40" s="1101" t="s">
        <v>299</v>
      </c>
      <c r="DG40" s="1102" t="s">
        <v>299</v>
      </c>
      <c r="DH40" s="1103" t="s">
        <v>300</v>
      </c>
      <c r="DI40" s="1100" t="s">
        <v>301</v>
      </c>
      <c r="DJ40" s="1072"/>
      <c r="DK40" s="1141"/>
      <c r="DL40" s="543">
        <v>33</v>
      </c>
      <c r="DM40" s="544">
        <f t="shared" si="16"/>
        <v>0</v>
      </c>
      <c r="DN40" s="544">
        <f t="shared" si="17"/>
        <v>0</v>
      </c>
      <c r="DO40" s="1099" t="s">
        <v>294</v>
      </c>
      <c r="DP40" s="1100" t="s">
        <v>295</v>
      </c>
      <c r="DQ40" s="1100" t="s">
        <v>296</v>
      </c>
      <c r="DR40" s="1100" t="s">
        <v>297</v>
      </c>
      <c r="DS40" s="1100" t="s">
        <v>298</v>
      </c>
      <c r="DT40" s="1101" t="s">
        <v>299</v>
      </c>
      <c r="DU40" s="1102" t="s">
        <v>299</v>
      </c>
      <c r="DV40" s="1103" t="s">
        <v>300</v>
      </c>
      <c r="DW40" s="1100" t="s">
        <v>301</v>
      </c>
      <c r="DX40" s="494"/>
      <c r="DY40" s="1141"/>
      <c r="DZ40" s="543">
        <v>33</v>
      </c>
      <c r="EA40" s="544">
        <f t="shared" si="18"/>
        <v>0</v>
      </c>
      <c r="EB40" s="544">
        <f t="shared" si="19"/>
        <v>0</v>
      </c>
      <c r="EC40" s="1099" t="s">
        <v>294</v>
      </c>
      <c r="ED40" s="1100" t="s">
        <v>295</v>
      </c>
      <c r="EE40" s="1100" t="s">
        <v>296</v>
      </c>
      <c r="EF40" s="1100" t="s">
        <v>297</v>
      </c>
      <c r="EG40" s="1100" t="s">
        <v>298</v>
      </c>
      <c r="EH40" s="1101" t="s">
        <v>299</v>
      </c>
      <c r="EI40" s="1102" t="s">
        <v>299</v>
      </c>
      <c r="EJ40" s="1103" t="s">
        <v>300</v>
      </c>
      <c r="EK40" s="1100" t="s">
        <v>301</v>
      </c>
      <c r="EL40" s="1072"/>
      <c r="EM40" s="1141"/>
      <c r="EN40" s="543">
        <v>33</v>
      </c>
      <c r="EO40" s="544">
        <f t="shared" si="20"/>
        <v>0</v>
      </c>
      <c r="EP40" s="544">
        <f t="shared" si="21"/>
        <v>0</v>
      </c>
      <c r="EQ40" s="1099" t="s">
        <v>294</v>
      </c>
      <c r="ER40" s="1100" t="s">
        <v>295</v>
      </c>
      <c r="ES40" s="1100" t="s">
        <v>296</v>
      </c>
      <c r="ET40" s="1100" t="s">
        <v>297</v>
      </c>
      <c r="EU40" s="1100" t="s">
        <v>298</v>
      </c>
      <c r="EV40" s="1101" t="s">
        <v>299</v>
      </c>
      <c r="EW40" s="1102" t="s">
        <v>299</v>
      </c>
      <c r="EX40" s="1103" t="s">
        <v>300</v>
      </c>
      <c r="EY40" s="1100" t="s">
        <v>301</v>
      </c>
      <c r="EZ40" s="1129"/>
      <c r="FA40" s="1141"/>
      <c r="FB40" s="543">
        <v>33</v>
      </c>
      <c r="FC40" s="544">
        <f t="shared" si="22"/>
        <v>0</v>
      </c>
      <c r="FD40" s="544">
        <f t="shared" si="23"/>
        <v>0</v>
      </c>
      <c r="FE40" s="1099" t="s">
        <v>294</v>
      </c>
      <c r="FF40" s="1100" t="s">
        <v>295</v>
      </c>
      <c r="FG40" s="1100" t="s">
        <v>296</v>
      </c>
      <c r="FH40" s="1100" t="s">
        <v>297</v>
      </c>
      <c r="FI40" s="1100" t="s">
        <v>298</v>
      </c>
      <c r="FJ40" s="1101" t="s">
        <v>299</v>
      </c>
      <c r="FK40" s="1102" t="s">
        <v>299</v>
      </c>
      <c r="FL40" s="1103" t="s">
        <v>300</v>
      </c>
      <c r="FM40" s="1100" t="s">
        <v>301</v>
      </c>
      <c r="FO40" s="1141"/>
      <c r="FP40" s="543">
        <v>33</v>
      </c>
      <c r="FQ40" s="544">
        <f t="shared" si="24"/>
        <v>0</v>
      </c>
      <c r="FR40" s="544">
        <f t="shared" si="25"/>
        <v>0</v>
      </c>
      <c r="FS40" s="1099" t="s">
        <v>294</v>
      </c>
      <c r="FT40" s="1100" t="s">
        <v>295</v>
      </c>
      <c r="FU40" s="1100" t="s">
        <v>296</v>
      </c>
      <c r="FV40" s="1100" t="s">
        <v>297</v>
      </c>
      <c r="FW40" s="1100" t="s">
        <v>298</v>
      </c>
      <c r="FX40" s="1101" t="s">
        <v>299</v>
      </c>
      <c r="FY40" s="1102" t="s">
        <v>299</v>
      </c>
      <c r="FZ40" s="1103" t="s">
        <v>300</v>
      </c>
      <c r="GA40" s="1100" t="s">
        <v>301</v>
      </c>
      <c r="GB40" s="622"/>
      <c r="GC40" s="1141"/>
      <c r="GD40" s="543">
        <v>33</v>
      </c>
      <c r="GE40" s="544">
        <f t="shared" si="26"/>
        <v>0</v>
      </c>
      <c r="GF40" s="544">
        <f t="shared" si="27"/>
        <v>0</v>
      </c>
      <c r="GG40" s="1099" t="s">
        <v>294</v>
      </c>
      <c r="GH40" s="1100" t="s">
        <v>295</v>
      </c>
      <c r="GI40" s="1100" t="s">
        <v>296</v>
      </c>
      <c r="GJ40" s="1100" t="s">
        <v>297</v>
      </c>
      <c r="GK40" s="1100" t="s">
        <v>298</v>
      </c>
      <c r="GL40" s="1101" t="s">
        <v>299</v>
      </c>
      <c r="GM40" s="1102" t="s">
        <v>299</v>
      </c>
      <c r="GN40" s="1103" t="s">
        <v>300</v>
      </c>
      <c r="GO40" s="1100" t="s">
        <v>301</v>
      </c>
      <c r="GP40" s="551"/>
      <c r="GQ40" s="1141"/>
      <c r="GR40" s="543">
        <v>33</v>
      </c>
      <c r="GS40" s="544">
        <f t="shared" si="28"/>
        <v>0</v>
      </c>
      <c r="GT40" s="544">
        <f t="shared" si="29"/>
        <v>0</v>
      </c>
      <c r="GU40" s="1099" t="s">
        <v>294</v>
      </c>
      <c r="GV40" s="1100" t="s">
        <v>295</v>
      </c>
      <c r="GW40" s="1100" t="s">
        <v>296</v>
      </c>
      <c r="GX40" s="1100" t="s">
        <v>297</v>
      </c>
      <c r="GY40" s="1100" t="s">
        <v>298</v>
      </c>
      <c r="GZ40" s="1101" t="s">
        <v>299</v>
      </c>
      <c r="HA40" s="1102" t="s">
        <v>299</v>
      </c>
      <c r="HB40" s="1103" t="s">
        <v>300</v>
      </c>
      <c r="HC40" s="1100" t="s">
        <v>301</v>
      </c>
      <c r="HD40" s="552"/>
      <c r="HE40" s="1141"/>
      <c r="HF40" s="543">
        <v>33</v>
      </c>
      <c r="HG40" s="544">
        <f t="shared" si="30"/>
        <v>0</v>
      </c>
      <c r="HH40" s="544">
        <f t="shared" si="31"/>
        <v>0</v>
      </c>
      <c r="HI40" s="1099" t="s">
        <v>294</v>
      </c>
      <c r="HJ40" s="1100" t="s">
        <v>295</v>
      </c>
      <c r="HK40" s="1100" t="s">
        <v>296</v>
      </c>
      <c r="HL40" s="1100" t="s">
        <v>297</v>
      </c>
      <c r="HM40" s="1100" t="s">
        <v>298</v>
      </c>
      <c r="HN40" s="1101" t="s">
        <v>299</v>
      </c>
      <c r="HO40" s="1102" t="s">
        <v>299</v>
      </c>
      <c r="HP40" s="1103" t="s">
        <v>300</v>
      </c>
      <c r="HQ40" s="1100" t="s">
        <v>301</v>
      </c>
      <c r="HR40" s="552"/>
      <c r="HS40" s="1141"/>
      <c r="HT40" s="543">
        <v>33</v>
      </c>
      <c r="HU40" s="544">
        <f t="shared" si="32"/>
        <v>0</v>
      </c>
      <c r="HV40" s="544">
        <f t="shared" si="33"/>
        <v>0</v>
      </c>
      <c r="HW40" s="1099" t="s">
        <v>294</v>
      </c>
      <c r="HX40" s="1100" t="s">
        <v>295</v>
      </c>
      <c r="HY40" s="1100" t="s">
        <v>296</v>
      </c>
      <c r="HZ40" s="1100" t="s">
        <v>297</v>
      </c>
      <c r="IA40" s="1100" t="s">
        <v>298</v>
      </c>
      <c r="IB40" s="1101" t="s">
        <v>299</v>
      </c>
      <c r="IC40" s="1102" t="s">
        <v>299</v>
      </c>
      <c r="ID40" s="1103" t="s">
        <v>300</v>
      </c>
      <c r="IE40" s="1100" t="s">
        <v>301</v>
      </c>
      <c r="IF40" s="642"/>
      <c r="IG40" s="1141"/>
      <c r="IH40" s="543">
        <v>33</v>
      </c>
      <c r="II40" s="544">
        <f t="shared" si="34"/>
        <v>0</v>
      </c>
      <c r="IJ40" s="544">
        <f t="shared" si="35"/>
        <v>0</v>
      </c>
      <c r="IK40" s="637" t="s">
        <v>294</v>
      </c>
      <c r="IL40" s="638" t="s">
        <v>295</v>
      </c>
      <c r="IM40" s="638" t="s">
        <v>296</v>
      </c>
      <c r="IN40" s="638" t="s">
        <v>297</v>
      </c>
      <c r="IO40" s="638" t="s">
        <v>298</v>
      </c>
      <c r="IP40" s="639" t="s">
        <v>299</v>
      </c>
      <c r="IQ40" s="640" t="s">
        <v>299</v>
      </c>
      <c r="IR40" s="641" t="s">
        <v>300</v>
      </c>
      <c r="IS40" s="638" t="s">
        <v>301</v>
      </c>
    </row>
    <row r="41" spans="1:253" s="497" customFormat="1">
      <c r="A41" s="494"/>
      <c r="B41" s="528"/>
      <c r="C41" s="1141"/>
      <c r="D41" s="543">
        <v>34</v>
      </c>
      <c r="E41" s="544">
        <f t="shared" si="0"/>
        <v>0</v>
      </c>
      <c r="F41" s="544">
        <f t="shared" si="1"/>
        <v>0</v>
      </c>
      <c r="G41" s="1104">
        <v>-6</v>
      </c>
      <c r="H41" s="1105" t="e">
        <f t="shared" ref="H41:H53" si="52">AVERAGE($C$8:$C$158)+(G41*STDEV($C$8:$C$158))</f>
        <v>#DIV/0!</v>
      </c>
      <c r="I41" s="1105" t="e">
        <f t="shared" ref="I41:I53" si="53">H41+(0.5*(STDEV($C$8:$C$158)))</f>
        <v>#DIV/0!</v>
      </c>
      <c r="J41" s="1105" t="e">
        <f t="shared" ref="J41:J53" si="54">H41-(0.5*(STDEV($C$8:$C$158)))</f>
        <v>#DIV/0!</v>
      </c>
      <c r="K41" s="1105">
        <f t="shared" ref="K41:K53" si="55">FREQUENCY($C$8:$C$158,I41:J41)</f>
        <v>0</v>
      </c>
      <c r="L41" s="1106" t="e">
        <f t="shared" ref="L41:L53" si="56">K41/$K$54</f>
        <v>#DIV/0!</v>
      </c>
      <c r="M41" s="1107">
        <v>0</v>
      </c>
      <c r="N41" s="1105" t="e">
        <f t="shared" ref="N41:N53" si="57">ABS(L41-M41)</f>
        <v>#DIV/0!</v>
      </c>
      <c r="O41" s="1105" t="e">
        <f t="shared" ref="O41:O53" si="58">N41*100</f>
        <v>#DIV/0!</v>
      </c>
      <c r="P41" s="494"/>
      <c r="Q41" s="1141"/>
      <c r="R41" s="543">
        <v>34</v>
      </c>
      <c r="S41" s="544">
        <f t="shared" si="2"/>
        <v>0</v>
      </c>
      <c r="T41" s="544">
        <f t="shared" si="3"/>
        <v>0</v>
      </c>
      <c r="U41" s="1104">
        <v>-6</v>
      </c>
      <c r="V41" s="1105" t="e">
        <f t="shared" ref="V41:V53" si="59">AVERAGE($Q$8:$Q$158)+(U41*STDEV($Q$8:$Q$158))</f>
        <v>#DIV/0!</v>
      </c>
      <c r="W41" s="1105" t="e">
        <f t="shared" ref="W41:W53" si="60">V41+(0.5*(STDEV($Q$8:$Q$158)))</f>
        <v>#DIV/0!</v>
      </c>
      <c r="X41" s="1105" t="e">
        <f t="shared" ref="X41:X53" si="61">V41-(0.5*(STDEV($Q$8:$Q$158)))</f>
        <v>#DIV/0!</v>
      </c>
      <c r="Y41" s="1105">
        <f t="shared" ref="Y41:Y53" si="62">FREQUENCY($Q$8:$Q$158,W41:X41)</f>
        <v>0</v>
      </c>
      <c r="Z41" s="1106" t="e">
        <f t="shared" ref="Z41:Z53" si="63">Y41/$Y$54</f>
        <v>#DIV/0!</v>
      </c>
      <c r="AA41" s="1107">
        <v>0</v>
      </c>
      <c r="AB41" s="1105" t="e">
        <f t="shared" ref="AB41:AB53" si="64">ABS(Z41-AA41)</f>
        <v>#DIV/0!</v>
      </c>
      <c r="AC41" s="1105" t="e">
        <f t="shared" ref="AC41:AC53" si="65">AB41*100</f>
        <v>#DIV/0!</v>
      </c>
      <c r="AD41" s="1072"/>
      <c r="AE41" s="1141"/>
      <c r="AF41" s="543">
        <v>34</v>
      </c>
      <c r="AG41" s="544">
        <f t="shared" si="4"/>
        <v>0</v>
      </c>
      <c r="AH41" s="544">
        <f t="shared" si="5"/>
        <v>0</v>
      </c>
      <c r="AI41" s="1104">
        <v>-6</v>
      </c>
      <c r="AJ41" s="1105" t="e">
        <f t="shared" ref="AJ41:AJ53" si="66">AVERAGE($AE$8:$AE$158)+(AI41*STDEV($AE$8:$AE$158))</f>
        <v>#DIV/0!</v>
      </c>
      <c r="AK41" s="1105" t="e">
        <f t="shared" ref="AK41:AK53" si="67">AJ41+(0.5*(STDEV($AE$8:$AE$158)))</f>
        <v>#DIV/0!</v>
      </c>
      <c r="AL41" s="1105" t="e">
        <f t="shared" ref="AL41:AL53" si="68">AJ41-(0.5*(STDEV($AE$8:$AE$158)))</f>
        <v>#DIV/0!</v>
      </c>
      <c r="AM41" s="1105">
        <f t="shared" ref="AM41:AM53" si="69">FREQUENCY($AE$8:$AE$158,AK41:AL41)</f>
        <v>0</v>
      </c>
      <c r="AN41" s="1106" t="e">
        <f t="shared" ref="AN41:AN53" si="70">AM41/$AM$54</f>
        <v>#DIV/0!</v>
      </c>
      <c r="AO41" s="1107">
        <v>0</v>
      </c>
      <c r="AP41" s="1105" t="e">
        <f t="shared" ref="AP41:AP53" si="71">ABS(AN41-AO41)</f>
        <v>#DIV/0!</v>
      </c>
      <c r="AQ41" s="1105" t="e">
        <f t="shared" ref="AQ41:AQ53" si="72">AP41*100</f>
        <v>#DIV/0!</v>
      </c>
      <c r="AR41" s="1072"/>
      <c r="AS41" s="1141"/>
      <c r="AT41" s="543">
        <v>34</v>
      </c>
      <c r="AU41" s="544">
        <f t="shared" si="6"/>
        <v>0</v>
      </c>
      <c r="AV41" s="544">
        <f t="shared" si="7"/>
        <v>0</v>
      </c>
      <c r="AW41" s="1104">
        <v>-6</v>
      </c>
      <c r="AX41" s="1105" t="e">
        <f t="shared" ref="AX41:AX53" si="73">AVERAGE($AS$8:$AS$158)+(AW41*STDEV($AS$8:$AS$158))</f>
        <v>#DIV/0!</v>
      </c>
      <c r="AY41" s="1105" t="e">
        <f t="shared" ref="AY41:AY53" si="74">AX41+(0.5*(STDEV($AS$8:$AS$158)))</f>
        <v>#DIV/0!</v>
      </c>
      <c r="AZ41" s="1105" t="e">
        <f t="shared" ref="AZ41:AZ53" si="75">AX41-(0.5*(STDEV($AS$8:$AS$158)))</f>
        <v>#DIV/0!</v>
      </c>
      <c r="BA41" s="1105">
        <f t="shared" ref="BA41:BA53" si="76">FREQUENCY($AS$8:$AS$158,AY41:AZ41)</f>
        <v>0</v>
      </c>
      <c r="BB41" s="1106" t="e">
        <f t="shared" ref="BB41:BB53" si="77">BA41/$BA$54</f>
        <v>#DIV/0!</v>
      </c>
      <c r="BC41" s="1107">
        <v>0</v>
      </c>
      <c r="BD41" s="1105" t="e">
        <f t="shared" ref="BD41:BD53" si="78">ABS(BB41-BC41)</f>
        <v>#DIV/0!</v>
      </c>
      <c r="BE41" s="1105" t="e">
        <f t="shared" ref="BE41:BE53" si="79">BD41*100</f>
        <v>#DIV/0!</v>
      </c>
      <c r="BF41" s="1072"/>
      <c r="BG41" s="1141"/>
      <c r="BH41" s="543">
        <v>34</v>
      </c>
      <c r="BI41" s="544">
        <f t="shared" si="8"/>
        <v>0</v>
      </c>
      <c r="BJ41" s="544">
        <f t="shared" si="9"/>
        <v>0</v>
      </c>
      <c r="BK41" s="1104">
        <v>-6</v>
      </c>
      <c r="BL41" s="1105" t="e">
        <f t="shared" ref="BL41:BL53" si="80">AVERAGE($BG$8:$BG$158)+(BK41*STDEV($BG$8:$BG$158))</f>
        <v>#DIV/0!</v>
      </c>
      <c r="BM41" s="1105" t="e">
        <f t="shared" ref="BM41:BM53" si="81">BL41+(0.5*(STDEV($BG$8:$BG$158)))</f>
        <v>#DIV/0!</v>
      </c>
      <c r="BN41" s="1105" t="e">
        <f t="shared" ref="BN41:BN53" si="82">BL41-(0.5*(STDEV($BG$8:$BG$158)))</f>
        <v>#DIV/0!</v>
      </c>
      <c r="BO41" s="1105">
        <f t="shared" ref="BO41:BO53" si="83">FREQUENCY($BG$8:$BG$158,BM41:BN41)</f>
        <v>0</v>
      </c>
      <c r="BP41" s="1106" t="e">
        <f t="shared" ref="BP41:BP53" si="84">BO41/$BO$54</f>
        <v>#DIV/0!</v>
      </c>
      <c r="BQ41" s="1107">
        <v>0</v>
      </c>
      <c r="BR41" s="1105" t="e">
        <f t="shared" ref="BR41:BR53" si="85">ABS(BP41-BQ41)</f>
        <v>#DIV/0!</v>
      </c>
      <c r="BS41" s="1105" t="e">
        <f t="shared" ref="BS41:BS53" si="86">BR41*100</f>
        <v>#DIV/0!</v>
      </c>
      <c r="BT41" s="1072"/>
      <c r="BU41" s="1141"/>
      <c r="BV41" s="543">
        <v>34</v>
      </c>
      <c r="BW41" s="544">
        <f t="shared" si="10"/>
        <v>0</v>
      </c>
      <c r="BX41" s="544">
        <f t="shared" si="11"/>
        <v>0</v>
      </c>
      <c r="BY41" s="1104">
        <v>-6</v>
      </c>
      <c r="BZ41" s="1105" t="e">
        <f t="shared" ref="BZ41:BZ53" si="87">AVERAGE($BU$8:$BU$158)+(BY41*STDEV($BU$8:$BU$158))</f>
        <v>#DIV/0!</v>
      </c>
      <c r="CA41" s="1105" t="e">
        <f t="shared" ref="CA41:CA53" si="88">BZ41+(0.5*(STDEV($BU$8:$BU$158)))</f>
        <v>#DIV/0!</v>
      </c>
      <c r="CB41" s="1105" t="e">
        <f t="shared" ref="CB41:CB53" si="89">BZ41-(0.5*(STDEV($BU$8:$BU$158)))</f>
        <v>#DIV/0!</v>
      </c>
      <c r="CC41" s="1105">
        <f t="shared" ref="CC41:CC53" si="90">FREQUENCY($BU$8:$BU$158,CA41:CB41)</f>
        <v>0</v>
      </c>
      <c r="CD41" s="1106" t="e">
        <f t="shared" ref="CD41:CD53" si="91">CC41/$CC$54</f>
        <v>#DIV/0!</v>
      </c>
      <c r="CE41" s="1107">
        <v>0</v>
      </c>
      <c r="CF41" s="1105" t="e">
        <f t="shared" ref="CF41:CF53" si="92">ABS(CD41-CE41)</f>
        <v>#DIV/0!</v>
      </c>
      <c r="CG41" s="1105" t="e">
        <f t="shared" ref="CG41:CG53" si="93">CF41*100</f>
        <v>#DIV/0!</v>
      </c>
      <c r="CH41" s="1072"/>
      <c r="CI41" s="1141"/>
      <c r="CJ41" s="543">
        <v>34</v>
      </c>
      <c r="CK41" s="544">
        <f t="shared" si="12"/>
        <v>0</v>
      </c>
      <c r="CL41" s="544">
        <f t="shared" si="13"/>
        <v>0</v>
      </c>
      <c r="CM41" s="1104">
        <v>-6</v>
      </c>
      <c r="CN41" s="1105" t="e">
        <f t="shared" ref="CN41:CN53" si="94">AVERAGE($CI$8:$CI$158)+(CM41*STDEV($CI$8:$CI$158))</f>
        <v>#DIV/0!</v>
      </c>
      <c r="CO41" s="1105" t="e">
        <f t="shared" ref="CO41:CO53" si="95">CN41+(0.5*(STDEV($CI$8:$CI$158)))</f>
        <v>#DIV/0!</v>
      </c>
      <c r="CP41" s="1105" t="e">
        <f t="shared" ref="CP41:CP53" si="96">CN41-(0.5*(STDEV($CI$8:$CI$158)))</f>
        <v>#DIV/0!</v>
      </c>
      <c r="CQ41" s="1105">
        <f t="shared" ref="CQ41:CQ53" si="97">FREQUENCY($CI$8:$CI$158,CO41:CP41)</f>
        <v>0</v>
      </c>
      <c r="CR41" s="1106" t="e">
        <f t="shared" ref="CR41:CR53" si="98">CQ41/$CQ$54</f>
        <v>#DIV/0!</v>
      </c>
      <c r="CS41" s="1107">
        <v>0</v>
      </c>
      <c r="CT41" s="1105" t="e">
        <f t="shared" ref="CT41:CT53" si="99">ABS(CR41-CS41)</f>
        <v>#DIV/0!</v>
      </c>
      <c r="CU41" s="1105" t="e">
        <f t="shared" ref="CU41:CU53" si="100">CT41*100</f>
        <v>#DIV/0!</v>
      </c>
      <c r="CV41" s="494"/>
      <c r="CW41" s="1141"/>
      <c r="CX41" s="543">
        <v>34</v>
      </c>
      <c r="CY41" s="544">
        <f t="shared" si="14"/>
        <v>0</v>
      </c>
      <c r="CZ41" s="544">
        <f t="shared" si="15"/>
        <v>0</v>
      </c>
      <c r="DA41" s="1104">
        <v>-6</v>
      </c>
      <c r="DB41" s="1105" t="e">
        <f t="shared" ref="DB41:DB53" si="101">AVERAGE($CW$8:$CW$158)+(DA41*STDEV($CW$8:$CW$158))</f>
        <v>#DIV/0!</v>
      </c>
      <c r="DC41" s="1105" t="e">
        <f t="shared" ref="DC41:DC53" si="102">DB41+(0.5*(STDEV($CW$8:$CW$158)))</f>
        <v>#DIV/0!</v>
      </c>
      <c r="DD41" s="1105" t="e">
        <f t="shared" ref="DD41:DD53" si="103">DB41-(0.5*(STDEV($CW$8:$CW$158)))</f>
        <v>#DIV/0!</v>
      </c>
      <c r="DE41" s="1105">
        <f t="shared" ref="DE41:DE53" si="104">FREQUENCY($CW$8:$CW$158,DC41:DD41)</f>
        <v>0</v>
      </c>
      <c r="DF41" s="1106" t="e">
        <f t="shared" ref="DF41:DF53" si="105">DE41/$DE$54</f>
        <v>#DIV/0!</v>
      </c>
      <c r="DG41" s="1107">
        <v>0</v>
      </c>
      <c r="DH41" s="1105" t="e">
        <f t="shared" ref="DH41:DH53" si="106">ABS(DF41-DG41)</f>
        <v>#DIV/0!</v>
      </c>
      <c r="DI41" s="1105" t="e">
        <f t="shared" ref="DI41:DI53" si="107">DH41*100</f>
        <v>#DIV/0!</v>
      </c>
      <c r="DJ41" s="1072"/>
      <c r="DK41" s="1141"/>
      <c r="DL41" s="543">
        <v>34</v>
      </c>
      <c r="DM41" s="544">
        <f t="shared" si="16"/>
        <v>0</v>
      </c>
      <c r="DN41" s="544">
        <f t="shared" si="17"/>
        <v>0</v>
      </c>
      <c r="DO41" s="1104">
        <v>-6</v>
      </c>
      <c r="DP41" s="1105" t="e">
        <f t="shared" ref="DP41:DP53" si="108">AVERAGE($DK$8:$DK$158)+(DO41*STDEV($DK$8:$DK$158))</f>
        <v>#DIV/0!</v>
      </c>
      <c r="DQ41" s="1105" t="e">
        <f t="shared" ref="DQ41:DQ53" si="109">DP41+(0.5*(STDEV($DK$8:$DK$158)))</f>
        <v>#DIV/0!</v>
      </c>
      <c r="DR41" s="1105" t="e">
        <f t="shared" ref="DR41:DR53" si="110">DP41-(0.5*(STDEV($DK$8:$DK$158)))</f>
        <v>#DIV/0!</v>
      </c>
      <c r="DS41" s="1105">
        <f t="shared" ref="DS41:DS53" si="111">FREQUENCY($DK$8:$DK$158,DQ41:DR41)</f>
        <v>0</v>
      </c>
      <c r="DT41" s="1106" t="e">
        <f t="shared" ref="DT41:DT53" si="112">DS41/$DS$54</f>
        <v>#DIV/0!</v>
      </c>
      <c r="DU41" s="1107">
        <v>0</v>
      </c>
      <c r="DV41" s="1105" t="e">
        <f t="shared" ref="DV41:DV53" si="113">ABS(DT41-DU41)</f>
        <v>#DIV/0!</v>
      </c>
      <c r="DW41" s="1105" t="e">
        <f t="shared" ref="DW41:DW53" si="114">DV41*100</f>
        <v>#DIV/0!</v>
      </c>
      <c r="DX41" s="494"/>
      <c r="DY41" s="1141"/>
      <c r="DZ41" s="543">
        <v>34</v>
      </c>
      <c r="EA41" s="544">
        <f t="shared" si="18"/>
        <v>0</v>
      </c>
      <c r="EB41" s="544">
        <f t="shared" si="19"/>
        <v>0</v>
      </c>
      <c r="EC41" s="1104">
        <v>-6</v>
      </c>
      <c r="ED41" s="1105" t="e">
        <f t="shared" ref="ED41:ED53" si="115">AVERAGE($DY$8:$DY$158)+(EC41*STDEV($DY$8:$DY$158))</f>
        <v>#DIV/0!</v>
      </c>
      <c r="EE41" s="1105" t="e">
        <f t="shared" ref="EE41:EE53" si="116">ED41+(0.5*(STDEV($DY$8:$DY$158)))</f>
        <v>#DIV/0!</v>
      </c>
      <c r="EF41" s="1105" t="e">
        <f t="shared" ref="EF41:EF53" si="117">ED41-(0.5*(STDEV($DY$8:$DY$158)))</f>
        <v>#DIV/0!</v>
      </c>
      <c r="EG41" s="1105">
        <f t="shared" ref="EG41:EG53" si="118">FREQUENCY($DY$8:$DY$158,EE41:EF41)</f>
        <v>0</v>
      </c>
      <c r="EH41" s="1106" t="e">
        <f t="shared" ref="EH41:EH53" si="119">EG41/$EG$54</f>
        <v>#DIV/0!</v>
      </c>
      <c r="EI41" s="1107">
        <v>0</v>
      </c>
      <c r="EJ41" s="1105" t="e">
        <f t="shared" ref="EJ41:EJ53" si="120">ABS(EH41-EI41)</f>
        <v>#DIV/0!</v>
      </c>
      <c r="EK41" s="1105" t="e">
        <f t="shared" ref="EK41:EK53" si="121">EJ41*100</f>
        <v>#DIV/0!</v>
      </c>
      <c r="EL41" s="1072"/>
      <c r="EM41" s="1141"/>
      <c r="EN41" s="543">
        <v>34</v>
      </c>
      <c r="EO41" s="544">
        <f t="shared" si="20"/>
        <v>0</v>
      </c>
      <c r="EP41" s="544">
        <f t="shared" si="21"/>
        <v>0</v>
      </c>
      <c r="EQ41" s="1104">
        <v>-6</v>
      </c>
      <c r="ER41" s="1105" t="e">
        <f t="shared" ref="ER41:ER53" si="122">AVERAGE(EM$8:EM$158)+(EQ41*STDEV(EM$8:EM$158))</f>
        <v>#DIV/0!</v>
      </c>
      <c r="ES41" s="1105" t="e">
        <f t="shared" ref="ES41:ES53" si="123">ER41+(0.5*(STDEV(EM$8:EM$158)))</f>
        <v>#DIV/0!</v>
      </c>
      <c r="ET41" s="1105" t="e">
        <f t="shared" ref="ET41:ET53" si="124">ER41-(0.5*(STDEV(EM$8:EM$158)))</f>
        <v>#DIV/0!</v>
      </c>
      <c r="EU41" s="1105">
        <f t="shared" ref="EU41:EU53" si="125">FREQUENCY(EM$8:EM$158,ES41:ET41)</f>
        <v>0</v>
      </c>
      <c r="EV41" s="1106" t="e">
        <f t="shared" ref="EV41:EV53" si="126">EU41/EU$54</f>
        <v>#DIV/0!</v>
      </c>
      <c r="EW41" s="1107">
        <v>0</v>
      </c>
      <c r="EX41" s="1105" t="e">
        <f t="shared" ref="EX41:EX53" si="127">ABS(EV41-EW41)</f>
        <v>#DIV/0!</v>
      </c>
      <c r="EY41" s="1105" t="e">
        <f t="shared" ref="EY41:EY53" si="128">EX41*100</f>
        <v>#DIV/0!</v>
      </c>
      <c r="EZ41" s="1129"/>
      <c r="FA41" s="1141"/>
      <c r="FB41" s="543">
        <v>34</v>
      </c>
      <c r="FC41" s="544">
        <f t="shared" si="22"/>
        <v>0</v>
      </c>
      <c r="FD41" s="544">
        <f t="shared" si="23"/>
        <v>0</v>
      </c>
      <c r="FE41" s="1104">
        <v>-6</v>
      </c>
      <c r="FF41" s="1105" t="e">
        <f t="shared" ref="FF41:FF53" si="129">AVERAGE(FA$8:FA$158)+(FE41*STDEV(FA$8:FA$158))</f>
        <v>#DIV/0!</v>
      </c>
      <c r="FG41" s="1105" t="e">
        <f t="shared" ref="FG41:FG53" si="130">FF41+(0.5*(STDEV(FA$8:FA$158)))</f>
        <v>#DIV/0!</v>
      </c>
      <c r="FH41" s="1105" t="e">
        <f t="shared" ref="FH41:FH53" si="131">FF41-(0.5*(STDEV(FA$8:FA$158)))</f>
        <v>#DIV/0!</v>
      </c>
      <c r="FI41" s="1105">
        <f t="shared" ref="FI41:FI53" si="132">FREQUENCY(FA$8:FA$158,FG41:FH41)</f>
        <v>0</v>
      </c>
      <c r="FJ41" s="1106" t="e">
        <f t="shared" ref="FJ41:FJ53" si="133">FI41/FI$54</f>
        <v>#DIV/0!</v>
      </c>
      <c r="FK41" s="1107">
        <v>0</v>
      </c>
      <c r="FL41" s="1105" t="e">
        <f t="shared" ref="FL41:FL53" si="134">ABS(FJ41-FK41)</f>
        <v>#DIV/0!</v>
      </c>
      <c r="FM41" s="1105" t="e">
        <f t="shared" ref="FM41:FM53" si="135">FL41*100</f>
        <v>#DIV/0!</v>
      </c>
      <c r="FO41" s="1141"/>
      <c r="FP41" s="543">
        <v>34</v>
      </c>
      <c r="FQ41" s="544">
        <f t="shared" si="24"/>
        <v>0</v>
      </c>
      <c r="FR41" s="544">
        <f t="shared" si="25"/>
        <v>0</v>
      </c>
      <c r="FS41" s="1104">
        <v>-6</v>
      </c>
      <c r="FT41" s="1105" t="e">
        <f t="shared" ref="FT41:FT53" si="136">AVERAGE(FO$8:FO$158)+(FS41*STDEV(FO$8:FO$158))</f>
        <v>#DIV/0!</v>
      </c>
      <c r="FU41" s="1105" t="e">
        <f t="shared" ref="FU41:FU53" si="137">FT41+(0.5*(STDEV(FO$8:FO$158)))</f>
        <v>#DIV/0!</v>
      </c>
      <c r="FV41" s="1105" t="e">
        <f t="shared" ref="FV41:FV53" si="138">FT41-(0.5*(STDEV(FO$8:FO$158)))</f>
        <v>#DIV/0!</v>
      </c>
      <c r="FW41" s="1105">
        <f t="shared" ref="FW41:FW53" si="139">FREQUENCY(FO$8:FO$158,FU41:FV41)</f>
        <v>0</v>
      </c>
      <c r="FX41" s="1106" t="e">
        <f t="shared" ref="FX41:FX53" si="140">FW41/FW$54</f>
        <v>#DIV/0!</v>
      </c>
      <c r="FY41" s="1107">
        <v>0</v>
      </c>
      <c r="FZ41" s="1105" t="e">
        <f t="shared" ref="FZ41:FZ53" si="141">ABS(FX41-FY41)</f>
        <v>#DIV/0!</v>
      </c>
      <c r="GA41" s="1105" t="e">
        <f t="shared" ref="GA41:GA53" si="142">FZ41*100</f>
        <v>#DIV/0!</v>
      </c>
      <c r="GB41" s="622"/>
      <c r="GC41" s="1141"/>
      <c r="GD41" s="543">
        <v>34</v>
      </c>
      <c r="GE41" s="544">
        <f t="shared" si="26"/>
        <v>0</v>
      </c>
      <c r="GF41" s="544">
        <f t="shared" si="27"/>
        <v>0</v>
      </c>
      <c r="GG41" s="1104">
        <v>-6</v>
      </c>
      <c r="GH41" s="1105" t="e">
        <f t="shared" ref="GH41:GH53" si="143">AVERAGE(GC$8:GC$158)+(GG41*STDEV(GC$8:GC$158))</f>
        <v>#DIV/0!</v>
      </c>
      <c r="GI41" s="1105" t="e">
        <f t="shared" ref="GI41:GI53" si="144">GH41+(0.5*(STDEV(GC$8:GC$158)))</f>
        <v>#DIV/0!</v>
      </c>
      <c r="GJ41" s="1105" t="e">
        <f t="shared" ref="GJ41:GJ53" si="145">GH41-(0.5*(STDEV(GC$8:GC$158)))</f>
        <v>#DIV/0!</v>
      </c>
      <c r="GK41" s="1105">
        <f t="shared" ref="GK41:GK53" si="146">FREQUENCY(GC$8:GC$158,GI41:GJ41)</f>
        <v>0</v>
      </c>
      <c r="GL41" s="1106" t="e">
        <f t="shared" ref="GL41:GL53" si="147">GK41/GK$54</f>
        <v>#DIV/0!</v>
      </c>
      <c r="GM41" s="1107">
        <v>0</v>
      </c>
      <c r="GN41" s="1105" t="e">
        <f t="shared" ref="GN41:GN53" si="148">ABS(GL41-GM41)</f>
        <v>#DIV/0!</v>
      </c>
      <c r="GO41" s="1105" t="e">
        <f t="shared" ref="GO41:GO53" si="149">GN41*100</f>
        <v>#DIV/0!</v>
      </c>
      <c r="GP41" s="551"/>
      <c r="GQ41" s="1141"/>
      <c r="GR41" s="543">
        <v>34</v>
      </c>
      <c r="GS41" s="544">
        <f t="shared" si="28"/>
        <v>0</v>
      </c>
      <c r="GT41" s="544">
        <f t="shared" si="29"/>
        <v>0</v>
      </c>
      <c r="GU41" s="1104">
        <v>-6</v>
      </c>
      <c r="GV41" s="1105" t="e">
        <f t="shared" ref="GV41:GV53" si="150">AVERAGE(GQ$8:GQ$158)+(GU41*STDEV(GQ$8:GQ$158))</f>
        <v>#DIV/0!</v>
      </c>
      <c r="GW41" s="1105" t="e">
        <f t="shared" ref="GW41:GW53" si="151">GV41+(0.5*(STDEV(GQ$8:GQ$158)))</f>
        <v>#DIV/0!</v>
      </c>
      <c r="GX41" s="1105" t="e">
        <f t="shared" ref="GX41:GX53" si="152">GV41-(0.5*(STDEV(GQ$8:GQ$158)))</f>
        <v>#DIV/0!</v>
      </c>
      <c r="GY41" s="1105">
        <f t="shared" ref="GY41:GY53" si="153">FREQUENCY(GQ$8:GQ$158,GW41:GX41)</f>
        <v>0</v>
      </c>
      <c r="GZ41" s="1106" t="e">
        <f t="shared" ref="GZ41:GZ53" si="154">GY41/GY$54</f>
        <v>#DIV/0!</v>
      </c>
      <c r="HA41" s="1107">
        <v>0</v>
      </c>
      <c r="HB41" s="1105" t="e">
        <f t="shared" ref="HB41:HB53" si="155">ABS(GZ41-HA41)</f>
        <v>#DIV/0!</v>
      </c>
      <c r="HC41" s="1105" t="e">
        <f t="shared" ref="HC41:HC53" si="156">HB41*100</f>
        <v>#DIV/0!</v>
      </c>
      <c r="HD41" s="552"/>
      <c r="HE41" s="1141"/>
      <c r="HF41" s="543">
        <v>34</v>
      </c>
      <c r="HG41" s="544">
        <f t="shared" si="30"/>
        <v>0</v>
      </c>
      <c r="HH41" s="544">
        <f t="shared" si="31"/>
        <v>0</v>
      </c>
      <c r="HI41" s="1104">
        <v>-6</v>
      </c>
      <c r="HJ41" s="1105" t="e">
        <f t="shared" ref="HJ41:HJ53" si="157">AVERAGE(HE$8:HE$158)+(HI41*STDEV(HE$8:HE$158))</f>
        <v>#DIV/0!</v>
      </c>
      <c r="HK41" s="1105" t="e">
        <f t="shared" ref="HK41:HK53" si="158">HJ41+(0.5*(STDEV(HE$8:HE$158)))</f>
        <v>#DIV/0!</v>
      </c>
      <c r="HL41" s="1105" t="e">
        <f t="shared" ref="HL41:HL53" si="159">HJ41-(0.5*(STDEV(HE$8:HE$158)))</f>
        <v>#DIV/0!</v>
      </c>
      <c r="HM41" s="1105">
        <f t="shared" ref="HM41:HM53" si="160">FREQUENCY(HE$8:HE$158,HK41:HL41)</f>
        <v>0</v>
      </c>
      <c r="HN41" s="1106" t="e">
        <f t="shared" ref="HN41:HN53" si="161">HM41/HM$54</f>
        <v>#DIV/0!</v>
      </c>
      <c r="HO41" s="1107">
        <v>0</v>
      </c>
      <c r="HP41" s="1105" t="e">
        <f t="shared" ref="HP41:HP53" si="162">ABS(HN41-HO41)</f>
        <v>#DIV/0!</v>
      </c>
      <c r="HQ41" s="1105" t="e">
        <f t="shared" ref="HQ41:HQ53" si="163">HP41*100</f>
        <v>#DIV/0!</v>
      </c>
      <c r="HR41" s="552"/>
      <c r="HS41" s="1141"/>
      <c r="HT41" s="543">
        <v>34</v>
      </c>
      <c r="HU41" s="544">
        <f t="shared" si="32"/>
        <v>0</v>
      </c>
      <c r="HV41" s="544">
        <f t="shared" si="33"/>
        <v>0</v>
      </c>
      <c r="HW41" s="1104">
        <v>-6</v>
      </c>
      <c r="HX41" s="1105" t="e">
        <f t="shared" ref="HX41:HX53" si="164">AVERAGE(HS$8:HS$158)+(HW41*STDEV(HS$8:HS$158))</f>
        <v>#DIV/0!</v>
      </c>
      <c r="HY41" s="1105" t="e">
        <f t="shared" ref="HY41:HY53" si="165">HX41+(0.5*(STDEV(HS$8:HS$158)))</f>
        <v>#DIV/0!</v>
      </c>
      <c r="HZ41" s="1105" t="e">
        <f t="shared" ref="HZ41:HZ53" si="166">HX41-(0.5*(STDEV(HS$8:HS$158)))</f>
        <v>#DIV/0!</v>
      </c>
      <c r="IA41" s="1105">
        <f t="shared" ref="IA41:IA53" si="167">FREQUENCY(HS$8:HS$158,HY41:HZ41)</f>
        <v>0</v>
      </c>
      <c r="IB41" s="1106" t="e">
        <f t="shared" ref="IB41:IB53" si="168">IA41/IA$54</f>
        <v>#DIV/0!</v>
      </c>
      <c r="IC41" s="1107">
        <v>0</v>
      </c>
      <c r="ID41" s="1105" t="e">
        <f t="shared" ref="ID41:ID53" si="169">ABS(IB41-IC41)</f>
        <v>#DIV/0!</v>
      </c>
      <c r="IE41" s="1105" t="e">
        <f t="shared" ref="IE41:IE53" si="170">ID41*100</f>
        <v>#DIV/0!</v>
      </c>
      <c r="IF41" s="647"/>
      <c r="IG41" s="1141"/>
      <c r="IH41" s="543">
        <v>34</v>
      </c>
      <c r="II41" s="544">
        <f t="shared" si="34"/>
        <v>0</v>
      </c>
      <c r="IJ41" s="544">
        <f t="shared" si="35"/>
        <v>0</v>
      </c>
      <c r="IK41" s="643">
        <v>-6</v>
      </c>
      <c r="IL41" s="644" t="e">
        <f t="shared" ref="IL41:IL53" si="171">AVERAGE(IG$8:IG$158)+(IK41*STDEV(IG$8:IG$158))</f>
        <v>#DIV/0!</v>
      </c>
      <c r="IM41" s="644" t="e">
        <f t="shared" ref="IM41:IM53" si="172">IL41+(0.5*(STDEV(IG$8:IG$158)))</f>
        <v>#DIV/0!</v>
      </c>
      <c r="IN41" s="644" t="e">
        <f t="shared" ref="IN41:IN53" si="173">IL41-(0.5*(STDEV(IG$8:IG$158)))</f>
        <v>#DIV/0!</v>
      </c>
      <c r="IO41" s="644">
        <f t="shared" ref="IO41:IO53" si="174">FREQUENCY(IG$8:IG$158,IM41:IN41)</f>
        <v>0</v>
      </c>
      <c r="IP41" s="645" t="e">
        <f t="shared" ref="IP41:IP53" si="175">IO41/IO$54</f>
        <v>#DIV/0!</v>
      </c>
      <c r="IQ41" s="646">
        <v>0</v>
      </c>
      <c r="IR41" s="644" t="e">
        <f t="shared" ref="IR41:IR53" si="176">ABS(IP41-IQ41)</f>
        <v>#DIV/0!</v>
      </c>
      <c r="IS41" s="644" t="e">
        <f t="shared" ref="IS41:IS53" si="177">IR41*100</f>
        <v>#DIV/0!</v>
      </c>
    </row>
    <row r="42" spans="1:253" s="497" customFormat="1">
      <c r="A42" s="494"/>
      <c r="B42" s="528"/>
      <c r="C42" s="1141"/>
      <c r="D42" s="543">
        <v>35</v>
      </c>
      <c r="E42" s="544">
        <f t="shared" si="0"/>
        <v>0</v>
      </c>
      <c r="F42" s="544">
        <f t="shared" si="1"/>
        <v>0</v>
      </c>
      <c r="G42" s="1104">
        <v>-5</v>
      </c>
      <c r="H42" s="1105" t="e">
        <f t="shared" si="52"/>
        <v>#DIV/0!</v>
      </c>
      <c r="I42" s="1105" t="e">
        <f t="shared" si="53"/>
        <v>#DIV/0!</v>
      </c>
      <c r="J42" s="1105" t="e">
        <f t="shared" si="54"/>
        <v>#DIV/0!</v>
      </c>
      <c r="K42" s="1105">
        <f t="shared" si="55"/>
        <v>0</v>
      </c>
      <c r="L42" s="1106" t="e">
        <f t="shared" si="56"/>
        <v>#DIV/0!</v>
      </c>
      <c r="M42" s="1105">
        <v>0</v>
      </c>
      <c r="N42" s="1105" t="e">
        <f t="shared" si="57"/>
        <v>#DIV/0!</v>
      </c>
      <c r="O42" s="1105" t="e">
        <f t="shared" si="58"/>
        <v>#DIV/0!</v>
      </c>
      <c r="P42" s="494"/>
      <c r="Q42" s="1141"/>
      <c r="R42" s="543">
        <v>35</v>
      </c>
      <c r="S42" s="544">
        <f t="shared" si="2"/>
        <v>0</v>
      </c>
      <c r="T42" s="544">
        <f t="shared" si="3"/>
        <v>0</v>
      </c>
      <c r="U42" s="1104">
        <v>-5</v>
      </c>
      <c r="V42" s="1105" t="e">
        <f t="shared" si="59"/>
        <v>#DIV/0!</v>
      </c>
      <c r="W42" s="1105" t="e">
        <f t="shared" si="60"/>
        <v>#DIV/0!</v>
      </c>
      <c r="X42" s="1105" t="e">
        <f t="shared" si="61"/>
        <v>#DIV/0!</v>
      </c>
      <c r="Y42" s="1105">
        <f t="shared" si="62"/>
        <v>0</v>
      </c>
      <c r="Z42" s="1106" t="e">
        <f t="shared" si="63"/>
        <v>#DIV/0!</v>
      </c>
      <c r="AA42" s="1105">
        <v>0</v>
      </c>
      <c r="AB42" s="1105" t="e">
        <f t="shared" si="64"/>
        <v>#DIV/0!</v>
      </c>
      <c r="AC42" s="1105" t="e">
        <f t="shared" si="65"/>
        <v>#DIV/0!</v>
      </c>
      <c r="AD42" s="1072"/>
      <c r="AE42" s="1141"/>
      <c r="AF42" s="543">
        <v>35</v>
      </c>
      <c r="AG42" s="544">
        <f t="shared" si="4"/>
        <v>0</v>
      </c>
      <c r="AH42" s="544">
        <f t="shared" si="5"/>
        <v>0</v>
      </c>
      <c r="AI42" s="1104">
        <v>-5</v>
      </c>
      <c r="AJ42" s="1105" t="e">
        <f t="shared" si="66"/>
        <v>#DIV/0!</v>
      </c>
      <c r="AK42" s="1105" t="e">
        <f t="shared" si="67"/>
        <v>#DIV/0!</v>
      </c>
      <c r="AL42" s="1105" t="e">
        <f t="shared" si="68"/>
        <v>#DIV/0!</v>
      </c>
      <c r="AM42" s="1105">
        <f t="shared" si="69"/>
        <v>0</v>
      </c>
      <c r="AN42" s="1106" t="e">
        <f t="shared" si="70"/>
        <v>#DIV/0!</v>
      </c>
      <c r="AO42" s="1105">
        <v>0</v>
      </c>
      <c r="AP42" s="1105" t="e">
        <f t="shared" si="71"/>
        <v>#DIV/0!</v>
      </c>
      <c r="AQ42" s="1105" t="e">
        <f t="shared" si="72"/>
        <v>#DIV/0!</v>
      </c>
      <c r="AR42" s="1072"/>
      <c r="AS42" s="1141"/>
      <c r="AT42" s="543">
        <v>35</v>
      </c>
      <c r="AU42" s="544">
        <f t="shared" si="6"/>
        <v>0</v>
      </c>
      <c r="AV42" s="544">
        <f t="shared" si="7"/>
        <v>0</v>
      </c>
      <c r="AW42" s="1104">
        <v>-5</v>
      </c>
      <c r="AX42" s="1105" t="e">
        <f t="shared" si="73"/>
        <v>#DIV/0!</v>
      </c>
      <c r="AY42" s="1105" t="e">
        <f t="shared" si="74"/>
        <v>#DIV/0!</v>
      </c>
      <c r="AZ42" s="1105" t="e">
        <f t="shared" si="75"/>
        <v>#DIV/0!</v>
      </c>
      <c r="BA42" s="1105">
        <f t="shared" si="76"/>
        <v>0</v>
      </c>
      <c r="BB42" s="1106" t="e">
        <f t="shared" si="77"/>
        <v>#DIV/0!</v>
      </c>
      <c r="BC42" s="1105">
        <v>0</v>
      </c>
      <c r="BD42" s="1105" t="e">
        <f t="shared" si="78"/>
        <v>#DIV/0!</v>
      </c>
      <c r="BE42" s="1105" t="e">
        <f t="shared" si="79"/>
        <v>#DIV/0!</v>
      </c>
      <c r="BF42" s="1072"/>
      <c r="BG42" s="1141"/>
      <c r="BH42" s="543">
        <v>35</v>
      </c>
      <c r="BI42" s="544">
        <f t="shared" si="8"/>
        <v>0</v>
      </c>
      <c r="BJ42" s="544">
        <f t="shared" si="9"/>
        <v>0</v>
      </c>
      <c r="BK42" s="1104">
        <v>-5</v>
      </c>
      <c r="BL42" s="1105" t="e">
        <f t="shared" si="80"/>
        <v>#DIV/0!</v>
      </c>
      <c r="BM42" s="1105" t="e">
        <f t="shared" si="81"/>
        <v>#DIV/0!</v>
      </c>
      <c r="BN42" s="1105" t="e">
        <f t="shared" si="82"/>
        <v>#DIV/0!</v>
      </c>
      <c r="BO42" s="1105">
        <f t="shared" si="83"/>
        <v>0</v>
      </c>
      <c r="BP42" s="1106" t="e">
        <f t="shared" si="84"/>
        <v>#DIV/0!</v>
      </c>
      <c r="BQ42" s="1105">
        <v>0</v>
      </c>
      <c r="BR42" s="1105" t="e">
        <f t="shared" si="85"/>
        <v>#DIV/0!</v>
      </c>
      <c r="BS42" s="1105" t="e">
        <f t="shared" si="86"/>
        <v>#DIV/0!</v>
      </c>
      <c r="BT42" s="1072"/>
      <c r="BU42" s="1141"/>
      <c r="BV42" s="543">
        <v>35</v>
      </c>
      <c r="BW42" s="544">
        <f t="shared" si="10"/>
        <v>0</v>
      </c>
      <c r="BX42" s="544">
        <f t="shared" si="11"/>
        <v>0</v>
      </c>
      <c r="BY42" s="1104">
        <v>-5</v>
      </c>
      <c r="BZ42" s="1105" t="e">
        <f t="shared" si="87"/>
        <v>#DIV/0!</v>
      </c>
      <c r="CA42" s="1105" t="e">
        <f t="shared" si="88"/>
        <v>#DIV/0!</v>
      </c>
      <c r="CB42" s="1105" t="e">
        <f t="shared" si="89"/>
        <v>#DIV/0!</v>
      </c>
      <c r="CC42" s="1105">
        <f t="shared" si="90"/>
        <v>0</v>
      </c>
      <c r="CD42" s="1106" t="e">
        <f t="shared" si="91"/>
        <v>#DIV/0!</v>
      </c>
      <c r="CE42" s="1105">
        <v>0</v>
      </c>
      <c r="CF42" s="1105" t="e">
        <f t="shared" si="92"/>
        <v>#DIV/0!</v>
      </c>
      <c r="CG42" s="1105" t="e">
        <f t="shared" si="93"/>
        <v>#DIV/0!</v>
      </c>
      <c r="CH42" s="1072"/>
      <c r="CI42" s="1141"/>
      <c r="CJ42" s="543">
        <v>35</v>
      </c>
      <c r="CK42" s="544">
        <f t="shared" si="12"/>
        <v>0</v>
      </c>
      <c r="CL42" s="544">
        <f t="shared" si="13"/>
        <v>0</v>
      </c>
      <c r="CM42" s="1104">
        <v>-5</v>
      </c>
      <c r="CN42" s="1105" t="e">
        <f t="shared" si="94"/>
        <v>#DIV/0!</v>
      </c>
      <c r="CO42" s="1105" t="e">
        <f t="shared" si="95"/>
        <v>#DIV/0!</v>
      </c>
      <c r="CP42" s="1105" t="e">
        <f t="shared" si="96"/>
        <v>#DIV/0!</v>
      </c>
      <c r="CQ42" s="1105">
        <f t="shared" si="97"/>
        <v>0</v>
      </c>
      <c r="CR42" s="1106" t="e">
        <f t="shared" si="98"/>
        <v>#DIV/0!</v>
      </c>
      <c r="CS42" s="1105">
        <v>0</v>
      </c>
      <c r="CT42" s="1105" t="e">
        <f t="shared" si="99"/>
        <v>#DIV/0!</v>
      </c>
      <c r="CU42" s="1105" t="e">
        <f t="shared" si="100"/>
        <v>#DIV/0!</v>
      </c>
      <c r="CV42" s="494"/>
      <c r="CW42" s="1141"/>
      <c r="CX42" s="543">
        <v>35</v>
      </c>
      <c r="CY42" s="544">
        <f t="shared" si="14"/>
        <v>0</v>
      </c>
      <c r="CZ42" s="544">
        <f t="shared" si="15"/>
        <v>0</v>
      </c>
      <c r="DA42" s="1104">
        <v>-5</v>
      </c>
      <c r="DB42" s="1105" t="e">
        <f t="shared" si="101"/>
        <v>#DIV/0!</v>
      </c>
      <c r="DC42" s="1105" t="e">
        <f t="shared" si="102"/>
        <v>#DIV/0!</v>
      </c>
      <c r="DD42" s="1105" t="e">
        <f t="shared" si="103"/>
        <v>#DIV/0!</v>
      </c>
      <c r="DE42" s="1105">
        <f t="shared" si="104"/>
        <v>0</v>
      </c>
      <c r="DF42" s="1106" t="e">
        <f t="shared" si="105"/>
        <v>#DIV/0!</v>
      </c>
      <c r="DG42" s="1105">
        <v>0</v>
      </c>
      <c r="DH42" s="1105" t="e">
        <f t="shared" si="106"/>
        <v>#DIV/0!</v>
      </c>
      <c r="DI42" s="1105" t="e">
        <f t="shared" si="107"/>
        <v>#DIV/0!</v>
      </c>
      <c r="DJ42" s="1072"/>
      <c r="DK42" s="1141"/>
      <c r="DL42" s="543">
        <v>35</v>
      </c>
      <c r="DM42" s="544">
        <f t="shared" si="16"/>
        <v>0</v>
      </c>
      <c r="DN42" s="544">
        <f t="shared" si="17"/>
        <v>0</v>
      </c>
      <c r="DO42" s="1104">
        <v>-5</v>
      </c>
      <c r="DP42" s="1105" t="e">
        <f t="shared" si="108"/>
        <v>#DIV/0!</v>
      </c>
      <c r="DQ42" s="1105" t="e">
        <f t="shared" si="109"/>
        <v>#DIV/0!</v>
      </c>
      <c r="DR42" s="1105" t="e">
        <f t="shared" si="110"/>
        <v>#DIV/0!</v>
      </c>
      <c r="DS42" s="1105">
        <f t="shared" si="111"/>
        <v>0</v>
      </c>
      <c r="DT42" s="1106" t="e">
        <f t="shared" si="112"/>
        <v>#DIV/0!</v>
      </c>
      <c r="DU42" s="1105">
        <v>0</v>
      </c>
      <c r="DV42" s="1105" t="e">
        <f t="shared" si="113"/>
        <v>#DIV/0!</v>
      </c>
      <c r="DW42" s="1105" t="e">
        <f t="shared" si="114"/>
        <v>#DIV/0!</v>
      </c>
      <c r="DX42" s="494"/>
      <c r="DY42" s="1141"/>
      <c r="DZ42" s="543">
        <v>35</v>
      </c>
      <c r="EA42" s="544">
        <f t="shared" si="18"/>
        <v>0</v>
      </c>
      <c r="EB42" s="544">
        <f t="shared" si="19"/>
        <v>0</v>
      </c>
      <c r="EC42" s="1104">
        <v>-5</v>
      </c>
      <c r="ED42" s="1105" t="e">
        <f t="shared" si="115"/>
        <v>#DIV/0!</v>
      </c>
      <c r="EE42" s="1105" t="e">
        <f t="shared" si="116"/>
        <v>#DIV/0!</v>
      </c>
      <c r="EF42" s="1105" t="e">
        <f t="shared" si="117"/>
        <v>#DIV/0!</v>
      </c>
      <c r="EG42" s="1105">
        <f t="shared" si="118"/>
        <v>0</v>
      </c>
      <c r="EH42" s="1106" t="e">
        <f t="shared" si="119"/>
        <v>#DIV/0!</v>
      </c>
      <c r="EI42" s="1105">
        <v>0</v>
      </c>
      <c r="EJ42" s="1105" t="e">
        <f t="shared" si="120"/>
        <v>#DIV/0!</v>
      </c>
      <c r="EK42" s="1105" t="e">
        <f t="shared" si="121"/>
        <v>#DIV/0!</v>
      </c>
      <c r="EL42" s="1072"/>
      <c r="EM42" s="1141"/>
      <c r="EN42" s="543">
        <v>35</v>
      </c>
      <c r="EO42" s="544">
        <f t="shared" si="20"/>
        <v>0</v>
      </c>
      <c r="EP42" s="544">
        <f t="shared" si="21"/>
        <v>0</v>
      </c>
      <c r="EQ42" s="1104">
        <v>-5</v>
      </c>
      <c r="ER42" s="1105" t="e">
        <f t="shared" si="122"/>
        <v>#DIV/0!</v>
      </c>
      <c r="ES42" s="1105" t="e">
        <f t="shared" si="123"/>
        <v>#DIV/0!</v>
      </c>
      <c r="ET42" s="1105" t="e">
        <f t="shared" si="124"/>
        <v>#DIV/0!</v>
      </c>
      <c r="EU42" s="1105">
        <f t="shared" si="125"/>
        <v>0</v>
      </c>
      <c r="EV42" s="1106" t="e">
        <f t="shared" si="126"/>
        <v>#DIV/0!</v>
      </c>
      <c r="EW42" s="1105">
        <v>0</v>
      </c>
      <c r="EX42" s="1105" t="e">
        <f t="shared" si="127"/>
        <v>#DIV/0!</v>
      </c>
      <c r="EY42" s="1105" t="e">
        <f t="shared" si="128"/>
        <v>#DIV/0!</v>
      </c>
      <c r="EZ42" s="1129"/>
      <c r="FA42" s="1141"/>
      <c r="FB42" s="543">
        <v>35</v>
      </c>
      <c r="FC42" s="544">
        <f t="shared" si="22"/>
        <v>0</v>
      </c>
      <c r="FD42" s="544">
        <f t="shared" si="23"/>
        <v>0</v>
      </c>
      <c r="FE42" s="1104">
        <v>-5</v>
      </c>
      <c r="FF42" s="1105" t="e">
        <f t="shared" si="129"/>
        <v>#DIV/0!</v>
      </c>
      <c r="FG42" s="1105" t="e">
        <f t="shared" si="130"/>
        <v>#DIV/0!</v>
      </c>
      <c r="FH42" s="1105" t="e">
        <f t="shared" si="131"/>
        <v>#DIV/0!</v>
      </c>
      <c r="FI42" s="1105">
        <f t="shared" si="132"/>
        <v>0</v>
      </c>
      <c r="FJ42" s="1106" t="e">
        <f t="shared" si="133"/>
        <v>#DIV/0!</v>
      </c>
      <c r="FK42" s="1105">
        <v>0</v>
      </c>
      <c r="FL42" s="1105" t="e">
        <f t="shared" si="134"/>
        <v>#DIV/0!</v>
      </c>
      <c r="FM42" s="1105" t="e">
        <f t="shared" si="135"/>
        <v>#DIV/0!</v>
      </c>
      <c r="FO42" s="1141"/>
      <c r="FP42" s="543">
        <v>35</v>
      </c>
      <c r="FQ42" s="544">
        <f t="shared" si="24"/>
        <v>0</v>
      </c>
      <c r="FR42" s="544">
        <f t="shared" si="25"/>
        <v>0</v>
      </c>
      <c r="FS42" s="1104">
        <v>-5</v>
      </c>
      <c r="FT42" s="1105" t="e">
        <f t="shared" si="136"/>
        <v>#DIV/0!</v>
      </c>
      <c r="FU42" s="1105" t="e">
        <f t="shared" si="137"/>
        <v>#DIV/0!</v>
      </c>
      <c r="FV42" s="1105" t="e">
        <f t="shared" si="138"/>
        <v>#DIV/0!</v>
      </c>
      <c r="FW42" s="1105">
        <f t="shared" si="139"/>
        <v>0</v>
      </c>
      <c r="FX42" s="1106" t="e">
        <f t="shared" si="140"/>
        <v>#DIV/0!</v>
      </c>
      <c r="FY42" s="1105">
        <v>0</v>
      </c>
      <c r="FZ42" s="1105" t="e">
        <f t="shared" si="141"/>
        <v>#DIV/0!</v>
      </c>
      <c r="GA42" s="1105" t="e">
        <f t="shared" si="142"/>
        <v>#DIV/0!</v>
      </c>
      <c r="GB42" s="622"/>
      <c r="GC42" s="1141"/>
      <c r="GD42" s="543">
        <v>35</v>
      </c>
      <c r="GE42" s="544">
        <f t="shared" si="26"/>
        <v>0</v>
      </c>
      <c r="GF42" s="544">
        <f t="shared" si="27"/>
        <v>0</v>
      </c>
      <c r="GG42" s="1104">
        <v>-5</v>
      </c>
      <c r="GH42" s="1105" t="e">
        <f t="shared" si="143"/>
        <v>#DIV/0!</v>
      </c>
      <c r="GI42" s="1105" t="e">
        <f t="shared" si="144"/>
        <v>#DIV/0!</v>
      </c>
      <c r="GJ42" s="1105" t="e">
        <f t="shared" si="145"/>
        <v>#DIV/0!</v>
      </c>
      <c r="GK42" s="1105">
        <f t="shared" si="146"/>
        <v>0</v>
      </c>
      <c r="GL42" s="1106" t="e">
        <f t="shared" si="147"/>
        <v>#DIV/0!</v>
      </c>
      <c r="GM42" s="1105">
        <v>0</v>
      </c>
      <c r="GN42" s="1105" t="e">
        <f t="shared" si="148"/>
        <v>#DIV/0!</v>
      </c>
      <c r="GO42" s="1105" t="e">
        <f t="shared" si="149"/>
        <v>#DIV/0!</v>
      </c>
      <c r="GP42" s="551"/>
      <c r="GQ42" s="1141"/>
      <c r="GR42" s="543">
        <v>35</v>
      </c>
      <c r="GS42" s="544">
        <f t="shared" si="28"/>
        <v>0</v>
      </c>
      <c r="GT42" s="544">
        <f t="shared" si="29"/>
        <v>0</v>
      </c>
      <c r="GU42" s="1104">
        <v>-5</v>
      </c>
      <c r="GV42" s="1105" t="e">
        <f t="shared" si="150"/>
        <v>#DIV/0!</v>
      </c>
      <c r="GW42" s="1105" t="e">
        <f t="shared" si="151"/>
        <v>#DIV/0!</v>
      </c>
      <c r="GX42" s="1105" t="e">
        <f t="shared" si="152"/>
        <v>#DIV/0!</v>
      </c>
      <c r="GY42" s="1105">
        <f t="shared" si="153"/>
        <v>0</v>
      </c>
      <c r="GZ42" s="1106" t="e">
        <f t="shared" si="154"/>
        <v>#DIV/0!</v>
      </c>
      <c r="HA42" s="1105">
        <v>0</v>
      </c>
      <c r="HB42" s="1105" t="e">
        <f t="shared" si="155"/>
        <v>#DIV/0!</v>
      </c>
      <c r="HC42" s="1105" t="e">
        <f t="shared" si="156"/>
        <v>#DIV/0!</v>
      </c>
      <c r="HD42" s="552"/>
      <c r="HE42" s="1141"/>
      <c r="HF42" s="543">
        <v>35</v>
      </c>
      <c r="HG42" s="544">
        <f t="shared" si="30"/>
        <v>0</v>
      </c>
      <c r="HH42" s="544">
        <f t="shared" si="31"/>
        <v>0</v>
      </c>
      <c r="HI42" s="1104">
        <v>-5</v>
      </c>
      <c r="HJ42" s="1105" t="e">
        <f t="shared" si="157"/>
        <v>#DIV/0!</v>
      </c>
      <c r="HK42" s="1105" t="e">
        <f t="shared" si="158"/>
        <v>#DIV/0!</v>
      </c>
      <c r="HL42" s="1105" t="e">
        <f t="shared" si="159"/>
        <v>#DIV/0!</v>
      </c>
      <c r="HM42" s="1105">
        <f t="shared" si="160"/>
        <v>0</v>
      </c>
      <c r="HN42" s="1106" t="e">
        <f t="shared" si="161"/>
        <v>#DIV/0!</v>
      </c>
      <c r="HO42" s="1105">
        <v>0</v>
      </c>
      <c r="HP42" s="1105" t="e">
        <f t="shared" si="162"/>
        <v>#DIV/0!</v>
      </c>
      <c r="HQ42" s="1105" t="e">
        <f t="shared" si="163"/>
        <v>#DIV/0!</v>
      </c>
      <c r="HR42" s="552"/>
      <c r="HS42" s="1141"/>
      <c r="HT42" s="543">
        <v>35</v>
      </c>
      <c r="HU42" s="544">
        <f t="shared" si="32"/>
        <v>0</v>
      </c>
      <c r="HV42" s="544">
        <f t="shared" si="33"/>
        <v>0</v>
      </c>
      <c r="HW42" s="1104">
        <v>-5</v>
      </c>
      <c r="HX42" s="1105" t="e">
        <f t="shared" si="164"/>
        <v>#DIV/0!</v>
      </c>
      <c r="HY42" s="1105" t="e">
        <f t="shared" si="165"/>
        <v>#DIV/0!</v>
      </c>
      <c r="HZ42" s="1105" t="e">
        <f t="shared" si="166"/>
        <v>#DIV/0!</v>
      </c>
      <c r="IA42" s="1105">
        <f t="shared" si="167"/>
        <v>0</v>
      </c>
      <c r="IB42" s="1106" t="e">
        <f t="shared" si="168"/>
        <v>#DIV/0!</v>
      </c>
      <c r="IC42" s="1105">
        <v>0</v>
      </c>
      <c r="ID42" s="1105" t="e">
        <f t="shared" si="169"/>
        <v>#DIV/0!</v>
      </c>
      <c r="IE42" s="1105" t="e">
        <f t="shared" si="170"/>
        <v>#DIV/0!</v>
      </c>
      <c r="IF42" s="647"/>
      <c r="IG42" s="1141"/>
      <c r="IH42" s="543">
        <v>35</v>
      </c>
      <c r="II42" s="544">
        <f t="shared" si="34"/>
        <v>0</v>
      </c>
      <c r="IJ42" s="544">
        <f t="shared" si="35"/>
        <v>0</v>
      </c>
      <c r="IK42" s="643">
        <v>-5</v>
      </c>
      <c r="IL42" s="644" t="e">
        <f t="shared" si="171"/>
        <v>#DIV/0!</v>
      </c>
      <c r="IM42" s="644" t="e">
        <f t="shared" si="172"/>
        <v>#DIV/0!</v>
      </c>
      <c r="IN42" s="644" t="e">
        <f t="shared" si="173"/>
        <v>#DIV/0!</v>
      </c>
      <c r="IO42" s="644">
        <f t="shared" si="174"/>
        <v>0</v>
      </c>
      <c r="IP42" s="645" t="e">
        <f t="shared" si="175"/>
        <v>#DIV/0!</v>
      </c>
      <c r="IQ42" s="644">
        <v>0</v>
      </c>
      <c r="IR42" s="644" t="e">
        <f t="shared" si="176"/>
        <v>#DIV/0!</v>
      </c>
      <c r="IS42" s="644" t="e">
        <f t="shared" si="177"/>
        <v>#DIV/0!</v>
      </c>
    </row>
    <row r="43" spans="1:253" s="497" customFormat="1">
      <c r="A43" s="494"/>
      <c r="B43" s="528"/>
      <c r="C43" s="1079"/>
      <c r="D43" s="543">
        <v>36</v>
      </c>
      <c r="E43" s="544">
        <f t="shared" si="0"/>
        <v>0</v>
      </c>
      <c r="F43" s="544">
        <f t="shared" si="1"/>
        <v>0</v>
      </c>
      <c r="G43" s="1104">
        <v>-4</v>
      </c>
      <c r="H43" s="1105" t="e">
        <f t="shared" si="52"/>
        <v>#DIV/0!</v>
      </c>
      <c r="I43" s="1105" t="e">
        <f t="shared" si="53"/>
        <v>#DIV/0!</v>
      </c>
      <c r="J43" s="1105" t="e">
        <f t="shared" si="54"/>
        <v>#DIV/0!</v>
      </c>
      <c r="K43" s="1105">
        <f t="shared" si="55"/>
        <v>0</v>
      </c>
      <c r="L43" s="1106" t="e">
        <f t="shared" si="56"/>
        <v>#DIV/0!</v>
      </c>
      <c r="M43" s="1105">
        <v>2.0000000000000001E-4</v>
      </c>
      <c r="N43" s="1105" t="e">
        <f t="shared" si="57"/>
        <v>#DIV/0!</v>
      </c>
      <c r="O43" s="1105" t="e">
        <f t="shared" si="58"/>
        <v>#DIV/0!</v>
      </c>
      <c r="P43" s="494"/>
      <c r="Q43" s="1141"/>
      <c r="R43" s="543">
        <v>36</v>
      </c>
      <c r="S43" s="544">
        <f t="shared" si="2"/>
        <v>0</v>
      </c>
      <c r="T43" s="544">
        <f t="shared" si="3"/>
        <v>0</v>
      </c>
      <c r="U43" s="1104">
        <v>-4</v>
      </c>
      <c r="V43" s="1105" t="e">
        <f t="shared" si="59"/>
        <v>#DIV/0!</v>
      </c>
      <c r="W43" s="1105" t="e">
        <f t="shared" si="60"/>
        <v>#DIV/0!</v>
      </c>
      <c r="X43" s="1105" t="e">
        <f t="shared" si="61"/>
        <v>#DIV/0!</v>
      </c>
      <c r="Y43" s="1105">
        <f t="shared" si="62"/>
        <v>0</v>
      </c>
      <c r="Z43" s="1106" t="e">
        <f t="shared" si="63"/>
        <v>#DIV/0!</v>
      </c>
      <c r="AA43" s="1105">
        <v>2.0000000000000001E-4</v>
      </c>
      <c r="AB43" s="1105" t="e">
        <f t="shared" si="64"/>
        <v>#DIV/0!</v>
      </c>
      <c r="AC43" s="1105" t="e">
        <f t="shared" si="65"/>
        <v>#DIV/0!</v>
      </c>
      <c r="AD43" s="1072"/>
      <c r="AE43" s="1141"/>
      <c r="AF43" s="543">
        <v>36</v>
      </c>
      <c r="AG43" s="544">
        <f t="shared" si="4"/>
        <v>0</v>
      </c>
      <c r="AH43" s="544">
        <f t="shared" si="5"/>
        <v>0</v>
      </c>
      <c r="AI43" s="1104">
        <v>-4</v>
      </c>
      <c r="AJ43" s="1105" t="e">
        <f t="shared" si="66"/>
        <v>#DIV/0!</v>
      </c>
      <c r="AK43" s="1105" t="e">
        <f t="shared" si="67"/>
        <v>#DIV/0!</v>
      </c>
      <c r="AL43" s="1105" t="e">
        <f t="shared" si="68"/>
        <v>#DIV/0!</v>
      </c>
      <c r="AM43" s="1105">
        <f t="shared" si="69"/>
        <v>0</v>
      </c>
      <c r="AN43" s="1106" t="e">
        <f t="shared" si="70"/>
        <v>#DIV/0!</v>
      </c>
      <c r="AO43" s="1105">
        <v>2.0000000000000001E-4</v>
      </c>
      <c r="AP43" s="1105" t="e">
        <f t="shared" si="71"/>
        <v>#DIV/0!</v>
      </c>
      <c r="AQ43" s="1105" t="e">
        <f t="shared" si="72"/>
        <v>#DIV/0!</v>
      </c>
      <c r="AR43" s="1072"/>
      <c r="AS43" s="1141"/>
      <c r="AT43" s="543">
        <v>36</v>
      </c>
      <c r="AU43" s="544">
        <f t="shared" si="6"/>
        <v>0</v>
      </c>
      <c r="AV43" s="544">
        <f t="shared" si="7"/>
        <v>0</v>
      </c>
      <c r="AW43" s="1104">
        <v>-4</v>
      </c>
      <c r="AX43" s="1105" t="e">
        <f t="shared" si="73"/>
        <v>#DIV/0!</v>
      </c>
      <c r="AY43" s="1105" t="e">
        <f t="shared" si="74"/>
        <v>#DIV/0!</v>
      </c>
      <c r="AZ43" s="1105" t="e">
        <f t="shared" si="75"/>
        <v>#DIV/0!</v>
      </c>
      <c r="BA43" s="1105">
        <f t="shared" si="76"/>
        <v>0</v>
      </c>
      <c r="BB43" s="1106" t="e">
        <f t="shared" si="77"/>
        <v>#DIV/0!</v>
      </c>
      <c r="BC43" s="1105">
        <v>2.0000000000000001E-4</v>
      </c>
      <c r="BD43" s="1105" t="e">
        <f t="shared" si="78"/>
        <v>#DIV/0!</v>
      </c>
      <c r="BE43" s="1105" t="e">
        <f t="shared" si="79"/>
        <v>#DIV/0!</v>
      </c>
      <c r="BF43" s="1072"/>
      <c r="BG43" s="1141"/>
      <c r="BH43" s="543">
        <v>36</v>
      </c>
      <c r="BI43" s="544">
        <f t="shared" si="8"/>
        <v>0</v>
      </c>
      <c r="BJ43" s="544">
        <f t="shared" si="9"/>
        <v>0</v>
      </c>
      <c r="BK43" s="1104">
        <v>-4</v>
      </c>
      <c r="BL43" s="1105" t="e">
        <f t="shared" si="80"/>
        <v>#DIV/0!</v>
      </c>
      <c r="BM43" s="1105" t="e">
        <f t="shared" si="81"/>
        <v>#DIV/0!</v>
      </c>
      <c r="BN43" s="1105" t="e">
        <f t="shared" si="82"/>
        <v>#DIV/0!</v>
      </c>
      <c r="BO43" s="1105">
        <f t="shared" si="83"/>
        <v>0</v>
      </c>
      <c r="BP43" s="1106" t="e">
        <f t="shared" si="84"/>
        <v>#DIV/0!</v>
      </c>
      <c r="BQ43" s="1105">
        <v>2.0000000000000001E-4</v>
      </c>
      <c r="BR43" s="1105" t="e">
        <f t="shared" si="85"/>
        <v>#DIV/0!</v>
      </c>
      <c r="BS43" s="1105" t="e">
        <f t="shared" si="86"/>
        <v>#DIV/0!</v>
      </c>
      <c r="BT43" s="1072"/>
      <c r="BU43" s="1141"/>
      <c r="BV43" s="543">
        <v>36</v>
      </c>
      <c r="BW43" s="544">
        <f t="shared" si="10"/>
        <v>0</v>
      </c>
      <c r="BX43" s="544">
        <f t="shared" si="11"/>
        <v>0</v>
      </c>
      <c r="BY43" s="1104">
        <v>-4</v>
      </c>
      <c r="BZ43" s="1105" t="e">
        <f t="shared" si="87"/>
        <v>#DIV/0!</v>
      </c>
      <c r="CA43" s="1105" t="e">
        <f t="shared" si="88"/>
        <v>#DIV/0!</v>
      </c>
      <c r="CB43" s="1105" t="e">
        <f t="shared" si="89"/>
        <v>#DIV/0!</v>
      </c>
      <c r="CC43" s="1105">
        <f t="shared" si="90"/>
        <v>0</v>
      </c>
      <c r="CD43" s="1106" t="e">
        <f t="shared" si="91"/>
        <v>#DIV/0!</v>
      </c>
      <c r="CE43" s="1105">
        <v>2.0000000000000001E-4</v>
      </c>
      <c r="CF43" s="1105" t="e">
        <f t="shared" si="92"/>
        <v>#DIV/0!</v>
      </c>
      <c r="CG43" s="1105" t="e">
        <f t="shared" si="93"/>
        <v>#DIV/0!</v>
      </c>
      <c r="CH43" s="1072"/>
      <c r="CI43" s="1141"/>
      <c r="CJ43" s="543">
        <v>36</v>
      </c>
      <c r="CK43" s="544">
        <f t="shared" si="12"/>
        <v>0</v>
      </c>
      <c r="CL43" s="544">
        <f t="shared" si="13"/>
        <v>0</v>
      </c>
      <c r="CM43" s="1104">
        <v>-4</v>
      </c>
      <c r="CN43" s="1105" t="e">
        <f t="shared" si="94"/>
        <v>#DIV/0!</v>
      </c>
      <c r="CO43" s="1105" t="e">
        <f t="shared" si="95"/>
        <v>#DIV/0!</v>
      </c>
      <c r="CP43" s="1105" t="e">
        <f t="shared" si="96"/>
        <v>#DIV/0!</v>
      </c>
      <c r="CQ43" s="1105">
        <f t="shared" si="97"/>
        <v>0</v>
      </c>
      <c r="CR43" s="1106" t="e">
        <f t="shared" si="98"/>
        <v>#DIV/0!</v>
      </c>
      <c r="CS43" s="1105">
        <v>2.0000000000000001E-4</v>
      </c>
      <c r="CT43" s="1105" t="e">
        <f t="shared" si="99"/>
        <v>#DIV/0!</v>
      </c>
      <c r="CU43" s="1105" t="e">
        <f t="shared" si="100"/>
        <v>#DIV/0!</v>
      </c>
      <c r="CV43" s="494"/>
      <c r="CW43" s="1141"/>
      <c r="CX43" s="543">
        <v>36</v>
      </c>
      <c r="CY43" s="544">
        <f t="shared" si="14"/>
        <v>0</v>
      </c>
      <c r="CZ43" s="544">
        <f t="shared" si="15"/>
        <v>0</v>
      </c>
      <c r="DA43" s="1104">
        <v>-4</v>
      </c>
      <c r="DB43" s="1105" t="e">
        <f t="shared" si="101"/>
        <v>#DIV/0!</v>
      </c>
      <c r="DC43" s="1105" t="e">
        <f t="shared" si="102"/>
        <v>#DIV/0!</v>
      </c>
      <c r="DD43" s="1105" t="e">
        <f t="shared" si="103"/>
        <v>#DIV/0!</v>
      </c>
      <c r="DE43" s="1105">
        <f t="shared" si="104"/>
        <v>0</v>
      </c>
      <c r="DF43" s="1106" t="e">
        <f t="shared" si="105"/>
        <v>#DIV/0!</v>
      </c>
      <c r="DG43" s="1105">
        <v>2.0000000000000001E-4</v>
      </c>
      <c r="DH43" s="1105" t="e">
        <f t="shared" si="106"/>
        <v>#DIV/0!</v>
      </c>
      <c r="DI43" s="1105" t="e">
        <f t="shared" si="107"/>
        <v>#DIV/0!</v>
      </c>
      <c r="DJ43" s="1072"/>
      <c r="DK43" s="1141"/>
      <c r="DL43" s="543">
        <v>36</v>
      </c>
      <c r="DM43" s="544">
        <f t="shared" si="16"/>
        <v>0</v>
      </c>
      <c r="DN43" s="544">
        <f t="shared" si="17"/>
        <v>0</v>
      </c>
      <c r="DO43" s="1104">
        <v>-4</v>
      </c>
      <c r="DP43" s="1105" t="e">
        <f t="shared" si="108"/>
        <v>#DIV/0!</v>
      </c>
      <c r="DQ43" s="1105" t="e">
        <f t="shared" si="109"/>
        <v>#DIV/0!</v>
      </c>
      <c r="DR43" s="1105" t="e">
        <f t="shared" si="110"/>
        <v>#DIV/0!</v>
      </c>
      <c r="DS43" s="1105">
        <f t="shared" si="111"/>
        <v>0</v>
      </c>
      <c r="DT43" s="1106" t="e">
        <f t="shared" si="112"/>
        <v>#DIV/0!</v>
      </c>
      <c r="DU43" s="1105">
        <v>2.0000000000000001E-4</v>
      </c>
      <c r="DV43" s="1105" t="e">
        <f t="shared" si="113"/>
        <v>#DIV/0!</v>
      </c>
      <c r="DW43" s="1105" t="e">
        <f t="shared" si="114"/>
        <v>#DIV/0!</v>
      </c>
      <c r="DX43" s="494"/>
      <c r="DY43" s="1141"/>
      <c r="DZ43" s="543">
        <v>36</v>
      </c>
      <c r="EA43" s="544">
        <f t="shared" si="18"/>
        <v>0</v>
      </c>
      <c r="EB43" s="544">
        <f t="shared" si="19"/>
        <v>0</v>
      </c>
      <c r="EC43" s="1104">
        <v>-4</v>
      </c>
      <c r="ED43" s="1105" t="e">
        <f t="shared" si="115"/>
        <v>#DIV/0!</v>
      </c>
      <c r="EE43" s="1105" t="e">
        <f t="shared" si="116"/>
        <v>#DIV/0!</v>
      </c>
      <c r="EF43" s="1105" t="e">
        <f t="shared" si="117"/>
        <v>#DIV/0!</v>
      </c>
      <c r="EG43" s="1105">
        <f t="shared" si="118"/>
        <v>0</v>
      </c>
      <c r="EH43" s="1106" t="e">
        <f t="shared" si="119"/>
        <v>#DIV/0!</v>
      </c>
      <c r="EI43" s="1105">
        <v>2.0000000000000001E-4</v>
      </c>
      <c r="EJ43" s="1105" t="e">
        <f t="shared" si="120"/>
        <v>#DIV/0!</v>
      </c>
      <c r="EK43" s="1105" t="e">
        <f t="shared" si="121"/>
        <v>#DIV/0!</v>
      </c>
      <c r="EL43" s="1072"/>
      <c r="EM43" s="1141"/>
      <c r="EN43" s="543">
        <v>36</v>
      </c>
      <c r="EO43" s="544">
        <f t="shared" si="20"/>
        <v>0</v>
      </c>
      <c r="EP43" s="544">
        <f t="shared" si="21"/>
        <v>0</v>
      </c>
      <c r="EQ43" s="1104">
        <v>-4</v>
      </c>
      <c r="ER43" s="1105" t="e">
        <f t="shared" si="122"/>
        <v>#DIV/0!</v>
      </c>
      <c r="ES43" s="1105" t="e">
        <f t="shared" si="123"/>
        <v>#DIV/0!</v>
      </c>
      <c r="ET43" s="1105" t="e">
        <f t="shared" si="124"/>
        <v>#DIV/0!</v>
      </c>
      <c r="EU43" s="1105">
        <f t="shared" si="125"/>
        <v>0</v>
      </c>
      <c r="EV43" s="1106" t="e">
        <f t="shared" si="126"/>
        <v>#DIV/0!</v>
      </c>
      <c r="EW43" s="1105">
        <v>2.0000000000000001E-4</v>
      </c>
      <c r="EX43" s="1105" t="e">
        <f t="shared" si="127"/>
        <v>#DIV/0!</v>
      </c>
      <c r="EY43" s="1105" t="e">
        <f t="shared" si="128"/>
        <v>#DIV/0!</v>
      </c>
      <c r="EZ43" s="1129"/>
      <c r="FA43" s="1141"/>
      <c r="FB43" s="543">
        <v>36</v>
      </c>
      <c r="FC43" s="544">
        <f t="shared" si="22"/>
        <v>0</v>
      </c>
      <c r="FD43" s="544">
        <f t="shared" si="23"/>
        <v>0</v>
      </c>
      <c r="FE43" s="1104">
        <v>-4</v>
      </c>
      <c r="FF43" s="1105" t="e">
        <f t="shared" si="129"/>
        <v>#DIV/0!</v>
      </c>
      <c r="FG43" s="1105" t="e">
        <f t="shared" si="130"/>
        <v>#DIV/0!</v>
      </c>
      <c r="FH43" s="1105" t="e">
        <f t="shared" si="131"/>
        <v>#DIV/0!</v>
      </c>
      <c r="FI43" s="1105">
        <f t="shared" si="132"/>
        <v>0</v>
      </c>
      <c r="FJ43" s="1106" t="e">
        <f t="shared" si="133"/>
        <v>#DIV/0!</v>
      </c>
      <c r="FK43" s="1105">
        <v>2.0000000000000001E-4</v>
      </c>
      <c r="FL43" s="1105" t="e">
        <f t="shared" si="134"/>
        <v>#DIV/0!</v>
      </c>
      <c r="FM43" s="1105" t="e">
        <f t="shared" si="135"/>
        <v>#DIV/0!</v>
      </c>
      <c r="FO43" s="1141"/>
      <c r="FP43" s="543">
        <v>36</v>
      </c>
      <c r="FQ43" s="544">
        <f t="shared" si="24"/>
        <v>0</v>
      </c>
      <c r="FR43" s="544">
        <f t="shared" si="25"/>
        <v>0</v>
      </c>
      <c r="FS43" s="1104">
        <v>-4</v>
      </c>
      <c r="FT43" s="1105" t="e">
        <f t="shared" si="136"/>
        <v>#DIV/0!</v>
      </c>
      <c r="FU43" s="1105" t="e">
        <f t="shared" si="137"/>
        <v>#DIV/0!</v>
      </c>
      <c r="FV43" s="1105" t="e">
        <f t="shared" si="138"/>
        <v>#DIV/0!</v>
      </c>
      <c r="FW43" s="1105">
        <f t="shared" si="139"/>
        <v>0</v>
      </c>
      <c r="FX43" s="1106" t="e">
        <f t="shared" si="140"/>
        <v>#DIV/0!</v>
      </c>
      <c r="FY43" s="1105">
        <v>2.0000000000000001E-4</v>
      </c>
      <c r="FZ43" s="1105" t="e">
        <f t="shared" si="141"/>
        <v>#DIV/0!</v>
      </c>
      <c r="GA43" s="1105" t="e">
        <f t="shared" si="142"/>
        <v>#DIV/0!</v>
      </c>
      <c r="GB43" s="622"/>
      <c r="GC43" s="1141"/>
      <c r="GD43" s="543">
        <v>36</v>
      </c>
      <c r="GE43" s="544">
        <f t="shared" si="26"/>
        <v>0</v>
      </c>
      <c r="GF43" s="544">
        <f t="shared" si="27"/>
        <v>0</v>
      </c>
      <c r="GG43" s="1104">
        <v>-4</v>
      </c>
      <c r="GH43" s="1105" t="e">
        <f t="shared" si="143"/>
        <v>#DIV/0!</v>
      </c>
      <c r="GI43" s="1105" t="e">
        <f t="shared" si="144"/>
        <v>#DIV/0!</v>
      </c>
      <c r="GJ43" s="1105" t="e">
        <f t="shared" si="145"/>
        <v>#DIV/0!</v>
      </c>
      <c r="GK43" s="1105">
        <f t="shared" si="146"/>
        <v>0</v>
      </c>
      <c r="GL43" s="1106" t="e">
        <f t="shared" si="147"/>
        <v>#DIV/0!</v>
      </c>
      <c r="GM43" s="1105">
        <v>2.0000000000000001E-4</v>
      </c>
      <c r="GN43" s="1105" t="e">
        <f t="shared" si="148"/>
        <v>#DIV/0!</v>
      </c>
      <c r="GO43" s="1105" t="e">
        <f t="shared" si="149"/>
        <v>#DIV/0!</v>
      </c>
      <c r="GP43" s="551"/>
      <c r="GQ43" s="1141"/>
      <c r="GR43" s="543">
        <v>36</v>
      </c>
      <c r="GS43" s="544">
        <f t="shared" si="28"/>
        <v>0</v>
      </c>
      <c r="GT43" s="544">
        <f t="shared" si="29"/>
        <v>0</v>
      </c>
      <c r="GU43" s="1104">
        <v>-4</v>
      </c>
      <c r="GV43" s="1105" t="e">
        <f t="shared" si="150"/>
        <v>#DIV/0!</v>
      </c>
      <c r="GW43" s="1105" t="e">
        <f t="shared" si="151"/>
        <v>#DIV/0!</v>
      </c>
      <c r="GX43" s="1105" t="e">
        <f t="shared" si="152"/>
        <v>#DIV/0!</v>
      </c>
      <c r="GY43" s="1105">
        <f t="shared" si="153"/>
        <v>0</v>
      </c>
      <c r="GZ43" s="1106" t="e">
        <f t="shared" si="154"/>
        <v>#DIV/0!</v>
      </c>
      <c r="HA43" s="1105">
        <v>2.0000000000000001E-4</v>
      </c>
      <c r="HB43" s="1105" t="e">
        <f t="shared" si="155"/>
        <v>#DIV/0!</v>
      </c>
      <c r="HC43" s="1105" t="e">
        <f t="shared" si="156"/>
        <v>#DIV/0!</v>
      </c>
      <c r="HD43" s="552"/>
      <c r="HE43" s="1141"/>
      <c r="HF43" s="543">
        <v>36</v>
      </c>
      <c r="HG43" s="544">
        <f t="shared" si="30"/>
        <v>0</v>
      </c>
      <c r="HH43" s="544">
        <f t="shared" si="31"/>
        <v>0</v>
      </c>
      <c r="HI43" s="1104">
        <v>-4</v>
      </c>
      <c r="HJ43" s="1105" t="e">
        <f t="shared" si="157"/>
        <v>#DIV/0!</v>
      </c>
      <c r="HK43" s="1105" t="e">
        <f t="shared" si="158"/>
        <v>#DIV/0!</v>
      </c>
      <c r="HL43" s="1105" t="e">
        <f t="shared" si="159"/>
        <v>#DIV/0!</v>
      </c>
      <c r="HM43" s="1105">
        <f t="shared" si="160"/>
        <v>0</v>
      </c>
      <c r="HN43" s="1106" t="e">
        <f t="shared" si="161"/>
        <v>#DIV/0!</v>
      </c>
      <c r="HO43" s="1105">
        <v>2.0000000000000001E-4</v>
      </c>
      <c r="HP43" s="1105" t="e">
        <f t="shared" si="162"/>
        <v>#DIV/0!</v>
      </c>
      <c r="HQ43" s="1105" t="e">
        <f t="shared" si="163"/>
        <v>#DIV/0!</v>
      </c>
      <c r="HR43" s="552"/>
      <c r="HS43" s="1141"/>
      <c r="HT43" s="543">
        <v>36</v>
      </c>
      <c r="HU43" s="544">
        <f t="shared" si="32"/>
        <v>0</v>
      </c>
      <c r="HV43" s="544">
        <f t="shared" si="33"/>
        <v>0</v>
      </c>
      <c r="HW43" s="1104">
        <v>-4</v>
      </c>
      <c r="HX43" s="1105" t="e">
        <f t="shared" si="164"/>
        <v>#DIV/0!</v>
      </c>
      <c r="HY43" s="1105" t="e">
        <f t="shared" si="165"/>
        <v>#DIV/0!</v>
      </c>
      <c r="HZ43" s="1105" t="e">
        <f t="shared" si="166"/>
        <v>#DIV/0!</v>
      </c>
      <c r="IA43" s="1105">
        <f t="shared" si="167"/>
        <v>0</v>
      </c>
      <c r="IB43" s="1106" t="e">
        <f t="shared" si="168"/>
        <v>#DIV/0!</v>
      </c>
      <c r="IC43" s="1105">
        <v>2.0000000000000001E-4</v>
      </c>
      <c r="ID43" s="1105" t="e">
        <f t="shared" si="169"/>
        <v>#DIV/0!</v>
      </c>
      <c r="IE43" s="1105" t="e">
        <f t="shared" si="170"/>
        <v>#DIV/0!</v>
      </c>
      <c r="IF43" s="647"/>
      <c r="IG43" s="1141"/>
      <c r="IH43" s="543">
        <v>36</v>
      </c>
      <c r="II43" s="544">
        <f t="shared" si="34"/>
        <v>0</v>
      </c>
      <c r="IJ43" s="544">
        <f t="shared" si="35"/>
        <v>0</v>
      </c>
      <c r="IK43" s="643">
        <v>-4</v>
      </c>
      <c r="IL43" s="644" t="e">
        <f t="shared" si="171"/>
        <v>#DIV/0!</v>
      </c>
      <c r="IM43" s="644" t="e">
        <f t="shared" si="172"/>
        <v>#DIV/0!</v>
      </c>
      <c r="IN43" s="644" t="e">
        <f t="shared" si="173"/>
        <v>#DIV/0!</v>
      </c>
      <c r="IO43" s="644">
        <f t="shared" si="174"/>
        <v>0</v>
      </c>
      <c r="IP43" s="645" t="e">
        <f t="shared" si="175"/>
        <v>#DIV/0!</v>
      </c>
      <c r="IQ43" s="644">
        <v>2.0000000000000001E-4</v>
      </c>
      <c r="IR43" s="644" t="e">
        <f t="shared" si="176"/>
        <v>#DIV/0!</v>
      </c>
      <c r="IS43" s="644" t="e">
        <f t="shared" si="177"/>
        <v>#DIV/0!</v>
      </c>
    </row>
    <row r="44" spans="1:253" s="497" customFormat="1">
      <c r="A44" s="494"/>
      <c r="B44" s="528"/>
      <c r="C44" s="1079"/>
      <c r="D44" s="543">
        <v>37</v>
      </c>
      <c r="E44" s="544">
        <f t="shared" si="0"/>
        <v>0</v>
      </c>
      <c r="F44" s="544">
        <f t="shared" si="1"/>
        <v>0</v>
      </c>
      <c r="G44" s="1104">
        <v>-3</v>
      </c>
      <c r="H44" s="1105" t="e">
        <f t="shared" si="52"/>
        <v>#DIV/0!</v>
      </c>
      <c r="I44" s="1105" t="e">
        <f t="shared" si="53"/>
        <v>#DIV/0!</v>
      </c>
      <c r="J44" s="1105" t="e">
        <f t="shared" si="54"/>
        <v>#DIV/0!</v>
      </c>
      <c r="K44" s="1105">
        <f t="shared" si="55"/>
        <v>0</v>
      </c>
      <c r="L44" s="1106" t="e">
        <f t="shared" si="56"/>
        <v>#DIV/0!</v>
      </c>
      <c r="M44" s="1105">
        <v>6.0000000000000001E-3</v>
      </c>
      <c r="N44" s="1105" t="e">
        <f t="shared" si="57"/>
        <v>#DIV/0!</v>
      </c>
      <c r="O44" s="1105" t="e">
        <f t="shared" si="58"/>
        <v>#DIV/0!</v>
      </c>
      <c r="P44" s="494"/>
      <c r="Q44" s="542"/>
      <c r="R44" s="543">
        <v>37</v>
      </c>
      <c r="S44" s="544">
        <f t="shared" si="2"/>
        <v>0</v>
      </c>
      <c r="T44" s="544">
        <f t="shared" si="3"/>
        <v>0</v>
      </c>
      <c r="U44" s="1104">
        <v>-3</v>
      </c>
      <c r="V44" s="1105" t="e">
        <f t="shared" si="59"/>
        <v>#DIV/0!</v>
      </c>
      <c r="W44" s="1105" t="e">
        <f t="shared" si="60"/>
        <v>#DIV/0!</v>
      </c>
      <c r="X44" s="1105" t="e">
        <f t="shared" si="61"/>
        <v>#DIV/0!</v>
      </c>
      <c r="Y44" s="1105">
        <f t="shared" si="62"/>
        <v>0</v>
      </c>
      <c r="Z44" s="1106" t="e">
        <f t="shared" si="63"/>
        <v>#DIV/0!</v>
      </c>
      <c r="AA44" s="1105">
        <v>6.0000000000000001E-3</v>
      </c>
      <c r="AB44" s="1105" t="e">
        <f t="shared" si="64"/>
        <v>#DIV/0!</v>
      </c>
      <c r="AC44" s="1105" t="e">
        <f t="shared" si="65"/>
        <v>#DIV/0!</v>
      </c>
      <c r="AD44" s="1072"/>
      <c r="AE44" s="542"/>
      <c r="AF44" s="543">
        <v>37</v>
      </c>
      <c r="AG44" s="544">
        <f t="shared" si="4"/>
        <v>0</v>
      </c>
      <c r="AH44" s="544">
        <f t="shared" si="5"/>
        <v>0</v>
      </c>
      <c r="AI44" s="1104">
        <v>-3</v>
      </c>
      <c r="AJ44" s="1105" t="e">
        <f t="shared" si="66"/>
        <v>#DIV/0!</v>
      </c>
      <c r="AK44" s="1105" t="e">
        <f t="shared" si="67"/>
        <v>#DIV/0!</v>
      </c>
      <c r="AL44" s="1105" t="e">
        <f t="shared" si="68"/>
        <v>#DIV/0!</v>
      </c>
      <c r="AM44" s="1105">
        <f t="shared" si="69"/>
        <v>0</v>
      </c>
      <c r="AN44" s="1106" t="e">
        <f t="shared" si="70"/>
        <v>#DIV/0!</v>
      </c>
      <c r="AO44" s="1105">
        <v>6.0000000000000001E-3</v>
      </c>
      <c r="AP44" s="1105" t="e">
        <f t="shared" si="71"/>
        <v>#DIV/0!</v>
      </c>
      <c r="AQ44" s="1105" t="e">
        <f t="shared" si="72"/>
        <v>#DIV/0!</v>
      </c>
      <c r="AR44" s="1072"/>
      <c r="AS44" s="1141"/>
      <c r="AT44" s="543">
        <v>37</v>
      </c>
      <c r="AU44" s="544">
        <f t="shared" si="6"/>
        <v>0</v>
      </c>
      <c r="AV44" s="544">
        <f t="shared" si="7"/>
        <v>0</v>
      </c>
      <c r="AW44" s="1104">
        <v>-3</v>
      </c>
      <c r="AX44" s="1105" t="e">
        <f t="shared" si="73"/>
        <v>#DIV/0!</v>
      </c>
      <c r="AY44" s="1105" t="e">
        <f t="shared" si="74"/>
        <v>#DIV/0!</v>
      </c>
      <c r="AZ44" s="1105" t="e">
        <f t="shared" si="75"/>
        <v>#DIV/0!</v>
      </c>
      <c r="BA44" s="1105">
        <f t="shared" si="76"/>
        <v>0</v>
      </c>
      <c r="BB44" s="1106" t="e">
        <f t="shared" si="77"/>
        <v>#DIV/0!</v>
      </c>
      <c r="BC44" s="1105">
        <v>6.0000000000000001E-3</v>
      </c>
      <c r="BD44" s="1105" t="e">
        <f t="shared" si="78"/>
        <v>#DIV/0!</v>
      </c>
      <c r="BE44" s="1105" t="e">
        <f t="shared" si="79"/>
        <v>#DIV/0!</v>
      </c>
      <c r="BF44" s="1072"/>
      <c r="BG44" s="1130"/>
      <c r="BH44" s="543">
        <v>37</v>
      </c>
      <c r="BI44" s="544">
        <f t="shared" si="8"/>
        <v>0</v>
      </c>
      <c r="BJ44" s="544">
        <f t="shared" si="9"/>
        <v>0</v>
      </c>
      <c r="BK44" s="1104">
        <v>-3</v>
      </c>
      <c r="BL44" s="1105" t="e">
        <f t="shared" si="80"/>
        <v>#DIV/0!</v>
      </c>
      <c r="BM44" s="1105" t="e">
        <f t="shared" si="81"/>
        <v>#DIV/0!</v>
      </c>
      <c r="BN44" s="1105" t="e">
        <f t="shared" si="82"/>
        <v>#DIV/0!</v>
      </c>
      <c r="BO44" s="1105">
        <f t="shared" si="83"/>
        <v>0</v>
      </c>
      <c r="BP44" s="1106" t="e">
        <f t="shared" si="84"/>
        <v>#DIV/0!</v>
      </c>
      <c r="BQ44" s="1105">
        <v>6.0000000000000001E-3</v>
      </c>
      <c r="BR44" s="1105" t="e">
        <f t="shared" si="85"/>
        <v>#DIV/0!</v>
      </c>
      <c r="BS44" s="1105" t="e">
        <f t="shared" si="86"/>
        <v>#DIV/0!</v>
      </c>
      <c r="BT44" s="1072"/>
      <c r="BU44" s="1130"/>
      <c r="BV44" s="543">
        <v>37</v>
      </c>
      <c r="BW44" s="544">
        <f t="shared" si="10"/>
        <v>0</v>
      </c>
      <c r="BX44" s="544">
        <f t="shared" si="11"/>
        <v>0</v>
      </c>
      <c r="BY44" s="1104">
        <v>-3</v>
      </c>
      <c r="BZ44" s="1105" t="e">
        <f t="shared" si="87"/>
        <v>#DIV/0!</v>
      </c>
      <c r="CA44" s="1105" t="e">
        <f t="shared" si="88"/>
        <v>#DIV/0!</v>
      </c>
      <c r="CB44" s="1105" t="e">
        <f t="shared" si="89"/>
        <v>#DIV/0!</v>
      </c>
      <c r="CC44" s="1105">
        <f t="shared" si="90"/>
        <v>0</v>
      </c>
      <c r="CD44" s="1106" t="e">
        <f t="shared" si="91"/>
        <v>#DIV/0!</v>
      </c>
      <c r="CE44" s="1105">
        <v>6.0000000000000001E-3</v>
      </c>
      <c r="CF44" s="1105" t="e">
        <f t="shared" si="92"/>
        <v>#DIV/0!</v>
      </c>
      <c r="CG44" s="1105" t="e">
        <f t="shared" si="93"/>
        <v>#DIV/0!</v>
      </c>
      <c r="CH44" s="1072"/>
      <c r="CI44" s="1130"/>
      <c r="CJ44" s="543">
        <v>37</v>
      </c>
      <c r="CK44" s="544">
        <f t="shared" si="12"/>
        <v>0</v>
      </c>
      <c r="CL44" s="544">
        <f t="shared" si="13"/>
        <v>0</v>
      </c>
      <c r="CM44" s="1104">
        <v>-3</v>
      </c>
      <c r="CN44" s="1105" t="e">
        <f t="shared" si="94"/>
        <v>#DIV/0!</v>
      </c>
      <c r="CO44" s="1105" t="e">
        <f t="shared" si="95"/>
        <v>#DIV/0!</v>
      </c>
      <c r="CP44" s="1105" t="e">
        <f t="shared" si="96"/>
        <v>#DIV/0!</v>
      </c>
      <c r="CQ44" s="1105">
        <f t="shared" si="97"/>
        <v>0</v>
      </c>
      <c r="CR44" s="1106" t="e">
        <f t="shared" si="98"/>
        <v>#DIV/0!</v>
      </c>
      <c r="CS44" s="1105">
        <v>6.0000000000000001E-3</v>
      </c>
      <c r="CT44" s="1105" t="e">
        <f t="shared" si="99"/>
        <v>#DIV/0!</v>
      </c>
      <c r="CU44" s="1105" t="e">
        <f t="shared" si="100"/>
        <v>#DIV/0!</v>
      </c>
      <c r="CV44" s="494"/>
      <c r="CW44" s="542"/>
      <c r="CX44" s="543">
        <v>37</v>
      </c>
      <c r="CY44" s="544">
        <f t="shared" si="14"/>
        <v>0</v>
      </c>
      <c r="CZ44" s="544">
        <f t="shared" si="15"/>
        <v>0</v>
      </c>
      <c r="DA44" s="1104">
        <v>-3</v>
      </c>
      <c r="DB44" s="1105" t="e">
        <f t="shared" si="101"/>
        <v>#DIV/0!</v>
      </c>
      <c r="DC44" s="1105" t="e">
        <f t="shared" si="102"/>
        <v>#DIV/0!</v>
      </c>
      <c r="DD44" s="1105" t="e">
        <f t="shared" si="103"/>
        <v>#DIV/0!</v>
      </c>
      <c r="DE44" s="1105">
        <f t="shared" si="104"/>
        <v>0</v>
      </c>
      <c r="DF44" s="1106" t="e">
        <f t="shared" si="105"/>
        <v>#DIV/0!</v>
      </c>
      <c r="DG44" s="1105">
        <v>6.0000000000000001E-3</v>
      </c>
      <c r="DH44" s="1105" t="e">
        <f t="shared" si="106"/>
        <v>#DIV/0!</v>
      </c>
      <c r="DI44" s="1105" t="e">
        <f t="shared" si="107"/>
        <v>#DIV/0!</v>
      </c>
      <c r="DJ44" s="1072"/>
      <c r="DK44" s="542"/>
      <c r="DL44" s="543">
        <v>37</v>
      </c>
      <c r="DM44" s="544">
        <f t="shared" si="16"/>
        <v>0</v>
      </c>
      <c r="DN44" s="544">
        <f t="shared" si="17"/>
        <v>0</v>
      </c>
      <c r="DO44" s="1104">
        <v>-3</v>
      </c>
      <c r="DP44" s="1105" t="e">
        <f t="shared" si="108"/>
        <v>#DIV/0!</v>
      </c>
      <c r="DQ44" s="1105" t="e">
        <f t="shared" si="109"/>
        <v>#DIV/0!</v>
      </c>
      <c r="DR44" s="1105" t="e">
        <f t="shared" si="110"/>
        <v>#DIV/0!</v>
      </c>
      <c r="DS44" s="1105">
        <f t="shared" si="111"/>
        <v>0</v>
      </c>
      <c r="DT44" s="1106" t="e">
        <f t="shared" si="112"/>
        <v>#DIV/0!</v>
      </c>
      <c r="DU44" s="1105">
        <v>6.0000000000000001E-3</v>
      </c>
      <c r="DV44" s="1105" t="e">
        <f t="shared" si="113"/>
        <v>#DIV/0!</v>
      </c>
      <c r="DW44" s="1105" t="e">
        <f t="shared" si="114"/>
        <v>#DIV/0!</v>
      </c>
      <c r="DX44" s="494"/>
      <c r="DY44" s="1141"/>
      <c r="DZ44" s="543">
        <v>37</v>
      </c>
      <c r="EA44" s="544">
        <f t="shared" si="18"/>
        <v>0</v>
      </c>
      <c r="EB44" s="544">
        <f t="shared" si="19"/>
        <v>0</v>
      </c>
      <c r="EC44" s="1104">
        <v>-3</v>
      </c>
      <c r="ED44" s="1105" t="e">
        <f t="shared" si="115"/>
        <v>#DIV/0!</v>
      </c>
      <c r="EE44" s="1105" t="e">
        <f t="shared" si="116"/>
        <v>#DIV/0!</v>
      </c>
      <c r="EF44" s="1105" t="e">
        <f t="shared" si="117"/>
        <v>#DIV/0!</v>
      </c>
      <c r="EG44" s="1105">
        <f t="shared" si="118"/>
        <v>0</v>
      </c>
      <c r="EH44" s="1106" t="e">
        <f t="shared" si="119"/>
        <v>#DIV/0!</v>
      </c>
      <c r="EI44" s="1105">
        <v>6.0000000000000001E-3</v>
      </c>
      <c r="EJ44" s="1105" t="e">
        <f t="shared" si="120"/>
        <v>#DIV/0!</v>
      </c>
      <c r="EK44" s="1105" t="e">
        <f t="shared" si="121"/>
        <v>#DIV/0!</v>
      </c>
      <c r="EL44" s="1072"/>
      <c r="EM44" s="542"/>
      <c r="EN44" s="543">
        <v>37</v>
      </c>
      <c r="EO44" s="544">
        <f t="shared" si="20"/>
        <v>0</v>
      </c>
      <c r="EP44" s="544">
        <f t="shared" si="21"/>
        <v>0</v>
      </c>
      <c r="EQ44" s="1104">
        <v>-3</v>
      </c>
      <c r="ER44" s="1105" t="e">
        <f t="shared" si="122"/>
        <v>#DIV/0!</v>
      </c>
      <c r="ES44" s="1105" t="e">
        <f t="shared" si="123"/>
        <v>#DIV/0!</v>
      </c>
      <c r="ET44" s="1105" t="e">
        <f t="shared" si="124"/>
        <v>#DIV/0!</v>
      </c>
      <c r="EU44" s="1105">
        <f t="shared" si="125"/>
        <v>0</v>
      </c>
      <c r="EV44" s="1106" t="e">
        <f t="shared" si="126"/>
        <v>#DIV/0!</v>
      </c>
      <c r="EW44" s="1105">
        <v>6.0000000000000001E-3</v>
      </c>
      <c r="EX44" s="1105" t="e">
        <f t="shared" si="127"/>
        <v>#DIV/0!</v>
      </c>
      <c r="EY44" s="1105" t="e">
        <f t="shared" si="128"/>
        <v>#DIV/0!</v>
      </c>
      <c r="EZ44" s="1129"/>
      <c r="FA44" s="542"/>
      <c r="FB44" s="543">
        <v>37</v>
      </c>
      <c r="FC44" s="544">
        <f t="shared" si="22"/>
        <v>0</v>
      </c>
      <c r="FD44" s="544">
        <f t="shared" si="23"/>
        <v>0</v>
      </c>
      <c r="FE44" s="1104">
        <v>-3</v>
      </c>
      <c r="FF44" s="1105" t="e">
        <f t="shared" si="129"/>
        <v>#DIV/0!</v>
      </c>
      <c r="FG44" s="1105" t="e">
        <f t="shared" si="130"/>
        <v>#DIV/0!</v>
      </c>
      <c r="FH44" s="1105" t="e">
        <f t="shared" si="131"/>
        <v>#DIV/0!</v>
      </c>
      <c r="FI44" s="1105">
        <f t="shared" si="132"/>
        <v>0</v>
      </c>
      <c r="FJ44" s="1106" t="e">
        <f t="shared" si="133"/>
        <v>#DIV/0!</v>
      </c>
      <c r="FK44" s="1105">
        <v>6.0000000000000001E-3</v>
      </c>
      <c r="FL44" s="1105" t="e">
        <f t="shared" si="134"/>
        <v>#DIV/0!</v>
      </c>
      <c r="FM44" s="1105" t="e">
        <f t="shared" si="135"/>
        <v>#DIV/0!</v>
      </c>
      <c r="FO44" s="542"/>
      <c r="FP44" s="543">
        <v>37</v>
      </c>
      <c r="FQ44" s="544">
        <f t="shared" si="24"/>
        <v>0</v>
      </c>
      <c r="FR44" s="544">
        <f t="shared" si="25"/>
        <v>0</v>
      </c>
      <c r="FS44" s="1104">
        <v>-3</v>
      </c>
      <c r="FT44" s="1105" t="e">
        <f t="shared" si="136"/>
        <v>#DIV/0!</v>
      </c>
      <c r="FU44" s="1105" t="e">
        <f t="shared" si="137"/>
        <v>#DIV/0!</v>
      </c>
      <c r="FV44" s="1105" t="e">
        <f t="shared" si="138"/>
        <v>#DIV/0!</v>
      </c>
      <c r="FW44" s="1105">
        <f t="shared" si="139"/>
        <v>0</v>
      </c>
      <c r="FX44" s="1106" t="e">
        <f t="shared" si="140"/>
        <v>#DIV/0!</v>
      </c>
      <c r="FY44" s="1105">
        <v>6.0000000000000001E-3</v>
      </c>
      <c r="FZ44" s="1105" t="e">
        <f t="shared" si="141"/>
        <v>#DIV/0!</v>
      </c>
      <c r="GA44" s="1105" t="e">
        <f t="shared" si="142"/>
        <v>#DIV/0!</v>
      </c>
      <c r="GB44" s="622"/>
      <c r="GC44" s="542"/>
      <c r="GD44" s="543">
        <v>37</v>
      </c>
      <c r="GE44" s="544">
        <f t="shared" si="26"/>
        <v>0</v>
      </c>
      <c r="GF44" s="544">
        <f t="shared" si="27"/>
        <v>0</v>
      </c>
      <c r="GG44" s="1104">
        <v>-3</v>
      </c>
      <c r="GH44" s="1105" t="e">
        <f t="shared" si="143"/>
        <v>#DIV/0!</v>
      </c>
      <c r="GI44" s="1105" t="e">
        <f t="shared" si="144"/>
        <v>#DIV/0!</v>
      </c>
      <c r="GJ44" s="1105" t="e">
        <f t="shared" si="145"/>
        <v>#DIV/0!</v>
      </c>
      <c r="GK44" s="1105">
        <f t="shared" si="146"/>
        <v>0</v>
      </c>
      <c r="GL44" s="1106" t="e">
        <f t="shared" si="147"/>
        <v>#DIV/0!</v>
      </c>
      <c r="GM44" s="1105">
        <v>6.0000000000000001E-3</v>
      </c>
      <c r="GN44" s="1105" t="e">
        <f t="shared" si="148"/>
        <v>#DIV/0!</v>
      </c>
      <c r="GO44" s="1105" t="e">
        <f t="shared" si="149"/>
        <v>#DIV/0!</v>
      </c>
      <c r="GP44" s="551"/>
      <c r="GQ44" s="542"/>
      <c r="GR44" s="543">
        <v>37</v>
      </c>
      <c r="GS44" s="544">
        <f t="shared" si="28"/>
        <v>0</v>
      </c>
      <c r="GT44" s="544">
        <f t="shared" si="29"/>
        <v>0</v>
      </c>
      <c r="GU44" s="1104">
        <v>-3</v>
      </c>
      <c r="GV44" s="1105" t="e">
        <f t="shared" si="150"/>
        <v>#DIV/0!</v>
      </c>
      <c r="GW44" s="1105" t="e">
        <f t="shared" si="151"/>
        <v>#DIV/0!</v>
      </c>
      <c r="GX44" s="1105" t="e">
        <f t="shared" si="152"/>
        <v>#DIV/0!</v>
      </c>
      <c r="GY44" s="1105">
        <f t="shared" si="153"/>
        <v>0</v>
      </c>
      <c r="GZ44" s="1106" t="e">
        <f t="shared" si="154"/>
        <v>#DIV/0!</v>
      </c>
      <c r="HA44" s="1105">
        <v>6.0000000000000001E-3</v>
      </c>
      <c r="HB44" s="1105" t="e">
        <f t="shared" si="155"/>
        <v>#DIV/0!</v>
      </c>
      <c r="HC44" s="1105" t="e">
        <f t="shared" si="156"/>
        <v>#DIV/0!</v>
      </c>
      <c r="HD44" s="552"/>
      <c r="HE44" s="542"/>
      <c r="HF44" s="543">
        <v>37</v>
      </c>
      <c r="HG44" s="544">
        <f t="shared" si="30"/>
        <v>0</v>
      </c>
      <c r="HH44" s="544">
        <f t="shared" si="31"/>
        <v>0</v>
      </c>
      <c r="HI44" s="1104">
        <v>-3</v>
      </c>
      <c r="HJ44" s="1105" t="e">
        <f t="shared" si="157"/>
        <v>#DIV/0!</v>
      </c>
      <c r="HK44" s="1105" t="e">
        <f t="shared" si="158"/>
        <v>#DIV/0!</v>
      </c>
      <c r="HL44" s="1105" t="e">
        <f t="shared" si="159"/>
        <v>#DIV/0!</v>
      </c>
      <c r="HM44" s="1105">
        <f t="shared" si="160"/>
        <v>0</v>
      </c>
      <c r="HN44" s="1106" t="e">
        <f t="shared" si="161"/>
        <v>#DIV/0!</v>
      </c>
      <c r="HO44" s="1105">
        <v>6.0000000000000001E-3</v>
      </c>
      <c r="HP44" s="1105" t="e">
        <f t="shared" si="162"/>
        <v>#DIV/0!</v>
      </c>
      <c r="HQ44" s="1105" t="e">
        <f t="shared" si="163"/>
        <v>#DIV/0!</v>
      </c>
      <c r="HR44" s="552"/>
      <c r="HS44" s="542"/>
      <c r="HT44" s="543">
        <v>37</v>
      </c>
      <c r="HU44" s="544">
        <f t="shared" si="32"/>
        <v>0</v>
      </c>
      <c r="HV44" s="544">
        <f t="shared" si="33"/>
        <v>0</v>
      </c>
      <c r="HW44" s="1104">
        <v>-3</v>
      </c>
      <c r="HX44" s="1105" t="e">
        <f t="shared" si="164"/>
        <v>#DIV/0!</v>
      </c>
      <c r="HY44" s="1105" t="e">
        <f t="shared" si="165"/>
        <v>#DIV/0!</v>
      </c>
      <c r="HZ44" s="1105" t="e">
        <f t="shared" si="166"/>
        <v>#DIV/0!</v>
      </c>
      <c r="IA44" s="1105">
        <f t="shared" si="167"/>
        <v>0</v>
      </c>
      <c r="IB44" s="1106" t="e">
        <f t="shared" si="168"/>
        <v>#DIV/0!</v>
      </c>
      <c r="IC44" s="1105">
        <v>6.0000000000000001E-3</v>
      </c>
      <c r="ID44" s="1105" t="e">
        <f t="shared" si="169"/>
        <v>#DIV/0!</v>
      </c>
      <c r="IE44" s="1105" t="e">
        <f t="shared" si="170"/>
        <v>#DIV/0!</v>
      </c>
      <c r="IF44" s="647"/>
      <c r="IG44" s="542"/>
      <c r="IH44" s="543">
        <v>37</v>
      </c>
      <c r="II44" s="544">
        <f t="shared" si="34"/>
        <v>0</v>
      </c>
      <c r="IJ44" s="544">
        <f t="shared" si="35"/>
        <v>0</v>
      </c>
      <c r="IK44" s="643">
        <v>-3</v>
      </c>
      <c r="IL44" s="644" t="e">
        <f t="shared" si="171"/>
        <v>#DIV/0!</v>
      </c>
      <c r="IM44" s="644" t="e">
        <f t="shared" si="172"/>
        <v>#DIV/0!</v>
      </c>
      <c r="IN44" s="644" t="e">
        <f t="shared" si="173"/>
        <v>#DIV/0!</v>
      </c>
      <c r="IO44" s="644">
        <f t="shared" si="174"/>
        <v>0</v>
      </c>
      <c r="IP44" s="645" t="e">
        <f t="shared" si="175"/>
        <v>#DIV/0!</v>
      </c>
      <c r="IQ44" s="644">
        <v>6.0000000000000001E-3</v>
      </c>
      <c r="IR44" s="644" t="e">
        <f t="shared" si="176"/>
        <v>#DIV/0!</v>
      </c>
      <c r="IS44" s="644" t="e">
        <f t="shared" si="177"/>
        <v>#DIV/0!</v>
      </c>
    </row>
    <row r="45" spans="1:253" s="497" customFormat="1">
      <c r="A45" s="494"/>
      <c r="B45" s="528"/>
      <c r="C45" s="1079"/>
      <c r="D45" s="543">
        <v>38</v>
      </c>
      <c r="E45" s="544">
        <f t="shared" si="0"/>
        <v>0</v>
      </c>
      <c r="F45" s="544">
        <f t="shared" si="1"/>
        <v>0</v>
      </c>
      <c r="G45" s="1104">
        <v>-2</v>
      </c>
      <c r="H45" s="1105" t="e">
        <f t="shared" si="52"/>
        <v>#DIV/0!</v>
      </c>
      <c r="I45" s="1105" t="e">
        <f t="shared" si="53"/>
        <v>#DIV/0!</v>
      </c>
      <c r="J45" s="1105" t="e">
        <f t="shared" si="54"/>
        <v>#DIV/0!</v>
      </c>
      <c r="K45" s="1105">
        <f t="shared" si="55"/>
        <v>0</v>
      </c>
      <c r="L45" s="1106" t="e">
        <f t="shared" si="56"/>
        <v>#DIV/0!</v>
      </c>
      <c r="M45" s="1105">
        <v>6.0600000000000001E-2</v>
      </c>
      <c r="N45" s="1105" t="e">
        <f t="shared" si="57"/>
        <v>#DIV/0!</v>
      </c>
      <c r="O45" s="1105" t="e">
        <f t="shared" si="58"/>
        <v>#DIV/0!</v>
      </c>
      <c r="P45" s="494"/>
      <c r="Q45" s="542"/>
      <c r="R45" s="543">
        <v>38</v>
      </c>
      <c r="S45" s="544">
        <f t="shared" si="2"/>
        <v>0</v>
      </c>
      <c r="T45" s="544">
        <f t="shared" si="3"/>
        <v>0</v>
      </c>
      <c r="U45" s="1104">
        <v>-2</v>
      </c>
      <c r="V45" s="1105" t="e">
        <f t="shared" si="59"/>
        <v>#DIV/0!</v>
      </c>
      <c r="W45" s="1105" t="e">
        <f t="shared" si="60"/>
        <v>#DIV/0!</v>
      </c>
      <c r="X45" s="1105" t="e">
        <f t="shared" si="61"/>
        <v>#DIV/0!</v>
      </c>
      <c r="Y45" s="1105">
        <f t="shared" si="62"/>
        <v>0</v>
      </c>
      <c r="Z45" s="1106" t="e">
        <f t="shared" si="63"/>
        <v>#DIV/0!</v>
      </c>
      <c r="AA45" s="1105">
        <v>6.0600000000000001E-2</v>
      </c>
      <c r="AB45" s="1105" t="e">
        <f t="shared" si="64"/>
        <v>#DIV/0!</v>
      </c>
      <c r="AC45" s="1105" t="e">
        <f t="shared" si="65"/>
        <v>#DIV/0!</v>
      </c>
      <c r="AD45" s="1072"/>
      <c r="AE45" s="542"/>
      <c r="AF45" s="543">
        <v>38</v>
      </c>
      <c r="AG45" s="544">
        <f t="shared" si="4"/>
        <v>0</v>
      </c>
      <c r="AH45" s="544">
        <f t="shared" si="5"/>
        <v>0</v>
      </c>
      <c r="AI45" s="1104">
        <v>-2</v>
      </c>
      <c r="AJ45" s="1105" t="e">
        <f t="shared" si="66"/>
        <v>#DIV/0!</v>
      </c>
      <c r="AK45" s="1105" t="e">
        <f t="shared" si="67"/>
        <v>#DIV/0!</v>
      </c>
      <c r="AL45" s="1105" t="e">
        <f t="shared" si="68"/>
        <v>#DIV/0!</v>
      </c>
      <c r="AM45" s="1105">
        <f t="shared" si="69"/>
        <v>0</v>
      </c>
      <c r="AN45" s="1106" t="e">
        <f t="shared" si="70"/>
        <v>#DIV/0!</v>
      </c>
      <c r="AO45" s="1105">
        <v>6.0600000000000001E-2</v>
      </c>
      <c r="AP45" s="1105" t="e">
        <f t="shared" si="71"/>
        <v>#DIV/0!</v>
      </c>
      <c r="AQ45" s="1105" t="e">
        <f t="shared" si="72"/>
        <v>#DIV/0!</v>
      </c>
      <c r="AR45" s="1072"/>
      <c r="AS45" s="1130"/>
      <c r="AT45" s="543">
        <v>38</v>
      </c>
      <c r="AU45" s="544">
        <f t="shared" si="6"/>
        <v>0</v>
      </c>
      <c r="AV45" s="544">
        <f t="shared" si="7"/>
        <v>0</v>
      </c>
      <c r="AW45" s="1104">
        <v>-2</v>
      </c>
      <c r="AX45" s="1105" t="e">
        <f t="shared" si="73"/>
        <v>#DIV/0!</v>
      </c>
      <c r="AY45" s="1105" t="e">
        <f t="shared" si="74"/>
        <v>#DIV/0!</v>
      </c>
      <c r="AZ45" s="1105" t="e">
        <f t="shared" si="75"/>
        <v>#DIV/0!</v>
      </c>
      <c r="BA45" s="1105">
        <f t="shared" si="76"/>
        <v>0</v>
      </c>
      <c r="BB45" s="1106" t="e">
        <f t="shared" si="77"/>
        <v>#DIV/0!</v>
      </c>
      <c r="BC45" s="1105">
        <v>6.0600000000000001E-2</v>
      </c>
      <c r="BD45" s="1105" t="e">
        <f t="shared" si="78"/>
        <v>#DIV/0!</v>
      </c>
      <c r="BE45" s="1105" t="e">
        <f t="shared" si="79"/>
        <v>#DIV/0!</v>
      </c>
      <c r="BF45" s="1072"/>
      <c r="BG45" s="1130"/>
      <c r="BH45" s="543">
        <v>38</v>
      </c>
      <c r="BI45" s="544">
        <f t="shared" si="8"/>
        <v>0</v>
      </c>
      <c r="BJ45" s="544">
        <f t="shared" si="9"/>
        <v>0</v>
      </c>
      <c r="BK45" s="1104">
        <v>-2</v>
      </c>
      <c r="BL45" s="1105" t="e">
        <f t="shared" si="80"/>
        <v>#DIV/0!</v>
      </c>
      <c r="BM45" s="1105" t="e">
        <f t="shared" si="81"/>
        <v>#DIV/0!</v>
      </c>
      <c r="BN45" s="1105" t="e">
        <f t="shared" si="82"/>
        <v>#DIV/0!</v>
      </c>
      <c r="BO45" s="1105">
        <f t="shared" si="83"/>
        <v>0</v>
      </c>
      <c r="BP45" s="1106" t="e">
        <f t="shared" si="84"/>
        <v>#DIV/0!</v>
      </c>
      <c r="BQ45" s="1105">
        <v>6.0600000000000001E-2</v>
      </c>
      <c r="BR45" s="1105" t="e">
        <f t="shared" si="85"/>
        <v>#DIV/0!</v>
      </c>
      <c r="BS45" s="1105" t="e">
        <f t="shared" si="86"/>
        <v>#DIV/0!</v>
      </c>
      <c r="BT45" s="1072"/>
      <c r="BU45" s="1130"/>
      <c r="BV45" s="543">
        <v>38</v>
      </c>
      <c r="BW45" s="544">
        <f t="shared" si="10"/>
        <v>0</v>
      </c>
      <c r="BX45" s="544">
        <f t="shared" si="11"/>
        <v>0</v>
      </c>
      <c r="BY45" s="1104">
        <v>-2</v>
      </c>
      <c r="BZ45" s="1105" t="e">
        <f t="shared" si="87"/>
        <v>#DIV/0!</v>
      </c>
      <c r="CA45" s="1105" t="e">
        <f t="shared" si="88"/>
        <v>#DIV/0!</v>
      </c>
      <c r="CB45" s="1105" t="e">
        <f t="shared" si="89"/>
        <v>#DIV/0!</v>
      </c>
      <c r="CC45" s="1105">
        <f t="shared" si="90"/>
        <v>0</v>
      </c>
      <c r="CD45" s="1106" t="e">
        <f t="shared" si="91"/>
        <v>#DIV/0!</v>
      </c>
      <c r="CE45" s="1105">
        <v>6.0600000000000001E-2</v>
      </c>
      <c r="CF45" s="1105" t="e">
        <f t="shared" si="92"/>
        <v>#DIV/0!</v>
      </c>
      <c r="CG45" s="1105" t="e">
        <f t="shared" si="93"/>
        <v>#DIV/0!</v>
      </c>
      <c r="CH45" s="1072"/>
      <c r="CI45" s="1130"/>
      <c r="CJ45" s="543">
        <v>38</v>
      </c>
      <c r="CK45" s="544">
        <f t="shared" si="12"/>
        <v>0</v>
      </c>
      <c r="CL45" s="544">
        <f t="shared" si="13"/>
        <v>0</v>
      </c>
      <c r="CM45" s="1104">
        <v>-2</v>
      </c>
      <c r="CN45" s="1105" t="e">
        <f t="shared" si="94"/>
        <v>#DIV/0!</v>
      </c>
      <c r="CO45" s="1105" t="e">
        <f t="shared" si="95"/>
        <v>#DIV/0!</v>
      </c>
      <c r="CP45" s="1105" t="e">
        <f t="shared" si="96"/>
        <v>#DIV/0!</v>
      </c>
      <c r="CQ45" s="1105">
        <f t="shared" si="97"/>
        <v>0</v>
      </c>
      <c r="CR45" s="1106" t="e">
        <f t="shared" si="98"/>
        <v>#DIV/0!</v>
      </c>
      <c r="CS45" s="1105">
        <v>6.0600000000000001E-2</v>
      </c>
      <c r="CT45" s="1105" t="e">
        <f t="shared" si="99"/>
        <v>#DIV/0!</v>
      </c>
      <c r="CU45" s="1105" t="e">
        <f t="shared" si="100"/>
        <v>#DIV/0!</v>
      </c>
      <c r="CV45" s="494"/>
      <c r="CW45" s="542"/>
      <c r="CX45" s="543">
        <v>38</v>
      </c>
      <c r="CY45" s="544">
        <f t="shared" si="14"/>
        <v>0</v>
      </c>
      <c r="CZ45" s="544">
        <f t="shared" si="15"/>
        <v>0</v>
      </c>
      <c r="DA45" s="1104">
        <v>-2</v>
      </c>
      <c r="DB45" s="1105" t="e">
        <f t="shared" si="101"/>
        <v>#DIV/0!</v>
      </c>
      <c r="DC45" s="1105" t="e">
        <f t="shared" si="102"/>
        <v>#DIV/0!</v>
      </c>
      <c r="DD45" s="1105" t="e">
        <f t="shared" si="103"/>
        <v>#DIV/0!</v>
      </c>
      <c r="DE45" s="1105">
        <f t="shared" si="104"/>
        <v>0</v>
      </c>
      <c r="DF45" s="1106" t="e">
        <f t="shared" si="105"/>
        <v>#DIV/0!</v>
      </c>
      <c r="DG45" s="1105">
        <v>6.0600000000000001E-2</v>
      </c>
      <c r="DH45" s="1105" t="e">
        <f t="shared" si="106"/>
        <v>#DIV/0!</v>
      </c>
      <c r="DI45" s="1105" t="e">
        <f t="shared" si="107"/>
        <v>#DIV/0!</v>
      </c>
      <c r="DJ45" s="1072"/>
      <c r="DK45" s="542"/>
      <c r="DL45" s="543">
        <v>38</v>
      </c>
      <c r="DM45" s="544">
        <f t="shared" si="16"/>
        <v>0</v>
      </c>
      <c r="DN45" s="544">
        <f t="shared" si="17"/>
        <v>0</v>
      </c>
      <c r="DO45" s="1104">
        <v>-2</v>
      </c>
      <c r="DP45" s="1105" t="e">
        <f t="shared" si="108"/>
        <v>#DIV/0!</v>
      </c>
      <c r="DQ45" s="1105" t="e">
        <f t="shared" si="109"/>
        <v>#DIV/0!</v>
      </c>
      <c r="DR45" s="1105" t="e">
        <f t="shared" si="110"/>
        <v>#DIV/0!</v>
      </c>
      <c r="DS45" s="1105">
        <f t="shared" si="111"/>
        <v>0</v>
      </c>
      <c r="DT45" s="1106" t="e">
        <f t="shared" si="112"/>
        <v>#DIV/0!</v>
      </c>
      <c r="DU45" s="1105">
        <v>6.0600000000000001E-2</v>
      </c>
      <c r="DV45" s="1105" t="e">
        <f t="shared" si="113"/>
        <v>#DIV/0!</v>
      </c>
      <c r="DW45" s="1105" t="e">
        <f t="shared" si="114"/>
        <v>#DIV/0!</v>
      </c>
      <c r="DX45" s="494"/>
      <c r="DY45" s="542"/>
      <c r="DZ45" s="543">
        <v>38</v>
      </c>
      <c r="EA45" s="544">
        <f t="shared" si="18"/>
        <v>0</v>
      </c>
      <c r="EB45" s="544">
        <f t="shared" si="19"/>
        <v>0</v>
      </c>
      <c r="EC45" s="1104">
        <v>-2</v>
      </c>
      <c r="ED45" s="1105" t="e">
        <f t="shared" si="115"/>
        <v>#DIV/0!</v>
      </c>
      <c r="EE45" s="1105" t="e">
        <f t="shared" si="116"/>
        <v>#DIV/0!</v>
      </c>
      <c r="EF45" s="1105" t="e">
        <f t="shared" si="117"/>
        <v>#DIV/0!</v>
      </c>
      <c r="EG45" s="1105">
        <f t="shared" si="118"/>
        <v>0</v>
      </c>
      <c r="EH45" s="1106" t="e">
        <f t="shared" si="119"/>
        <v>#DIV/0!</v>
      </c>
      <c r="EI45" s="1105">
        <v>6.0600000000000001E-2</v>
      </c>
      <c r="EJ45" s="1105" t="e">
        <f t="shared" si="120"/>
        <v>#DIV/0!</v>
      </c>
      <c r="EK45" s="1105" t="e">
        <f t="shared" si="121"/>
        <v>#DIV/0!</v>
      </c>
      <c r="EL45" s="1072"/>
      <c r="EM45" s="542"/>
      <c r="EN45" s="543">
        <v>38</v>
      </c>
      <c r="EO45" s="544">
        <f t="shared" si="20"/>
        <v>0</v>
      </c>
      <c r="EP45" s="544">
        <f t="shared" si="21"/>
        <v>0</v>
      </c>
      <c r="EQ45" s="1104">
        <v>-2</v>
      </c>
      <c r="ER45" s="1105" t="e">
        <f t="shared" si="122"/>
        <v>#DIV/0!</v>
      </c>
      <c r="ES45" s="1105" t="e">
        <f t="shared" si="123"/>
        <v>#DIV/0!</v>
      </c>
      <c r="ET45" s="1105" t="e">
        <f t="shared" si="124"/>
        <v>#DIV/0!</v>
      </c>
      <c r="EU45" s="1105">
        <f t="shared" si="125"/>
        <v>0</v>
      </c>
      <c r="EV45" s="1106" t="e">
        <f t="shared" si="126"/>
        <v>#DIV/0!</v>
      </c>
      <c r="EW45" s="1105">
        <v>6.0600000000000001E-2</v>
      </c>
      <c r="EX45" s="1105" t="e">
        <f t="shared" si="127"/>
        <v>#DIV/0!</v>
      </c>
      <c r="EY45" s="1105" t="e">
        <f t="shared" si="128"/>
        <v>#DIV/0!</v>
      </c>
      <c r="EZ45" s="1129"/>
      <c r="FA45" s="542"/>
      <c r="FB45" s="543">
        <v>38</v>
      </c>
      <c r="FC45" s="544">
        <f t="shared" si="22"/>
        <v>0</v>
      </c>
      <c r="FD45" s="544">
        <f t="shared" si="23"/>
        <v>0</v>
      </c>
      <c r="FE45" s="1104">
        <v>-2</v>
      </c>
      <c r="FF45" s="1105" t="e">
        <f t="shared" si="129"/>
        <v>#DIV/0!</v>
      </c>
      <c r="FG45" s="1105" t="e">
        <f t="shared" si="130"/>
        <v>#DIV/0!</v>
      </c>
      <c r="FH45" s="1105" t="e">
        <f t="shared" si="131"/>
        <v>#DIV/0!</v>
      </c>
      <c r="FI45" s="1105">
        <f t="shared" si="132"/>
        <v>0</v>
      </c>
      <c r="FJ45" s="1106" t="e">
        <f t="shared" si="133"/>
        <v>#DIV/0!</v>
      </c>
      <c r="FK45" s="1105">
        <v>6.0600000000000001E-2</v>
      </c>
      <c r="FL45" s="1105" t="e">
        <f t="shared" si="134"/>
        <v>#DIV/0!</v>
      </c>
      <c r="FM45" s="1105" t="e">
        <f t="shared" si="135"/>
        <v>#DIV/0!</v>
      </c>
      <c r="FO45" s="542"/>
      <c r="FP45" s="543">
        <v>38</v>
      </c>
      <c r="FQ45" s="544">
        <f t="shared" si="24"/>
        <v>0</v>
      </c>
      <c r="FR45" s="544">
        <f t="shared" si="25"/>
        <v>0</v>
      </c>
      <c r="FS45" s="1104">
        <v>-2</v>
      </c>
      <c r="FT45" s="1105" t="e">
        <f t="shared" si="136"/>
        <v>#DIV/0!</v>
      </c>
      <c r="FU45" s="1105" t="e">
        <f t="shared" si="137"/>
        <v>#DIV/0!</v>
      </c>
      <c r="FV45" s="1105" t="e">
        <f t="shared" si="138"/>
        <v>#DIV/0!</v>
      </c>
      <c r="FW45" s="1105">
        <f t="shared" si="139"/>
        <v>0</v>
      </c>
      <c r="FX45" s="1106" t="e">
        <f t="shared" si="140"/>
        <v>#DIV/0!</v>
      </c>
      <c r="FY45" s="1105">
        <v>6.0600000000000001E-2</v>
      </c>
      <c r="FZ45" s="1105" t="e">
        <f t="shared" si="141"/>
        <v>#DIV/0!</v>
      </c>
      <c r="GA45" s="1105" t="e">
        <f t="shared" si="142"/>
        <v>#DIV/0!</v>
      </c>
      <c r="GB45" s="622"/>
      <c r="GC45" s="542"/>
      <c r="GD45" s="543">
        <v>38</v>
      </c>
      <c r="GE45" s="544">
        <f t="shared" si="26"/>
        <v>0</v>
      </c>
      <c r="GF45" s="544">
        <f t="shared" si="27"/>
        <v>0</v>
      </c>
      <c r="GG45" s="1104">
        <v>-2</v>
      </c>
      <c r="GH45" s="1105" t="e">
        <f t="shared" si="143"/>
        <v>#DIV/0!</v>
      </c>
      <c r="GI45" s="1105" t="e">
        <f t="shared" si="144"/>
        <v>#DIV/0!</v>
      </c>
      <c r="GJ45" s="1105" t="e">
        <f t="shared" si="145"/>
        <v>#DIV/0!</v>
      </c>
      <c r="GK45" s="1105">
        <f t="shared" si="146"/>
        <v>0</v>
      </c>
      <c r="GL45" s="1106" t="e">
        <f t="shared" si="147"/>
        <v>#DIV/0!</v>
      </c>
      <c r="GM45" s="1105">
        <v>6.0600000000000001E-2</v>
      </c>
      <c r="GN45" s="1105" t="e">
        <f t="shared" si="148"/>
        <v>#DIV/0!</v>
      </c>
      <c r="GO45" s="1105" t="e">
        <f t="shared" si="149"/>
        <v>#DIV/0!</v>
      </c>
      <c r="GP45" s="551"/>
      <c r="GQ45" s="542"/>
      <c r="GR45" s="543">
        <v>38</v>
      </c>
      <c r="GS45" s="544">
        <f t="shared" si="28"/>
        <v>0</v>
      </c>
      <c r="GT45" s="544">
        <f t="shared" si="29"/>
        <v>0</v>
      </c>
      <c r="GU45" s="1104">
        <v>-2</v>
      </c>
      <c r="GV45" s="1105" t="e">
        <f t="shared" si="150"/>
        <v>#DIV/0!</v>
      </c>
      <c r="GW45" s="1105" t="e">
        <f t="shared" si="151"/>
        <v>#DIV/0!</v>
      </c>
      <c r="GX45" s="1105" t="e">
        <f t="shared" si="152"/>
        <v>#DIV/0!</v>
      </c>
      <c r="GY45" s="1105">
        <f t="shared" si="153"/>
        <v>0</v>
      </c>
      <c r="GZ45" s="1106" t="e">
        <f t="shared" si="154"/>
        <v>#DIV/0!</v>
      </c>
      <c r="HA45" s="1105">
        <v>6.0600000000000001E-2</v>
      </c>
      <c r="HB45" s="1105" t="e">
        <f t="shared" si="155"/>
        <v>#DIV/0!</v>
      </c>
      <c r="HC45" s="1105" t="e">
        <f t="shared" si="156"/>
        <v>#DIV/0!</v>
      </c>
      <c r="HD45" s="552"/>
      <c r="HE45" s="542"/>
      <c r="HF45" s="543">
        <v>38</v>
      </c>
      <c r="HG45" s="544">
        <f t="shared" si="30"/>
        <v>0</v>
      </c>
      <c r="HH45" s="544">
        <f t="shared" si="31"/>
        <v>0</v>
      </c>
      <c r="HI45" s="1104">
        <v>-2</v>
      </c>
      <c r="HJ45" s="1105" t="e">
        <f t="shared" si="157"/>
        <v>#DIV/0!</v>
      </c>
      <c r="HK45" s="1105" t="e">
        <f t="shared" si="158"/>
        <v>#DIV/0!</v>
      </c>
      <c r="HL45" s="1105" t="e">
        <f t="shared" si="159"/>
        <v>#DIV/0!</v>
      </c>
      <c r="HM45" s="1105">
        <f t="shared" si="160"/>
        <v>0</v>
      </c>
      <c r="HN45" s="1106" t="e">
        <f t="shared" si="161"/>
        <v>#DIV/0!</v>
      </c>
      <c r="HO45" s="1105">
        <v>6.0600000000000001E-2</v>
      </c>
      <c r="HP45" s="1105" t="e">
        <f t="shared" si="162"/>
        <v>#DIV/0!</v>
      </c>
      <c r="HQ45" s="1105" t="e">
        <f t="shared" si="163"/>
        <v>#DIV/0!</v>
      </c>
      <c r="HR45" s="552"/>
      <c r="HS45" s="542"/>
      <c r="HT45" s="543">
        <v>38</v>
      </c>
      <c r="HU45" s="544">
        <f t="shared" si="32"/>
        <v>0</v>
      </c>
      <c r="HV45" s="544">
        <f t="shared" si="33"/>
        <v>0</v>
      </c>
      <c r="HW45" s="1104">
        <v>-2</v>
      </c>
      <c r="HX45" s="1105" t="e">
        <f t="shared" si="164"/>
        <v>#DIV/0!</v>
      </c>
      <c r="HY45" s="1105" t="e">
        <f t="shared" si="165"/>
        <v>#DIV/0!</v>
      </c>
      <c r="HZ45" s="1105" t="e">
        <f t="shared" si="166"/>
        <v>#DIV/0!</v>
      </c>
      <c r="IA45" s="1105">
        <f t="shared" si="167"/>
        <v>0</v>
      </c>
      <c r="IB45" s="1106" t="e">
        <f t="shared" si="168"/>
        <v>#DIV/0!</v>
      </c>
      <c r="IC45" s="1105">
        <v>6.0600000000000001E-2</v>
      </c>
      <c r="ID45" s="1105" t="e">
        <f t="shared" si="169"/>
        <v>#DIV/0!</v>
      </c>
      <c r="IE45" s="1105" t="e">
        <f t="shared" si="170"/>
        <v>#DIV/0!</v>
      </c>
      <c r="IF45" s="647"/>
      <c r="IG45" s="542"/>
      <c r="IH45" s="543">
        <v>38</v>
      </c>
      <c r="II45" s="544">
        <f t="shared" si="34"/>
        <v>0</v>
      </c>
      <c r="IJ45" s="544">
        <f t="shared" si="35"/>
        <v>0</v>
      </c>
      <c r="IK45" s="643">
        <v>-2</v>
      </c>
      <c r="IL45" s="644" t="e">
        <f t="shared" si="171"/>
        <v>#DIV/0!</v>
      </c>
      <c r="IM45" s="644" t="e">
        <f t="shared" si="172"/>
        <v>#DIV/0!</v>
      </c>
      <c r="IN45" s="644" t="e">
        <f t="shared" si="173"/>
        <v>#DIV/0!</v>
      </c>
      <c r="IO45" s="644">
        <f t="shared" si="174"/>
        <v>0</v>
      </c>
      <c r="IP45" s="645" t="e">
        <f t="shared" si="175"/>
        <v>#DIV/0!</v>
      </c>
      <c r="IQ45" s="644">
        <v>6.0600000000000001E-2</v>
      </c>
      <c r="IR45" s="644" t="e">
        <f t="shared" si="176"/>
        <v>#DIV/0!</v>
      </c>
      <c r="IS45" s="644" t="e">
        <f t="shared" si="177"/>
        <v>#DIV/0!</v>
      </c>
    </row>
    <row r="46" spans="1:253" s="497" customFormat="1">
      <c r="A46" s="494"/>
      <c r="B46" s="528"/>
      <c r="C46" s="1079"/>
      <c r="D46" s="543">
        <v>39</v>
      </c>
      <c r="E46" s="544">
        <f t="shared" si="0"/>
        <v>0</v>
      </c>
      <c r="F46" s="544">
        <f t="shared" si="1"/>
        <v>0</v>
      </c>
      <c r="G46" s="1104">
        <v>-1</v>
      </c>
      <c r="H46" s="1105" t="e">
        <f t="shared" si="52"/>
        <v>#DIV/0!</v>
      </c>
      <c r="I46" s="1105" t="e">
        <f t="shared" si="53"/>
        <v>#DIV/0!</v>
      </c>
      <c r="J46" s="1105" t="e">
        <f t="shared" si="54"/>
        <v>#DIV/0!</v>
      </c>
      <c r="K46" s="1105">
        <f t="shared" si="55"/>
        <v>0</v>
      </c>
      <c r="L46" s="1106" t="e">
        <f t="shared" si="56"/>
        <v>#DIV/0!</v>
      </c>
      <c r="M46" s="1105">
        <v>0.2417</v>
      </c>
      <c r="N46" s="1105" t="e">
        <f t="shared" si="57"/>
        <v>#DIV/0!</v>
      </c>
      <c r="O46" s="1105" t="e">
        <f t="shared" si="58"/>
        <v>#DIV/0!</v>
      </c>
      <c r="P46" s="494"/>
      <c r="Q46" s="542"/>
      <c r="R46" s="543">
        <v>39</v>
      </c>
      <c r="S46" s="544">
        <f t="shared" si="2"/>
        <v>0</v>
      </c>
      <c r="T46" s="544">
        <f t="shared" si="3"/>
        <v>0</v>
      </c>
      <c r="U46" s="1104">
        <v>-1</v>
      </c>
      <c r="V46" s="1105" t="e">
        <f t="shared" si="59"/>
        <v>#DIV/0!</v>
      </c>
      <c r="W46" s="1105" t="e">
        <f t="shared" si="60"/>
        <v>#DIV/0!</v>
      </c>
      <c r="X46" s="1105" t="e">
        <f t="shared" si="61"/>
        <v>#DIV/0!</v>
      </c>
      <c r="Y46" s="1105">
        <f t="shared" si="62"/>
        <v>0</v>
      </c>
      <c r="Z46" s="1106" t="e">
        <f t="shared" si="63"/>
        <v>#DIV/0!</v>
      </c>
      <c r="AA46" s="1105">
        <v>0.2417</v>
      </c>
      <c r="AB46" s="1105" t="e">
        <f t="shared" si="64"/>
        <v>#DIV/0!</v>
      </c>
      <c r="AC46" s="1105" t="e">
        <f t="shared" si="65"/>
        <v>#DIV/0!</v>
      </c>
      <c r="AD46" s="1072"/>
      <c r="AE46" s="542"/>
      <c r="AF46" s="543">
        <v>39</v>
      </c>
      <c r="AG46" s="544">
        <f t="shared" si="4"/>
        <v>0</v>
      </c>
      <c r="AH46" s="544">
        <f t="shared" si="5"/>
        <v>0</v>
      </c>
      <c r="AI46" s="1104">
        <v>-1</v>
      </c>
      <c r="AJ46" s="1105" t="e">
        <f t="shared" si="66"/>
        <v>#DIV/0!</v>
      </c>
      <c r="AK46" s="1105" t="e">
        <f t="shared" si="67"/>
        <v>#DIV/0!</v>
      </c>
      <c r="AL46" s="1105" t="e">
        <f t="shared" si="68"/>
        <v>#DIV/0!</v>
      </c>
      <c r="AM46" s="1105">
        <f t="shared" si="69"/>
        <v>0</v>
      </c>
      <c r="AN46" s="1106" t="e">
        <f t="shared" si="70"/>
        <v>#DIV/0!</v>
      </c>
      <c r="AO46" s="1105">
        <v>0.2417</v>
      </c>
      <c r="AP46" s="1105" t="e">
        <f t="shared" si="71"/>
        <v>#DIV/0!</v>
      </c>
      <c r="AQ46" s="1105" t="e">
        <f t="shared" si="72"/>
        <v>#DIV/0!</v>
      </c>
      <c r="AR46" s="1072"/>
      <c r="AS46" s="1130"/>
      <c r="AT46" s="543">
        <v>39</v>
      </c>
      <c r="AU46" s="544">
        <f t="shared" si="6"/>
        <v>0</v>
      </c>
      <c r="AV46" s="544">
        <f t="shared" si="7"/>
        <v>0</v>
      </c>
      <c r="AW46" s="1104">
        <v>-1</v>
      </c>
      <c r="AX46" s="1105" t="e">
        <f t="shared" si="73"/>
        <v>#DIV/0!</v>
      </c>
      <c r="AY46" s="1105" t="e">
        <f t="shared" si="74"/>
        <v>#DIV/0!</v>
      </c>
      <c r="AZ46" s="1105" t="e">
        <f t="shared" si="75"/>
        <v>#DIV/0!</v>
      </c>
      <c r="BA46" s="1105">
        <f t="shared" si="76"/>
        <v>0</v>
      </c>
      <c r="BB46" s="1106" t="e">
        <f t="shared" si="77"/>
        <v>#DIV/0!</v>
      </c>
      <c r="BC46" s="1105">
        <v>0.2417</v>
      </c>
      <c r="BD46" s="1105" t="e">
        <f t="shared" si="78"/>
        <v>#DIV/0!</v>
      </c>
      <c r="BE46" s="1105" t="e">
        <f t="shared" si="79"/>
        <v>#DIV/0!</v>
      </c>
      <c r="BF46" s="1072"/>
      <c r="BG46" s="1130"/>
      <c r="BH46" s="543">
        <v>39</v>
      </c>
      <c r="BI46" s="544">
        <f t="shared" si="8"/>
        <v>0</v>
      </c>
      <c r="BJ46" s="544">
        <f t="shared" si="9"/>
        <v>0</v>
      </c>
      <c r="BK46" s="1104">
        <v>-1</v>
      </c>
      <c r="BL46" s="1105" t="e">
        <f t="shared" si="80"/>
        <v>#DIV/0!</v>
      </c>
      <c r="BM46" s="1105" t="e">
        <f t="shared" si="81"/>
        <v>#DIV/0!</v>
      </c>
      <c r="BN46" s="1105" t="e">
        <f t="shared" si="82"/>
        <v>#DIV/0!</v>
      </c>
      <c r="BO46" s="1105">
        <f t="shared" si="83"/>
        <v>0</v>
      </c>
      <c r="BP46" s="1106" t="e">
        <f t="shared" si="84"/>
        <v>#DIV/0!</v>
      </c>
      <c r="BQ46" s="1105">
        <v>0.2417</v>
      </c>
      <c r="BR46" s="1105" t="e">
        <f t="shared" si="85"/>
        <v>#DIV/0!</v>
      </c>
      <c r="BS46" s="1105" t="e">
        <f t="shared" si="86"/>
        <v>#DIV/0!</v>
      </c>
      <c r="BT46" s="1072"/>
      <c r="BU46" s="1130"/>
      <c r="BV46" s="543">
        <v>39</v>
      </c>
      <c r="BW46" s="544">
        <f t="shared" si="10"/>
        <v>0</v>
      </c>
      <c r="BX46" s="544">
        <f t="shared" si="11"/>
        <v>0</v>
      </c>
      <c r="BY46" s="1104">
        <v>-1</v>
      </c>
      <c r="BZ46" s="1105" t="e">
        <f t="shared" si="87"/>
        <v>#DIV/0!</v>
      </c>
      <c r="CA46" s="1105" t="e">
        <f t="shared" si="88"/>
        <v>#DIV/0!</v>
      </c>
      <c r="CB46" s="1105" t="e">
        <f t="shared" si="89"/>
        <v>#DIV/0!</v>
      </c>
      <c r="CC46" s="1105">
        <f t="shared" si="90"/>
        <v>0</v>
      </c>
      <c r="CD46" s="1106" t="e">
        <f t="shared" si="91"/>
        <v>#DIV/0!</v>
      </c>
      <c r="CE46" s="1105">
        <v>0.2417</v>
      </c>
      <c r="CF46" s="1105" t="e">
        <f t="shared" si="92"/>
        <v>#DIV/0!</v>
      </c>
      <c r="CG46" s="1105" t="e">
        <f t="shared" si="93"/>
        <v>#DIV/0!</v>
      </c>
      <c r="CH46" s="1072"/>
      <c r="CI46" s="1130"/>
      <c r="CJ46" s="543">
        <v>39</v>
      </c>
      <c r="CK46" s="544">
        <f t="shared" si="12"/>
        <v>0</v>
      </c>
      <c r="CL46" s="544">
        <f t="shared" si="13"/>
        <v>0</v>
      </c>
      <c r="CM46" s="1104">
        <v>-1</v>
      </c>
      <c r="CN46" s="1105" t="e">
        <f t="shared" si="94"/>
        <v>#DIV/0!</v>
      </c>
      <c r="CO46" s="1105" t="e">
        <f t="shared" si="95"/>
        <v>#DIV/0!</v>
      </c>
      <c r="CP46" s="1105" t="e">
        <f t="shared" si="96"/>
        <v>#DIV/0!</v>
      </c>
      <c r="CQ46" s="1105">
        <f t="shared" si="97"/>
        <v>0</v>
      </c>
      <c r="CR46" s="1106" t="e">
        <f t="shared" si="98"/>
        <v>#DIV/0!</v>
      </c>
      <c r="CS46" s="1105">
        <v>0.2417</v>
      </c>
      <c r="CT46" s="1105" t="e">
        <f t="shared" si="99"/>
        <v>#DIV/0!</v>
      </c>
      <c r="CU46" s="1105" t="e">
        <f t="shared" si="100"/>
        <v>#DIV/0!</v>
      </c>
      <c r="CV46" s="494"/>
      <c r="CW46" s="542"/>
      <c r="CX46" s="543">
        <v>39</v>
      </c>
      <c r="CY46" s="544">
        <f t="shared" si="14"/>
        <v>0</v>
      </c>
      <c r="CZ46" s="544">
        <f t="shared" si="15"/>
        <v>0</v>
      </c>
      <c r="DA46" s="1104">
        <v>-1</v>
      </c>
      <c r="DB46" s="1105" t="e">
        <f t="shared" si="101"/>
        <v>#DIV/0!</v>
      </c>
      <c r="DC46" s="1105" t="e">
        <f t="shared" si="102"/>
        <v>#DIV/0!</v>
      </c>
      <c r="DD46" s="1105" t="e">
        <f t="shared" si="103"/>
        <v>#DIV/0!</v>
      </c>
      <c r="DE46" s="1105">
        <f t="shared" si="104"/>
        <v>0</v>
      </c>
      <c r="DF46" s="1106" t="e">
        <f t="shared" si="105"/>
        <v>#DIV/0!</v>
      </c>
      <c r="DG46" s="1105">
        <v>0.2417</v>
      </c>
      <c r="DH46" s="1105" t="e">
        <f t="shared" si="106"/>
        <v>#DIV/0!</v>
      </c>
      <c r="DI46" s="1105" t="e">
        <f t="shared" si="107"/>
        <v>#DIV/0!</v>
      </c>
      <c r="DJ46" s="1072"/>
      <c r="DK46" s="542"/>
      <c r="DL46" s="543">
        <v>39</v>
      </c>
      <c r="DM46" s="544">
        <f t="shared" si="16"/>
        <v>0</v>
      </c>
      <c r="DN46" s="544">
        <f t="shared" si="17"/>
        <v>0</v>
      </c>
      <c r="DO46" s="1104">
        <v>-1</v>
      </c>
      <c r="DP46" s="1105" t="e">
        <f t="shared" si="108"/>
        <v>#DIV/0!</v>
      </c>
      <c r="DQ46" s="1105" t="e">
        <f t="shared" si="109"/>
        <v>#DIV/0!</v>
      </c>
      <c r="DR46" s="1105" t="e">
        <f t="shared" si="110"/>
        <v>#DIV/0!</v>
      </c>
      <c r="DS46" s="1105">
        <f t="shared" si="111"/>
        <v>0</v>
      </c>
      <c r="DT46" s="1106" t="e">
        <f t="shared" si="112"/>
        <v>#DIV/0!</v>
      </c>
      <c r="DU46" s="1105">
        <v>0.2417</v>
      </c>
      <c r="DV46" s="1105" t="e">
        <f t="shared" si="113"/>
        <v>#DIV/0!</v>
      </c>
      <c r="DW46" s="1105" t="e">
        <f t="shared" si="114"/>
        <v>#DIV/0!</v>
      </c>
      <c r="DX46" s="494"/>
      <c r="DY46" s="542"/>
      <c r="DZ46" s="543">
        <v>39</v>
      </c>
      <c r="EA46" s="544">
        <f t="shared" si="18"/>
        <v>0</v>
      </c>
      <c r="EB46" s="544">
        <f t="shared" si="19"/>
        <v>0</v>
      </c>
      <c r="EC46" s="1104">
        <v>-1</v>
      </c>
      <c r="ED46" s="1105" t="e">
        <f t="shared" si="115"/>
        <v>#DIV/0!</v>
      </c>
      <c r="EE46" s="1105" t="e">
        <f t="shared" si="116"/>
        <v>#DIV/0!</v>
      </c>
      <c r="EF46" s="1105" t="e">
        <f t="shared" si="117"/>
        <v>#DIV/0!</v>
      </c>
      <c r="EG46" s="1105">
        <f t="shared" si="118"/>
        <v>0</v>
      </c>
      <c r="EH46" s="1106" t="e">
        <f t="shared" si="119"/>
        <v>#DIV/0!</v>
      </c>
      <c r="EI46" s="1105">
        <v>0.2417</v>
      </c>
      <c r="EJ46" s="1105" t="e">
        <f t="shared" si="120"/>
        <v>#DIV/0!</v>
      </c>
      <c r="EK46" s="1105" t="e">
        <f t="shared" si="121"/>
        <v>#DIV/0!</v>
      </c>
      <c r="EL46" s="1072"/>
      <c r="EM46" s="542"/>
      <c r="EN46" s="543">
        <v>39</v>
      </c>
      <c r="EO46" s="544">
        <f t="shared" si="20"/>
        <v>0</v>
      </c>
      <c r="EP46" s="544">
        <f t="shared" si="21"/>
        <v>0</v>
      </c>
      <c r="EQ46" s="1104">
        <v>-1</v>
      </c>
      <c r="ER46" s="1105" t="e">
        <f t="shared" si="122"/>
        <v>#DIV/0!</v>
      </c>
      <c r="ES46" s="1105" t="e">
        <f t="shared" si="123"/>
        <v>#DIV/0!</v>
      </c>
      <c r="ET46" s="1105" t="e">
        <f t="shared" si="124"/>
        <v>#DIV/0!</v>
      </c>
      <c r="EU46" s="1105">
        <f t="shared" si="125"/>
        <v>0</v>
      </c>
      <c r="EV46" s="1106" t="e">
        <f t="shared" si="126"/>
        <v>#DIV/0!</v>
      </c>
      <c r="EW46" s="1105">
        <v>0.2417</v>
      </c>
      <c r="EX46" s="1105" t="e">
        <f t="shared" si="127"/>
        <v>#DIV/0!</v>
      </c>
      <c r="EY46" s="1105" t="e">
        <f t="shared" si="128"/>
        <v>#DIV/0!</v>
      </c>
      <c r="EZ46" s="1129"/>
      <c r="FA46" s="542"/>
      <c r="FB46" s="543">
        <v>39</v>
      </c>
      <c r="FC46" s="544">
        <f t="shared" si="22"/>
        <v>0</v>
      </c>
      <c r="FD46" s="544">
        <f t="shared" si="23"/>
        <v>0</v>
      </c>
      <c r="FE46" s="1104">
        <v>-1</v>
      </c>
      <c r="FF46" s="1105" t="e">
        <f t="shared" si="129"/>
        <v>#DIV/0!</v>
      </c>
      <c r="FG46" s="1105" t="e">
        <f t="shared" si="130"/>
        <v>#DIV/0!</v>
      </c>
      <c r="FH46" s="1105" t="e">
        <f t="shared" si="131"/>
        <v>#DIV/0!</v>
      </c>
      <c r="FI46" s="1105">
        <f t="shared" si="132"/>
        <v>0</v>
      </c>
      <c r="FJ46" s="1106" t="e">
        <f t="shared" si="133"/>
        <v>#DIV/0!</v>
      </c>
      <c r="FK46" s="1105">
        <v>0.2417</v>
      </c>
      <c r="FL46" s="1105" t="e">
        <f t="shared" si="134"/>
        <v>#DIV/0!</v>
      </c>
      <c r="FM46" s="1105" t="e">
        <f t="shared" si="135"/>
        <v>#DIV/0!</v>
      </c>
      <c r="FO46" s="542"/>
      <c r="FP46" s="543">
        <v>39</v>
      </c>
      <c r="FQ46" s="544">
        <f t="shared" si="24"/>
        <v>0</v>
      </c>
      <c r="FR46" s="544">
        <f t="shared" si="25"/>
        <v>0</v>
      </c>
      <c r="FS46" s="1104">
        <v>-1</v>
      </c>
      <c r="FT46" s="1105" t="e">
        <f t="shared" si="136"/>
        <v>#DIV/0!</v>
      </c>
      <c r="FU46" s="1105" t="e">
        <f t="shared" si="137"/>
        <v>#DIV/0!</v>
      </c>
      <c r="FV46" s="1105" t="e">
        <f t="shared" si="138"/>
        <v>#DIV/0!</v>
      </c>
      <c r="FW46" s="1105">
        <f t="shared" si="139"/>
        <v>0</v>
      </c>
      <c r="FX46" s="1106" t="e">
        <f t="shared" si="140"/>
        <v>#DIV/0!</v>
      </c>
      <c r="FY46" s="1105">
        <v>0.2417</v>
      </c>
      <c r="FZ46" s="1105" t="e">
        <f t="shared" si="141"/>
        <v>#DIV/0!</v>
      </c>
      <c r="GA46" s="1105" t="e">
        <f t="shared" si="142"/>
        <v>#DIV/0!</v>
      </c>
      <c r="GB46" s="622"/>
      <c r="GC46" s="542"/>
      <c r="GD46" s="543">
        <v>39</v>
      </c>
      <c r="GE46" s="544">
        <f t="shared" si="26"/>
        <v>0</v>
      </c>
      <c r="GF46" s="544">
        <f t="shared" si="27"/>
        <v>0</v>
      </c>
      <c r="GG46" s="1104">
        <v>-1</v>
      </c>
      <c r="GH46" s="1105" t="e">
        <f t="shared" si="143"/>
        <v>#DIV/0!</v>
      </c>
      <c r="GI46" s="1105" t="e">
        <f t="shared" si="144"/>
        <v>#DIV/0!</v>
      </c>
      <c r="GJ46" s="1105" t="e">
        <f t="shared" si="145"/>
        <v>#DIV/0!</v>
      </c>
      <c r="GK46" s="1105">
        <f t="shared" si="146"/>
        <v>0</v>
      </c>
      <c r="GL46" s="1106" t="e">
        <f t="shared" si="147"/>
        <v>#DIV/0!</v>
      </c>
      <c r="GM46" s="1105">
        <v>0.2417</v>
      </c>
      <c r="GN46" s="1105" t="e">
        <f t="shared" si="148"/>
        <v>#DIV/0!</v>
      </c>
      <c r="GO46" s="1105" t="e">
        <f t="shared" si="149"/>
        <v>#DIV/0!</v>
      </c>
      <c r="GP46" s="551"/>
      <c r="GQ46" s="542"/>
      <c r="GR46" s="543">
        <v>39</v>
      </c>
      <c r="GS46" s="544">
        <f t="shared" si="28"/>
        <v>0</v>
      </c>
      <c r="GT46" s="544">
        <f t="shared" si="29"/>
        <v>0</v>
      </c>
      <c r="GU46" s="1104">
        <v>-1</v>
      </c>
      <c r="GV46" s="1105" t="e">
        <f t="shared" si="150"/>
        <v>#DIV/0!</v>
      </c>
      <c r="GW46" s="1105" t="e">
        <f t="shared" si="151"/>
        <v>#DIV/0!</v>
      </c>
      <c r="GX46" s="1105" t="e">
        <f t="shared" si="152"/>
        <v>#DIV/0!</v>
      </c>
      <c r="GY46" s="1105">
        <f t="shared" si="153"/>
        <v>0</v>
      </c>
      <c r="GZ46" s="1106" t="e">
        <f t="shared" si="154"/>
        <v>#DIV/0!</v>
      </c>
      <c r="HA46" s="1105">
        <v>0.2417</v>
      </c>
      <c r="HB46" s="1105" t="e">
        <f t="shared" si="155"/>
        <v>#DIV/0!</v>
      </c>
      <c r="HC46" s="1105" t="e">
        <f t="shared" si="156"/>
        <v>#DIV/0!</v>
      </c>
      <c r="HD46" s="552"/>
      <c r="HE46" s="542"/>
      <c r="HF46" s="543">
        <v>39</v>
      </c>
      <c r="HG46" s="544">
        <f t="shared" si="30"/>
        <v>0</v>
      </c>
      <c r="HH46" s="544">
        <f t="shared" si="31"/>
        <v>0</v>
      </c>
      <c r="HI46" s="1104">
        <v>-1</v>
      </c>
      <c r="HJ46" s="1105" t="e">
        <f t="shared" si="157"/>
        <v>#DIV/0!</v>
      </c>
      <c r="HK46" s="1105" t="e">
        <f t="shared" si="158"/>
        <v>#DIV/0!</v>
      </c>
      <c r="HL46" s="1105" t="e">
        <f t="shared" si="159"/>
        <v>#DIV/0!</v>
      </c>
      <c r="HM46" s="1105">
        <f t="shared" si="160"/>
        <v>0</v>
      </c>
      <c r="HN46" s="1106" t="e">
        <f t="shared" si="161"/>
        <v>#DIV/0!</v>
      </c>
      <c r="HO46" s="1105">
        <v>0.2417</v>
      </c>
      <c r="HP46" s="1105" t="e">
        <f t="shared" si="162"/>
        <v>#DIV/0!</v>
      </c>
      <c r="HQ46" s="1105" t="e">
        <f t="shared" si="163"/>
        <v>#DIV/0!</v>
      </c>
      <c r="HR46" s="552"/>
      <c r="HS46" s="542"/>
      <c r="HT46" s="543">
        <v>39</v>
      </c>
      <c r="HU46" s="544">
        <f t="shared" si="32"/>
        <v>0</v>
      </c>
      <c r="HV46" s="544">
        <f t="shared" si="33"/>
        <v>0</v>
      </c>
      <c r="HW46" s="1104">
        <v>-1</v>
      </c>
      <c r="HX46" s="1105" t="e">
        <f t="shared" si="164"/>
        <v>#DIV/0!</v>
      </c>
      <c r="HY46" s="1105" t="e">
        <f t="shared" si="165"/>
        <v>#DIV/0!</v>
      </c>
      <c r="HZ46" s="1105" t="e">
        <f t="shared" si="166"/>
        <v>#DIV/0!</v>
      </c>
      <c r="IA46" s="1105">
        <f t="shared" si="167"/>
        <v>0</v>
      </c>
      <c r="IB46" s="1106" t="e">
        <f t="shared" si="168"/>
        <v>#DIV/0!</v>
      </c>
      <c r="IC46" s="1105">
        <v>0.2417</v>
      </c>
      <c r="ID46" s="1105" t="e">
        <f t="shared" si="169"/>
        <v>#DIV/0!</v>
      </c>
      <c r="IE46" s="1105" t="e">
        <f t="shared" si="170"/>
        <v>#DIV/0!</v>
      </c>
      <c r="IF46" s="647"/>
      <c r="IG46" s="542"/>
      <c r="IH46" s="543">
        <v>39</v>
      </c>
      <c r="II46" s="544">
        <f t="shared" si="34"/>
        <v>0</v>
      </c>
      <c r="IJ46" s="544">
        <f t="shared" si="35"/>
        <v>0</v>
      </c>
      <c r="IK46" s="643">
        <v>-1</v>
      </c>
      <c r="IL46" s="644" t="e">
        <f t="shared" si="171"/>
        <v>#DIV/0!</v>
      </c>
      <c r="IM46" s="644" t="e">
        <f t="shared" si="172"/>
        <v>#DIV/0!</v>
      </c>
      <c r="IN46" s="644" t="e">
        <f t="shared" si="173"/>
        <v>#DIV/0!</v>
      </c>
      <c r="IO46" s="644">
        <f t="shared" si="174"/>
        <v>0</v>
      </c>
      <c r="IP46" s="645" t="e">
        <f t="shared" si="175"/>
        <v>#DIV/0!</v>
      </c>
      <c r="IQ46" s="644">
        <v>0.2417</v>
      </c>
      <c r="IR46" s="644" t="e">
        <f t="shared" si="176"/>
        <v>#DIV/0!</v>
      </c>
      <c r="IS46" s="644" t="e">
        <f t="shared" si="177"/>
        <v>#DIV/0!</v>
      </c>
    </row>
    <row r="47" spans="1:253" s="497" customFormat="1">
      <c r="A47" s="494"/>
      <c r="B47" s="528"/>
      <c r="C47" s="542"/>
      <c r="D47" s="543">
        <v>40</v>
      </c>
      <c r="E47" s="544">
        <f t="shared" si="0"/>
        <v>0</v>
      </c>
      <c r="F47" s="544">
        <f t="shared" si="1"/>
        <v>0</v>
      </c>
      <c r="G47" s="1104">
        <v>0</v>
      </c>
      <c r="H47" s="1105" t="e">
        <f t="shared" si="52"/>
        <v>#DIV/0!</v>
      </c>
      <c r="I47" s="1105" t="e">
        <f t="shared" si="53"/>
        <v>#DIV/0!</v>
      </c>
      <c r="J47" s="1105" t="e">
        <f t="shared" si="54"/>
        <v>#DIV/0!</v>
      </c>
      <c r="K47" s="1105">
        <f t="shared" si="55"/>
        <v>0</v>
      </c>
      <c r="L47" s="1106" t="e">
        <f t="shared" si="56"/>
        <v>#DIV/0!</v>
      </c>
      <c r="M47" s="1105">
        <v>0.38300000000000001</v>
      </c>
      <c r="N47" s="1105" t="e">
        <f t="shared" si="57"/>
        <v>#DIV/0!</v>
      </c>
      <c r="O47" s="1105" t="e">
        <f t="shared" si="58"/>
        <v>#DIV/0!</v>
      </c>
      <c r="P47" s="494"/>
      <c r="Q47" s="542"/>
      <c r="R47" s="543">
        <v>40</v>
      </c>
      <c r="S47" s="544">
        <f t="shared" si="2"/>
        <v>0</v>
      </c>
      <c r="T47" s="544">
        <f t="shared" si="3"/>
        <v>0</v>
      </c>
      <c r="U47" s="1104">
        <v>0</v>
      </c>
      <c r="V47" s="1105" t="e">
        <f t="shared" si="59"/>
        <v>#DIV/0!</v>
      </c>
      <c r="W47" s="1105" t="e">
        <f t="shared" si="60"/>
        <v>#DIV/0!</v>
      </c>
      <c r="X47" s="1105" t="e">
        <f t="shared" si="61"/>
        <v>#DIV/0!</v>
      </c>
      <c r="Y47" s="1105">
        <f t="shared" si="62"/>
        <v>0</v>
      </c>
      <c r="Z47" s="1106" t="e">
        <f t="shared" si="63"/>
        <v>#DIV/0!</v>
      </c>
      <c r="AA47" s="1105">
        <v>0.38300000000000001</v>
      </c>
      <c r="AB47" s="1105" t="e">
        <f t="shared" si="64"/>
        <v>#DIV/0!</v>
      </c>
      <c r="AC47" s="1105" t="e">
        <f t="shared" si="65"/>
        <v>#DIV/0!</v>
      </c>
      <c r="AD47" s="1072"/>
      <c r="AE47" s="542"/>
      <c r="AF47" s="543">
        <v>40</v>
      </c>
      <c r="AG47" s="544">
        <f t="shared" si="4"/>
        <v>0</v>
      </c>
      <c r="AH47" s="544">
        <f t="shared" si="5"/>
        <v>0</v>
      </c>
      <c r="AI47" s="1104">
        <v>0</v>
      </c>
      <c r="AJ47" s="1105" t="e">
        <f t="shared" si="66"/>
        <v>#DIV/0!</v>
      </c>
      <c r="AK47" s="1105" t="e">
        <f t="shared" si="67"/>
        <v>#DIV/0!</v>
      </c>
      <c r="AL47" s="1105" t="e">
        <f t="shared" si="68"/>
        <v>#DIV/0!</v>
      </c>
      <c r="AM47" s="1105">
        <f t="shared" si="69"/>
        <v>0</v>
      </c>
      <c r="AN47" s="1106" t="e">
        <f t="shared" si="70"/>
        <v>#DIV/0!</v>
      </c>
      <c r="AO47" s="1105">
        <v>0.38300000000000001</v>
      </c>
      <c r="AP47" s="1105" t="e">
        <f t="shared" si="71"/>
        <v>#DIV/0!</v>
      </c>
      <c r="AQ47" s="1105" t="e">
        <f t="shared" si="72"/>
        <v>#DIV/0!</v>
      </c>
      <c r="AR47" s="1072"/>
      <c r="AS47" s="1130"/>
      <c r="AT47" s="543">
        <v>40</v>
      </c>
      <c r="AU47" s="544">
        <f t="shared" si="6"/>
        <v>0</v>
      </c>
      <c r="AV47" s="544">
        <f t="shared" si="7"/>
        <v>0</v>
      </c>
      <c r="AW47" s="1104">
        <v>0</v>
      </c>
      <c r="AX47" s="1105" t="e">
        <f t="shared" si="73"/>
        <v>#DIV/0!</v>
      </c>
      <c r="AY47" s="1105" t="e">
        <f t="shared" si="74"/>
        <v>#DIV/0!</v>
      </c>
      <c r="AZ47" s="1105" t="e">
        <f t="shared" si="75"/>
        <v>#DIV/0!</v>
      </c>
      <c r="BA47" s="1105">
        <f t="shared" si="76"/>
        <v>0</v>
      </c>
      <c r="BB47" s="1106" t="e">
        <f t="shared" si="77"/>
        <v>#DIV/0!</v>
      </c>
      <c r="BC47" s="1105">
        <v>0.38300000000000001</v>
      </c>
      <c r="BD47" s="1105" t="e">
        <f t="shared" si="78"/>
        <v>#DIV/0!</v>
      </c>
      <c r="BE47" s="1105" t="e">
        <f t="shared" si="79"/>
        <v>#DIV/0!</v>
      </c>
      <c r="BF47" s="1072"/>
      <c r="BG47" s="1130"/>
      <c r="BH47" s="543">
        <v>40</v>
      </c>
      <c r="BI47" s="544">
        <f t="shared" si="8"/>
        <v>0</v>
      </c>
      <c r="BJ47" s="544">
        <f t="shared" si="9"/>
        <v>0</v>
      </c>
      <c r="BK47" s="1104">
        <v>0</v>
      </c>
      <c r="BL47" s="1105" t="e">
        <f t="shared" si="80"/>
        <v>#DIV/0!</v>
      </c>
      <c r="BM47" s="1105" t="e">
        <f t="shared" si="81"/>
        <v>#DIV/0!</v>
      </c>
      <c r="BN47" s="1105" t="e">
        <f t="shared" si="82"/>
        <v>#DIV/0!</v>
      </c>
      <c r="BO47" s="1105">
        <f t="shared" si="83"/>
        <v>0</v>
      </c>
      <c r="BP47" s="1106" t="e">
        <f t="shared" si="84"/>
        <v>#DIV/0!</v>
      </c>
      <c r="BQ47" s="1105">
        <v>0.38300000000000001</v>
      </c>
      <c r="BR47" s="1105" t="e">
        <f t="shared" si="85"/>
        <v>#DIV/0!</v>
      </c>
      <c r="BS47" s="1105" t="e">
        <f t="shared" si="86"/>
        <v>#DIV/0!</v>
      </c>
      <c r="BT47" s="1072"/>
      <c r="BU47" s="1130"/>
      <c r="BV47" s="543">
        <v>40</v>
      </c>
      <c r="BW47" s="544">
        <f t="shared" si="10"/>
        <v>0</v>
      </c>
      <c r="BX47" s="544">
        <f t="shared" si="11"/>
        <v>0</v>
      </c>
      <c r="BY47" s="1104">
        <v>0</v>
      </c>
      <c r="BZ47" s="1105" t="e">
        <f t="shared" si="87"/>
        <v>#DIV/0!</v>
      </c>
      <c r="CA47" s="1105" t="e">
        <f t="shared" si="88"/>
        <v>#DIV/0!</v>
      </c>
      <c r="CB47" s="1105" t="e">
        <f t="shared" si="89"/>
        <v>#DIV/0!</v>
      </c>
      <c r="CC47" s="1105">
        <f t="shared" si="90"/>
        <v>0</v>
      </c>
      <c r="CD47" s="1106" t="e">
        <f t="shared" si="91"/>
        <v>#DIV/0!</v>
      </c>
      <c r="CE47" s="1105">
        <v>0.38300000000000001</v>
      </c>
      <c r="CF47" s="1105" t="e">
        <f t="shared" si="92"/>
        <v>#DIV/0!</v>
      </c>
      <c r="CG47" s="1105" t="e">
        <f t="shared" si="93"/>
        <v>#DIV/0!</v>
      </c>
      <c r="CH47" s="1072"/>
      <c r="CI47" s="1130"/>
      <c r="CJ47" s="543">
        <v>40</v>
      </c>
      <c r="CK47" s="544">
        <f t="shared" si="12"/>
        <v>0</v>
      </c>
      <c r="CL47" s="544">
        <f t="shared" si="13"/>
        <v>0</v>
      </c>
      <c r="CM47" s="1104">
        <v>0</v>
      </c>
      <c r="CN47" s="1105" t="e">
        <f t="shared" si="94"/>
        <v>#DIV/0!</v>
      </c>
      <c r="CO47" s="1105" t="e">
        <f t="shared" si="95"/>
        <v>#DIV/0!</v>
      </c>
      <c r="CP47" s="1105" t="e">
        <f t="shared" si="96"/>
        <v>#DIV/0!</v>
      </c>
      <c r="CQ47" s="1105">
        <f t="shared" si="97"/>
        <v>0</v>
      </c>
      <c r="CR47" s="1106" t="e">
        <f t="shared" si="98"/>
        <v>#DIV/0!</v>
      </c>
      <c r="CS47" s="1105">
        <v>0.38300000000000001</v>
      </c>
      <c r="CT47" s="1105" t="e">
        <f t="shared" si="99"/>
        <v>#DIV/0!</v>
      </c>
      <c r="CU47" s="1105" t="e">
        <f t="shared" si="100"/>
        <v>#DIV/0!</v>
      </c>
      <c r="CV47" s="494"/>
      <c r="CW47" s="542"/>
      <c r="CX47" s="543">
        <v>40</v>
      </c>
      <c r="CY47" s="544">
        <f t="shared" si="14"/>
        <v>0</v>
      </c>
      <c r="CZ47" s="544">
        <f t="shared" si="15"/>
        <v>0</v>
      </c>
      <c r="DA47" s="1104">
        <v>0</v>
      </c>
      <c r="DB47" s="1105" t="e">
        <f t="shared" si="101"/>
        <v>#DIV/0!</v>
      </c>
      <c r="DC47" s="1105" t="e">
        <f t="shared" si="102"/>
        <v>#DIV/0!</v>
      </c>
      <c r="DD47" s="1105" t="e">
        <f t="shared" si="103"/>
        <v>#DIV/0!</v>
      </c>
      <c r="DE47" s="1105">
        <f t="shared" si="104"/>
        <v>0</v>
      </c>
      <c r="DF47" s="1106" t="e">
        <f t="shared" si="105"/>
        <v>#DIV/0!</v>
      </c>
      <c r="DG47" s="1105">
        <v>0.38300000000000001</v>
      </c>
      <c r="DH47" s="1105" t="e">
        <f t="shared" si="106"/>
        <v>#DIV/0!</v>
      </c>
      <c r="DI47" s="1105" t="e">
        <f t="shared" si="107"/>
        <v>#DIV/0!</v>
      </c>
      <c r="DJ47" s="1072"/>
      <c r="DK47" s="542"/>
      <c r="DL47" s="543">
        <v>40</v>
      </c>
      <c r="DM47" s="544">
        <f t="shared" si="16"/>
        <v>0</v>
      </c>
      <c r="DN47" s="544">
        <f t="shared" si="17"/>
        <v>0</v>
      </c>
      <c r="DO47" s="1104">
        <v>0</v>
      </c>
      <c r="DP47" s="1105" t="e">
        <f t="shared" si="108"/>
        <v>#DIV/0!</v>
      </c>
      <c r="DQ47" s="1105" t="e">
        <f t="shared" si="109"/>
        <v>#DIV/0!</v>
      </c>
      <c r="DR47" s="1105" t="e">
        <f t="shared" si="110"/>
        <v>#DIV/0!</v>
      </c>
      <c r="DS47" s="1105">
        <f t="shared" si="111"/>
        <v>0</v>
      </c>
      <c r="DT47" s="1106" t="e">
        <f t="shared" si="112"/>
        <v>#DIV/0!</v>
      </c>
      <c r="DU47" s="1105">
        <v>0.38300000000000001</v>
      </c>
      <c r="DV47" s="1105" t="e">
        <f t="shared" si="113"/>
        <v>#DIV/0!</v>
      </c>
      <c r="DW47" s="1105" t="e">
        <f t="shared" si="114"/>
        <v>#DIV/0!</v>
      </c>
      <c r="DX47" s="494"/>
      <c r="DY47" s="542"/>
      <c r="DZ47" s="543">
        <v>40</v>
      </c>
      <c r="EA47" s="544">
        <f t="shared" si="18"/>
        <v>0</v>
      </c>
      <c r="EB47" s="544">
        <f t="shared" si="19"/>
        <v>0</v>
      </c>
      <c r="EC47" s="1104">
        <v>0</v>
      </c>
      <c r="ED47" s="1105" t="e">
        <f t="shared" si="115"/>
        <v>#DIV/0!</v>
      </c>
      <c r="EE47" s="1105" t="e">
        <f t="shared" si="116"/>
        <v>#DIV/0!</v>
      </c>
      <c r="EF47" s="1105" t="e">
        <f t="shared" si="117"/>
        <v>#DIV/0!</v>
      </c>
      <c r="EG47" s="1105">
        <f t="shared" si="118"/>
        <v>0</v>
      </c>
      <c r="EH47" s="1106" t="e">
        <f t="shared" si="119"/>
        <v>#DIV/0!</v>
      </c>
      <c r="EI47" s="1105">
        <v>0.38300000000000001</v>
      </c>
      <c r="EJ47" s="1105" t="e">
        <f t="shared" si="120"/>
        <v>#DIV/0!</v>
      </c>
      <c r="EK47" s="1105" t="e">
        <f t="shared" si="121"/>
        <v>#DIV/0!</v>
      </c>
      <c r="EL47" s="1072"/>
      <c r="EM47" s="542"/>
      <c r="EN47" s="543">
        <v>40</v>
      </c>
      <c r="EO47" s="544">
        <f t="shared" si="20"/>
        <v>0</v>
      </c>
      <c r="EP47" s="544">
        <f t="shared" si="21"/>
        <v>0</v>
      </c>
      <c r="EQ47" s="1104">
        <v>0</v>
      </c>
      <c r="ER47" s="1105" t="e">
        <f t="shared" si="122"/>
        <v>#DIV/0!</v>
      </c>
      <c r="ES47" s="1105" t="e">
        <f t="shared" si="123"/>
        <v>#DIV/0!</v>
      </c>
      <c r="ET47" s="1105" t="e">
        <f t="shared" si="124"/>
        <v>#DIV/0!</v>
      </c>
      <c r="EU47" s="1105">
        <f t="shared" si="125"/>
        <v>0</v>
      </c>
      <c r="EV47" s="1106" t="e">
        <f t="shared" si="126"/>
        <v>#DIV/0!</v>
      </c>
      <c r="EW47" s="1105">
        <v>0.38300000000000001</v>
      </c>
      <c r="EX47" s="1105" t="e">
        <f t="shared" si="127"/>
        <v>#DIV/0!</v>
      </c>
      <c r="EY47" s="1105" t="e">
        <f t="shared" si="128"/>
        <v>#DIV/0!</v>
      </c>
      <c r="EZ47" s="1129"/>
      <c r="FA47" s="542"/>
      <c r="FB47" s="543">
        <v>40</v>
      </c>
      <c r="FC47" s="544">
        <f t="shared" si="22"/>
        <v>0</v>
      </c>
      <c r="FD47" s="544">
        <f t="shared" si="23"/>
        <v>0</v>
      </c>
      <c r="FE47" s="1104">
        <v>0</v>
      </c>
      <c r="FF47" s="1105" t="e">
        <f t="shared" si="129"/>
        <v>#DIV/0!</v>
      </c>
      <c r="FG47" s="1105" t="e">
        <f t="shared" si="130"/>
        <v>#DIV/0!</v>
      </c>
      <c r="FH47" s="1105" t="e">
        <f t="shared" si="131"/>
        <v>#DIV/0!</v>
      </c>
      <c r="FI47" s="1105">
        <f t="shared" si="132"/>
        <v>0</v>
      </c>
      <c r="FJ47" s="1106" t="e">
        <f t="shared" si="133"/>
        <v>#DIV/0!</v>
      </c>
      <c r="FK47" s="1105">
        <v>0.38300000000000001</v>
      </c>
      <c r="FL47" s="1105" t="e">
        <f t="shared" si="134"/>
        <v>#DIV/0!</v>
      </c>
      <c r="FM47" s="1105" t="e">
        <f t="shared" si="135"/>
        <v>#DIV/0!</v>
      </c>
      <c r="FO47" s="542"/>
      <c r="FP47" s="543">
        <v>40</v>
      </c>
      <c r="FQ47" s="544">
        <f t="shared" si="24"/>
        <v>0</v>
      </c>
      <c r="FR47" s="544">
        <f t="shared" si="25"/>
        <v>0</v>
      </c>
      <c r="FS47" s="1104">
        <v>0</v>
      </c>
      <c r="FT47" s="1105" t="e">
        <f t="shared" si="136"/>
        <v>#DIV/0!</v>
      </c>
      <c r="FU47" s="1105" t="e">
        <f t="shared" si="137"/>
        <v>#DIV/0!</v>
      </c>
      <c r="FV47" s="1105" t="e">
        <f t="shared" si="138"/>
        <v>#DIV/0!</v>
      </c>
      <c r="FW47" s="1105">
        <f t="shared" si="139"/>
        <v>0</v>
      </c>
      <c r="FX47" s="1106" t="e">
        <f t="shared" si="140"/>
        <v>#DIV/0!</v>
      </c>
      <c r="FY47" s="1105">
        <v>0.38300000000000001</v>
      </c>
      <c r="FZ47" s="1105" t="e">
        <f t="shared" si="141"/>
        <v>#DIV/0!</v>
      </c>
      <c r="GA47" s="1105" t="e">
        <f t="shared" si="142"/>
        <v>#DIV/0!</v>
      </c>
      <c r="GB47" s="622"/>
      <c r="GC47" s="542"/>
      <c r="GD47" s="543">
        <v>40</v>
      </c>
      <c r="GE47" s="544">
        <f t="shared" si="26"/>
        <v>0</v>
      </c>
      <c r="GF47" s="544">
        <f t="shared" si="27"/>
        <v>0</v>
      </c>
      <c r="GG47" s="1104">
        <v>0</v>
      </c>
      <c r="GH47" s="1105" t="e">
        <f t="shared" si="143"/>
        <v>#DIV/0!</v>
      </c>
      <c r="GI47" s="1105" t="e">
        <f t="shared" si="144"/>
        <v>#DIV/0!</v>
      </c>
      <c r="GJ47" s="1105" t="e">
        <f t="shared" si="145"/>
        <v>#DIV/0!</v>
      </c>
      <c r="GK47" s="1105">
        <f t="shared" si="146"/>
        <v>0</v>
      </c>
      <c r="GL47" s="1106" t="e">
        <f t="shared" si="147"/>
        <v>#DIV/0!</v>
      </c>
      <c r="GM47" s="1105">
        <v>0.38300000000000001</v>
      </c>
      <c r="GN47" s="1105" t="e">
        <f t="shared" si="148"/>
        <v>#DIV/0!</v>
      </c>
      <c r="GO47" s="1105" t="e">
        <f t="shared" si="149"/>
        <v>#DIV/0!</v>
      </c>
      <c r="GP47" s="551"/>
      <c r="GQ47" s="542"/>
      <c r="GR47" s="543">
        <v>40</v>
      </c>
      <c r="GS47" s="544">
        <f t="shared" si="28"/>
        <v>0</v>
      </c>
      <c r="GT47" s="544">
        <f t="shared" si="29"/>
        <v>0</v>
      </c>
      <c r="GU47" s="1104">
        <v>0</v>
      </c>
      <c r="GV47" s="1105" t="e">
        <f t="shared" si="150"/>
        <v>#DIV/0!</v>
      </c>
      <c r="GW47" s="1105" t="e">
        <f t="shared" si="151"/>
        <v>#DIV/0!</v>
      </c>
      <c r="GX47" s="1105" t="e">
        <f t="shared" si="152"/>
        <v>#DIV/0!</v>
      </c>
      <c r="GY47" s="1105">
        <f t="shared" si="153"/>
        <v>0</v>
      </c>
      <c r="GZ47" s="1106" t="e">
        <f t="shared" si="154"/>
        <v>#DIV/0!</v>
      </c>
      <c r="HA47" s="1105">
        <v>0.38300000000000001</v>
      </c>
      <c r="HB47" s="1105" t="e">
        <f t="shared" si="155"/>
        <v>#DIV/0!</v>
      </c>
      <c r="HC47" s="1105" t="e">
        <f t="shared" si="156"/>
        <v>#DIV/0!</v>
      </c>
      <c r="HD47" s="552"/>
      <c r="HE47" s="542"/>
      <c r="HF47" s="543">
        <v>40</v>
      </c>
      <c r="HG47" s="544">
        <f t="shared" si="30"/>
        <v>0</v>
      </c>
      <c r="HH47" s="544">
        <f t="shared" si="31"/>
        <v>0</v>
      </c>
      <c r="HI47" s="1104">
        <v>0</v>
      </c>
      <c r="HJ47" s="1105" t="e">
        <f t="shared" si="157"/>
        <v>#DIV/0!</v>
      </c>
      <c r="HK47" s="1105" t="e">
        <f t="shared" si="158"/>
        <v>#DIV/0!</v>
      </c>
      <c r="HL47" s="1105" t="e">
        <f t="shared" si="159"/>
        <v>#DIV/0!</v>
      </c>
      <c r="HM47" s="1105">
        <f t="shared" si="160"/>
        <v>0</v>
      </c>
      <c r="HN47" s="1106" t="e">
        <f t="shared" si="161"/>
        <v>#DIV/0!</v>
      </c>
      <c r="HO47" s="1105">
        <v>0.38300000000000001</v>
      </c>
      <c r="HP47" s="1105" t="e">
        <f t="shared" si="162"/>
        <v>#DIV/0!</v>
      </c>
      <c r="HQ47" s="1105" t="e">
        <f t="shared" si="163"/>
        <v>#DIV/0!</v>
      </c>
      <c r="HR47" s="552"/>
      <c r="HS47" s="542"/>
      <c r="HT47" s="543">
        <v>40</v>
      </c>
      <c r="HU47" s="544">
        <f t="shared" si="32"/>
        <v>0</v>
      </c>
      <c r="HV47" s="544">
        <f t="shared" si="33"/>
        <v>0</v>
      </c>
      <c r="HW47" s="1104">
        <v>0</v>
      </c>
      <c r="HX47" s="1105" t="e">
        <f t="shared" si="164"/>
        <v>#DIV/0!</v>
      </c>
      <c r="HY47" s="1105" t="e">
        <f t="shared" si="165"/>
        <v>#DIV/0!</v>
      </c>
      <c r="HZ47" s="1105" t="e">
        <f t="shared" si="166"/>
        <v>#DIV/0!</v>
      </c>
      <c r="IA47" s="1105">
        <f t="shared" si="167"/>
        <v>0</v>
      </c>
      <c r="IB47" s="1106" t="e">
        <f t="shared" si="168"/>
        <v>#DIV/0!</v>
      </c>
      <c r="IC47" s="1105">
        <v>0.38300000000000001</v>
      </c>
      <c r="ID47" s="1105" t="e">
        <f t="shared" si="169"/>
        <v>#DIV/0!</v>
      </c>
      <c r="IE47" s="1105" t="e">
        <f t="shared" si="170"/>
        <v>#DIV/0!</v>
      </c>
      <c r="IF47" s="647"/>
      <c r="IG47" s="542"/>
      <c r="IH47" s="543">
        <v>40</v>
      </c>
      <c r="II47" s="544">
        <f t="shared" si="34"/>
        <v>0</v>
      </c>
      <c r="IJ47" s="544">
        <f t="shared" si="35"/>
        <v>0</v>
      </c>
      <c r="IK47" s="643">
        <v>0</v>
      </c>
      <c r="IL47" s="644" t="e">
        <f t="shared" si="171"/>
        <v>#DIV/0!</v>
      </c>
      <c r="IM47" s="644" t="e">
        <f t="shared" si="172"/>
        <v>#DIV/0!</v>
      </c>
      <c r="IN47" s="644" t="e">
        <f t="shared" si="173"/>
        <v>#DIV/0!</v>
      </c>
      <c r="IO47" s="644">
        <f t="shared" si="174"/>
        <v>0</v>
      </c>
      <c r="IP47" s="645" t="e">
        <f t="shared" si="175"/>
        <v>#DIV/0!</v>
      </c>
      <c r="IQ47" s="644">
        <v>0.38300000000000001</v>
      </c>
      <c r="IR47" s="644" t="e">
        <f t="shared" si="176"/>
        <v>#DIV/0!</v>
      </c>
      <c r="IS47" s="644" t="e">
        <f t="shared" si="177"/>
        <v>#DIV/0!</v>
      </c>
    </row>
    <row r="48" spans="1:253" s="497" customFormat="1">
      <c r="A48" s="494"/>
      <c r="B48" s="528"/>
      <c r="C48" s="542"/>
      <c r="D48" s="543">
        <v>41</v>
      </c>
      <c r="E48" s="544">
        <f t="shared" si="0"/>
        <v>0</v>
      </c>
      <c r="F48" s="544">
        <f t="shared" si="1"/>
        <v>0</v>
      </c>
      <c r="G48" s="1104">
        <v>1</v>
      </c>
      <c r="H48" s="1105" t="e">
        <f t="shared" si="52"/>
        <v>#DIV/0!</v>
      </c>
      <c r="I48" s="1105" t="e">
        <f t="shared" si="53"/>
        <v>#DIV/0!</v>
      </c>
      <c r="J48" s="1105" t="e">
        <f t="shared" si="54"/>
        <v>#DIV/0!</v>
      </c>
      <c r="K48" s="1105">
        <f t="shared" si="55"/>
        <v>0</v>
      </c>
      <c r="L48" s="1106" t="e">
        <f t="shared" si="56"/>
        <v>#DIV/0!</v>
      </c>
      <c r="M48" s="1105">
        <v>0.2417</v>
      </c>
      <c r="N48" s="1105" t="e">
        <f t="shared" si="57"/>
        <v>#DIV/0!</v>
      </c>
      <c r="O48" s="1105" t="e">
        <f t="shared" si="58"/>
        <v>#DIV/0!</v>
      </c>
      <c r="P48" s="494"/>
      <c r="Q48" s="542"/>
      <c r="R48" s="543">
        <v>41</v>
      </c>
      <c r="S48" s="544">
        <f t="shared" si="2"/>
        <v>0</v>
      </c>
      <c r="T48" s="544">
        <f t="shared" si="3"/>
        <v>0</v>
      </c>
      <c r="U48" s="1104">
        <v>1</v>
      </c>
      <c r="V48" s="1105" t="e">
        <f t="shared" si="59"/>
        <v>#DIV/0!</v>
      </c>
      <c r="W48" s="1105" t="e">
        <f t="shared" si="60"/>
        <v>#DIV/0!</v>
      </c>
      <c r="X48" s="1105" t="e">
        <f t="shared" si="61"/>
        <v>#DIV/0!</v>
      </c>
      <c r="Y48" s="1105">
        <f t="shared" si="62"/>
        <v>0</v>
      </c>
      <c r="Z48" s="1106" t="e">
        <f t="shared" si="63"/>
        <v>#DIV/0!</v>
      </c>
      <c r="AA48" s="1105">
        <v>0.2417</v>
      </c>
      <c r="AB48" s="1105" t="e">
        <f t="shared" si="64"/>
        <v>#DIV/0!</v>
      </c>
      <c r="AC48" s="1105" t="e">
        <f t="shared" si="65"/>
        <v>#DIV/0!</v>
      </c>
      <c r="AD48" s="1072"/>
      <c r="AE48" s="542"/>
      <c r="AF48" s="543">
        <v>41</v>
      </c>
      <c r="AG48" s="544">
        <f t="shared" si="4"/>
        <v>0</v>
      </c>
      <c r="AH48" s="544">
        <f t="shared" si="5"/>
        <v>0</v>
      </c>
      <c r="AI48" s="1104">
        <v>1</v>
      </c>
      <c r="AJ48" s="1105" t="e">
        <f t="shared" si="66"/>
        <v>#DIV/0!</v>
      </c>
      <c r="AK48" s="1105" t="e">
        <f t="shared" si="67"/>
        <v>#DIV/0!</v>
      </c>
      <c r="AL48" s="1105" t="e">
        <f t="shared" si="68"/>
        <v>#DIV/0!</v>
      </c>
      <c r="AM48" s="1105">
        <f t="shared" si="69"/>
        <v>0</v>
      </c>
      <c r="AN48" s="1106" t="e">
        <f t="shared" si="70"/>
        <v>#DIV/0!</v>
      </c>
      <c r="AO48" s="1105">
        <v>0.2417</v>
      </c>
      <c r="AP48" s="1105" t="e">
        <f t="shared" si="71"/>
        <v>#DIV/0!</v>
      </c>
      <c r="AQ48" s="1105" t="e">
        <f t="shared" si="72"/>
        <v>#DIV/0!</v>
      </c>
      <c r="AR48" s="1072"/>
      <c r="AS48" s="1130"/>
      <c r="AT48" s="543">
        <v>41</v>
      </c>
      <c r="AU48" s="544">
        <f t="shared" si="6"/>
        <v>0</v>
      </c>
      <c r="AV48" s="544">
        <f t="shared" si="7"/>
        <v>0</v>
      </c>
      <c r="AW48" s="1104">
        <v>1</v>
      </c>
      <c r="AX48" s="1105" t="e">
        <f t="shared" si="73"/>
        <v>#DIV/0!</v>
      </c>
      <c r="AY48" s="1105" t="e">
        <f t="shared" si="74"/>
        <v>#DIV/0!</v>
      </c>
      <c r="AZ48" s="1105" t="e">
        <f t="shared" si="75"/>
        <v>#DIV/0!</v>
      </c>
      <c r="BA48" s="1105">
        <f t="shared" si="76"/>
        <v>0</v>
      </c>
      <c r="BB48" s="1106" t="e">
        <f t="shared" si="77"/>
        <v>#DIV/0!</v>
      </c>
      <c r="BC48" s="1105">
        <v>0.2417</v>
      </c>
      <c r="BD48" s="1105" t="e">
        <f t="shared" si="78"/>
        <v>#DIV/0!</v>
      </c>
      <c r="BE48" s="1105" t="e">
        <f t="shared" si="79"/>
        <v>#DIV/0!</v>
      </c>
      <c r="BF48" s="1072"/>
      <c r="BG48" s="1130"/>
      <c r="BH48" s="543">
        <v>41</v>
      </c>
      <c r="BI48" s="544">
        <f t="shared" si="8"/>
        <v>0</v>
      </c>
      <c r="BJ48" s="544">
        <f t="shared" si="9"/>
        <v>0</v>
      </c>
      <c r="BK48" s="1104">
        <v>1</v>
      </c>
      <c r="BL48" s="1105" t="e">
        <f t="shared" si="80"/>
        <v>#DIV/0!</v>
      </c>
      <c r="BM48" s="1105" t="e">
        <f t="shared" si="81"/>
        <v>#DIV/0!</v>
      </c>
      <c r="BN48" s="1105" t="e">
        <f t="shared" si="82"/>
        <v>#DIV/0!</v>
      </c>
      <c r="BO48" s="1105">
        <f t="shared" si="83"/>
        <v>0</v>
      </c>
      <c r="BP48" s="1106" t="e">
        <f t="shared" si="84"/>
        <v>#DIV/0!</v>
      </c>
      <c r="BQ48" s="1105">
        <v>0.2417</v>
      </c>
      <c r="BR48" s="1105" t="e">
        <f t="shared" si="85"/>
        <v>#DIV/0!</v>
      </c>
      <c r="BS48" s="1105" t="e">
        <f t="shared" si="86"/>
        <v>#DIV/0!</v>
      </c>
      <c r="BT48" s="1072"/>
      <c r="BU48" s="1130"/>
      <c r="BV48" s="543">
        <v>41</v>
      </c>
      <c r="BW48" s="544">
        <f t="shared" si="10"/>
        <v>0</v>
      </c>
      <c r="BX48" s="544">
        <f t="shared" si="11"/>
        <v>0</v>
      </c>
      <c r="BY48" s="1104">
        <v>1</v>
      </c>
      <c r="BZ48" s="1105" t="e">
        <f t="shared" si="87"/>
        <v>#DIV/0!</v>
      </c>
      <c r="CA48" s="1105" t="e">
        <f t="shared" si="88"/>
        <v>#DIV/0!</v>
      </c>
      <c r="CB48" s="1105" t="e">
        <f t="shared" si="89"/>
        <v>#DIV/0!</v>
      </c>
      <c r="CC48" s="1105">
        <f t="shared" si="90"/>
        <v>0</v>
      </c>
      <c r="CD48" s="1106" t="e">
        <f t="shared" si="91"/>
        <v>#DIV/0!</v>
      </c>
      <c r="CE48" s="1105">
        <v>0.2417</v>
      </c>
      <c r="CF48" s="1105" t="e">
        <f t="shared" si="92"/>
        <v>#DIV/0!</v>
      </c>
      <c r="CG48" s="1105" t="e">
        <f t="shared" si="93"/>
        <v>#DIV/0!</v>
      </c>
      <c r="CH48" s="1072"/>
      <c r="CI48" s="1130"/>
      <c r="CJ48" s="543">
        <v>41</v>
      </c>
      <c r="CK48" s="544">
        <f t="shared" si="12"/>
        <v>0</v>
      </c>
      <c r="CL48" s="544">
        <f t="shared" si="13"/>
        <v>0</v>
      </c>
      <c r="CM48" s="1104">
        <v>1</v>
      </c>
      <c r="CN48" s="1105" t="e">
        <f t="shared" si="94"/>
        <v>#DIV/0!</v>
      </c>
      <c r="CO48" s="1105" t="e">
        <f t="shared" si="95"/>
        <v>#DIV/0!</v>
      </c>
      <c r="CP48" s="1105" t="e">
        <f t="shared" si="96"/>
        <v>#DIV/0!</v>
      </c>
      <c r="CQ48" s="1105">
        <f t="shared" si="97"/>
        <v>0</v>
      </c>
      <c r="CR48" s="1106" t="e">
        <f t="shared" si="98"/>
        <v>#DIV/0!</v>
      </c>
      <c r="CS48" s="1105">
        <v>0.2417</v>
      </c>
      <c r="CT48" s="1105" t="e">
        <f t="shared" si="99"/>
        <v>#DIV/0!</v>
      </c>
      <c r="CU48" s="1105" t="e">
        <f t="shared" si="100"/>
        <v>#DIV/0!</v>
      </c>
      <c r="CV48" s="494"/>
      <c r="CW48" s="542"/>
      <c r="CX48" s="543">
        <v>41</v>
      </c>
      <c r="CY48" s="544">
        <f t="shared" si="14"/>
        <v>0</v>
      </c>
      <c r="CZ48" s="544">
        <f t="shared" si="15"/>
        <v>0</v>
      </c>
      <c r="DA48" s="1104">
        <v>1</v>
      </c>
      <c r="DB48" s="1105" t="e">
        <f t="shared" si="101"/>
        <v>#DIV/0!</v>
      </c>
      <c r="DC48" s="1105" t="e">
        <f t="shared" si="102"/>
        <v>#DIV/0!</v>
      </c>
      <c r="DD48" s="1105" t="e">
        <f t="shared" si="103"/>
        <v>#DIV/0!</v>
      </c>
      <c r="DE48" s="1105">
        <f t="shared" si="104"/>
        <v>0</v>
      </c>
      <c r="DF48" s="1106" t="e">
        <f t="shared" si="105"/>
        <v>#DIV/0!</v>
      </c>
      <c r="DG48" s="1105">
        <v>0.2417</v>
      </c>
      <c r="DH48" s="1105" t="e">
        <f t="shared" si="106"/>
        <v>#DIV/0!</v>
      </c>
      <c r="DI48" s="1105" t="e">
        <f t="shared" si="107"/>
        <v>#DIV/0!</v>
      </c>
      <c r="DJ48" s="1072"/>
      <c r="DK48" s="542"/>
      <c r="DL48" s="543">
        <v>41</v>
      </c>
      <c r="DM48" s="544">
        <f t="shared" si="16"/>
        <v>0</v>
      </c>
      <c r="DN48" s="544">
        <f t="shared" si="17"/>
        <v>0</v>
      </c>
      <c r="DO48" s="1104">
        <v>1</v>
      </c>
      <c r="DP48" s="1105" t="e">
        <f t="shared" si="108"/>
        <v>#DIV/0!</v>
      </c>
      <c r="DQ48" s="1105" t="e">
        <f t="shared" si="109"/>
        <v>#DIV/0!</v>
      </c>
      <c r="DR48" s="1105" t="e">
        <f t="shared" si="110"/>
        <v>#DIV/0!</v>
      </c>
      <c r="DS48" s="1105">
        <f t="shared" si="111"/>
        <v>0</v>
      </c>
      <c r="DT48" s="1106" t="e">
        <f t="shared" si="112"/>
        <v>#DIV/0!</v>
      </c>
      <c r="DU48" s="1105">
        <v>0.2417</v>
      </c>
      <c r="DV48" s="1105" t="e">
        <f t="shared" si="113"/>
        <v>#DIV/0!</v>
      </c>
      <c r="DW48" s="1105" t="e">
        <f t="shared" si="114"/>
        <v>#DIV/0!</v>
      </c>
      <c r="DX48" s="494"/>
      <c r="DY48" s="542"/>
      <c r="DZ48" s="543">
        <v>41</v>
      </c>
      <c r="EA48" s="544">
        <f t="shared" si="18"/>
        <v>0</v>
      </c>
      <c r="EB48" s="544">
        <f t="shared" si="19"/>
        <v>0</v>
      </c>
      <c r="EC48" s="1104">
        <v>1</v>
      </c>
      <c r="ED48" s="1105" t="e">
        <f t="shared" si="115"/>
        <v>#DIV/0!</v>
      </c>
      <c r="EE48" s="1105" t="e">
        <f t="shared" si="116"/>
        <v>#DIV/0!</v>
      </c>
      <c r="EF48" s="1105" t="e">
        <f t="shared" si="117"/>
        <v>#DIV/0!</v>
      </c>
      <c r="EG48" s="1105">
        <f t="shared" si="118"/>
        <v>0</v>
      </c>
      <c r="EH48" s="1106" t="e">
        <f t="shared" si="119"/>
        <v>#DIV/0!</v>
      </c>
      <c r="EI48" s="1105">
        <v>0.2417</v>
      </c>
      <c r="EJ48" s="1105" t="e">
        <f t="shared" si="120"/>
        <v>#DIV/0!</v>
      </c>
      <c r="EK48" s="1105" t="e">
        <f t="shared" si="121"/>
        <v>#DIV/0!</v>
      </c>
      <c r="EL48" s="1072"/>
      <c r="EM48" s="542"/>
      <c r="EN48" s="543">
        <v>41</v>
      </c>
      <c r="EO48" s="544">
        <f t="shared" si="20"/>
        <v>0</v>
      </c>
      <c r="EP48" s="544">
        <f t="shared" si="21"/>
        <v>0</v>
      </c>
      <c r="EQ48" s="1104">
        <v>1</v>
      </c>
      <c r="ER48" s="1105" t="e">
        <f t="shared" si="122"/>
        <v>#DIV/0!</v>
      </c>
      <c r="ES48" s="1105" t="e">
        <f t="shared" si="123"/>
        <v>#DIV/0!</v>
      </c>
      <c r="ET48" s="1105" t="e">
        <f t="shared" si="124"/>
        <v>#DIV/0!</v>
      </c>
      <c r="EU48" s="1105">
        <f t="shared" si="125"/>
        <v>0</v>
      </c>
      <c r="EV48" s="1106" t="e">
        <f t="shared" si="126"/>
        <v>#DIV/0!</v>
      </c>
      <c r="EW48" s="1105">
        <v>0.2417</v>
      </c>
      <c r="EX48" s="1105" t="e">
        <f t="shared" si="127"/>
        <v>#DIV/0!</v>
      </c>
      <c r="EY48" s="1105" t="e">
        <f t="shared" si="128"/>
        <v>#DIV/0!</v>
      </c>
      <c r="EZ48" s="1129"/>
      <c r="FA48" s="542"/>
      <c r="FB48" s="543">
        <v>41</v>
      </c>
      <c r="FC48" s="544">
        <f t="shared" si="22"/>
        <v>0</v>
      </c>
      <c r="FD48" s="544">
        <f t="shared" si="23"/>
        <v>0</v>
      </c>
      <c r="FE48" s="1104">
        <v>1</v>
      </c>
      <c r="FF48" s="1105" t="e">
        <f t="shared" si="129"/>
        <v>#DIV/0!</v>
      </c>
      <c r="FG48" s="1105" t="e">
        <f t="shared" si="130"/>
        <v>#DIV/0!</v>
      </c>
      <c r="FH48" s="1105" t="e">
        <f t="shared" si="131"/>
        <v>#DIV/0!</v>
      </c>
      <c r="FI48" s="1105">
        <f t="shared" si="132"/>
        <v>0</v>
      </c>
      <c r="FJ48" s="1106" t="e">
        <f t="shared" si="133"/>
        <v>#DIV/0!</v>
      </c>
      <c r="FK48" s="1105">
        <v>0.2417</v>
      </c>
      <c r="FL48" s="1105" t="e">
        <f t="shared" si="134"/>
        <v>#DIV/0!</v>
      </c>
      <c r="FM48" s="1105" t="e">
        <f t="shared" si="135"/>
        <v>#DIV/0!</v>
      </c>
      <c r="FO48" s="542"/>
      <c r="FP48" s="543">
        <v>41</v>
      </c>
      <c r="FQ48" s="544">
        <f t="shared" si="24"/>
        <v>0</v>
      </c>
      <c r="FR48" s="544">
        <f t="shared" si="25"/>
        <v>0</v>
      </c>
      <c r="FS48" s="1104">
        <v>1</v>
      </c>
      <c r="FT48" s="1105" t="e">
        <f t="shared" si="136"/>
        <v>#DIV/0!</v>
      </c>
      <c r="FU48" s="1105" t="e">
        <f t="shared" si="137"/>
        <v>#DIV/0!</v>
      </c>
      <c r="FV48" s="1105" t="e">
        <f t="shared" si="138"/>
        <v>#DIV/0!</v>
      </c>
      <c r="FW48" s="1105">
        <f t="shared" si="139"/>
        <v>0</v>
      </c>
      <c r="FX48" s="1106" t="e">
        <f t="shared" si="140"/>
        <v>#DIV/0!</v>
      </c>
      <c r="FY48" s="1105">
        <v>0.2417</v>
      </c>
      <c r="FZ48" s="1105" t="e">
        <f t="shared" si="141"/>
        <v>#DIV/0!</v>
      </c>
      <c r="GA48" s="1105" t="e">
        <f t="shared" si="142"/>
        <v>#DIV/0!</v>
      </c>
      <c r="GB48" s="622"/>
      <c r="GC48" s="542"/>
      <c r="GD48" s="543">
        <v>41</v>
      </c>
      <c r="GE48" s="544">
        <f t="shared" si="26"/>
        <v>0</v>
      </c>
      <c r="GF48" s="544">
        <f t="shared" si="27"/>
        <v>0</v>
      </c>
      <c r="GG48" s="1104">
        <v>1</v>
      </c>
      <c r="GH48" s="1105" t="e">
        <f t="shared" si="143"/>
        <v>#DIV/0!</v>
      </c>
      <c r="GI48" s="1105" t="e">
        <f t="shared" si="144"/>
        <v>#DIV/0!</v>
      </c>
      <c r="GJ48" s="1105" t="e">
        <f t="shared" si="145"/>
        <v>#DIV/0!</v>
      </c>
      <c r="GK48" s="1105">
        <f t="shared" si="146"/>
        <v>0</v>
      </c>
      <c r="GL48" s="1106" t="e">
        <f t="shared" si="147"/>
        <v>#DIV/0!</v>
      </c>
      <c r="GM48" s="1105">
        <v>0.2417</v>
      </c>
      <c r="GN48" s="1105" t="e">
        <f t="shared" si="148"/>
        <v>#DIV/0!</v>
      </c>
      <c r="GO48" s="1105" t="e">
        <f t="shared" si="149"/>
        <v>#DIV/0!</v>
      </c>
      <c r="GP48" s="551"/>
      <c r="GQ48" s="542"/>
      <c r="GR48" s="543">
        <v>41</v>
      </c>
      <c r="GS48" s="544">
        <f t="shared" si="28"/>
        <v>0</v>
      </c>
      <c r="GT48" s="544">
        <f t="shared" si="29"/>
        <v>0</v>
      </c>
      <c r="GU48" s="1104">
        <v>1</v>
      </c>
      <c r="GV48" s="1105" t="e">
        <f t="shared" si="150"/>
        <v>#DIV/0!</v>
      </c>
      <c r="GW48" s="1105" t="e">
        <f t="shared" si="151"/>
        <v>#DIV/0!</v>
      </c>
      <c r="GX48" s="1105" t="e">
        <f t="shared" si="152"/>
        <v>#DIV/0!</v>
      </c>
      <c r="GY48" s="1105">
        <f t="shared" si="153"/>
        <v>0</v>
      </c>
      <c r="GZ48" s="1106" t="e">
        <f t="shared" si="154"/>
        <v>#DIV/0!</v>
      </c>
      <c r="HA48" s="1105">
        <v>0.2417</v>
      </c>
      <c r="HB48" s="1105" t="e">
        <f t="shared" si="155"/>
        <v>#DIV/0!</v>
      </c>
      <c r="HC48" s="1105" t="e">
        <f t="shared" si="156"/>
        <v>#DIV/0!</v>
      </c>
      <c r="HD48" s="552"/>
      <c r="HE48" s="542"/>
      <c r="HF48" s="543">
        <v>41</v>
      </c>
      <c r="HG48" s="544">
        <f t="shared" si="30"/>
        <v>0</v>
      </c>
      <c r="HH48" s="544">
        <f t="shared" si="31"/>
        <v>0</v>
      </c>
      <c r="HI48" s="1104">
        <v>1</v>
      </c>
      <c r="HJ48" s="1105" t="e">
        <f t="shared" si="157"/>
        <v>#DIV/0!</v>
      </c>
      <c r="HK48" s="1105" t="e">
        <f t="shared" si="158"/>
        <v>#DIV/0!</v>
      </c>
      <c r="HL48" s="1105" t="e">
        <f t="shared" si="159"/>
        <v>#DIV/0!</v>
      </c>
      <c r="HM48" s="1105">
        <f t="shared" si="160"/>
        <v>0</v>
      </c>
      <c r="HN48" s="1106" t="e">
        <f t="shared" si="161"/>
        <v>#DIV/0!</v>
      </c>
      <c r="HO48" s="1105">
        <v>0.2417</v>
      </c>
      <c r="HP48" s="1105" t="e">
        <f t="shared" si="162"/>
        <v>#DIV/0!</v>
      </c>
      <c r="HQ48" s="1105" t="e">
        <f t="shared" si="163"/>
        <v>#DIV/0!</v>
      </c>
      <c r="HR48" s="552"/>
      <c r="HS48" s="542"/>
      <c r="HT48" s="543">
        <v>41</v>
      </c>
      <c r="HU48" s="544">
        <f t="shared" si="32"/>
        <v>0</v>
      </c>
      <c r="HV48" s="544">
        <f t="shared" si="33"/>
        <v>0</v>
      </c>
      <c r="HW48" s="1104">
        <v>1</v>
      </c>
      <c r="HX48" s="1105" t="e">
        <f t="shared" si="164"/>
        <v>#DIV/0!</v>
      </c>
      <c r="HY48" s="1105" t="e">
        <f t="shared" si="165"/>
        <v>#DIV/0!</v>
      </c>
      <c r="HZ48" s="1105" t="e">
        <f t="shared" si="166"/>
        <v>#DIV/0!</v>
      </c>
      <c r="IA48" s="1105">
        <f t="shared" si="167"/>
        <v>0</v>
      </c>
      <c r="IB48" s="1106" t="e">
        <f t="shared" si="168"/>
        <v>#DIV/0!</v>
      </c>
      <c r="IC48" s="1105">
        <v>0.2417</v>
      </c>
      <c r="ID48" s="1105" t="e">
        <f t="shared" si="169"/>
        <v>#DIV/0!</v>
      </c>
      <c r="IE48" s="1105" t="e">
        <f t="shared" si="170"/>
        <v>#DIV/0!</v>
      </c>
      <c r="IF48" s="647"/>
      <c r="IG48" s="542"/>
      <c r="IH48" s="543">
        <v>41</v>
      </c>
      <c r="II48" s="544">
        <f t="shared" si="34"/>
        <v>0</v>
      </c>
      <c r="IJ48" s="544">
        <f t="shared" si="35"/>
        <v>0</v>
      </c>
      <c r="IK48" s="643">
        <v>1</v>
      </c>
      <c r="IL48" s="644" t="e">
        <f t="shared" si="171"/>
        <v>#DIV/0!</v>
      </c>
      <c r="IM48" s="644" t="e">
        <f t="shared" si="172"/>
        <v>#DIV/0!</v>
      </c>
      <c r="IN48" s="644" t="e">
        <f t="shared" si="173"/>
        <v>#DIV/0!</v>
      </c>
      <c r="IO48" s="644">
        <f t="shared" si="174"/>
        <v>0</v>
      </c>
      <c r="IP48" s="645" t="e">
        <f t="shared" si="175"/>
        <v>#DIV/0!</v>
      </c>
      <c r="IQ48" s="644">
        <v>0.2417</v>
      </c>
      <c r="IR48" s="644" t="e">
        <f t="shared" si="176"/>
        <v>#DIV/0!</v>
      </c>
      <c r="IS48" s="644" t="e">
        <f t="shared" si="177"/>
        <v>#DIV/0!</v>
      </c>
    </row>
    <row r="49" spans="1:256" s="497" customFormat="1">
      <c r="A49" s="494"/>
      <c r="B49" s="528"/>
      <c r="C49" s="542"/>
      <c r="D49" s="543">
        <v>42</v>
      </c>
      <c r="E49" s="544">
        <f t="shared" si="0"/>
        <v>0</v>
      </c>
      <c r="F49" s="544">
        <f t="shared" si="1"/>
        <v>0</v>
      </c>
      <c r="G49" s="1104">
        <v>2</v>
      </c>
      <c r="H49" s="1105" t="e">
        <f t="shared" si="52"/>
        <v>#DIV/0!</v>
      </c>
      <c r="I49" s="1105" t="e">
        <f t="shared" si="53"/>
        <v>#DIV/0!</v>
      </c>
      <c r="J49" s="1105" t="e">
        <f t="shared" si="54"/>
        <v>#DIV/0!</v>
      </c>
      <c r="K49" s="1105">
        <f t="shared" si="55"/>
        <v>0</v>
      </c>
      <c r="L49" s="1106" t="e">
        <f t="shared" si="56"/>
        <v>#DIV/0!</v>
      </c>
      <c r="M49" s="1105">
        <v>6.0600000000000001E-2</v>
      </c>
      <c r="N49" s="1105" t="e">
        <f t="shared" si="57"/>
        <v>#DIV/0!</v>
      </c>
      <c r="O49" s="1105" t="e">
        <f t="shared" si="58"/>
        <v>#DIV/0!</v>
      </c>
      <c r="P49" s="494"/>
      <c r="Q49" s="542"/>
      <c r="R49" s="543">
        <v>42</v>
      </c>
      <c r="S49" s="544">
        <f t="shared" si="2"/>
        <v>0</v>
      </c>
      <c r="T49" s="544">
        <f t="shared" si="3"/>
        <v>0</v>
      </c>
      <c r="U49" s="1104">
        <v>2</v>
      </c>
      <c r="V49" s="1105" t="e">
        <f t="shared" si="59"/>
        <v>#DIV/0!</v>
      </c>
      <c r="W49" s="1105" t="e">
        <f t="shared" si="60"/>
        <v>#DIV/0!</v>
      </c>
      <c r="X49" s="1105" t="e">
        <f t="shared" si="61"/>
        <v>#DIV/0!</v>
      </c>
      <c r="Y49" s="1105">
        <f t="shared" si="62"/>
        <v>0</v>
      </c>
      <c r="Z49" s="1106" t="e">
        <f t="shared" si="63"/>
        <v>#DIV/0!</v>
      </c>
      <c r="AA49" s="1105">
        <v>6.0600000000000001E-2</v>
      </c>
      <c r="AB49" s="1105" t="e">
        <f t="shared" si="64"/>
        <v>#DIV/0!</v>
      </c>
      <c r="AC49" s="1105" t="e">
        <f t="shared" si="65"/>
        <v>#DIV/0!</v>
      </c>
      <c r="AD49" s="1072"/>
      <c r="AE49" s="542"/>
      <c r="AF49" s="543">
        <v>42</v>
      </c>
      <c r="AG49" s="544">
        <f t="shared" si="4"/>
        <v>0</v>
      </c>
      <c r="AH49" s="544">
        <f t="shared" si="5"/>
        <v>0</v>
      </c>
      <c r="AI49" s="1104">
        <v>2</v>
      </c>
      <c r="AJ49" s="1105" t="e">
        <f t="shared" si="66"/>
        <v>#DIV/0!</v>
      </c>
      <c r="AK49" s="1105" t="e">
        <f t="shared" si="67"/>
        <v>#DIV/0!</v>
      </c>
      <c r="AL49" s="1105" t="e">
        <f t="shared" si="68"/>
        <v>#DIV/0!</v>
      </c>
      <c r="AM49" s="1105">
        <f t="shared" si="69"/>
        <v>0</v>
      </c>
      <c r="AN49" s="1106" t="e">
        <f t="shared" si="70"/>
        <v>#DIV/0!</v>
      </c>
      <c r="AO49" s="1105">
        <v>6.0600000000000001E-2</v>
      </c>
      <c r="AP49" s="1105" t="e">
        <f t="shared" si="71"/>
        <v>#DIV/0!</v>
      </c>
      <c r="AQ49" s="1105" t="e">
        <f t="shared" si="72"/>
        <v>#DIV/0!</v>
      </c>
      <c r="AR49" s="1072"/>
      <c r="AS49" s="1130"/>
      <c r="AT49" s="543">
        <v>42</v>
      </c>
      <c r="AU49" s="544">
        <f t="shared" si="6"/>
        <v>0</v>
      </c>
      <c r="AV49" s="544">
        <f t="shared" si="7"/>
        <v>0</v>
      </c>
      <c r="AW49" s="1104">
        <v>2</v>
      </c>
      <c r="AX49" s="1105" t="e">
        <f t="shared" si="73"/>
        <v>#DIV/0!</v>
      </c>
      <c r="AY49" s="1105" t="e">
        <f t="shared" si="74"/>
        <v>#DIV/0!</v>
      </c>
      <c r="AZ49" s="1105" t="e">
        <f t="shared" si="75"/>
        <v>#DIV/0!</v>
      </c>
      <c r="BA49" s="1105">
        <f t="shared" si="76"/>
        <v>0</v>
      </c>
      <c r="BB49" s="1106" t="e">
        <f t="shared" si="77"/>
        <v>#DIV/0!</v>
      </c>
      <c r="BC49" s="1105">
        <v>6.0600000000000001E-2</v>
      </c>
      <c r="BD49" s="1105" t="e">
        <f t="shared" si="78"/>
        <v>#DIV/0!</v>
      </c>
      <c r="BE49" s="1105" t="e">
        <f t="shared" si="79"/>
        <v>#DIV/0!</v>
      </c>
      <c r="BF49" s="1072"/>
      <c r="BG49" s="1130"/>
      <c r="BH49" s="543">
        <v>42</v>
      </c>
      <c r="BI49" s="544">
        <f t="shared" si="8"/>
        <v>0</v>
      </c>
      <c r="BJ49" s="544">
        <f t="shared" si="9"/>
        <v>0</v>
      </c>
      <c r="BK49" s="1104">
        <v>2</v>
      </c>
      <c r="BL49" s="1105" t="e">
        <f t="shared" si="80"/>
        <v>#DIV/0!</v>
      </c>
      <c r="BM49" s="1105" t="e">
        <f t="shared" si="81"/>
        <v>#DIV/0!</v>
      </c>
      <c r="BN49" s="1105" t="e">
        <f t="shared" si="82"/>
        <v>#DIV/0!</v>
      </c>
      <c r="BO49" s="1105">
        <f t="shared" si="83"/>
        <v>0</v>
      </c>
      <c r="BP49" s="1106" t="e">
        <f t="shared" si="84"/>
        <v>#DIV/0!</v>
      </c>
      <c r="BQ49" s="1105">
        <v>6.0600000000000001E-2</v>
      </c>
      <c r="BR49" s="1105" t="e">
        <f t="shared" si="85"/>
        <v>#DIV/0!</v>
      </c>
      <c r="BS49" s="1105" t="e">
        <f t="shared" si="86"/>
        <v>#DIV/0!</v>
      </c>
      <c r="BT49" s="1072"/>
      <c r="BU49" s="1130"/>
      <c r="BV49" s="543">
        <v>42</v>
      </c>
      <c r="BW49" s="544">
        <f t="shared" si="10"/>
        <v>0</v>
      </c>
      <c r="BX49" s="544">
        <f t="shared" si="11"/>
        <v>0</v>
      </c>
      <c r="BY49" s="1104">
        <v>2</v>
      </c>
      <c r="BZ49" s="1105" t="e">
        <f t="shared" si="87"/>
        <v>#DIV/0!</v>
      </c>
      <c r="CA49" s="1105" t="e">
        <f t="shared" si="88"/>
        <v>#DIV/0!</v>
      </c>
      <c r="CB49" s="1105" t="e">
        <f t="shared" si="89"/>
        <v>#DIV/0!</v>
      </c>
      <c r="CC49" s="1105">
        <f t="shared" si="90"/>
        <v>0</v>
      </c>
      <c r="CD49" s="1106" t="e">
        <f t="shared" si="91"/>
        <v>#DIV/0!</v>
      </c>
      <c r="CE49" s="1105">
        <v>6.0600000000000001E-2</v>
      </c>
      <c r="CF49" s="1105" t="e">
        <f t="shared" si="92"/>
        <v>#DIV/0!</v>
      </c>
      <c r="CG49" s="1105" t="e">
        <f t="shared" si="93"/>
        <v>#DIV/0!</v>
      </c>
      <c r="CH49" s="1072"/>
      <c r="CI49" s="1130"/>
      <c r="CJ49" s="543">
        <v>42</v>
      </c>
      <c r="CK49" s="544">
        <f t="shared" si="12"/>
        <v>0</v>
      </c>
      <c r="CL49" s="544">
        <f t="shared" si="13"/>
        <v>0</v>
      </c>
      <c r="CM49" s="1104">
        <v>2</v>
      </c>
      <c r="CN49" s="1105" t="e">
        <f t="shared" si="94"/>
        <v>#DIV/0!</v>
      </c>
      <c r="CO49" s="1105" t="e">
        <f t="shared" si="95"/>
        <v>#DIV/0!</v>
      </c>
      <c r="CP49" s="1105" t="e">
        <f t="shared" si="96"/>
        <v>#DIV/0!</v>
      </c>
      <c r="CQ49" s="1105">
        <f t="shared" si="97"/>
        <v>0</v>
      </c>
      <c r="CR49" s="1106" t="e">
        <f t="shared" si="98"/>
        <v>#DIV/0!</v>
      </c>
      <c r="CS49" s="1105">
        <v>6.0600000000000001E-2</v>
      </c>
      <c r="CT49" s="1105" t="e">
        <f t="shared" si="99"/>
        <v>#DIV/0!</v>
      </c>
      <c r="CU49" s="1105" t="e">
        <f t="shared" si="100"/>
        <v>#DIV/0!</v>
      </c>
      <c r="CV49" s="494"/>
      <c r="CW49" s="542"/>
      <c r="CX49" s="543">
        <v>42</v>
      </c>
      <c r="CY49" s="544">
        <f t="shared" si="14"/>
        <v>0</v>
      </c>
      <c r="CZ49" s="544">
        <f t="shared" si="15"/>
        <v>0</v>
      </c>
      <c r="DA49" s="1104">
        <v>2</v>
      </c>
      <c r="DB49" s="1105" t="e">
        <f t="shared" si="101"/>
        <v>#DIV/0!</v>
      </c>
      <c r="DC49" s="1105" t="e">
        <f t="shared" si="102"/>
        <v>#DIV/0!</v>
      </c>
      <c r="DD49" s="1105" t="e">
        <f t="shared" si="103"/>
        <v>#DIV/0!</v>
      </c>
      <c r="DE49" s="1105">
        <f t="shared" si="104"/>
        <v>0</v>
      </c>
      <c r="DF49" s="1106" t="e">
        <f t="shared" si="105"/>
        <v>#DIV/0!</v>
      </c>
      <c r="DG49" s="1105">
        <v>6.0600000000000001E-2</v>
      </c>
      <c r="DH49" s="1105" t="e">
        <f t="shared" si="106"/>
        <v>#DIV/0!</v>
      </c>
      <c r="DI49" s="1105" t="e">
        <f t="shared" si="107"/>
        <v>#DIV/0!</v>
      </c>
      <c r="DJ49" s="1072"/>
      <c r="DK49" s="542"/>
      <c r="DL49" s="543">
        <v>42</v>
      </c>
      <c r="DM49" s="544">
        <f t="shared" si="16"/>
        <v>0</v>
      </c>
      <c r="DN49" s="544">
        <f t="shared" si="17"/>
        <v>0</v>
      </c>
      <c r="DO49" s="1104">
        <v>2</v>
      </c>
      <c r="DP49" s="1105" t="e">
        <f t="shared" si="108"/>
        <v>#DIV/0!</v>
      </c>
      <c r="DQ49" s="1105" t="e">
        <f t="shared" si="109"/>
        <v>#DIV/0!</v>
      </c>
      <c r="DR49" s="1105" t="e">
        <f t="shared" si="110"/>
        <v>#DIV/0!</v>
      </c>
      <c r="DS49" s="1105">
        <f t="shared" si="111"/>
        <v>0</v>
      </c>
      <c r="DT49" s="1106" t="e">
        <f t="shared" si="112"/>
        <v>#DIV/0!</v>
      </c>
      <c r="DU49" s="1105">
        <v>6.0600000000000001E-2</v>
      </c>
      <c r="DV49" s="1105" t="e">
        <f t="shared" si="113"/>
        <v>#DIV/0!</v>
      </c>
      <c r="DW49" s="1105" t="e">
        <f t="shared" si="114"/>
        <v>#DIV/0!</v>
      </c>
      <c r="DX49" s="494"/>
      <c r="DY49" s="542"/>
      <c r="DZ49" s="543">
        <v>42</v>
      </c>
      <c r="EA49" s="544">
        <f t="shared" si="18"/>
        <v>0</v>
      </c>
      <c r="EB49" s="544">
        <f t="shared" si="19"/>
        <v>0</v>
      </c>
      <c r="EC49" s="1104">
        <v>2</v>
      </c>
      <c r="ED49" s="1105" t="e">
        <f t="shared" si="115"/>
        <v>#DIV/0!</v>
      </c>
      <c r="EE49" s="1105" t="e">
        <f t="shared" si="116"/>
        <v>#DIV/0!</v>
      </c>
      <c r="EF49" s="1105" t="e">
        <f t="shared" si="117"/>
        <v>#DIV/0!</v>
      </c>
      <c r="EG49" s="1105">
        <f t="shared" si="118"/>
        <v>0</v>
      </c>
      <c r="EH49" s="1106" t="e">
        <f t="shared" si="119"/>
        <v>#DIV/0!</v>
      </c>
      <c r="EI49" s="1105">
        <v>6.0600000000000001E-2</v>
      </c>
      <c r="EJ49" s="1105" t="e">
        <f t="shared" si="120"/>
        <v>#DIV/0!</v>
      </c>
      <c r="EK49" s="1105" t="e">
        <f t="shared" si="121"/>
        <v>#DIV/0!</v>
      </c>
      <c r="EL49" s="1072"/>
      <c r="EM49" s="542"/>
      <c r="EN49" s="543">
        <v>42</v>
      </c>
      <c r="EO49" s="544">
        <f t="shared" si="20"/>
        <v>0</v>
      </c>
      <c r="EP49" s="544">
        <f t="shared" si="21"/>
        <v>0</v>
      </c>
      <c r="EQ49" s="1104">
        <v>2</v>
      </c>
      <c r="ER49" s="1105" t="e">
        <f t="shared" si="122"/>
        <v>#DIV/0!</v>
      </c>
      <c r="ES49" s="1105" t="e">
        <f t="shared" si="123"/>
        <v>#DIV/0!</v>
      </c>
      <c r="ET49" s="1105" t="e">
        <f t="shared" si="124"/>
        <v>#DIV/0!</v>
      </c>
      <c r="EU49" s="1105">
        <f t="shared" si="125"/>
        <v>0</v>
      </c>
      <c r="EV49" s="1106" t="e">
        <f t="shared" si="126"/>
        <v>#DIV/0!</v>
      </c>
      <c r="EW49" s="1105">
        <v>6.0600000000000001E-2</v>
      </c>
      <c r="EX49" s="1105" t="e">
        <f t="shared" si="127"/>
        <v>#DIV/0!</v>
      </c>
      <c r="EY49" s="1105" t="e">
        <f t="shared" si="128"/>
        <v>#DIV/0!</v>
      </c>
      <c r="EZ49" s="1129"/>
      <c r="FA49" s="542"/>
      <c r="FB49" s="543">
        <v>42</v>
      </c>
      <c r="FC49" s="544">
        <f t="shared" si="22"/>
        <v>0</v>
      </c>
      <c r="FD49" s="544">
        <f t="shared" si="23"/>
        <v>0</v>
      </c>
      <c r="FE49" s="1104">
        <v>2</v>
      </c>
      <c r="FF49" s="1105" t="e">
        <f t="shared" si="129"/>
        <v>#DIV/0!</v>
      </c>
      <c r="FG49" s="1105" t="e">
        <f t="shared" si="130"/>
        <v>#DIV/0!</v>
      </c>
      <c r="FH49" s="1105" t="e">
        <f t="shared" si="131"/>
        <v>#DIV/0!</v>
      </c>
      <c r="FI49" s="1105">
        <f t="shared" si="132"/>
        <v>0</v>
      </c>
      <c r="FJ49" s="1106" t="e">
        <f t="shared" si="133"/>
        <v>#DIV/0!</v>
      </c>
      <c r="FK49" s="1105">
        <v>6.0600000000000001E-2</v>
      </c>
      <c r="FL49" s="1105" t="e">
        <f t="shared" si="134"/>
        <v>#DIV/0!</v>
      </c>
      <c r="FM49" s="1105" t="e">
        <f t="shared" si="135"/>
        <v>#DIV/0!</v>
      </c>
      <c r="FO49" s="542"/>
      <c r="FP49" s="543">
        <v>42</v>
      </c>
      <c r="FQ49" s="544">
        <f t="shared" si="24"/>
        <v>0</v>
      </c>
      <c r="FR49" s="544">
        <f t="shared" si="25"/>
        <v>0</v>
      </c>
      <c r="FS49" s="1104">
        <v>2</v>
      </c>
      <c r="FT49" s="1105" t="e">
        <f t="shared" si="136"/>
        <v>#DIV/0!</v>
      </c>
      <c r="FU49" s="1105" t="e">
        <f t="shared" si="137"/>
        <v>#DIV/0!</v>
      </c>
      <c r="FV49" s="1105" t="e">
        <f t="shared" si="138"/>
        <v>#DIV/0!</v>
      </c>
      <c r="FW49" s="1105">
        <f t="shared" si="139"/>
        <v>0</v>
      </c>
      <c r="FX49" s="1106" t="e">
        <f t="shared" si="140"/>
        <v>#DIV/0!</v>
      </c>
      <c r="FY49" s="1105">
        <v>6.0600000000000001E-2</v>
      </c>
      <c r="FZ49" s="1105" t="e">
        <f t="shared" si="141"/>
        <v>#DIV/0!</v>
      </c>
      <c r="GA49" s="1105" t="e">
        <f t="shared" si="142"/>
        <v>#DIV/0!</v>
      </c>
      <c r="GB49" s="622"/>
      <c r="GC49" s="542"/>
      <c r="GD49" s="543">
        <v>42</v>
      </c>
      <c r="GE49" s="544">
        <f t="shared" si="26"/>
        <v>0</v>
      </c>
      <c r="GF49" s="544">
        <f t="shared" si="27"/>
        <v>0</v>
      </c>
      <c r="GG49" s="1104">
        <v>2</v>
      </c>
      <c r="GH49" s="1105" t="e">
        <f t="shared" si="143"/>
        <v>#DIV/0!</v>
      </c>
      <c r="GI49" s="1105" t="e">
        <f t="shared" si="144"/>
        <v>#DIV/0!</v>
      </c>
      <c r="GJ49" s="1105" t="e">
        <f t="shared" si="145"/>
        <v>#DIV/0!</v>
      </c>
      <c r="GK49" s="1105">
        <f t="shared" si="146"/>
        <v>0</v>
      </c>
      <c r="GL49" s="1106" t="e">
        <f t="shared" si="147"/>
        <v>#DIV/0!</v>
      </c>
      <c r="GM49" s="1105">
        <v>6.0600000000000001E-2</v>
      </c>
      <c r="GN49" s="1105" t="e">
        <f t="shared" si="148"/>
        <v>#DIV/0!</v>
      </c>
      <c r="GO49" s="1105" t="e">
        <f t="shared" si="149"/>
        <v>#DIV/0!</v>
      </c>
      <c r="GP49" s="551"/>
      <c r="GQ49" s="542"/>
      <c r="GR49" s="543">
        <v>42</v>
      </c>
      <c r="GS49" s="544">
        <f t="shared" si="28"/>
        <v>0</v>
      </c>
      <c r="GT49" s="544">
        <f t="shared" si="29"/>
        <v>0</v>
      </c>
      <c r="GU49" s="1104">
        <v>2</v>
      </c>
      <c r="GV49" s="1105" t="e">
        <f t="shared" si="150"/>
        <v>#DIV/0!</v>
      </c>
      <c r="GW49" s="1105" t="e">
        <f t="shared" si="151"/>
        <v>#DIV/0!</v>
      </c>
      <c r="GX49" s="1105" t="e">
        <f t="shared" si="152"/>
        <v>#DIV/0!</v>
      </c>
      <c r="GY49" s="1105">
        <f t="shared" si="153"/>
        <v>0</v>
      </c>
      <c r="GZ49" s="1106" t="e">
        <f t="shared" si="154"/>
        <v>#DIV/0!</v>
      </c>
      <c r="HA49" s="1105">
        <v>6.0600000000000001E-2</v>
      </c>
      <c r="HB49" s="1105" t="e">
        <f t="shared" si="155"/>
        <v>#DIV/0!</v>
      </c>
      <c r="HC49" s="1105" t="e">
        <f t="shared" si="156"/>
        <v>#DIV/0!</v>
      </c>
      <c r="HD49" s="552"/>
      <c r="HE49" s="542"/>
      <c r="HF49" s="543">
        <v>42</v>
      </c>
      <c r="HG49" s="544">
        <f t="shared" si="30"/>
        <v>0</v>
      </c>
      <c r="HH49" s="544">
        <f t="shared" si="31"/>
        <v>0</v>
      </c>
      <c r="HI49" s="1104">
        <v>2</v>
      </c>
      <c r="HJ49" s="1105" t="e">
        <f t="shared" si="157"/>
        <v>#DIV/0!</v>
      </c>
      <c r="HK49" s="1105" t="e">
        <f t="shared" si="158"/>
        <v>#DIV/0!</v>
      </c>
      <c r="HL49" s="1105" t="e">
        <f t="shared" si="159"/>
        <v>#DIV/0!</v>
      </c>
      <c r="HM49" s="1105">
        <f t="shared" si="160"/>
        <v>0</v>
      </c>
      <c r="HN49" s="1106" t="e">
        <f t="shared" si="161"/>
        <v>#DIV/0!</v>
      </c>
      <c r="HO49" s="1105">
        <v>6.0600000000000001E-2</v>
      </c>
      <c r="HP49" s="1105" t="e">
        <f t="shared" si="162"/>
        <v>#DIV/0!</v>
      </c>
      <c r="HQ49" s="1105" t="e">
        <f t="shared" si="163"/>
        <v>#DIV/0!</v>
      </c>
      <c r="HR49" s="552"/>
      <c r="HS49" s="542"/>
      <c r="HT49" s="543">
        <v>42</v>
      </c>
      <c r="HU49" s="544">
        <f t="shared" si="32"/>
        <v>0</v>
      </c>
      <c r="HV49" s="544">
        <f t="shared" si="33"/>
        <v>0</v>
      </c>
      <c r="HW49" s="1104">
        <v>2</v>
      </c>
      <c r="HX49" s="1105" t="e">
        <f t="shared" si="164"/>
        <v>#DIV/0!</v>
      </c>
      <c r="HY49" s="1105" t="e">
        <f t="shared" si="165"/>
        <v>#DIV/0!</v>
      </c>
      <c r="HZ49" s="1105" t="e">
        <f t="shared" si="166"/>
        <v>#DIV/0!</v>
      </c>
      <c r="IA49" s="1105">
        <f t="shared" si="167"/>
        <v>0</v>
      </c>
      <c r="IB49" s="1106" t="e">
        <f t="shared" si="168"/>
        <v>#DIV/0!</v>
      </c>
      <c r="IC49" s="1105">
        <v>6.0600000000000001E-2</v>
      </c>
      <c r="ID49" s="1105" t="e">
        <f t="shared" si="169"/>
        <v>#DIV/0!</v>
      </c>
      <c r="IE49" s="1105" t="e">
        <f t="shared" si="170"/>
        <v>#DIV/0!</v>
      </c>
      <c r="IF49" s="647"/>
      <c r="IG49" s="542"/>
      <c r="IH49" s="543">
        <v>42</v>
      </c>
      <c r="II49" s="544">
        <f t="shared" si="34"/>
        <v>0</v>
      </c>
      <c r="IJ49" s="544">
        <f t="shared" si="35"/>
        <v>0</v>
      </c>
      <c r="IK49" s="643">
        <v>2</v>
      </c>
      <c r="IL49" s="644" t="e">
        <f t="shared" si="171"/>
        <v>#DIV/0!</v>
      </c>
      <c r="IM49" s="644" t="e">
        <f t="shared" si="172"/>
        <v>#DIV/0!</v>
      </c>
      <c r="IN49" s="644" t="e">
        <f t="shared" si="173"/>
        <v>#DIV/0!</v>
      </c>
      <c r="IO49" s="644">
        <f t="shared" si="174"/>
        <v>0</v>
      </c>
      <c r="IP49" s="645" t="e">
        <f t="shared" si="175"/>
        <v>#DIV/0!</v>
      </c>
      <c r="IQ49" s="644">
        <v>6.0600000000000001E-2</v>
      </c>
      <c r="IR49" s="644" t="e">
        <f t="shared" si="176"/>
        <v>#DIV/0!</v>
      </c>
      <c r="IS49" s="644" t="e">
        <f t="shared" si="177"/>
        <v>#DIV/0!</v>
      </c>
    </row>
    <row r="50" spans="1:256" s="497" customFormat="1">
      <c r="A50" s="494"/>
      <c r="B50" s="528"/>
      <c r="C50" s="542"/>
      <c r="D50" s="543">
        <v>43</v>
      </c>
      <c r="E50" s="544">
        <f t="shared" si="0"/>
        <v>0</v>
      </c>
      <c r="F50" s="544">
        <f t="shared" si="1"/>
        <v>0</v>
      </c>
      <c r="G50" s="1104">
        <v>3</v>
      </c>
      <c r="H50" s="1105" t="e">
        <f t="shared" si="52"/>
        <v>#DIV/0!</v>
      </c>
      <c r="I50" s="1105" t="e">
        <f t="shared" si="53"/>
        <v>#DIV/0!</v>
      </c>
      <c r="J50" s="1105" t="e">
        <f t="shared" si="54"/>
        <v>#DIV/0!</v>
      </c>
      <c r="K50" s="1105">
        <f t="shared" si="55"/>
        <v>0</v>
      </c>
      <c r="L50" s="1106" t="e">
        <f t="shared" si="56"/>
        <v>#DIV/0!</v>
      </c>
      <c r="M50" s="1105">
        <v>6.0000000000000001E-3</v>
      </c>
      <c r="N50" s="1105" t="e">
        <f t="shared" si="57"/>
        <v>#DIV/0!</v>
      </c>
      <c r="O50" s="1105" t="e">
        <f t="shared" si="58"/>
        <v>#DIV/0!</v>
      </c>
      <c r="P50" s="494"/>
      <c r="Q50" s="542"/>
      <c r="R50" s="543">
        <v>43</v>
      </c>
      <c r="S50" s="544">
        <f t="shared" si="2"/>
        <v>0</v>
      </c>
      <c r="T50" s="544">
        <f t="shared" si="3"/>
        <v>0</v>
      </c>
      <c r="U50" s="1104">
        <v>3</v>
      </c>
      <c r="V50" s="1105" t="e">
        <f t="shared" si="59"/>
        <v>#DIV/0!</v>
      </c>
      <c r="W50" s="1105" t="e">
        <f t="shared" si="60"/>
        <v>#DIV/0!</v>
      </c>
      <c r="X50" s="1105" t="e">
        <f t="shared" si="61"/>
        <v>#DIV/0!</v>
      </c>
      <c r="Y50" s="1105">
        <f t="shared" si="62"/>
        <v>0</v>
      </c>
      <c r="Z50" s="1106" t="e">
        <f t="shared" si="63"/>
        <v>#DIV/0!</v>
      </c>
      <c r="AA50" s="1105">
        <v>6.0000000000000001E-3</v>
      </c>
      <c r="AB50" s="1105" t="e">
        <f t="shared" si="64"/>
        <v>#DIV/0!</v>
      </c>
      <c r="AC50" s="1105" t="e">
        <f t="shared" si="65"/>
        <v>#DIV/0!</v>
      </c>
      <c r="AD50" s="1072"/>
      <c r="AE50" s="542"/>
      <c r="AF50" s="543">
        <v>43</v>
      </c>
      <c r="AG50" s="544">
        <f t="shared" si="4"/>
        <v>0</v>
      </c>
      <c r="AH50" s="544">
        <f t="shared" si="5"/>
        <v>0</v>
      </c>
      <c r="AI50" s="1104">
        <v>3</v>
      </c>
      <c r="AJ50" s="1105" t="e">
        <f t="shared" si="66"/>
        <v>#DIV/0!</v>
      </c>
      <c r="AK50" s="1105" t="e">
        <f t="shared" si="67"/>
        <v>#DIV/0!</v>
      </c>
      <c r="AL50" s="1105" t="e">
        <f t="shared" si="68"/>
        <v>#DIV/0!</v>
      </c>
      <c r="AM50" s="1105">
        <f t="shared" si="69"/>
        <v>0</v>
      </c>
      <c r="AN50" s="1106" t="e">
        <f t="shared" si="70"/>
        <v>#DIV/0!</v>
      </c>
      <c r="AO50" s="1105">
        <v>6.0000000000000001E-3</v>
      </c>
      <c r="AP50" s="1105" t="e">
        <f t="shared" si="71"/>
        <v>#DIV/0!</v>
      </c>
      <c r="AQ50" s="1105" t="e">
        <f t="shared" si="72"/>
        <v>#DIV/0!</v>
      </c>
      <c r="AR50" s="1072"/>
      <c r="AS50" s="1130"/>
      <c r="AT50" s="543">
        <v>43</v>
      </c>
      <c r="AU50" s="544">
        <f t="shared" si="6"/>
        <v>0</v>
      </c>
      <c r="AV50" s="544">
        <f t="shared" si="7"/>
        <v>0</v>
      </c>
      <c r="AW50" s="1104">
        <v>3</v>
      </c>
      <c r="AX50" s="1105" t="e">
        <f t="shared" si="73"/>
        <v>#DIV/0!</v>
      </c>
      <c r="AY50" s="1105" t="e">
        <f t="shared" si="74"/>
        <v>#DIV/0!</v>
      </c>
      <c r="AZ50" s="1105" t="e">
        <f t="shared" si="75"/>
        <v>#DIV/0!</v>
      </c>
      <c r="BA50" s="1105">
        <f t="shared" si="76"/>
        <v>0</v>
      </c>
      <c r="BB50" s="1106" t="e">
        <f t="shared" si="77"/>
        <v>#DIV/0!</v>
      </c>
      <c r="BC50" s="1105">
        <v>6.0000000000000001E-3</v>
      </c>
      <c r="BD50" s="1105" t="e">
        <f t="shared" si="78"/>
        <v>#DIV/0!</v>
      </c>
      <c r="BE50" s="1105" t="e">
        <f t="shared" si="79"/>
        <v>#DIV/0!</v>
      </c>
      <c r="BF50" s="1072"/>
      <c r="BG50" s="1130"/>
      <c r="BH50" s="543">
        <v>43</v>
      </c>
      <c r="BI50" s="544">
        <f t="shared" si="8"/>
        <v>0</v>
      </c>
      <c r="BJ50" s="544">
        <f t="shared" si="9"/>
        <v>0</v>
      </c>
      <c r="BK50" s="1104">
        <v>3</v>
      </c>
      <c r="BL50" s="1105" t="e">
        <f t="shared" si="80"/>
        <v>#DIV/0!</v>
      </c>
      <c r="BM50" s="1105" t="e">
        <f t="shared" si="81"/>
        <v>#DIV/0!</v>
      </c>
      <c r="BN50" s="1105" t="e">
        <f t="shared" si="82"/>
        <v>#DIV/0!</v>
      </c>
      <c r="BO50" s="1105">
        <f t="shared" si="83"/>
        <v>0</v>
      </c>
      <c r="BP50" s="1106" t="e">
        <f t="shared" si="84"/>
        <v>#DIV/0!</v>
      </c>
      <c r="BQ50" s="1105">
        <v>6.0000000000000001E-3</v>
      </c>
      <c r="BR50" s="1105" t="e">
        <f t="shared" si="85"/>
        <v>#DIV/0!</v>
      </c>
      <c r="BS50" s="1105" t="e">
        <f t="shared" si="86"/>
        <v>#DIV/0!</v>
      </c>
      <c r="BT50" s="1072"/>
      <c r="BU50" s="1130"/>
      <c r="BV50" s="543">
        <v>43</v>
      </c>
      <c r="BW50" s="544">
        <f t="shared" si="10"/>
        <v>0</v>
      </c>
      <c r="BX50" s="544">
        <f t="shared" si="11"/>
        <v>0</v>
      </c>
      <c r="BY50" s="1104">
        <v>3</v>
      </c>
      <c r="BZ50" s="1105" t="e">
        <f t="shared" si="87"/>
        <v>#DIV/0!</v>
      </c>
      <c r="CA50" s="1105" t="e">
        <f t="shared" si="88"/>
        <v>#DIV/0!</v>
      </c>
      <c r="CB50" s="1105" t="e">
        <f t="shared" si="89"/>
        <v>#DIV/0!</v>
      </c>
      <c r="CC50" s="1105">
        <f t="shared" si="90"/>
        <v>0</v>
      </c>
      <c r="CD50" s="1106" t="e">
        <f t="shared" si="91"/>
        <v>#DIV/0!</v>
      </c>
      <c r="CE50" s="1105">
        <v>6.0000000000000001E-3</v>
      </c>
      <c r="CF50" s="1105" t="e">
        <f t="shared" si="92"/>
        <v>#DIV/0!</v>
      </c>
      <c r="CG50" s="1105" t="e">
        <f t="shared" si="93"/>
        <v>#DIV/0!</v>
      </c>
      <c r="CH50" s="1072"/>
      <c r="CI50" s="1130"/>
      <c r="CJ50" s="543">
        <v>43</v>
      </c>
      <c r="CK50" s="544">
        <f t="shared" si="12"/>
        <v>0</v>
      </c>
      <c r="CL50" s="544">
        <f t="shared" si="13"/>
        <v>0</v>
      </c>
      <c r="CM50" s="1104">
        <v>3</v>
      </c>
      <c r="CN50" s="1105" t="e">
        <f t="shared" si="94"/>
        <v>#DIV/0!</v>
      </c>
      <c r="CO50" s="1105" t="e">
        <f t="shared" si="95"/>
        <v>#DIV/0!</v>
      </c>
      <c r="CP50" s="1105" t="e">
        <f t="shared" si="96"/>
        <v>#DIV/0!</v>
      </c>
      <c r="CQ50" s="1105">
        <f t="shared" si="97"/>
        <v>0</v>
      </c>
      <c r="CR50" s="1106" t="e">
        <f t="shared" si="98"/>
        <v>#DIV/0!</v>
      </c>
      <c r="CS50" s="1105">
        <v>6.0000000000000001E-3</v>
      </c>
      <c r="CT50" s="1105" t="e">
        <f t="shared" si="99"/>
        <v>#DIV/0!</v>
      </c>
      <c r="CU50" s="1105" t="e">
        <f t="shared" si="100"/>
        <v>#DIV/0!</v>
      </c>
      <c r="CV50" s="494"/>
      <c r="CW50" s="542"/>
      <c r="CX50" s="543">
        <v>43</v>
      </c>
      <c r="CY50" s="544">
        <f t="shared" si="14"/>
        <v>0</v>
      </c>
      <c r="CZ50" s="544">
        <f t="shared" si="15"/>
        <v>0</v>
      </c>
      <c r="DA50" s="1104">
        <v>3</v>
      </c>
      <c r="DB50" s="1105" t="e">
        <f t="shared" si="101"/>
        <v>#DIV/0!</v>
      </c>
      <c r="DC50" s="1105" t="e">
        <f t="shared" si="102"/>
        <v>#DIV/0!</v>
      </c>
      <c r="DD50" s="1105" t="e">
        <f t="shared" si="103"/>
        <v>#DIV/0!</v>
      </c>
      <c r="DE50" s="1105">
        <f t="shared" si="104"/>
        <v>0</v>
      </c>
      <c r="DF50" s="1106" t="e">
        <f t="shared" si="105"/>
        <v>#DIV/0!</v>
      </c>
      <c r="DG50" s="1105">
        <v>6.0000000000000001E-3</v>
      </c>
      <c r="DH50" s="1105" t="e">
        <f t="shared" si="106"/>
        <v>#DIV/0!</v>
      </c>
      <c r="DI50" s="1105" t="e">
        <f t="shared" si="107"/>
        <v>#DIV/0!</v>
      </c>
      <c r="DJ50" s="1072"/>
      <c r="DK50" s="542"/>
      <c r="DL50" s="543">
        <v>43</v>
      </c>
      <c r="DM50" s="544">
        <f t="shared" si="16"/>
        <v>0</v>
      </c>
      <c r="DN50" s="544">
        <f t="shared" si="17"/>
        <v>0</v>
      </c>
      <c r="DO50" s="1104">
        <v>3</v>
      </c>
      <c r="DP50" s="1105" t="e">
        <f t="shared" si="108"/>
        <v>#DIV/0!</v>
      </c>
      <c r="DQ50" s="1105" t="e">
        <f t="shared" si="109"/>
        <v>#DIV/0!</v>
      </c>
      <c r="DR50" s="1105" t="e">
        <f t="shared" si="110"/>
        <v>#DIV/0!</v>
      </c>
      <c r="DS50" s="1105">
        <f t="shared" si="111"/>
        <v>0</v>
      </c>
      <c r="DT50" s="1106" t="e">
        <f t="shared" si="112"/>
        <v>#DIV/0!</v>
      </c>
      <c r="DU50" s="1105">
        <v>6.0000000000000001E-3</v>
      </c>
      <c r="DV50" s="1105" t="e">
        <f t="shared" si="113"/>
        <v>#DIV/0!</v>
      </c>
      <c r="DW50" s="1105" t="e">
        <f t="shared" si="114"/>
        <v>#DIV/0!</v>
      </c>
      <c r="DX50" s="494"/>
      <c r="DY50" s="542"/>
      <c r="DZ50" s="543">
        <v>43</v>
      </c>
      <c r="EA50" s="544">
        <f t="shared" si="18"/>
        <v>0</v>
      </c>
      <c r="EB50" s="544">
        <f t="shared" si="19"/>
        <v>0</v>
      </c>
      <c r="EC50" s="1104">
        <v>3</v>
      </c>
      <c r="ED50" s="1105" t="e">
        <f t="shared" si="115"/>
        <v>#DIV/0!</v>
      </c>
      <c r="EE50" s="1105" t="e">
        <f t="shared" si="116"/>
        <v>#DIV/0!</v>
      </c>
      <c r="EF50" s="1105" t="e">
        <f t="shared" si="117"/>
        <v>#DIV/0!</v>
      </c>
      <c r="EG50" s="1105">
        <f t="shared" si="118"/>
        <v>0</v>
      </c>
      <c r="EH50" s="1106" t="e">
        <f t="shared" si="119"/>
        <v>#DIV/0!</v>
      </c>
      <c r="EI50" s="1105">
        <v>6.0000000000000001E-3</v>
      </c>
      <c r="EJ50" s="1105" t="e">
        <f t="shared" si="120"/>
        <v>#DIV/0!</v>
      </c>
      <c r="EK50" s="1105" t="e">
        <f t="shared" si="121"/>
        <v>#DIV/0!</v>
      </c>
      <c r="EL50" s="1072"/>
      <c r="EM50" s="542"/>
      <c r="EN50" s="543">
        <v>43</v>
      </c>
      <c r="EO50" s="544">
        <f t="shared" si="20"/>
        <v>0</v>
      </c>
      <c r="EP50" s="544">
        <f t="shared" si="21"/>
        <v>0</v>
      </c>
      <c r="EQ50" s="1104">
        <v>3</v>
      </c>
      <c r="ER50" s="1105" t="e">
        <f t="shared" si="122"/>
        <v>#DIV/0!</v>
      </c>
      <c r="ES50" s="1105" t="e">
        <f t="shared" si="123"/>
        <v>#DIV/0!</v>
      </c>
      <c r="ET50" s="1105" t="e">
        <f t="shared" si="124"/>
        <v>#DIV/0!</v>
      </c>
      <c r="EU50" s="1105">
        <f t="shared" si="125"/>
        <v>0</v>
      </c>
      <c r="EV50" s="1106" t="e">
        <f t="shared" si="126"/>
        <v>#DIV/0!</v>
      </c>
      <c r="EW50" s="1105">
        <v>6.0000000000000001E-3</v>
      </c>
      <c r="EX50" s="1105" t="e">
        <f t="shared" si="127"/>
        <v>#DIV/0!</v>
      </c>
      <c r="EY50" s="1105" t="e">
        <f t="shared" si="128"/>
        <v>#DIV/0!</v>
      </c>
      <c r="EZ50" s="1129"/>
      <c r="FA50" s="542"/>
      <c r="FB50" s="543">
        <v>43</v>
      </c>
      <c r="FC50" s="544">
        <f t="shared" si="22"/>
        <v>0</v>
      </c>
      <c r="FD50" s="544">
        <f t="shared" si="23"/>
        <v>0</v>
      </c>
      <c r="FE50" s="1104">
        <v>3</v>
      </c>
      <c r="FF50" s="1105" t="e">
        <f t="shared" si="129"/>
        <v>#DIV/0!</v>
      </c>
      <c r="FG50" s="1105" t="e">
        <f t="shared" si="130"/>
        <v>#DIV/0!</v>
      </c>
      <c r="FH50" s="1105" t="e">
        <f t="shared" si="131"/>
        <v>#DIV/0!</v>
      </c>
      <c r="FI50" s="1105">
        <f t="shared" si="132"/>
        <v>0</v>
      </c>
      <c r="FJ50" s="1106" t="e">
        <f t="shared" si="133"/>
        <v>#DIV/0!</v>
      </c>
      <c r="FK50" s="1105">
        <v>6.0000000000000001E-3</v>
      </c>
      <c r="FL50" s="1105" t="e">
        <f t="shared" si="134"/>
        <v>#DIV/0!</v>
      </c>
      <c r="FM50" s="1105" t="e">
        <f t="shared" si="135"/>
        <v>#DIV/0!</v>
      </c>
      <c r="FO50" s="542"/>
      <c r="FP50" s="543">
        <v>43</v>
      </c>
      <c r="FQ50" s="544">
        <f t="shared" si="24"/>
        <v>0</v>
      </c>
      <c r="FR50" s="544">
        <f t="shared" si="25"/>
        <v>0</v>
      </c>
      <c r="FS50" s="1104">
        <v>3</v>
      </c>
      <c r="FT50" s="1105" t="e">
        <f t="shared" si="136"/>
        <v>#DIV/0!</v>
      </c>
      <c r="FU50" s="1105" t="e">
        <f t="shared" si="137"/>
        <v>#DIV/0!</v>
      </c>
      <c r="FV50" s="1105" t="e">
        <f t="shared" si="138"/>
        <v>#DIV/0!</v>
      </c>
      <c r="FW50" s="1105">
        <f t="shared" si="139"/>
        <v>0</v>
      </c>
      <c r="FX50" s="1106" t="e">
        <f t="shared" si="140"/>
        <v>#DIV/0!</v>
      </c>
      <c r="FY50" s="1105">
        <v>6.0000000000000001E-3</v>
      </c>
      <c r="FZ50" s="1105" t="e">
        <f t="shared" si="141"/>
        <v>#DIV/0!</v>
      </c>
      <c r="GA50" s="1105" t="e">
        <f t="shared" si="142"/>
        <v>#DIV/0!</v>
      </c>
      <c r="GB50" s="622"/>
      <c r="GC50" s="542"/>
      <c r="GD50" s="543">
        <v>43</v>
      </c>
      <c r="GE50" s="544">
        <f t="shared" si="26"/>
        <v>0</v>
      </c>
      <c r="GF50" s="544">
        <f t="shared" si="27"/>
        <v>0</v>
      </c>
      <c r="GG50" s="1104">
        <v>3</v>
      </c>
      <c r="GH50" s="1105" t="e">
        <f t="shared" si="143"/>
        <v>#DIV/0!</v>
      </c>
      <c r="GI50" s="1105" t="e">
        <f t="shared" si="144"/>
        <v>#DIV/0!</v>
      </c>
      <c r="GJ50" s="1105" t="e">
        <f t="shared" si="145"/>
        <v>#DIV/0!</v>
      </c>
      <c r="GK50" s="1105">
        <f t="shared" si="146"/>
        <v>0</v>
      </c>
      <c r="GL50" s="1106" t="e">
        <f t="shared" si="147"/>
        <v>#DIV/0!</v>
      </c>
      <c r="GM50" s="1105">
        <v>6.0000000000000001E-3</v>
      </c>
      <c r="GN50" s="1105" t="e">
        <f t="shared" si="148"/>
        <v>#DIV/0!</v>
      </c>
      <c r="GO50" s="1105" t="e">
        <f t="shared" si="149"/>
        <v>#DIV/0!</v>
      </c>
      <c r="GP50" s="551"/>
      <c r="GQ50" s="542"/>
      <c r="GR50" s="543">
        <v>43</v>
      </c>
      <c r="GS50" s="544">
        <f t="shared" si="28"/>
        <v>0</v>
      </c>
      <c r="GT50" s="544">
        <f t="shared" si="29"/>
        <v>0</v>
      </c>
      <c r="GU50" s="1104">
        <v>3</v>
      </c>
      <c r="GV50" s="1105" t="e">
        <f t="shared" si="150"/>
        <v>#DIV/0!</v>
      </c>
      <c r="GW50" s="1105" t="e">
        <f t="shared" si="151"/>
        <v>#DIV/0!</v>
      </c>
      <c r="GX50" s="1105" t="e">
        <f t="shared" si="152"/>
        <v>#DIV/0!</v>
      </c>
      <c r="GY50" s="1105">
        <f t="shared" si="153"/>
        <v>0</v>
      </c>
      <c r="GZ50" s="1106" t="e">
        <f t="shared" si="154"/>
        <v>#DIV/0!</v>
      </c>
      <c r="HA50" s="1105">
        <v>6.0000000000000001E-3</v>
      </c>
      <c r="HB50" s="1105" t="e">
        <f t="shared" si="155"/>
        <v>#DIV/0!</v>
      </c>
      <c r="HC50" s="1105" t="e">
        <f t="shared" si="156"/>
        <v>#DIV/0!</v>
      </c>
      <c r="HD50" s="552"/>
      <c r="HE50" s="542"/>
      <c r="HF50" s="543">
        <v>43</v>
      </c>
      <c r="HG50" s="544">
        <f t="shared" si="30"/>
        <v>0</v>
      </c>
      <c r="HH50" s="544">
        <f t="shared" si="31"/>
        <v>0</v>
      </c>
      <c r="HI50" s="1104">
        <v>3</v>
      </c>
      <c r="HJ50" s="1105" t="e">
        <f t="shared" si="157"/>
        <v>#DIV/0!</v>
      </c>
      <c r="HK50" s="1105" t="e">
        <f t="shared" si="158"/>
        <v>#DIV/0!</v>
      </c>
      <c r="HL50" s="1105" t="e">
        <f t="shared" si="159"/>
        <v>#DIV/0!</v>
      </c>
      <c r="HM50" s="1105">
        <f t="shared" si="160"/>
        <v>0</v>
      </c>
      <c r="HN50" s="1106" t="e">
        <f t="shared" si="161"/>
        <v>#DIV/0!</v>
      </c>
      <c r="HO50" s="1105">
        <v>6.0000000000000001E-3</v>
      </c>
      <c r="HP50" s="1105" t="e">
        <f t="shared" si="162"/>
        <v>#DIV/0!</v>
      </c>
      <c r="HQ50" s="1105" t="e">
        <f t="shared" si="163"/>
        <v>#DIV/0!</v>
      </c>
      <c r="HR50" s="552"/>
      <c r="HS50" s="542"/>
      <c r="HT50" s="543">
        <v>43</v>
      </c>
      <c r="HU50" s="544">
        <f t="shared" si="32"/>
        <v>0</v>
      </c>
      <c r="HV50" s="544">
        <f t="shared" si="33"/>
        <v>0</v>
      </c>
      <c r="HW50" s="1104">
        <v>3</v>
      </c>
      <c r="HX50" s="1105" t="e">
        <f t="shared" si="164"/>
        <v>#DIV/0!</v>
      </c>
      <c r="HY50" s="1105" t="e">
        <f t="shared" si="165"/>
        <v>#DIV/0!</v>
      </c>
      <c r="HZ50" s="1105" t="e">
        <f t="shared" si="166"/>
        <v>#DIV/0!</v>
      </c>
      <c r="IA50" s="1105">
        <f t="shared" si="167"/>
        <v>0</v>
      </c>
      <c r="IB50" s="1106" t="e">
        <f t="shared" si="168"/>
        <v>#DIV/0!</v>
      </c>
      <c r="IC50" s="1105">
        <v>6.0000000000000001E-3</v>
      </c>
      <c r="ID50" s="1105" t="e">
        <f t="shared" si="169"/>
        <v>#DIV/0!</v>
      </c>
      <c r="IE50" s="1105" t="e">
        <f t="shared" si="170"/>
        <v>#DIV/0!</v>
      </c>
      <c r="IF50" s="647"/>
      <c r="IG50" s="542"/>
      <c r="IH50" s="543">
        <v>43</v>
      </c>
      <c r="II50" s="544">
        <f t="shared" si="34"/>
        <v>0</v>
      </c>
      <c r="IJ50" s="544">
        <f t="shared" si="35"/>
        <v>0</v>
      </c>
      <c r="IK50" s="643">
        <v>3</v>
      </c>
      <c r="IL50" s="644" t="e">
        <f t="shared" si="171"/>
        <v>#DIV/0!</v>
      </c>
      <c r="IM50" s="644" t="e">
        <f t="shared" si="172"/>
        <v>#DIV/0!</v>
      </c>
      <c r="IN50" s="644" t="e">
        <f t="shared" si="173"/>
        <v>#DIV/0!</v>
      </c>
      <c r="IO50" s="644">
        <f t="shared" si="174"/>
        <v>0</v>
      </c>
      <c r="IP50" s="645" t="e">
        <f t="shared" si="175"/>
        <v>#DIV/0!</v>
      </c>
      <c r="IQ50" s="644">
        <v>6.0000000000000001E-3</v>
      </c>
      <c r="IR50" s="644" t="e">
        <f t="shared" si="176"/>
        <v>#DIV/0!</v>
      </c>
      <c r="IS50" s="644" t="e">
        <f t="shared" si="177"/>
        <v>#DIV/0!</v>
      </c>
    </row>
    <row r="51" spans="1:256" s="497" customFormat="1">
      <c r="A51" s="494"/>
      <c r="B51" s="528"/>
      <c r="C51" s="542"/>
      <c r="D51" s="543">
        <v>44</v>
      </c>
      <c r="E51" s="544">
        <f t="shared" si="0"/>
        <v>0</v>
      </c>
      <c r="F51" s="544">
        <f t="shared" si="1"/>
        <v>0</v>
      </c>
      <c r="G51" s="1104">
        <v>4</v>
      </c>
      <c r="H51" s="1105" t="e">
        <f t="shared" si="52"/>
        <v>#DIV/0!</v>
      </c>
      <c r="I51" s="1105" t="e">
        <f t="shared" si="53"/>
        <v>#DIV/0!</v>
      </c>
      <c r="J51" s="1105" t="e">
        <f t="shared" si="54"/>
        <v>#DIV/0!</v>
      </c>
      <c r="K51" s="1105">
        <f t="shared" si="55"/>
        <v>0</v>
      </c>
      <c r="L51" s="1106" t="e">
        <f t="shared" si="56"/>
        <v>#DIV/0!</v>
      </c>
      <c r="M51" s="1105">
        <v>2.0000000000000001E-4</v>
      </c>
      <c r="N51" s="1105" t="e">
        <f t="shared" si="57"/>
        <v>#DIV/0!</v>
      </c>
      <c r="O51" s="1105" t="e">
        <f t="shared" si="58"/>
        <v>#DIV/0!</v>
      </c>
      <c r="P51" s="494"/>
      <c r="Q51" s="542"/>
      <c r="R51" s="543">
        <v>44</v>
      </c>
      <c r="S51" s="544">
        <f t="shared" si="2"/>
        <v>0</v>
      </c>
      <c r="T51" s="544">
        <f t="shared" si="3"/>
        <v>0</v>
      </c>
      <c r="U51" s="1104">
        <v>4</v>
      </c>
      <c r="V51" s="1105" t="e">
        <f t="shared" si="59"/>
        <v>#DIV/0!</v>
      </c>
      <c r="W51" s="1105" t="e">
        <f t="shared" si="60"/>
        <v>#DIV/0!</v>
      </c>
      <c r="X51" s="1105" t="e">
        <f t="shared" si="61"/>
        <v>#DIV/0!</v>
      </c>
      <c r="Y51" s="1105">
        <f t="shared" si="62"/>
        <v>0</v>
      </c>
      <c r="Z51" s="1106" t="e">
        <f t="shared" si="63"/>
        <v>#DIV/0!</v>
      </c>
      <c r="AA51" s="1105">
        <v>2.0000000000000001E-4</v>
      </c>
      <c r="AB51" s="1105" t="e">
        <f t="shared" si="64"/>
        <v>#DIV/0!</v>
      </c>
      <c r="AC51" s="1105" t="e">
        <f t="shared" si="65"/>
        <v>#DIV/0!</v>
      </c>
      <c r="AD51" s="1072"/>
      <c r="AE51" s="542"/>
      <c r="AF51" s="543">
        <v>44</v>
      </c>
      <c r="AG51" s="544">
        <f t="shared" si="4"/>
        <v>0</v>
      </c>
      <c r="AH51" s="544">
        <f t="shared" si="5"/>
        <v>0</v>
      </c>
      <c r="AI51" s="1104">
        <v>4</v>
      </c>
      <c r="AJ51" s="1105" t="e">
        <f t="shared" si="66"/>
        <v>#DIV/0!</v>
      </c>
      <c r="AK51" s="1105" t="e">
        <f t="shared" si="67"/>
        <v>#DIV/0!</v>
      </c>
      <c r="AL51" s="1105" t="e">
        <f t="shared" si="68"/>
        <v>#DIV/0!</v>
      </c>
      <c r="AM51" s="1105">
        <f t="shared" si="69"/>
        <v>0</v>
      </c>
      <c r="AN51" s="1106" t="e">
        <f t="shared" si="70"/>
        <v>#DIV/0!</v>
      </c>
      <c r="AO51" s="1105">
        <v>2.0000000000000001E-4</v>
      </c>
      <c r="AP51" s="1105" t="e">
        <f t="shared" si="71"/>
        <v>#DIV/0!</v>
      </c>
      <c r="AQ51" s="1105" t="e">
        <f t="shared" si="72"/>
        <v>#DIV/0!</v>
      </c>
      <c r="AR51" s="1072"/>
      <c r="AS51" s="1130"/>
      <c r="AT51" s="543">
        <v>44</v>
      </c>
      <c r="AU51" s="544">
        <f t="shared" si="6"/>
        <v>0</v>
      </c>
      <c r="AV51" s="544">
        <f t="shared" si="7"/>
        <v>0</v>
      </c>
      <c r="AW51" s="1104">
        <v>4</v>
      </c>
      <c r="AX51" s="1105" t="e">
        <f t="shared" si="73"/>
        <v>#DIV/0!</v>
      </c>
      <c r="AY51" s="1105" t="e">
        <f t="shared" si="74"/>
        <v>#DIV/0!</v>
      </c>
      <c r="AZ51" s="1105" t="e">
        <f t="shared" si="75"/>
        <v>#DIV/0!</v>
      </c>
      <c r="BA51" s="1105">
        <f t="shared" si="76"/>
        <v>0</v>
      </c>
      <c r="BB51" s="1106" t="e">
        <f t="shared" si="77"/>
        <v>#DIV/0!</v>
      </c>
      <c r="BC51" s="1105">
        <v>2.0000000000000001E-4</v>
      </c>
      <c r="BD51" s="1105" t="e">
        <f t="shared" si="78"/>
        <v>#DIV/0!</v>
      </c>
      <c r="BE51" s="1105" t="e">
        <f t="shared" si="79"/>
        <v>#DIV/0!</v>
      </c>
      <c r="BF51" s="1072"/>
      <c r="BG51" s="1130"/>
      <c r="BH51" s="543">
        <v>44</v>
      </c>
      <c r="BI51" s="544">
        <f t="shared" si="8"/>
        <v>0</v>
      </c>
      <c r="BJ51" s="544">
        <f t="shared" si="9"/>
        <v>0</v>
      </c>
      <c r="BK51" s="1104">
        <v>4</v>
      </c>
      <c r="BL51" s="1105" t="e">
        <f t="shared" si="80"/>
        <v>#DIV/0!</v>
      </c>
      <c r="BM51" s="1105" t="e">
        <f t="shared" si="81"/>
        <v>#DIV/0!</v>
      </c>
      <c r="BN51" s="1105" t="e">
        <f t="shared" si="82"/>
        <v>#DIV/0!</v>
      </c>
      <c r="BO51" s="1105">
        <f t="shared" si="83"/>
        <v>0</v>
      </c>
      <c r="BP51" s="1106" t="e">
        <f t="shared" si="84"/>
        <v>#DIV/0!</v>
      </c>
      <c r="BQ51" s="1105">
        <v>2.0000000000000001E-4</v>
      </c>
      <c r="BR51" s="1105" t="e">
        <f t="shared" si="85"/>
        <v>#DIV/0!</v>
      </c>
      <c r="BS51" s="1105" t="e">
        <f t="shared" si="86"/>
        <v>#DIV/0!</v>
      </c>
      <c r="BT51" s="1072"/>
      <c r="BU51" s="1130"/>
      <c r="BV51" s="543">
        <v>44</v>
      </c>
      <c r="BW51" s="544">
        <f t="shared" si="10"/>
        <v>0</v>
      </c>
      <c r="BX51" s="544">
        <f t="shared" si="11"/>
        <v>0</v>
      </c>
      <c r="BY51" s="1104">
        <v>4</v>
      </c>
      <c r="BZ51" s="1105" t="e">
        <f t="shared" si="87"/>
        <v>#DIV/0!</v>
      </c>
      <c r="CA51" s="1105" t="e">
        <f t="shared" si="88"/>
        <v>#DIV/0!</v>
      </c>
      <c r="CB51" s="1105" t="e">
        <f t="shared" si="89"/>
        <v>#DIV/0!</v>
      </c>
      <c r="CC51" s="1105">
        <f t="shared" si="90"/>
        <v>0</v>
      </c>
      <c r="CD51" s="1106" t="e">
        <f t="shared" si="91"/>
        <v>#DIV/0!</v>
      </c>
      <c r="CE51" s="1105">
        <v>2.0000000000000001E-4</v>
      </c>
      <c r="CF51" s="1105" t="e">
        <f t="shared" si="92"/>
        <v>#DIV/0!</v>
      </c>
      <c r="CG51" s="1105" t="e">
        <f t="shared" si="93"/>
        <v>#DIV/0!</v>
      </c>
      <c r="CH51" s="1072"/>
      <c r="CI51" s="1130"/>
      <c r="CJ51" s="543">
        <v>44</v>
      </c>
      <c r="CK51" s="544">
        <f t="shared" si="12"/>
        <v>0</v>
      </c>
      <c r="CL51" s="544">
        <f t="shared" si="13"/>
        <v>0</v>
      </c>
      <c r="CM51" s="1104">
        <v>4</v>
      </c>
      <c r="CN51" s="1105" t="e">
        <f t="shared" si="94"/>
        <v>#DIV/0!</v>
      </c>
      <c r="CO51" s="1105" t="e">
        <f t="shared" si="95"/>
        <v>#DIV/0!</v>
      </c>
      <c r="CP51" s="1105" t="e">
        <f t="shared" si="96"/>
        <v>#DIV/0!</v>
      </c>
      <c r="CQ51" s="1105">
        <f t="shared" si="97"/>
        <v>0</v>
      </c>
      <c r="CR51" s="1106" t="e">
        <f t="shared" si="98"/>
        <v>#DIV/0!</v>
      </c>
      <c r="CS51" s="1105">
        <v>2.0000000000000001E-4</v>
      </c>
      <c r="CT51" s="1105" t="e">
        <f t="shared" si="99"/>
        <v>#DIV/0!</v>
      </c>
      <c r="CU51" s="1105" t="e">
        <f t="shared" si="100"/>
        <v>#DIV/0!</v>
      </c>
      <c r="CV51" s="494"/>
      <c r="CW51" s="542"/>
      <c r="CX51" s="543">
        <v>44</v>
      </c>
      <c r="CY51" s="544">
        <f t="shared" si="14"/>
        <v>0</v>
      </c>
      <c r="CZ51" s="544">
        <f t="shared" si="15"/>
        <v>0</v>
      </c>
      <c r="DA51" s="1104">
        <v>4</v>
      </c>
      <c r="DB51" s="1105" t="e">
        <f t="shared" si="101"/>
        <v>#DIV/0!</v>
      </c>
      <c r="DC51" s="1105" t="e">
        <f t="shared" si="102"/>
        <v>#DIV/0!</v>
      </c>
      <c r="DD51" s="1105" t="e">
        <f t="shared" si="103"/>
        <v>#DIV/0!</v>
      </c>
      <c r="DE51" s="1105">
        <f t="shared" si="104"/>
        <v>0</v>
      </c>
      <c r="DF51" s="1106" t="e">
        <f t="shared" si="105"/>
        <v>#DIV/0!</v>
      </c>
      <c r="DG51" s="1105">
        <v>2.0000000000000001E-4</v>
      </c>
      <c r="DH51" s="1105" t="e">
        <f t="shared" si="106"/>
        <v>#DIV/0!</v>
      </c>
      <c r="DI51" s="1105" t="e">
        <f t="shared" si="107"/>
        <v>#DIV/0!</v>
      </c>
      <c r="DJ51" s="1072"/>
      <c r="DK51" s="542"/>
      <c r="DL51" s="543">
        <v>44</v>
      </c>
      <c r="DM51" s="544">
        <f t="shared" si="16"/>
        <v>0</v>
      </c>
      <c r="DN51" s="544">
        <f t="shared" si="17"/>
        <v>0</v>
      </c>
      <c r="DO51" s="1104">
        <v>4</v>
      </c>
      <c r="DP51" s="1105" t="e">
        <f t="shared" si="108"/>
        <v>#DIV/0!</v>
      </c>
      <c r="DQ51" s="1105" t="e">
        <f t="shared" si="109"/>
        <v>#DIV/0!</v>
      </c>
      <c r="DR51" s="1105" t="e">
        <f t="shared" si="110"/>
        <v>#DIV/0!</v>
      </c>
      <c r="DS51" s="1105">
        <f t="shared" si="111"/>
        <v>0</v>
      </c>
      <c r="DT51" s="1106" t="e">
        <f t="shared" si="112"/>
        <v>#DIV/0!</v>
      </c>
      <c r="DU51" s="1105">
        <v>2.0000000000000001E-4</v>
      </c>
      <c r="DV51" s="1105" t="e">
        <f t="shared" si="113"/>
        <v>#DIV/0!</v>
      </c>
      <c r="DW51" s="1105" t="e">
        <f t="shared" si="114"/>
        <v>#DIV/0!</v>
      </c>
      <c r="DX51" s="494"/>
      <c r="DY51" s="542"/>
      <c r="DZ51" s="543">
        <v>44</v>
      </c>
      <c r="EA51" s="544">
        <f t="shared" si="18"/>
        <v>0</v>
      </c>
      <c r="EB51" s="544">
        <f t="shared" si="19"/>
        <v>0</v>
      </c>
      <c r="EC51" s="1104">
        <v>4</v>
      </c>
      <c r="ED51" s="1105" t="e">
        <f t="shared" si="115"/>
        <v>#DIV/0!</v>
      </c>
      <c r="EE51" s="1105" t="e">
        <f t="shared" si="116"/>
        <v>#DIV/0!</v>
      </c>
      <c r="EF51" s="1105" t="e">
        <f t="shared" si="117"/>
        <v>#DIV/0!</v>
      </c>
      <c r="EG51" s="1105">
        <f t="shared" si="118"/>
        <v>0</v>
      </c>
      <c r="EH51" s="1106" t="e">
        <f t="shared" si="119"/>
        <v>#DIV/0!</v>
      </c>
      <c r="EI51" s="1105">
        <v>2.0000000000000001E-4</v>
      </c>
      <c r="EJ51" s="1105" t="e">
        <f t="shared" si="120"/>
        <v>#DIV/0!</v>
      </c>
      <c r="EK51" s="1105" t="e">
        <f t="shared" si="121"/>
        <v>#DIV/0!</v>
      </c>
      <c r="EL51" s="1072"/>
      <c r="EM51" s="542"/>
      <c r="EN51" s="543">
        <v>44</v>
      </c>
      <c r="EO51" s="544">
        <f t="shared" si="20"/>
        <v>0</v>
      </c>
      <c r="EP51" s="544">
        <f t="shared" si="21"/>
        <v>0</v>
      </c>
      <c r="EQ51" s="1104">
        <v>4</v>
      </c>
      <c r="ER51" s="1105" t="e">
        <f t="shared" si="122"/>
        <v>#DIV/0!</v>
      </c>
      <c r="ES51" s="1105" t="e">
        <f t="shared" si="123"/>
        <v>#DIV/0!</v>
      </c>
      <c r="ET51" s="1105" t="e">
        <f t="shared" si="124"/>
        <v>#DIV/0!</v>
      </c>
      <c r="EU51" s="1105">
        <f t="shared" si="125"/>
        <v>0</v>
      </c>
      <c r="EV51" s="1106" t="e">
        <f t="shared" si="126"/>
        <v>#DIV/0!</v>
      </c>
      <c r="EW51" s="1105">
        <v>2.0000000000000001E-4</v>
      </c>
      <c r="EX51" s="1105" t="e">
        <f t="shared" si="127"/>
        <v>#DIV/0!</v>
      </c>
      <c r="EY51" s="1105" t="e">
        <f t="shared" si="128"/>
        <v>#DIV/0!</v>
      </c>
      <c r="EZ51" s="1129"/>
      <c r="FA51" s="542"/>
      <c r="FB51" s="543">
        <v>44</v>
      </c>
      <c r="FC51" s="544">
        <f t="shared" si="22"/>
        <v>0</v>
      </c>
      <c r="FD51" s="544">
        <f t="shared" si="23"/>
        <v>0</v>
      </c>
      <c r="FE51" s="1104">
        <v>4</v>
      </c>
      <c r="FF51" s="1105" t="e">
        <f t="shared" si="129"/>
        <v>#DIV/0!</v>
      </c>
      <c r="FG51" s="1105" t="e">
        <f t="shared" si="130"/>
        <v>#DIV/0!</v>
      </c>
      <c r="FH51" s="1105" t="e">
        <f t="shared" si="131"/>
        <v>#DIV/0!</v>
      </c>
      <c r="FI51" s="1105">
        <f t="shared" si="132"/>
        <v>0</v>
      </c>
      <c r="FJ51" s="1106" t="e">
        <f t="shared" si="133"/>
        <v>#DIV/0!</v>
      </c>
      <c r="FK51" s="1105">
        <v>2.0000000000000001E-4</v>
      </c>
      <c r="FL51" s="1105" t="e">
        <f t="shared" si="134"/>
        <v>#DIV/0!</v>
      </c>
      <c r="FM51" s="1105" t="e">
        <f t="shared" si="135"/>
        <v>#DIV/0!</v>
      </c>
      <c r="FO51" s="542"/>
      <c r="FP51" s="543">
        <v>44</v>
      </c>
      <c r="FQ51" s="544">
        <f t="shared" si="24"/>
        <v>0</v>
      </c>
      <c r="FR51" s="544">
        <f t="shared" si="25"/>
        <v>0</v>
      </c>
      <c r="FS51" s="1104">
        <v>4</v>
      </c>
      <c r="FT51" s="1105" t="e">
        <f t="shared" si="136"/>
        <v>#DIV/0!</v>
      </c>
      <c r="FU51" s="1105" t="e">
        <f t="shared" si="137"/>
        <v>#DIV/0!</v>
      </c>
      <c r="FV51" s="1105" t="e">
        <f t="shared" si="138"/>
        <v>#DIV/0!</v>
      </c>
      <c r="FW51" s="1105">
        <f t="shared" si="139"/>
        <v>0</v>
      </c>
      <c r="FX51" s="1106" t="e">
        <f t="shared" si="140"/>
        <v>#DIV/0!</v>
      </c>
      <c r="FY51" s="1105">
        <v>2.0000000000000001E-4</v>
      </c>
      <c r="FZ51" s="1105" t="e">
        <f t="shared" si="141"/>
        <v>#DIV/0!</v>
      </c>
      <c r="GA51" s="1105" t="e">
        <f t="shared" si="142"/>
        <v>#DIV/0!</v>
      </c>
      <c r="GB51" s="622"/>
      <c r="GC51" s="542"/>
      <c r="GD51" s="543">
        <v>44</v>
      </c>
      <c r="GE51" s="544">
        <f t="shared" si="26"/>
        <v>0</v>
      </c>
      <c r="GF51" s="544">
        <f t="shared" si="27"/>
        <v>0</v>
      </c>
      <c r="GG51" s="1104">
        <v>4</v>
      </c>
      <c r="GH51" s="1105" t="e">
        <f t="shared" si="143"/>
        <v>#DIV/0!</v>
      </c>
      <c r="GI51" s="1105" t="e">
        <f t="shared" si="144"/>
        <v>#DIV/0!</v>
      </c>
      <c r="GJ51" s="1105" t="e">
        <f t="shared" si="145"/>
        <v>#DIV/0!</v>
      </c>
      <c r="GK51" s="1105">
        <f t="shared" si="146"/>
        <v>0</v>
      </c>
      <c r="GL51" s="1106" t="e">
        <f t="shared" si="147"/>
        <v>#DIV/0!</v>
      </c>
      <c r="GM51" s="1105">
        <v>2.0000000000000001E-4</v>
      </c>
      <c r="GN51" s="1105" t="e">
        <f t="shared" si="148"/>
        <v>#DIV/0!</v>
      </c>
      <c r="GO51" s="1105" t="e">
        <f t="shared" si="149"/>
        <v>#DIV/0!</v>
      </c>
      <c r="GP51" s="551"/>
      <c r="GQ51" s="542"/>
      <c r="GR51" s="543">
        <v>44</v>
      </c>
      <c r="GS51" s="544">
        <f t="shared" si="28"/>
        <v>0</v>
      </c>
      <c r="GT51" s="544">
        <f t="shared" si="29"/>
        <v>0</v>
      </c>
      <c r="GU51" s="1104">
        <v>4</v>
      </c>
      <c r="GV51" s="1105" t="e">
        <f t="shared" si="150"/>
        <v>#DIV/0!</v>
      </c>
      <c r="GW51" s="1105" t="e">
        <f t="shared" si="151"/>
        <v>#DIV/0!</v>
      </c>
      <c r="GX51" s="1105" t="e">
        <f t="shared" si="152"/>
        <v>#DIV/0!</v>
      </c>
      <c r="GY51" s="1105">
        <f t="shared" si="153"/>
        <v>0</v>
      </c>
      <c r="GZ51" s="1106" t="e">
        <f t="shared" si="154"/>
        <v>#DIV/0!</v>
      </c>
      <c r="HA51" s="1105">
        <v>2.0000000000000001E-4</v>
      </c>
      <c r="HB51" s="1105" t="e">
        <f t="shared" si="155"/>
        <v>#DIV/0!</v>
      </c>
      <c r="HC51" s="1105" t="e">
        <f t="shared" si="156"/>
        <v>#DIV/0!</v>
      </c>
      <c r="HD51" s="552"/>
      <c r="HE51" s="542"/>
      <c r="HF51" s="543">
        <v>44</v>
      </c>
      <c r="HG51" s="544">
        <f t="shared" si="30"/>
        <v>0</v>
      </c>
      <c r="HH51" s="544">
        <f t="shared" si="31"/>
        <v>0</v>
      </c>
      <c r="HI51" s="1104">
        <v>4</v>
      </c>
      <c r="HJ51" s="1105" t="e">
        <f t="shared" si="157"/>
        <v>#DIV/0!</v>
      </c>
      <c r="HK51" s="1105" t="e">
        <f t="shared" si="158"/>
        <v>#DIV/0!</v>
      </c>
      <c r="HL51" s="1105" t="e">
        <f t="shared" si="159"/>
        <v>#DIV/0!</v>
      </c>
      <c r="HM51" s="1105">
        <f t="shared" si="160"/>
        <v>0</v>
      </c>
      <c r="HN51" s="1106" t="e">
        <f t="shared" si="161"/>
        <v>#DIV/0!</v>
      </c>
      <c r="HO51" s="1105">
        <v>2.0000000000000001E-4</v>
      </c>
      <c r="HP51" s="1105" t="e">
        <f t="shared" si="162"/>
        <v>#DIV/0!</v>
      </c>
      <c r="HQ51" s="1105" t="e">
        <f t="shared" si="163"/>
        <v>#DIV/0!</v>
      </c>
      <c r="HR51" s="552"/>
      <c r="HS51" s="542"/>
      <c r="HT51" s="543">
        <v>44</v>
      </c>
      <c r="HU51" s="544">
        <f t="shared" si="32"/>
        <v>0</v>
      </c>
      <c r="HV51" s="544">
        <f t="shared" si="33"/>
        <v>0</v>
      </c>
      <c r="HW51" s="1104">
        <v>4</v>
      </c>
      <c r="HX51" s="1105" t="e">
        <f t="shared" si="164"/>
        <v>#DIV/0!</v>
      </c>
      <c r="HY51" s="1105" t="e">
        <f t="shared" si="165"/>
        <v>#DIV/0!</v>
      </c>
      <c r="HZ51" s="1105" t="e">
        <f t="shared" si="166"/>
        <v>#DIV/0!</v>
      </c>
      <c r="IA51" s="1105">
        <f t="shared" si="167"/>
        <v>0</v>
      </c>
      <c r="IB51" s="1106" t="e">
        <f t="shared" si="168"/>
        <v>#DIV/0!</v>
      </c>
      <c r="IC51" s="1105">
        <v>2.0000000000000001E-4</v>
      </c>
      <c r="ID51" s="1105" t="e">
        <f t="shared" si="169"/>
        <v>#DIV/0!</v>
      </c>
      <c r="IE51" s="1105" t="e">
        <f t="shared" si="170"/>
        <v>#DIV/0!</v>
      </c>
      <c r="IF51" s="647"/>
      <c r="IG51" s="542"/>
      <c r="IH51" s="543">
        <v>44</v>
      </c>
      <c r="II51" s="544">
        <f t="shared" si="34"/>
        <v>0</v>
      </c>
      <c r="IJ51" s="544">
        <f t="shared" si="35"/>
        <v>0</v>
      </c>
      <c r="IK51" s="643">
        <v>4</v>
      </c>
      <c r="IL51" s="644" t="e">
        <f t="shared" si="171"/>
        <v>#DIV/0!</v>
      </c>
      <c r="IM51" s="644" t="e">
        <f t="shared" si="172"/>
        <v>#DIV/0!</v>
      </c>
      <c r="IN51" s="644" t="e">
        <f t="shared" si="173"/>
        <v>#DIV/0!</v>
      </c>
      <c r="IO51" s="644">
        <f t="shared" si="174"/>
        <v>0</v>
      </c>
      <c r="IP51" s="645" t="e">
        <f t="shared" si="175"/>
        <v>#DIV/0!</v>
      </c>
      <c r="IQ51" s="644">
        <v>2.0000000000000001E-4</v>
      </c>
      <c r="IR51" s="644" t="e">
        <f t="shared" si="176"/>
        <v>#DIV/0!</v>
      </c>
      <c r="IS51" s="644" t="e">
        <f t="shared" si="177"/>
        <v>#DIV/0!</v>
      </c>
    </row>
    <row r="52" spans="1:256" s="497" customFormat="1">
      <c r="A52" s="494"/>
      <c r="B52" s="528"/>
      <c r="C52" s="542"/>
      <c r="D52" s="543">
        <v>45</v>
      </c>
      <c r="E52" s="544">
        <f t="shared" si="0"/>
        <v>0</v>
      </c>
      <c r="F52" s="544">
        <f t="shared" si="1"/>
        <v>0</v>
      </c>
      <c r="G52" s="1104">
        <v>5</v>
      </c>
      <c r="H52" s="1105" t="e">
        <f t="shared" si="52"/>
        <v>#DIV/0!</v>
      </c>
      <c r="I52" s="1105" t="e">
        <f t="shared" si="53"/>
        <v>#DIV/0!</v>
      </c>
      <c r="J52" s="1105" t="e">
        <f t="shared" si="54"/>
        <v>#DIV/0!</v>
      </c>
      <c r="K52" s="1105">
        <f t="shared" si="55"/>
        <v>0</v>
      </c>
      <c r="L52" s="1106" t="e">
        <f t="shared" si="56"/>
        <v>#DIV/0!</v>
      </c>
      <c r="M52" s="1105">
        <v>0</v>
      </c>
      <c r="N52" s="1105" t="e">
        <f t="shared" si="57"/>
        <v>#DIV/0!</v>
      </c>
      <c r="O52" s="1105" t="e">
        <f t="shared" si="58"/>
        <v>#DIV/0!</v>
      </c>
      <c r="P52" s="494"/>
      <c r="Q52" s="542"/>
      <c r="R52" s="543">
        <v>45</v>
      </c>
      <c r="S52" s="544">
        <f t="shared" si="2"/>
        <v>0</v>
      </c>
      <c r="T52" s="544">
        <f t="shared" si="3"/>
        <v>0</v>
      </c>
      <c r="U52" s="1104">
        <v>5</v>
      </c>
      <c r="V52" s="1105" t="e">
        <f t="shared" si="59"/>
        <v>#DIV/0!</v>
      </c>
      <c r="W52" s="1105" t="e">
        <f t="shared" si="60"/>
        <v>#DIV/0!</v>
      </c>
      <c r="X52" s="1105" t="e">
        <f t="shared" si="61"/>
        <v>#DIV/0!</v>
      </c>
      <c r="Y52" s="1105">
        <f t="shared" si="62"/>
        <v>0</v>
      </c>
      <c r="Z52" s="1106" t="e">
        <f t="shared" si="63"/>
        <v>#DIV/0!</v>
      </c>
      <c r="AA52" s="1105">
        <v>0</v>
      </c>
      <c r="AB52" s="1105" t="e">
        <f t="shared" si="64"/>
        <v>#DIV/0!</v>
      </c>
      <c r="AC52" s="1105" t="e">
        <f t="shared" si="65"/>
        <v>#DIV/0!</v>
      </c>
      <c r="AD52" s="1072"/>
      <c r="AE52" s="542"/>
      <c r="AF52" s="543">
        <v>45</v>
      </c>
      <c r="AG52" s="544">
        <f t="shared" si="4"/>
        <v>0</v>
      </c>
      <c r="AH52" s="544">
        <f t="shared" si="5"/>
        <v>0</v>
      </c>
      <c r="AI52" s="1104">
        <v>5</v>
      </c>
      <c r="AJ52" s="1105" t="e">
        <f t="shared" si="66"/>
        <v>#DIV/0!</v>
      </c>
      <c r="AK52" s="1105" t="e">
        <f t="shared" si="67"/>
        <v>#DIV/0!</v>
      </c>
      <c r="AL52" s="1105" t="e">
        <f t="shared" si="68"/>
        <v>#DIV/0!</v>
      </c>
      <c r="AM52" s="1105">
        <f t="shared" si="69"/>
        <v>0</v>
      </c>
      <c r="AN52" s="1106" t="e">
        <f t="shared" si="70"/>
        <v>#DIV/0!</v>
      </c>
      <c r="AO52" s="1105">
        <v>0</v>
      </c>
      <c r="AP52" s="1105" t="e">
        <f t="shared" si="71"/>
        <v>#DIV/0!</v>
      </c>
      <c r="AQ52" s="1105" t="e">
        <f t="shared" si="72"/>
        <v>#DIV/0!</v>
      </c>
      <c r="AR52" s="1072"/>
      <c r="AS52" s="1130"/>
      <c r="AT52" s="543">
        <v>45</v>
      </c>
      <c r="AU52" s="544">
        <f t="shared" si="6"/>
        <v>0</v>
      </c>
      <c r="AV52" s="544">
        <f t="shared" si="7"/>
        <v>0</v>
      </c>
      <c r="AW52" s="1104">
        <v>5</v>
      </c>
      <c r="AX52" s="1105" t="e">
        <f t="shared" si="73"/>
        <v>#DIV/0!</v>
      </c>
      <c r="AY52" s="1105" t="e">
        <f t="shared" si="74"/>
        <v>#DIV/0!</v>
      </c>
      <c r="AZ52" s="1105" t="e">
        <f t="shared" si="75"/>
        <v>#DIV/0!</v>
      </c>
      <c r="BA52" s="1105">
        <f t="shared" si="76"/>
        <v>0</v>
      </c>
      <c r="BB52" s="1106" t="e">
        <f t="shared" si="77"/>
        <v>#DIV/0!</v>
      </c>
      <c r="BC52" s="1105">
        <v>0</v>
      </c>
      <c r="BD52" s="1105" t="e">
        <f t="shared" si="78"/>
        <v>#DIV/0!</v>
      </c>
      <c r="BE52" s="1105" t="e">
        <f t="shared" si="79"/>
        <v>#DIV/0!</v>
      </c>
      <c r="BF52" s="1072"/>
      <c r="BG52" s="1130"/>
      <c r="BH52" s="543">
        <v>45</v>
      </c>
      <c r="BI52" s="544">
        <f t="shared" si="8"/>
        <v>0</v>
      </c>
      <c r="BJ52" s="544">
        <f t="shared" si="9"/>
        <v>0</v>
      </c>
      <c r="BK52" s="1104">
        <v>5</v>
      </c>
      <c r="BL52" s="1105" t="e">
        <f t="shared" si="80"/>
        <v>#DIV/0!</v>
      </c>
      <c r="BM52" s="1105" t="e">
        <f t="shared" si="81"/>
        <v>#DIV/0!</v>
      </c>
      <c r="BN52" s="1105" t="e">
        <f t="shared" si="82"/>
        <v>#DIV/0!</v>
      </c>
      <c r="BO52" s="1105">
        <f t="shared" si="83"/>
        <v>0</v>
      </c>
      <c r="BP52" s="1106" t="e">
        <f t="shared" si="84"/>
        <v>#DIV/0!</v>
      </c>
      <c r="BQ52" s="1105">
        <v>0</v>
      </c>
      <c r="BR52" s="1105" t="e">
        <f t="shared" si="85"/>
        <v>#DIV/0!</v>
      </c>
      <c r="BS52" s="1105" t="e">
        <f t="shared" si="86"/>
        <v>#DIV/0!</v>
      </c>
      <c r="BT52" s="1072"/>
      <c r="BU52" s="1130"/>
      <c r="BV52" s="543">
        <v>45</v>
      </c>
      <c r="BW52" s="544">
        <f t="shared" si="10"/>
        <v>0</v>
      </c>
      <c r="BX52" s="544">
        <f t="shared" si="11"/>
        <v>0</v>
      </c>
      <c r="BY52" s="1104">
        <v>5</v>
      </c>
      <c r="BZ52" s="1105" t="e">
        <f t="shared" si="87"/>
        <v>#DIV/0!</v>
      </c>
      <c r="CA52" s="1105" t="e">
        <f t="shared" si="88"/>
        <v>#DIV/0!</v>
      </c>
      <c r="CB52" s="1105" t="e">
        <f t="shared" si="89"/>
        <v>#DIV/0!</v>
      </c>
      <c r="CC52" s="1105">
        <f t="shared" si="90"/>
        <v>0</v>
      </c>
      <c r="CD52" s="1106" t="e">
        <f t="shared" si="91"/>
        <v>#DIV/0!</v>
      </c>
      <c r="CE52" s="1105">
        <v>0</v>
      </c>
      <c r="CF52" s="1105" t="e">
        <f t="shared" si="92"/>
        <v>#DIV/0!</v>
      </c>
      <c r="CG52" s="1105" t="e">
        <f t="shared" si="93"/>
        <v>#DIV/0!</v>
      </c>
      <c r="CH52" s="1072"/>
      <c r="CI52" s="1130"/>
      <c r="CJ52" s="543">
        <v>45</v>
      </c>
      <c r="CK52" s="544">
        <f t="shared" si="12"/>
        <v>0</v>
      </c>
      <c r="CL52" s="544">
        <f t="shared" si="13"/>
        <v>0</v>
      </c>
      <c r="CM52" s="1104">
        <v>5</v>
      </c>
      <c r="CN52" s="1105" t="e">
        <f t="shared" si="94"/>
        <v>#DIV/0!</v>
      </c>
      <c r="CO52" s="1105" t="e">
        <f t="shared" si="95"/>
        <v>#DIV/0!</v>
      </c>
      <c r="CP52" s="1105" t="e">
        <f t="shared" si="96"/>
        <v>#DIV/0!</v>
      </c>
      <c r="CQ52" s="1105">
        <f t="shared" si="97"/>
        <v>0</v>
      </c>
      <c r="CR52" s="1106" t="e">
        <f t="shared" si="98"/>
        <v>#DIV/0!</v>
      </c>
      <c r="CS52" s="1105">
        <v>0</v>
      </c>
      <c r="CT52" s="1105" t="e">
        <f t="shared" si="99"/>
        <v>#DIV/0!</v>
      </c>
      <c r="CU52" s="1105" t="e">
        <f t="shared" si="100"/>
        <v>#DIV/0!</v>
      </c>
      <c r="CV52" s="494"/>
      <c r="CW52" s="542"/>
      <c r="CX52" s="543">
        <v>45</v>
      </c>
      <c r="CY52" s="544">
        <f t="shared" si="14"/>
        <v>0</v>
      </c>
      <c r="CZ52" s="544">
        <f t="shared" si="15"/>
        <v>0</v>
      </c>
      <c r="DA52" s="1104">
        <v>5</v>
      </c>
      <c r="DB52" s="1105" t="e">
        <f t="shared" si="101"/>
        <v>#DIV/0!</v>
      </c>
      <c r="DC52" s="1105" t="e">
        <f t="shared" si="102"/>
        <v>#DIV/0!</v>
      </c>
      <c r="DD52" s="1105" t="e">
        <f t="shared" si="103"/>
        <v>#DIV/0!</v>
      </c>
      <c r="DE52" s="1105">
        <f t="shared" si="104"/>
        <v>0</v>
      </c>
      <c r="DF52" s="1106" t="e">
        <f t="shared" si="105"/>
        <v>#DIV/0!</v>
      </c>
      <c r="DG52" s="1105">
        <v>0</v>
      </c>
      <c r="DH52" s="1105" t="e">
        <f t="shared" si="106"/>
        <v>#DIV/0!</v>
      </c>
      <c r="DI52" s="1105" t="e">
        <f t="shared" si="107"/>
        <v>#DIV/0!</v>
      </c>
      <c r="DJ52" s="1072"/>
      <c r="DK52" s="542"/>
      <c r="DL52" s="543">
        <v>45</v>
      </c>
      <c r="DM52" s="544">
        <f t="shared" si="16"/>
        <v>0</v>
      </c>
      <c r="DN52" s="544">
        <f t="shared" si="17"/>
        <v>0</v>
      </c>
      <c r="DO52" s="1104">
        <v>5</v>
      </c>
      <c r="DP52" s="1105" t="e">
        <f t="shared" si="108"/>
        <v>#DIV/0!</v>
      </c>
      <c r="DQ52" s="1105" t="e">
        <f t="shared" si="109"/>
        <v>#DIV/0!</v>
      </c>
      <c r="DR52" s="1105" t="e">
        <f t="shared" si="110"/>
        <v>#DIV/0!</v>
      </c>
      <c r="DS52" s="1105">
        <f t="shared" si="111"/>
        <v>0</v>
      </c>
      <c r="DT52" s="1106" t="e">
        <f t="shared" si="112"/>
        <v>#DIV/0!</v>
      </c>
      <c r="DU52" s="1105">
        <v>0</v>
      </c>
      <c r="DV52" s="1105" t="e">
        <f t="shared" si="113"/>
        <v>#DIV/0!</v>
      </c>
      <c r="DW52" s="1105" t="e">
        <f t="shared" si="114"/>
        <v>#DIV/0!</v>
      </c>
      <c r="DX52" s="494"/>
      <c r="DY52" s="542"/>
      <c r="DZ52" s="543">
        <v>45</v>
      </c>
      <c r="EA52" s="544">
        <f t="shared" si="18"/>
        <v>0</v>
      </c>
      <c r="EB52" s="544">
        <f t="shared" si="19"/>
        <v>0</v>
      </c>
      <c r="EC52" s="1104">
        <v>5</v>
      </c>
      <c r="ED52" s="1105" t="e">
        <f t="shared" si="115"/>
        <v>#DIV/0!</v>
      </c>
      <c r="EE52" s="1105" t="e">
        <f t="shared" si="116"/>
        <v>#DIV/0!</v>
      </c>
      <c r="EF52" s="1105" t="e">
        <f t="shared" si="117"/>
        <v>#DIV/0!</v>
      </c>
      <c r="EG52" s="1105">
        <f t="shared" si="118"/>
        <v>0</v>
      </c>
      <c r="EH52" s="1106" t="e">
        <f t="shared" si="119"/>
        <v>#DIV/0!</v>
      </c>
      <c r="EI52" s="1105">
        <v>0</v>
      </c>
      <c r="EJ52" s="1105" t="e">
        <f t="shared" si="120"/>
        <v>#DIV/0!</v>
      </c>
      <c r="EK52" s="1105" t="e">
        <f t="shared" si="121"/>
        <v>#DIV/0!</v>
      </c>
      <c r="EL52" s="1072"/>
      <c r="EM52" s="542"/>
      <c r="EN52" s="543">
        <v>45</v>
      </c>
      <c r="EO52" s="544">
        <f t="shared" si="20"/>
        <v>0</v>
      </c>
      <c r="EP52" s="544">
        <f t="shared" si="21"/>
        <v>0</v>
      </c>
      <c r="EQ52" s="1104">
        <v>5</v>
      </c>
      <c r="ER52" s="1105" t="e">
        <f t="shared" si="122"/>
        <v>#DIV/0!</v>
      </c>
      <c r="ES52" s="1105" t="e">
        <f t="shared" si="123"/>
        <v>#DIV/0!</v>
      </c>
      <c r="ET52" s="1105" t="e">
        <f t="shared" si="124"/>
        <v>#DIV/0!</v>
      </c>
      <c r="EU52" s="1105">
        <f t="shared" si="125"/>
        <v>0</v>
      </c>
      <c r="EV52" s="1106" t="e">
        <f t="shared" si="126"/>
        <v>#DIV/0!</v>
      </c>
      <c r="EW52" s="1105">
        <v>0</v>
      </c>
      <c r="EX52" s="1105" t="e">
        <f t="shared" si="127"/>
        <v>#DIV/0!</v>
      </c>
      <c r="EY52" s="1105" t="e">
        <f t="shared" si="128"/>
        <v>#DIV/0!</v>
      </c>
      <c r="EZ52" s="1129"/>
      <c r="FA52" s="542"/>
      <c r="FB52" s="543">
        <v>45</v>
      </c>
      <c r="FC52" s="544">
        <f t="shared" si="22"/>
        <v>0</v>
      </c>
      <c r="FD52" s="544">
        <f t="shared" si="23"/>
        <v>0</v>
      </c>
      <c r="FE52" s="1104">
        <v>5</v>
      </c>
      <c r="FF52" s="1105" t="e">
        <f t="shared" si="129"/>
        <v>#DIV/0!</v>
      </c>
      <c r="FG52" s="1105" t="e">
        <f t="shared" si="130"/>
        <v>#DIV/0!</v>
      </c>
      <c r="FH52" s="1105" t="e">
        <f t="shared" si="131"/>
        <v>#DIV/0!</v>
      </c>
      <c r="FI52" s="1105">
        <f t="shared" si="132"/>
        <v>0</v>
      </c>
      <c r="FJ52" s="1106" t="e">
        <f t="shared" si="133"/>
        <v>#DIV/0!</v>
      </c>
      <c r="FK52" s="1105">
        <v>0</v>
      </c>
      <c r="FL52" s="1105" t="e">
        <f t="shared" si="134"/>
        <v>#DIV/0!</v>
      </c>
      <c r="FM52" s="1105" t="e">
        <f t="shared" si="135"/>
        <v>#DIV/0!</v>
      </c>
      <c r="FO52" s="542"/>
      <c r="FP52" s="543">
        <v>45</v>
      </c>
      <c r="FQ52" s="544">
        <f t="shared" si="24"/>
        <v>0</v>
      </c>
      <c r="FR52" s="544">
        <f t="shared" si="25"/>
        <v>0</v>
      </c>
      <c r="FS52" s="1104">
        <v>5</v>
      </c>
      <c r="FT52" s="1105" t="e">
        <f t="shared" si="136"/>
        <v>#DIV/0!</v>
      </c>
      <c r="FU52" s="1105" t="e">
        <f t="shared" si="137"/>
        <v>#DIV/0!</v>
      </c>
      <c r="FV52" s="1105" t="e">
        <f t="shared" si="138"/>
        <v>#DIV/0!</v>
      </c>
      <c r="FW52" s="1105">
        <f t="shared" si="139"/>
        <v>0</v>
      </c>
      <c r="FX52" s="1106" t="e">
        <f t="shared" si="140"/>
        <v>#DIV/0!</v>
      </c>
      <c r="FY52" s="1105">
        <v>0</v>
      </c>
      <c r="FZ52" s="1105" t="e">
        <f t="shared" si="141"/>
        <v>#DIV/0!</v>
      </c>
      <c r="GA52" s="1105" t="e">
        <f t="shared" si="142"/>
        <v>#DIV/0!</v>
      </c>
      <c r="GB52" s="622"/>
      <c r="GC52" s="542"/>
      <c r="GD52" s="543">
        <v>45</v>
      </c>
      <c r="GE52" s="544">
        <f t="shared" si="26"/>
        <v>0</v>
      </c>
      <c r="GF52" s="544">
        <f t="shared" si="27"/>
        <v>0</v>
      </c>
      <c r="GG52" s="1104">
        <v>5</v>
      </c>
      <c r="GH52" s="1105" t="e">
        <f t="shared" si="143"/>
        <v>#DIV/0!</v>
      </c>
      <c r="GI52" s="1105" t="e">
        <f t="shared" si="144"/>
        <v>#DIV/0!</v>
      </c>
      <c r="GJ52" s="1105" t="e">
        <f t="shared" si="145"/>
        <v>#DIV/0!</v>
      </c>
      <c r="GK52" s="1105">
        <f t="shared" si="146"/>
        <v>0</v>
      </c>
      <c r="GL52" s="1106" t="e">
        <f t="shared" si="147"/>
        <v>#DIV/0!</v>
      </c>
      <c r="GM52" s="1105">
        <v>0</v>
      </c>
      <c r="GN52" s="1105" t="e">
        <f t="shared" si="148"/>
        <v>#DIV/0!</v>
      </c>
      <c r="GO52" s="1105" t="e">
        <f t="shared" si="149"/>
        <v>#DIV/0!</v>
      </c>
      <c r="GP52" s="551"/>
      <c r="GQ52" s="542"/>
      <c r="GR52" s="543">
        <v>45</v>
      </c>
      <c r="GS52" s="544">
        <f t="shared" si="28"/>
        <v>0</v>
      </c>
      <c r="GT52" s="544">
        <f t="shared" si="29"/>
        <v>0</v>
      </c>
      <c r="GU52" s="1104">
        <v>5</v>
      </c>
      <c r="GV52" s="1105" t="e">
        <f t="shared" si="150"/>
        <v>#DIV/0!</v>
      </c>
      <c r="GW52" s="1105" t="e">
        <f t="shared" si="151"/>
        <v>#DIV/0!</v>
      </c>
      <c r="GX52" s="1105" t="e">
        <f t="shared" si="152"/>
        <v>#DIV/0!</v>
      </c>
      <c r="GY52" s="1105">
        <f t="shared" si="153"/>
        <v>0</v>
      </c>
      <c r="GZ52" s="1106" t="e">
        <f t="shared" si="154"/>
        <v>#DIV/0!</v>
      </c>
      <c r="HA52" s="1105">
        <v>0</v>
      </c>
      <c r="HB52" s="1105" t="e">
        <f t="shared" si="155"/>
        <v>#DIV/0!</v>
      </c>
      <c r="HC52" s="1105" t="e">
        <f t="shared" si="156"/>
        <v>#DIV/0!</v>
      </c>
      <c r="HD52" s="552"/>
      <c r="HE52" s="542"/>
      <c r="HF52" s="543">
        <v>45</v>
      </c>
      <c r="HG52" s="544">
        <f t="shared" si="30"/>
        <v>0</v>
      </c>
      <c r="HH52" s="544">
        <f t="shared" si="31"/>
        <v>0</v>
      </c>
      <c r="HI52" s="1104">
        <v>5</v>
      </c>
      <c r="HJ52" s="1105" t="e">
        <f t="shared" si="157"/>
        <v>#DIV/0!</v>
      </c>
      <c r="HK52" s="1105" t="e">
        <f t="shared" si="158"/>
        <v>#DIV/0!</v>
      </c>
      <c r="HL52" s="1105" t="e">
        <f t="shared" si="159"/>
        <v>#DIV/0!</v>
      </c>
      <c r="HM52" s="1105">
        <f t="shared" si="160"/>
        <v>0</v>
      </c>
      <c r="HN52" s="1106" t="e">
        <f t="shared" si="161"/>
        <v>#DIV/0!</v>
      </c>
      <c r="HO52" s="1105">
        <v>0</v>
      </c>
      <c r="HP52" s="1105" t="e">
        <f t="shared" si="162"/>
        <v>#DIV/0!</v>
      </c>
      <c r="HQ52" s="1105" t="e">
        <f t="shared" si="163"/>
        <v>#DIV/0!</v>
      </c>
      <c r="HR52" s="552"/>
      <c r="HS52" s="542"/>
      <c r="HT52" s="543">
        <v>45</v>
      </c>
      <c r="HU52" s="544">
        <f t="shared" si="32"/>
        <v>0</v>
      </c>
      <c r="HV52" s="544">
        <f t="shared" si="33"/>
        <v>0</v>
      </c>
      <c r="HW52" s="1104">
        <v>5</v>
      </c>
      <c r="HX52" s="1105" t="e">
        <f t="shared" si="164"/>
        <v>#DIV/0!</v>
      </c>
      <c r="HY52" s="1105" t="e">
        <f t="shared" si="165"/>
        <v>#DIV/0!</v>
      </c>
      <c r="HZ52" s="1105" t="e">
        <f t="shared" si="166"/>
        <v>#DIV/0!</v>
      </c>
      <c r="IA52" s="1105">
        <f t="shared" si="167"/>
        <v>0</v>
      </c>
      <c r="IB52" s="1106" t="e">
        <f t="shared" si="168"/>
        <v>#DIV/0!</v>
      </c>
      <c r="IC52" s="1105">
        <v>0</v>
      </c>
      <c r="ID52" s="1105" t="e">
        <f t="shared" si="169"/>
        <v>#DIV/0!</v>
      </c>
      <c r="IE52" s="1105" t="e">
        <f t="shared" si="170"/>
        <v>#DIV/0!</v>
      </c>
      <c r="IF52" s="647"/>
      <c r="IG52" s="542"/>
      <c r="IH52" s="543">
        <v>45</v>
      </c>
      <c r="II52" s="544">
        <f t="shared" si="34"/>
        <v>0</v>
      </c>
      <c r="IJ52" s="544">
        <f t="shared" si="35"/>
        <v>0</v>
      </c>
      <c r="IK52" s="643">
        <v>5</v>
      </c>
      <c r="IL52" s="644" t="e">
        <f t="shared" si="171"/>
        <v>#DIV/0!</v>
      </c>
      <c r="IM52" s="644" t="e">
        <f t="shared" si="172"/>
        <v>#DIV/0!</v>
      </c>
      <c r="IN52" s="644" t="e">
        <f t="shared" si="173"/>
        <v>#DIV/0!</v>
      </c>
      <c r="IO52" s="644">
        <f t="shared" si="174"/>
        <v>0</v>
      </c>
      <c r="IP52" s="645" t="e">
        <f t="shared" si="175"/>
        <v>#DIV/0!</v>
      </c>
      <c r="IQ52" s="644">
        <v>0</v>
      </c>
      <c r="IR52" s="644" t="e">
        <f t="shared" si="176"/>
        <v>#DIV/0!</v>
      </c>
      <c r="IS52" s="644" t="e">
        <f t="shared" si="177"/>
        <v>#DIV/0!</v>
      </c>
    </row>
    <row r="53" spans="1:256" s="497" customFormat="1" ht="16" thickBot="1">
      <c r="A53" s="494"/>
      <c r="B53" s="528"/>
      <c r="C53" s="542"/>
      <c r="D53" s="543">
        <v>46</v>
      </c>
      <c r="E53" s="544">
        <f t="shared" si="0"/>
        <v>0</v>
      </c>
      <c r="F53" s="544">
        <f t="shared" si="1"/>
        <v>0</v>
      </c>
      <c r="G53" s="1108">
        <v>6</v>
      </c>
      <c r="H53" s="1105" t="e">
        <f t="shared" si="52"/>
        <v>#DIV/0!</v>
      </c>
      <c r="I53" s="1105" t="e">
        <f t="shared" si="53"/>
        <v>#DIV/0!</v>
      </c>
      <c r="J53" s="1105" t="e">
        <f t="shared" si="54"/>
        <v>#DIV/0!</v>
      </c>
      <c r="K53" s="1105">
        <f t="shared" si="55"/>
        <v>0</v>
      </c>
      <c r="L53" s="1118" t="e">
        <f t="shared" si="56"/>
        <v>#DIV/0!</v>
      </c>
      <c r="M53" s="1117">
        <v>0</v>
      </c>
      <c r="N53" s="1117" t="e">
        <f t="shared" si="57"/>
        <v>#DIV/0!</v>
      </c>
      <c r="O53" s="1117" t="e">
        <f t="shared" si="58"/>
        <v>#DIV/0!</v>
      </c>
      <c r="P53" s="494"/>
      <c r="Q53" s="542"/>
      <c r="R53" s="543">
        <v>46</v>
      </c>
      <c r="S53" s="544">
        <f t="shared" si="2"/>
        <v>0</v>
      </c>
      <c r="T53" s="544">
        <f t="shared" si="3"/>
        <v>0</v>
      </c>
      <c r="U53" s="1108">
        <v>6</v>
      </c>
      <c r="V53" s="1105" t="e">
        <f t="shared" si="59"/>
        <v>#DIV/0!</v>
      </c>
      <c r="W53" s="1105" t="e">
        <f t="shared" si="60"/>
        <v>#DIV/0!</v>
      </c>
      <c r="X53" s="1105" t="e">
        <f t="shared" si="61"/>
        <v>#DIV/0!</v>
      </c>
      <c r="Y53" s="1105">
        <f t="shared" si="62"/>
        <v>0</v>
      </c>
      <c r="Z53" s="1106" t="e">
        <f t="shared" si="63"/>
        <v>#DIV/0!</v>
      </c>
      <c r="AA53" s="1117">
        <v>0</v>
      </c>
      <c r="AB53" s="1117" t="e">
        <f t="shared" si="64"/>
        <v>#DIV/0!</v>
      </c>
      <c r="AC53" s="1117" t="e">
        <f t="shared" si="65"/>
        <v>#DIV/0!</v>
      </c>
      <c r="AD53" s="1072"/>
      <c r="AE53" s="542"/>
      <c r="AF53" s="543">
        <v>46</v>
      </c>
      <c r="AG53" s="544">
        <f t="shared" si="4"/>
        <v>0</v>
      </c>
      <c r="AH53" s="544">
        <f t="shared" si="5"/>
        <v>0</v>
      </c>
      <c r="AI53" s="1108">
        <v>6</v>
      </c>
      <c r="AJ53" s="1105" t="e">
        <f t="shared" si="66"/>
        <v>#DIV/0!</v>
      </c>
      <c r="AK53" s="1105" t="e">
        <f t="shared" si="67"/>
        <v>#DIV/0!</v>
      </c>
      <c r="AL53" s="1105" t="e">
        <f t="shared" si="68"/>
        <v>#DIV/0!</v>
      </c>
      <c r="AM53" s="1105">
        <f t="shared" si="69"/>
        <v>0</v>
      </c>
      <c r="AN53" s="1106" t="e">
        <f t="shared" si="70"/>
        <v>#DIV/0!</v>
      </c>
      <c r="AO53" s="1117">
        <v>0</v>
      </c>
      <c r="AP53" s="1117" t="e">
        <f t="shared" si="71"/>
        <v>#DIV/0!</v>
      </c>
      <c r="AQ53" s="1117" t="e">
        <f t="shared" si="72"/>
        <v>#DIV/0!</v>
      </c>
      <c r="AR53" s="1072"/>
      <c r="AS53" s="1130"/>
      <c r="AT53" s="543">
        <v>46</v>
      </c>
      <c r="AU53" s="544">
        <f t="shared" si="6"/>
        <v>0</v>
      </c>
      <c r="AV53" s="544">
        <f t="shared" si="7"/>
        <v>0</v>
      </c>
      <c r="AW53" s="1108">
        <v>6</v>
      </c>
      <c r="AX53" s="1105" t="e">
        <f t="shared" si="73"/>
        <v>#DIV/0!</v>
      </c>
      <c r="AY53" s="1105" t="e">
        <f t="shared" si="74"/>
        <v>#DIV/0!</v>
      </c>
      <c r="AZ53" s="1105" t="e">
        <f t="shared" si="75"/>
        <v>#DIV/0!</v>
      </c>
      <c r="BA53" s="1105">
        <f t="shared" si="76"/>
        <v>0</v>
      </c>
      <c r="BB53" s="1106" t="e">
        <f t="shared" si="77"/>
        <v>#DIV/0!</v>
      </c>
      <c r="BC53" s="1117">
        <v>0</v>
      </c>
      <c r="BD53" s="1117" t="e">
        <f t="shared" si="78"/>
        <v>#DIV/0!</v>
      </c>
      <c r="BE53" s="1117" t="e">
        <f t="shared" si="79"/>
        <v>#DIV/0!</v>
      </c>
      <c r="BF53" s="1072"/>
      <c r="BG53" s="1130"/>
      <c r="BH53" s="543">
        <v>46</v>
      </c>
      <c r="BI53" s="544">
        <f t="shared" si="8"/>
        <v>0</v>
      </c>
      <c r="BJ53" s="544">
        <f t="shared" si="9"/>
        <v>0</v>
      </c>
      <c r="BK53" s="1108">
        <v>6</v>
      </c>
      <c r="BL53" s="1105" t="e">
        <f t="shared" si="80"/>
        <v>#DIV/0!</v>
      </c>
      <c r="BM53" s="1105" t="e">
        <f t="shared" si="81"/>
        <v>#DIV/0!</v>
      </c>
      <c r="BN53" s="1105" t="e">
        <f t="shared" si="82"/>
        <v>#DIV/0!</v>
      </c>
      <c r="BO53" s="1105">
        <f t="shared" si="83"/>
        <v>0</v>
      </c>
      <c r="BP53" s="1106" t="e">
        <f t="shared" si="84"/>
        <v>#DIV/0!</v>
      </c>
      <c r="BQ53" s="1117">
        <v>0</v>
      </c>
      <c r="BR53" s="1117" t="e">
        <f t="shared" si="85"/>
        <v>#DIV/0!</v>
      </c>
      <c r="BS53" s="1117" t="e">
        <f t="shared" si="86"/>
        <v>#DIV/0!</v>
      </c>
      <c r="BT53" s="1072"/>
      <c r="BU53" s="1130"/>
      <c r="BV53" s="543">
        <v>46</v>
      </c>
      <c r="BW53" s="544">
        <f t="shared" si="10"/>
        <v>0</v>
      </c>
      <c r="BX53" s="544">
        <f t="shared" si="11"/>
        <v>0</v>
      </c>
      <c r="BY53" s="1108">
        <v>6</v>
      </c>
      <c r="BZ53" s="1105" t="e">
        <f t="shared" si="87"/>
        <v>#DIV/0!</v>
      </c>
      <c r="CA53" s="1105" t="e">
        <f t="shared" si="88"/>
        <v>#DIV/0!</v>
      </c>
      <c r="CB53" s="1105" t="e">
        <f t="shared" si="89"/>
        <v>#DIV/0!</v>
      </c>
      <c r="CC53" s="1105">
        <f t="shared" si="90"/>
        <v>0</v>
      </c>
      <c r="CD53" s="1106" t="e">
        <f t="shared" si="91"/>
        <v>#DIV/0!</v>
      </c>
      <c r="CE53" s="1117">
        <v>0</v>
      </c>
      <c r="CF53" s="1117" t="e">
        <f t="shared" si="92"/>
        <v>#DIV/0!</v>
      </c>
      <c r="CG53" s="1117" t="e">
        <f t="shared" si="93"/>
        <v>#DIV/0!</v>
      </c>
      <c r="CH53" s="1072"/>
      <c r="CI53" s="1130"/>
      <c r="CJ53" s="543">
        <v>46</v>
      </c>
      <c r="CK53" s="544">
        <f t="shared" si="12"/>
        <v>0</v>
      </c>
      <c r="CL53" s="544">
        <f t="shared" si="13"/>
        <v>0</v>
      </c>
      <c r="CM53" s="1108">
        <v>6</v>
      </c>
      <c r="CN53" s="1105" t="e">
        <f t="shared" si="94"/>
        <v>#DIV/0!</v>
      </c>
      <c r="CO53" s="1105" t="e">
        <f t="shared" si="95"/>
        <v>#DIV/0!</v>
      </c>
      <c r="CP53" s="1105" t="e">
        <f t="shared" si="96"/>
        <v>#DIV/0!</v>
      </c>
      <c r="CQ53" s="1105">
        <f t="shared" si="97"/>
        <v>0</v>
      </c>
      <c r="CR53" s="1106" t="e">
        <f t="shared" si="98"/>
        <v>#DIV/0!</v>
      </c>
      <c r="CS53" s="1117">
        <v>0</v>
      </c>
      <c r="CT53" s="1117" t="e">
        <f t="shared" si="99"/>
        <v>#DIV/0!</v>
      </c>
      <c r="CU53" s="1117" t="e">
        <f t="shared" si="100"/>
        <v>#DIV/0!</v>
      </c>
      <c r="CV53" s="494"/>
      <c r="CW53" s="542"/>
      <c r="CX53" s="543">
        <v>46</v>
      </c>
      <c r="CY53" s="544">
        <f t="shared" si="14"/>
        <v>0</v>
      </c>
      <c r="CZ53" s="544">
        <f t="shared" si="15"/>
        <v>0</v>
      </c>
      <c r="DA53" s="1108">
        <v>6</v>
      </c>
      <c r="DB53" s="1105" t="e">
        <f t="shared" si="101"/>
        <v>#DIV/0!</v>
      </c>
      <c r="DC53" s="1105" t="e">
        <f t="shared" si="102"/>
        <v>#DIV/0!</v>
      </c>
      <c r="DD53" s="1105" t="e">
        <f t="shared" si="103"/>
        <v>#DIV/0!</v>
      </c>
      <c r="DE53" s="1105">
        <f t="shared" si="104"/>
        <v>0</v>
      </c>
      <c r="DF53" s="1106" t="e">
        <f t="shared" si="105"/>
        <v>#DIV/0!</v>
      </c>
      <c r="DG53" s="1117">
        <v>0</v>
      </c>
      <c r="DH53" s="1117" t="e">
        <f t="shared" si="106"/>
        <v>#DIV/0!</v>
      </c>
      <c r="DI53" s="1117" t="e">
        <f t="shared" si="107"/>
        <v>#DIV/0!</v>
      </c>
      <c r="DJ53" s="1072"/>
      <c r="DK53" s="542"/>
      <c r="DL53" s="543">
        <v>46</v>
      </c>
      <c r="DM53" s="544">
        <f t="shared" si="16"/>
        <v>0</v>
      </c>
      <c r="DN53" s="544">
        <f t="shared" si="17"/>
        <v>0</v>
      </c>
      <c r="DO53" s="1108">
        <v>6</v>
      </c>
      <c r="DP53" s="1105" t="e">
        <f t="shared" si="108"/>
        <v>#DIV/0!</v>
      </c>
      <c r="DQ53" s="1105" t="e">
        <f t="shared" si="109"/>
        <v>#DIV/0!</v>
      </c>
      <c r="DR53" s="1105" t="e">
        <f t="shared" si="110"/>
        <v>#DIV/0!</v>
      </c>
      <c r="DS53" s="1105">
        <f t="shared" si="111"/>
        <v>0</v>
      </c>
      <c r="DT53" s="1106" t="e">
        <f t="shared" si="112"/>
        <v>#DIV/0!</v>
      </c>
      <c r="DU53" s="1117">
        <v>0</v>
      </c>
      <c r="DV53" s="1117" t="e">
        <f t="shared" si="113"/>
        <v>#DIV/0!</v>
      </c>
      <c r="DW53" s="1117" t="e">
        <f t="shared" si="114"/>
        <v>#DIV/0!</v>
      </c>
      <c r="DX53" s="494"/>
      <c r="DY53" s="542"/>
      <c r="DZ53" s="543">
        <v>46</v>
      </c>
      <c r="EA53" s="544">
        <f t="shared" si="18"/>
        <v>0</v>
      </c>
      <c r="EB53" s="544">
        <f t="shared" si="19"/>
        <v>0</v>
      </c>
      <c r="EC53" s="1108">
        <v>6</v>
      </c>
      <c r="ED53" s="1105" t="e">
        <f t="shared" si="115"/>
        <v>#DIV/0!</v>
      </c>
      <c r="EE53" s="1105" t="e">
        <f t="shared" si="116"/>
        <v>#DIV/0!</v>
      </c>
      <c r="EF53" s="1105" t="e">
        <f t="shared" si="117"/>
        <v>#DIV/0!</v>
      </c>
      <c r="EG53" s="1105">
        <f t="shared" si="118"/>
        <v>0</v>
      </c>
      <c r="EH53" s="1106" t="e">
        <f t="shared" si="119"/>
        <v>#DIV/0!</v>
      </c>
      <c r="EI53" s="1117">
        <v>0</v>
      </c>
      <c r="EJ53" s="1117" t="e">
        <f t="shared" si="120"/>
        <v>#DIV/0!</v>
      </c>
      <c r="EK53" s="1117" t="e">
        <f t="shared" si="121"/>
        <v>#DIV/0!</v>
      </c>
      <c r="EL53" s="1072"/>
      <c r="EM53" s="542"/>
      <c r="EN53" s="543">
        <v>46</v>
      </c>
      <c r="EO53" s="544">
        <f t="shared" si="20"/>
        <v>0</v>
      </c>
      <c r="EP53" s="544">
        <f t="shared" si="21"/>
        <v>0</v>
      </c>
      <c r="EQ53" s="1108">
        <v>6</v>
      </c>
      <c r="ER53" s="1105" t="e">
        <f t="shared" si="122"/>
        <v>#DIV/0!</v>
      </c>
      <c r="ES53" s="1105" t="e">
        <f t="shared" si="123"/>
        <v>#DIV/0!</v>
      </c>
      <c r="ET53" s="1105" t="e">
        <f t="shared" si="124"/>
        <v>#DIV/0!</v>
      </c>
      <c r="EU53" s="1105">
        <f t="shared" si="125"/>
        <v>0</v>
      </c>
      <c r="EV53" s="1106" t="e">
        <f t="shared" si="126"/>
        <v>#DIV/0!</v>
      </c>
      <c r="EW53" s="1098">
        <v>0</v>
      </c>
      <c r="EX53" s="1098" t="e">
        <f t="shared" si="127"/>
        <v>#DIV/0!</v>
      </c>
      <c r="EY53" s="1098" t="e">
        <f t="shared" si="128"/>
        <v>#DIV/0!</v>
      </c>
      <c r="EZ53" s="1129"/>
      <c r="FA53" s="542"/>
      <c r="FB53" s="543">
        <v>46</v>
      </c>
      <c r="FC53" s="544">
        <f t="shared" si="22"/>
        <v>0</v>
      </c>
      <c r="FD53" s="544">
        <f t="shared" si="23"/>
        <v>0</v>
      </c>
      <c r="FE53" s="1108">
        <v>6</v>
      </c>
      <c r="FF53" s="1105" t="e">
        <f t="shared" si="129"/>
        <v>#DIV/0!</v>
      </c>
      <c r="FG53" s="1105" t="e">
        <f t="shared" si="130"/>
        <v>#DIV/0!</v>
      </c>
      <c r="FH53" s="1105" t="e">
        <f t="shared" si="131"/>
        <v>#DIV/0!</v>
      </c>
      <c r="FI53" s="1105">
        <f t="shared" si="132"/>
        <v>0</v>
      </c>
      <c r="FJ53" s="1106" t="e">
        <f t="shared" si="133"/>
        <v>#DIV/0!</v>
      </c>
      <c r="FK53" s="1098">
        <v>0</v>
      </c>
      <c r="FL53" s="1098" t="e">
        <f t="shared" si="134"/>
        <v>#DIV/0!</v>
      </c>
      <c r="FM53" s="1098" t="e">
        <f t="shared" si="135"/>
        <v>#DIV/0!</v>
      </c>
      <c r="FO53" s="542"/>
      <c r="FP53" s="543">
        <v>46</v>
      </c>
      <c r="FQ53" s="544">
        <f t="shared" si="24"/>
        <v>0</v>
      </c>
      <c r="FR53" s="544">
        <f t="shared" si="25"/>
        <v>0</v>
      </c>
      <c r="FS53" s="1108">
        <v>6</v>
      </c>
      <c r="FT53" s="1105" t="e">
        <f t="shared" si="136"/>
        <v>#DIV/0!</v>
      </c>
      <c r="FU53" s="1105" t="e">
        <f t="shared" si="137"/>
        <v>#DIV/0!</v>
      </c>
      <c r="FV53" s="1105" t="e">
        <f t="shared" si="138"/>
        <v>#DIV/0!</v>
      </c>
      <c r="FW53" s="1105">
        <f t="shared" si="139"/>
        <v>0</v>
      </c>
      <c r="FX53" s="1106" t="e">
        <f t="shared" si="140"/>
        <v>#DIV/0!</v>
      </c>
      <c r="FY53" s="1098">
        <v>0</v>
      </c>
      <c r="FZ53" s="1098" t="e">
        <f t="shared" si="141"/>
        <v>#DIV/0!</v>
      </c>
      <c r="GA53" s="1098" t="e">
        <f t="shared" si="142"/>
        <v>#DIV/0!</v>
      </c>
      <c r="GB53" s="622"/>
      <c r="GC53" s="542"/>
      <c r="GD53" s="543">
        <v>46</v>
      </c>
      <c r="GE53" s="544">
        <f t="shared" si="26"/>
        <v>0</v>
      </c>
      <c r="GF53" s="544">
        <f t="shared" si="27"/>
        <v>0</v>
      </c>
      <c r="GG53" s="1108">
        <v>6</v>
      </c>
      <c r="GH53" s="1105" t="e">
        <f t="shared" si="143"/>
        <v>#DIV/0!</v>
      </c>
      <c r="GI53" s="1105" t="e">
        <f t="shared" si="144"/>
        <v>#DIV/0!</v>
      </c>
      <c r="GJ53" s="1105" t="e">
        <f t="shared" si="145"/>
        <v>#DIV/0!</v>
      </c>
      <c r="GK53" s="1105">
        <f t="shared" si="146"/>
        <v>0</v>
      </c>
      <c r="GL53" s="1106" t="e">
        <f t="shared" si="147"/>
        <v>#DIV/0!</v>
      </c>
      <c r="GM53" s="1098">
        <v>0</v>
      </c>
      <c r="GN53" s="1098" t="e">
        <f t="shared" si="148"/>
        <v>#DIV/0!</v>
      </c>
      <c r="GO53" s="1098" t="e">
        <f t="shared" si="149"/>
        <v>#DIV/0!</v>
      </c>
      <c r="GP53" s="551"/>
      <c r="GQ53" s="542"/>
      <c r="GR53" s="543">
        <v>46</v>
      </c>
      <c r="GS53" s="544">
        <f t="shared" si="28"/>
        <v>0</v>
      </c>
      <c r="GT53" s="544">
        <f t="shared" si="29"/>
        <v>0</v>
      </c>
      <c r="GU53" s="1108">
        <v>6</v>
      </c>
      <c r="GV53" s="1105" t="e">
        <f t="shared" si="150"/>
        <v>#DIV/0!</v>
      </c>
      <c r="GW53" s="1105" t="e">
        <f t="shared" si="151"/>
        <v>#DIV/0!</v>
      </c>
      <c r="GX53" s="1105" t="e">
        <f t="shared" si="152"/>
        <v>#DIV/0!</v>
      </c>
      <c r="GY53" s="1105">
        <f t="shared" si="153"/>
        <v>0</v>
      </c>
      <c r="GZ53" s="1106" t="e">
        <f t="shared" si="154"/>
        <v>#DIV/0!</v>
      </c>
      <c r="HA53" s="1098">
        <v>0</v>
      </c>
      <c r="HB53" s="1098" t="e">
        <f t="shared" si="155"/>
        <v>#DIV/0!</v>
      </c>
      <c r="HC53" s="1098" t="e">
        <f t="shared" si="156"/>
        <v>#DIV/0!</v>
      </c>
      <c r="HD53" s="552"/>
      <c r="HE53" s="542"/>
      <c r="HF53" s="543">
        <v>46</v>
      </c>
      <c r="HG53" s="544">
        <f t="shared" si="30"/>
        <v>0</v>
      </c>
      <c r="HH53" s="544">
        <f t="shared" si="31"/>
        <v>0</v>
      </c>
      <c r="HI53" s="1108">
        <v>6</v>
      </c>
      <c r="HJ53" s="1105" t="e">
        <f t="shared" si="157"/>
        <v>#DIV/0!</v>
      </c>
      <c r="HK53" s="1105" t="e">
        <f t="shared" si="158"/>
        <v>#DIV/0!</v>
      </c>
      <c r="HL53" s="1105" t="e">
        <f t="shared" si="159"/>
        <v>#DIV/0!</v>
      </c>
      <c r="HM53" s="1105">
        <f t="shared" si="160"/>
        <v>0</v>
      </c>
      <c r="HN53" s="1106" t="e">
        <f t="shared" si="161"/>
        <v>#DIV/0!</v>
      </c>
      <c r="HO53" s="1098">
        <v>0</v>
      </c>
      <c r="HP53" s="1098" t="e">
        <f t="shared" si="162"/>
        <v>#DIV/0!</v>
      </c>
      <c r="HQ53" s="1098" t="e">
        <f t="shared" si="163"/>
        <v>#DIV/0!</v>
      </c>
      <c r="HR53" s="552"/>
      <c r="HS53" s="542"/>
      <c r="HT53" s="543">
        <v>46</v>
      </c>
      <c r="HU53" s="544">
        <f t="shared" si="32"/>
        <v>0</v>
      </c>
      <c r="HV53" s="544">
        <f t="shared" si="33"/>
        <v>0</v>
      </c>
      <c r="HW53" s="1108">
        <v>6</v>
      </c>
      <c r="HX53" s="1105" t="e">
        <f t="shared" si="164"/>
        <v>#DIV/0!</v>
      </c>
      <c r="HY53" s="1105" t="e">
        <f t="shared" si="165"/>
        <v>#DIV/0!</v>
      </c>
      <c r="HZ53" s="1105" t="e">
        <f t="shared" si="166"/>
        <v>#DIV/0!</v>
      </c>
      <c r="IA53" s="1105">
        <f t="shared" si="167"/>
        <v>0</v>
      </c>
      <c r="IB53" s="1106" t="e">
        <f t="shared" si="168"/>
        <v>#DIV/0!</v>
      </c>
      <c r="IC53" s="1098">
        <v>0</v>
      </c>
      <c r="ID53" s="1098" t="e">
        <f t="shared" si="169"/>
        <v>#DIV/0!</v>
      </c>
      <c r="IE53" s="1098" t="e">
        <f t="shared" si="170"/>
        <v>#DIV/0!</v>
      </c>
      <c r="IF53" s="647"/>
      <c r="IG53" s="542"/>
      <c r="IH53" s="543">
        <v>46</v>
      </c>
      <c r="II53" s="544">
        <f t="shared" si="34"/>
        <v>0</v>
      </c>
      <c r="IJ53" s="544">
        <f t="shared" si="35"/>
        <v>0</v>
      </c>
      <c r="IK53" s="648">
        <v>6</v>
      </c>
      <c r="IL53" s="644" t="e">
        <f t="shared" si="171"/>
        <v>#DIV/0!</v>
      </c>
      <c r="IM53" s="644" t="e">
        <f t="shared" si="172"/>
        <v>#DIV/0!</v>
      </c>
      <c r="IN53" s="644" t="e">
        <f t="shared" si="173"/>
        <v>#DIV/0!</v>
      </c>
      <c r="IO53" s="644">
        <f t="shared" si="174"/>
        <v>0</v>
      </c>
      <c r="IP53" s="645" t="e">
        <f t="shared" si="175"/>
        <v>#DIV/0!</v>
      </c>
      <c r="IQ53" s="635">
        <v>0</v>
      </c>
      <c r="IR53" s="635" t="e">
        <f t="shared" si="176"/>
        <v>#DIV/0!</v>
      </c>
      <c r="IS53" s="635" t="e">
        <f t="shared" si="177"/>
        <v>#DIV/0!</v>
      </c>
    </row>
    <row r="54" spans="1:256" s="497" customFormat="1" ht="16" thickBot="1">
      <c r="A54" s="494"/>
      <c r="B54" s="528"/>
      <c r="C54" s="542"/>
      <c r="D54" s="543">
        <v>47</v>
      </c>
      <c r="E54" s="544">
        <f t="shared" si="0"/>
        <v>0</v>
      </c>
      <c r="F54" s="544">
        <f t="shared" si="1"/>
        <v>0</v>
      </c>
      <c r="G54" s="1072"/>
      <c r="H54" s="1109"/>
      <c r="I54" s="1109"/>
      <c r="J54" s="1110" t="s">
        <v>302</v>
      </c>
      <c r="K54" s="1111">
        <f>SUM(K41:K53)</f>
        <v>0</v>
      </c>
      <c r="L54" s="1112" t="e">
        <f>SUM(L41:L53)</f>
        <v>#DIV/0!</v>
      </c>
      <c r="M54" s="1114">
        <f>SUM(M41:M53)</f>
        <v>1</v>
      </c>
      <c r="N54" s="1114" t="e">
        <f>SUM(N41:N53)</f>
        <v>#DIV/0!</v>
      </c>
      <c r="O54" s="1114" t="e">
        <f>SUM(O41:O53)</f>
        <v>#DIV/0!</v>
      </c>
      <c r="P54" s="494"/>
      <c r="Q54" s="542"/>
      <c r="R54" s="543">
        <v>47</v>
      </c>
      <c r="S54" s="544">
        <f t="shared" si="2"/>
        <v>0</v>
      </c>
      <c r="T54" s="544">
        <f t="shared" si="3"/>
        <v>0</v>
      </c>
      <c r="U54" s="1072"/>
      <c r="V54" s="1109"/>
      <c r="W54" s="1109"/>
      <c r="X54" s="1110" t="s">
        <v>302</v>
      </c>
      <c r="Y54" s="1111">
        <f>SUM(Y41:Y53)</f>
        <v>0</v>
      </c>
      <c r="Z54" s="1112" t="e">
        <f>SUM(Z41:Z53)</f>
        <v>#DIV/0!</v>
      </c>
      <c r="AA54" s="1114">
        <f>SUM(AA41:AA53)</f>
        <v>1</v>
      </c>
      <c r="AB54" s="1114" t="e">
        <f>SUM(AB41:AB53)</f>
        <v>#DIV/0!</v>
      </c>
      <c r="AC54" s="1114" t="e">
        <f>SUM(AC41:AC53)</f>
        <v>#DIV/0!</v>
      </c>
      <c r="AD54" s="1072"/>
      <c r="AE54" s="542"/>
      <c r="AF54" s="543">
        <v>47</v>
      </c>
      <c r="AG54" s="544">
        <f t="shared" si="4"/>
        <v>0</v>
      </c>
      <c r="AH54" s="544">
        <f t="shared" si="5"/>
        <v>0</v>
      </c>
      <c r="AI54" s="1072"/>
      <c r="AJ54" s="1109"/>
      <c r="AK54" s="1109"/>
      <c r="AL54" s="1110" t="s">
        <v>302</v>
      </c>
      <c r="AM54" s="1111">
        <f>SUM(AM41:AM53)</f>
        <v>0</v>
      </c>
      <c r="AN54" s="1112" t="e">
        <f>SUM(AN41:AN53)</f>
        <v>#DIV/0!</v>
      </c>
      <c r="AO54" s="1114">
        <f>SUM(AO41:AO53)</f>
        <v>1</v>
      </c>
      <c r="AP54" s="1114" t="e">
        <f>SUM(AP41:AP53)</f>
        <v>#DIV/0!</v>
      </c>
      <c r="AQ54" s="1114" t="e">
        <f>SUM(AQ41:AQ53)</f>
        <v>#DIV/0!</v>
      </c>
      <c r="AR54" s="1072"/>
      <c r="AS54" s="1130"/>
      <c r="AT54" s="543">
        <v>47</v>
      </c>
      <c r="AU54" s="544">
        <f t="shared" si="6"/>
        <v>0</v>
      </c>
      <c r="AV54" s="544">
        <f t="shared" si="7"/>
        <v>0</v>
      </c>
      <c r="AW54" s="1072"/>
      <c r="AX54" s="1109"/>
      <c r="AY54" s="1109"/>
      <c r="AZ54" s="1110" t="s">
        <v>302</v>
      </c>
      <c r="BA54" s="1111">
        <f>SUM(BA41:BA53)</f>
        <v>0</v>
      </c>
      <c r="BB54" s="1112" t="e">
        <f>SUM(BB41:BB53)</f>
        <v>#DIV/0!</v>
      </c>
      <c r="BC54" s="1114">
        <f>SUM(BC41:BC53)</f>
        <v>1</v>
      </c>
      <c r="BD54" s="1114" t="e">
        <f>SUM(BD41:BD53)</f>
        <v>#DIV/0!</v>
      </c>
      <c r="BE54" s="1114" t="e">
        <f>SUM(BE41:BE53)</f>
        <v>#DIV/0!</v>
      </c>
      <c r="BF54" s="1072"/>
      <c r="BG54" s="1130"/>
      <c r="BH54" s="543">
        <v>47</v>
      </c>
      <c r="BI54" s="544">
        <f t="shared" si="8"/>
        <v>0</v>
      </c>
      <c r="BJ54" s="544">
        <f t="shared" si="9"/>
        <v>0</v>
      </c>
      <c r="BK54" s="1072"/>
      <c r="BL54" s="1109"/>
      <c r="BM54" s="1109"/>
      <c r="BN54" s="1110" t="s">
        <v>302</v>
      </c>
      <c r="BO54" s="1111">
        <f>SUM(BO41:BO53)</f>
        <v>0</v>
      </c>
      <c r="BP54" s="1112" t="e">
        <f>SUM(BP41:BP53)</f>
        <v>#DIV/0!</v>
      </c>
      <c r="BQ54" s="1114">
        <f>SUM(BQ41:BQ53)</f>
        <v>1</v>
      </c>
      <c r="BR54" s="1114" t="e">
        <f>SUM(BR41:BR53)</f>
        <v>#DIV/0!</v>
      </c>
      <c r="BS54" s="1114" t="e">
        <f>SUM(BS41:BS53)</f>
        <v>#DIV/0!</v>
      </c>
      <c r="BT54" s="1072"/>
      <c r="BU54" s="1130"/>
      <c r="BV54" s="543">
        <v>47</v>
      </c>
      <c r="BW54" s="544">
        <f t="shared" si="10"/>
        <v>0</v>
      </c>
      <c r="BX54" s="544">
        <f t="shared" si="11"/>
        <v>0</v>
      </c>
      <c r="BY54" s="1072"/>
      <c r="BZ54" s="1109"/>
      <c r="CA54" s="1109"/>
      <c r="CB54" s="1110" t="s">
        <v>302</v>
      </c>
      <c r="CC54" s="1111">
        <f>SUM(CC41:CC53)</f>
        <v>0</v>
      </c>
      <c r="CD54" s="1112" t="e">
        <f>SUM(CD41:CD53)</f>
        <v>#DIV/0!</v>
      </c>
      <c r="CE54" s="1114">
        <f>SUM(CE41:CE53)</f>
        <v>1</v>
      </c>
      <c r="CF54" s="1114" t="e">
        <f>SUM(CF41:CF53)</f>
        <v>#DIV/0!</v>
      </c>
      <c r="CG54" s="1114" t="e">
        <f>SUM(CG41:CG53)</f>
        <v>#DIV/0!</v>
      </c>
      <c r="CH54" s="1072"/>
      <c r="CI54" s="1130"/>
      <c r="CJ54" s="543">
        <v>47</v>
      </c>
      <c r="CK54" s="544">
        <f t="shared" si="12"/>
        <v>0</v>
      </c>
      <c r="CL54" s="544">
        <f t="shared" si="13"/>
        <v>0</v>
      </c>
      <c r="CM54" s="1072"/>
      <c r="CN54" s="1109"/>
      <c r="CO54" s="1109"/>
      <c r="CP54" s="1110" t="s">
        <v>302</v>
      </c>
      <c r="CQ54" s="1111">
        <f>SUM(CQ41:CQ53)</f>
        <v>0</v>
      </c>
      <c r="CR54" s="1112" t="e">
        <f>SUM(CR41:CR53)</f>
        <v>#DIV/0!</v>
      </c>
      <c r="CS54" s="1114">
        <f>SUM(CS41:CS53)</f>
        <v>1</v>
      </c>
      <c r="CT54" s="1114" t="e">
        <f>SUM(CT41:CT53)</f>
        <v>#DIV/0!</v>
      </c>
      <c r="CU54" s="1114" t="e">
        <f>SUM(CU41:CU53)</f>
        <v>#DIV/0!</v>
      </c>
      <c r="CV54" s="494"/>
      <c r="CW54" s="542"/>
      <c r="CX54" s="543">
        <v>47</v>
      </c>
      <c r="CY54" s="544">
        <f t="shared" si="14"/>
        <v>0</v>
      </c>
      <c r="CZ54" s="544">
        <f t="shared" si="15"/>
        <v>0</v>
      </c>
      <c r="DA54" s="1072"/>
      <c r="DB54" s="1109"/>
      <c r="DC54" s="1109"/>
      <c r="DD54" s="1110" t="s">
        <v>302</v>
      </c>
      <c r="DE54" s="1111">
        <f>SUM(DE41:DE53)</f>
        <v>0</v>
      </c>
      <c r="DF54" s="1112" t="e">
        <f>SUM(DF41:DF53)</f>
        <v>#DIV/0!</v>
      </c>
      <c r="DG54" s="1114">
        <f>SUM(DG41:DG53)</f>
        <v>1</v>
      </c>
      <c r="DH54" s="1114" t="e">
        <f>SUM(DH41:DH53)</f>
        <v>#DIV/0!</v>
      </c>
      <c r="DI54" s="1114" t="e">
        <f>SUM(DI41:DI53)</f>
        <v>#DIV/0!</v>
      </c>
      <c r="DJ54" s="1072"/>
      <c r="DK54" s="542"/>
      <c r="DL54" s="543">
        <v>47</v>
      </c>
      <c r="DM54" s="544">
        <f t="shared" si="16"/>
        <v>0</v>
      </c>
      <c r="DN54" s="544">
        <f t="shared" si="17"/>
        <v>0</v>
      </c>
      <c r="DO54" s="1072"/>
      <c r="DP54" s="1109"/>
      <c r="DQ54" s="1109"/>
      <c r="DR54" s="1110" t="s">
        <v>302</v>
      </c>
      <c r="DS54" s="1111">
        <f>SUM(DS41:DS53)</f>
        <v>0</v>
      </c>
      <c r="DT54" s="1112" t="e">
        <f>SUM(DT41:DT53)</f>
        <v>#DIV/0!</v>
      </c>
      <c r="DU54" s="1114">
        <f>SUM(DU41:DU53)</f>
        <v>1</v>
      </c>
      <c r="DV54" s="1114" t="e">
        <f>SUM(DV41:DV53)</f>
        <v>#DIV/0!</v>
      </c>
      <c r="DW54" s="1114" t="e">
        <f>SUM(DW41:DW53)</f>
        <v>#DIV/0!</v>
      </c>
      <c r="DX54" s="494"/>
      <c r="DY54" s="542"/>
      <c r="DZ54" s="543">
        <v>47</v>
      </c>
      <c r="EA54" s="544">
        <f t="shared" si="18"/>
        <v>0</v>
      </c>
      <c r="EB54" s="544">
        <f t="shared" si="19"/>
        <v>0</v>
      </c>
      <c r="EC54" s="1072"/>
      <c r="ED54" s="1109"/>
      <c r="EE54" s="1109"/>
      <c r="EF54" s="1110" t="s">
        <v>302</v>
      </c>
      <c r="EG54" s="1111">
        <f>SUM(EG41:EG53)</f>
        <v>0</v>
      </c>
      <c r="EH54" s="1112" t="e">
        <f>SUM(EH41:EH53)</f>
        <v>#DIV/0!</v>
      </c>
      <c r="EI54" s="1114">
        <f>SUM(EI41:EI53)</f>
        <v>1</v>
      </c>
      <c r="EJ54" s="1114" t="e">
        <f>SUM(EJ41:EJ53)</f>
        <v>#DIV/0!</v>
      </c>
      <c r="EK54" s="1114" t="e">
        <f>SUM(EK41:EK53)</f>
        <v>#DIV/0!</v>
      </c>
      <c r="EL54" s="1072"/>
      <c r="EM54" s="542"/>
      <c r="EN54" s="543">
        <v>47</v>
      </c>
      <c r="EO54" s="544">
        <f t="shared" si="20"/>
        <v>0</v>
      </c>
      <c r="EP54" s="544">
        <f t="shared" si="21"/>
        <v>0</v>
      </c>
      <c r="EQ54" s="1072"/>
      <c r="ER54" s="1109"/>
      <c r="ES54" s="1109"/>
      <c r="ET54" s="1110" t="s">
        <v>302</v>
      </c>
      <c r="EU54" s="1111">
        <f>SUM(EU41:EU53)</f>
        <v>0</v>
      </c>
      <c r="EV54" s="1112" t="e">
        <f>SUM(EV41:EV53)</f>
        <v>#DIV/0!</v>
      </c>
      <c r="EW54" s="1113">
        <f>SUM(EW41:EW53)</f>
        <v>1</v>
      </c>
      <c r="EX54" s="1114" t="e">
        <f>SUM(EX41:EX53)</f>
        <v>#DIV/0!</v>
      </c>
      <c r="EY54" s="1115" t="e">
        <f>SUM(EY41:EY53)</f>
        <v>#DIV/0!</v>
      </c>
      <c r="EZ54" s="1129"/>
      <c r="FA54" s="542"/>
      <c r="FB54" s="543">
        <v>47</v>
      </c>
      <c r="FC54" s="544">
        <f t="shared" si="22"/>
        <v>0</v>
      </c>
      <c r="FD54" s="544">
        <f t="shared" si="23"/>
        <v>0</v>
      </c>
      <c r="FE54" s="1072"/>
      <c r="FF54" s="1109"/>
      <c r="FG54" s="1109"/>
      <c r="FH54" s="1110" t="s">
        <v>302</v>
      </c>
      <c r="FI54" s="1111">
        <f>SUM(FI41:FI53)</f>
        <v>0</v>
      </c>
      <c r="FJ54" s="1112" t="e">
        <f>SUM(FJ41:FJ53)</f>
        <v>#DIV/0!</v>
      </c>
      <c r="FK54" s="1113">
        <f>SUM(FK41:FK53)</f>
        <v>1</v>
      </c>
      <c r="FL54" s="1114" t="e">
        <f>SUM(FL41:FL53)</f>
        <v>#DIV/0!</v>
      </c>
      <c r="FM54" s="1115" t="e">
        <f>SUM(FM41:FM53)</f>
        <v>#DIV/0!</v>
      </c>
      <c r="FO54" s="542"/>
      <c r="FP54" s="543">
        <v>47</v>
      </c>
      <c r="FQ54" s="544">
        <f t="shared" si="24"/>
        <v>0</v>
      </c>
      <c r="FR54" s="544">
        <f t="shared" si="25"/>
        <v>0</v>
      </c>
      <c r="FS54" s="1072"/>
      <c r="FT54" s="1109"/>
      <c r="FU54" s="1109"/>
      <c r="FV54" s="1110" t="s">
        <v>302</v>
      </c>
      <c r="FW54" s="1111">
        <f>SUM(FW41:FW53)</f>
        <v>0</v>
      </c>
      <c r="FX54" s="1112" t="e">
        <f>SUM(FX41:FX53)</f>
        <v>#DIV/0!</v>
      </c>
      <c r="FY54" s="1113">
        <f>SUM(FY41:FY53)</f>
        <v>1</v>
      </c>
      <c r="FZ54" s="1114" t="e">
        <f>SUM(FZ41:FZ53)</f>
        <v>#DIV/0!</v>
      </c>
      <c r="GA54" s="1115" t="e">
        <f>SUM(GA41:GA53)</f>
        <v>#DIV/0!</v>
      </c>
      <c r="GB54" s="622"/>
      <c r="GC54" s="542"/>
      <c r="GD54" s="543">
        <v>47</v>
      </c>
      <c r="GE54" s="544">
        <f t="shared" si="26"/>
        <v>0</v>
      </c>
      <c r="GF54" s="544">
        <f t="shared" si="27"/>
        <v>0</v>
      </c>
      <c r="GG54" s="1072"/>
      <c r="GH54" s="1109"/>
      <c r="GI54" s="1109"/>
      <c r="GJ54" s="1110" t="s">
        <v>302</v>
      </c>
      <c r="GK54" s="1111">
        <f>SUM(GK41:GK53)</f>
        <v>0</v>
      </c>
      <c r="GL54" s="1112" t="e">
        <f>SUM(GL41:GL53)</f>
        <v>#DIV/0!</v>
      </c>
      <c r="GM54" s="1113">
        <f>SUM(GM41:GM53)</f>
        <v>1</v>
      </c>
      <c r="GN54" s="1114" t="e">
        <f>SUM(GN41:GN53)</f>
        <v>#DIV/0!</v>
      </c>
      <c r="GO54" s="1115" t="e">
        <f>SUM(GO41:GO53)</f>
        <v>#DIV/0!</v>
      </c>
      <c r="GP54" s="551"/>
      <c r="GQ54" s="542"/>
      <c r="GR54" s="543">
        <v>47</v>
      </c>
      <c r="GS54" s="544">
        <f t="shared" si="28"/>
        <v>0</v>
      </c>
      <c r="GT54" s="544">
        <f t="shared" si="29"/>
        <v>0</v>
      </c>
      <c r="GU54" s="1072"/>
      <c r="GV54" s="1109"/>
      <c r="GW54" s="1109"/>
      <c r="GX54" s="1110" t="s">
        <v>302</v>
      </c>
      <c r="GY54" s="1111">
        <f>SUM(GY41:GY53)</f>
        <v>0</v>
      </c>
      <c r="GZ54" s="1112" t="e">
        <f>SUM(GZ41:GZ53)</f>
        <v>#DIV/0!</v>
      </c>
      <c r="HA54" s="1113">
        <f>SUM(HA41:HA53)</f>
        <v>1</v>
      </c>
      <c r="HB54" s="1114" t="e">
        <f>SUM(HB41:HB53)</f>
        <v>#DIV/0!</v>
      </c>
      <c r="HC54" s="1115" t="e">
        <f>SUM(HC41:HC53)</f>
        <v>#DIV/0!</v>
      </c>
      <c r="HD54" s="552"/>
      <c r="HE54" s="542"/>
      <c r="HF54" s="543">
        <v>47</v>
      </c>
      <c r="HG54" s="544">
        <f t="shared" si="30"/>
        <v>0</v>
      </c>
      <c r="HH54" s="544">
        <f t="shared" si="31"/>
        <v>0</v>
      </c>
      <c r="HI54" s="1072"/>
      <c r="HJ54" s="1109"/>
      <c r="HK54" s="1109"/>
      <c r="HL54" s="1110" t="s">
        <v>302</v>
      </c>
      <c r="HM54" s="1111">
        <f>SUM(HM41:HM53)</f>
        <v>0</v>
      </c>
      <c r="HN54" s="1112" t="e">
        <f>SUM(HN41:HN53)</f>
        <v>#DIV/0!</v>
      </c>
      <c r="HO54" s="1113">
        <f>SUM(HO41:HO53)</f>
        <v>1</v>
      </c>
      <c r="HP54" s="1114" t="e">
        <f>SUM(HP41:HP53)</f>
        <v>#DIV/0!</v>
      </c>
      <c r="HQ54" s="1115" t="e">
        <f>SUM(HQ41:HQ53)</f>
        <v>#DIV/0!</v>
      </c>
      <c r="HR54" s="552"/>
      <c r="HS54" s="542"/>
      <c r="HT54" s="543">
        <v>47</v>
      </c>
      <c r="HU54" s="544">
        <f t="shared" si="32"/>
        <v>0</v>
      </c>
      <c r="HV54" s="544">
        <f t="shared" si="33"/>
        <v>0</v>
      </c>
      <c r="HW54" s="1072"/>
      <c r="HX54" s="1109"/>
      <c r="HY54" s="1109"/>
      <c r="HZ54" s="1110" t="s">
        <v>302</v>
      </c>
      <c r="IA54" s="1111">
        <f>SUM(IA41:IA53)</f>
        <v>0</v>
      </c>
      <c r="IB54" s="1112" t="e">
        <f>SUM(IB41:IB53)</f>
        <v>#DIV/0!</v>
      </c>
      <c r="IC54" s="1113">
        <f>SUM(IC41:IC53)</f>
        <v>1</v>
      </c>
      <c r="ID54" s="1114" t="e">
        <f>SUM(ID41:ID53)</f>
        <v>#DIV/0!</v>
      </c>
      <c r="IE54" s="1115" t="e">
        <f>SUM(IE41:IE53)</f>
        <v>#DIV/0!</v>
      </c>
      <c r="IG54" s="542"/>
      <c r="IH54" s="543">
        <v>47</v>
      </c>
      <c r="II54" s="544">
        <f t="shared" si="34"/>
        <v>0</v>
      </c>
      <c r="IJ54" s="544">
        <f t="shared" si="35"/>
        <v>0</v>
      </c>
      <c r="IK54" s="494"/>
      <c r="IL54" s="651"/>
      <c r="IM54" s="651"/>
      <c r="IN54" s="652" t="s">
        <v>302</v>
      </c>
      <c r="IO54" s="653">
        <f>SUM(IO41:IO53)</f>
        <v>0</v>
      </c>
      <c r="IP54" s="654" t="e">
        <f>SUM(IP41:IP53)</f>
        <v>#DIV/0!</v>
      </c>
      <c r="IQ54" s="656">
        <f>SUM(IQ41:IQ53)</f>
        <v>1</v>
      </c>
      <c r="IR54" s="655" t="e">
        <f>SUM(IR41:IR53)</f>
        <v>#DIV/0!</v>
      </c>
      <c r="IS54" s="657" t="e">
        <f>SUM(IS41:IS53)</f>
        <v>#DIV/0!</v>
      </c>
    </row>
    <row r="55" spans="1:256" s="497" customFormat="1" ht="16" thickBot="1">
      <c r="A55" s="494"/>
      <c r="B55" s="528"/>
      <c r="C55" s="542"/>
      <c r="D55" s="543">
        <v>48</v>
      </c>
      <c r="E55" s="544">
        <f t="shared" si="0"/>
        <v>0</v>
      </c>
      <c r="F55" s="544">
        <f t="shared" si="1"/>
        <v>0</v>
      </c>
      <c r="G55" s="1072"/>
      <c r="H55" s="1109"/>
      <c r="I55" s="1109"/>
      <c r="J55" s="1116" t="s">
        <v>303</v>
      </c>
      <c r="K55" s="1117">
        <f>J11</f>
        <v>0</v>
      </c>
      <c r="L55" s="1118">
        <v>1</v>
      </c>
      <c r="M55" s="1072"/>
      <c r="N55" s="1072"/>
      <c r="O55" s="1072"/>
      <c r="P55" s="494"/>
      <c r="Q55" s="542"/>
      <c r="R55" s="543">
        <v>48</v>
      </c>
      <c r="S55" s="544">
        <f t="shared" si="2"/>
        <v>0</v>
      </c>
      <c r="T55" s="544">
        <f t="shared" si="3"/>
        <v>0</v>
      </c>
      <c r="U55" s="1072"/>
      <c r="V55" s="1109"/>
      <c r="W55" s="1109"/>
      <c r="X55" s="1116" t="s">
        <v>303</v>
      </c>
      <c r="Y55" s="1117">
        <f>X11</f>
        <v>0</v>
      </c>
      <c r="Z55" s="1118">
        <v>1</v>
      </c>
      <c r="AA55" s="1072"/>
      <c r="AB55" s="1072"/>
      <c r="AC55" s="1072"/>
      <c r="AD55" s="1072"/>
      <c r="AE55" s="542"/>
      <c r="AF55" s="543">
        <v>48</v>
      </c>
      <c r="AG55" s="544">
        <f t="shared" si="4"/>
        <v>0</v>
      </c>
      <c r="AH55" s="544">
        <f t="shared" si="5"/>
        <v>0</v>
      </c>
      <c r="AI55" s="1072"/>
      <c r="AJ55" s="1109"/>
      <c r="AK55" s="1109"/>
      <c r="AL55" s="1116" t="s">
        <v>303</v>
      </c>
      <c r="AM55" s="1117">
        <f>AL11</f>
        <v>0</v>
      </c>
      <c r="AN55" s="1118">
        <v>1</v>
      </c>
      <c r="AO55" s="1072"/>
      <c r="AP55" s="1072"/>
      <c r="AQ55" s="1072"/>
      <c r="AR55" s="1072"/>
      <c r="AS55" s="1130"/>
      <c r="AT55" s="543">
        <v>48</v>
      </c>
      <c r="AU55" s="544">
        <f t="shared" si="6"/>
        <v>0</v>
      </c>
      <c r="AV55" s="544">
        <f t="shared" si="7"/>
        <v>0</v>
      </c>
      <c r="AW55" s="1072"/>
      <c r="AX55" s="1109"/>
      <c r="AY55" s="1109"/>
      <c r="AZ55" s="1116" t="s">
        <v>303</v>
      </c>
      <c r="BA55" s="1117">
        <f>AZ11</f>
        <v>0</v>
      </c>
      <c r="BB55" s="1118">
        <v>1</v>
      </c>
      <c r="BC55" s="1072"/>
      <c r="BD55" s="1072"/>
      <c r="BE55" s="1072"/>
      <c r="BF55" s="1072"/>
      <c r="BG55" s="1130"/>
      <c r="BH55" s="543">
        <v>48</v>
      </c>
      <c r="BI55" s="544">
        <f t="shared" si="8"/>
        <v>0</v>
      </c>
      <c r="BJ55" s="544">
        <f t="shared" si="9"/>
        <v>0</v>
      </c>
      <c r="BK55" s="1072"/>
      <c r="BL55" s="1109"/>
      <c r="BM55" s="1109"/>
      <c r="BN55" s="1116" t="s">
        <v>303</v>
      </c>
      <c r="BO55" s="1117">
        <f>BN11</f>
        <v>0</v>
      </c>
      <c r="BP55" s="1118">
        <v>1</v>
      </c>
      <c r="BQ55" s="1072"/>
      <c r="BR55" s="1072"/>
      <c r="BS55" s="1072"/>
      <c r="BT55" s="1072"/>
      <c r="BU55" s="1130"/>
      <c r="BV55" s="543">
        <v>48</v>
      </c>
      <c r="BW55" s="544">
        <f t="shared" si="10"/>
        <v>0</v>
      </c>
      <c r="BX55" s="544">
        <f t="shared" si="11"/>
        <v>0</v>
      </c>
      <c r="BY55" s="1072"/>
      <c r="BZ55" s="1109"/>
      <c r="CA55" s="1109"/>
      <c r="CB55" s="1116" t="s">
        <v>303</v>
      </c>
      <c r="CC55" s="1117">
        <f>CB11</f>
        <v>0</v>
      </c>
      <c r="CD55" s="1118">
        <v>1</v>
      </c>
      <c r="CE55" s="1072"/>
      <c r="CF55" s="1072"/>
      <c r="CG55" s="1072"/>
      <c r="CH55" s="1072"/>
      <c r="CI55" s="1130"/>
      <c r="CJ55" s="543">
        <v>48</v>
      </c>
      <c r="CK55" s="544">
        <f t="shared" si="12"/>
        <v>0</v>
      </c>
      <c r="CL55" s="544">
        <f t="shared" si="13"/>
        <v>0</v>
      </c>
      <c r="CM55" s="1072"/>
      <c r="CN55" s="1109"/>
      <c r="CO55" s="1109"/>
      <c r="CP55" s="1116" t="s">
        <v>303</v>
      </c>
      <c r="CQ55" s="1117">
        <f>CP11</f>
        <v>0</v>
      </c>
      <c r="CR55" s="1118">
        <v>1</v>
      </c>
      <c r="CS55" s="1072"/>
      <c r="CT55" s="1072"/>
      <c r="CU55" s="1072"/>
      <c r="CV55" s="494"/>
      <c r="CW55" s="542"/>
      <c r="CX55" s="543">
        <v>48</v>
      </c>
      <c r="CY55" s="544">
        <f t="shared" si="14"/>
        <v>0</v>
      </c>
      <c r="CZ55" s="544">
        <f t="shared" si="15"/>
        <v>0</v>
      </c>
      <c r="DA55" s="1072"/>
      <c r="DB55" s="1109"/>
      <c r="DC55" s="1109"/>
      <c r="DD55" s="1116" t="s">
        <v>303</v>
      </c>
      <c r="DE55" s="1117">
        <f>DD11</f>
        <v>0</v>
      </c>
      <c r="DF55" s="1118">
        <v>1</v>
      </c>
      <c r="DG55" s="1072"/>
      <c r="DH55" s="1072"/>
      <c r="DI55" s="1072"/>
      <c r="DJ55" s="1072"/>
      <c r="DK55" s="542"/>
      <c r="DL55" s="543">
        <v>48</v>
      </c>
      <c r="DM55" s="544">
        <f t="shared" si="16"/>
        <v>0</v>
      </c>
      <c r="DN55" s="544">
        <f t="shared" si="17"/>
        <v>0</v>
      </c>
      <c r="DO55" s="1072"/>
      <c r="DP55" s="1109"/>
      <c r="DQ55" s="1109"/>
      <c r="DR55" s="1116" t="s">
        <v>303</v>
      </c>
      <c r="DS55" s="1117">
        <f>DR11</f>
        <v>0</v>
      </c>
      <c r="DT55" s="1118">
        <v>1</v>
      </c>
      <c r="DU55" s="1072"/>
      <c r="DV55" s="1072"/>
      <c r="DW55" s="1072"/>
      <c r="DX55" s="494"/>
      <c r="DY55" s="542"/>
      <c r="DZ55" s="543">
        <v>48</v>
      </c>
      <c r="EA55" s="544">
        <f t="shared" si="18"/>
        <v>0</v>
      </c>
      <c r="EB55" s="544">
        <f t="shared" si="19"/>
        <v>0</v>
      </c>
      <c r="EC55" s="1072"/>
      <c r="ED55" s="1109"/>
      <c r="EE55" s="1109"/>
      <c r="EF55" s="1116" t="s">
        <v>303</v>
      </c>
      <c r="EG55" s="1117">
        <f>EF11</f>
        <v>0</v>
      </c>
      <c r="EH55" s="1118">
        <v>1</v>
      </c>
      <c r="EI55" s="1072"/>
      <c r="EJ55" s="1072"/>
      <c r="EK55" s="1072"/>
      <c r="EL55" s="1072"/>
      <c r="EM55" s="542"/>
      <c r="EN55" s="543">
        <v>48</v>
      </c>
      <c r="EO55" s="544">
        <f t="shared" si="20"/>
        <v>0</v>
      </c>
      <c r="EP55" s="544">
        <f t="shared" si="21"/>
        <v>0</v>
      </c>
      <c r="EQ55" s="1072"/>
      <c r="ER55" s="1109"/>
      <c r="ES55" s="1109"/>
      <c r="ET55" s="1116" t="s">
        <v>303</v>
      </c>
      <c r="EU55" s="1117">
        <f>ET11</f>
        <v>0</v>
      </c>
      <c r="EV55" s="1118">
        <v>1</v>
      </c>
      <c r="EW55" s="1072"/>
      <c r="EX55" s="1072"/>
      <c r="EY55" s="1072"/>
      <c r="EZ55" s="1129"/>
      <c r="FA55" s="542"/>
      <c r="FB55" s="543">
        <v>48</v>
      </c>
      <c r="FC55" s="544">
        <f t="shared" si="22"/>
        <v>0</v>
      </c>
      <c r="FD55" s="544">
        <f t="shared" si="23"/>
        <v>0</v>
      </c>
      <c r="FE55" s="1072"/>
      <c r="FF55" s="1109"/>
      <c r="FG55" s="1109"/>
      <c r="FH55" s="1116" t="s">
        <v>303</v>
      </c>
      <c r="FI55" s="1117">
        <f>FH11</f>
        <v>0</v>
      </c>
      <c r="FJ55" s="1118">
        <v>1</v>
      </c>
      <c r="FK55" s="1072"/>
      <c r="FL55" s="1072"/>
      <c r="FM55" s="1072"/>
      <c r="FO55" s="542"/>
      <c r="FP55" s="543">
        <v>48</v>
      </c>
      <c r="FQ55" s="544">
        <f t="shared" si="24"/>
        <v>0</v>
      </c>
      <c r="FR55" s="544">
        <f t="shared" si="25"/>
        <v>0</v>
      </c>
      <c r="FS55" s="1072"/>
      <c r="FT55" s="1109"/>
      <c r="FU55" s="1109"/>
      <c r="FV55" s="1116" t="s">
        <v>303</v>
      </c>
      <c r="FW55" s="1117">
        <f>FV11</f>
        <v>0</v>
      </c>
      <c r="FX55" s="1118">
        <v>1</v>
      </c>
      <c r="FY55" s="1072"/>
      <c r="FZ55" s="1072"/>
      <c r="GA55" s="1072"/>
      <c r="GB55" s="622"/>
      <c r="GC55" s="542"/>
      <c r="GD55" s="543">
        <v>48</v>
      </c>
      <c r="GE55" s="544">
        <f t="shared" si="26"/>
        <v>0</v>
      </c>
      <c r="GF55" s="544">
        <f t="shared" si="27"/>
        <v>0</v>
      </c>
      <c r="GG55" s="1072"/>
      <c r="GH55" s="1109"/>
      <c r="GI55" s="1109"/>
      <c r="GJ55" s="1116" t="s">
        <v>303</v>
      </c>
      <c r="GK55" s="1117">
        <f>GJ11</f>
        <v>0</v>
      </c>
      <c r="GL55" s="1118">
        <v>1</v>
      </c>
      <c r="GM55" s="1072"/>
      <c r="GN55" s="1072"/>
      <c r="GO55" s="1072"/>
      <c r="GP55" s="551"/>
      <c r="GQ55" s="542"/>
      <c r="GR55" s="543">
        <v>48</v>
      </c>
      <c r="GS55" s="544">
        <f t="shared" si="28"/>
        <v>0</v>
      </c>
      <c r="GT55" s="544">
        <f t="shared" si="29"/>
        <v>0</v>
      </c>
      <c r="GU55" s="1072"/>
      <c r="GV55" s="1109"/>
      <c r="GW55" s="1109"/>
      <c r="GX55" s="1116" t="s">
        <v>303</v>
      </c>
      <c r="GY55" s="1117">
        <f>GX11</f>
        <v>0</v>
      </c>
      <c r="GZ55" s="1118">
        <v>1</v>
      </c>
      <c r="HA55" s="1072"/>
      <c r="HB55" s="1072"/>
      <c r="HC55" s="1072"/>
      <c r="HD55" s="552"/>
      <c r="HE55" s="542"/>
      <c r="HF55" s="543">
        <v>48</v>
      </c>
      <c r="HG55" s="544">
        <f t="shared" si="30"/>
        <v>0</v>
      </c>
      <c r="HH55" s="544">
        <f t="shared" si="31"/>
        <v>0</v>
      </c>
      <c r="HI55" s="1072"/>
      <c r="HJ55" s="1109"/>
      <c r="HK55" s="1109"/>
      <c r="HL55" s="1116" t="s">
        <v>303</v>
      </c>
      <c r="HM55" s="1117">
        <f>HL11</f>
        <v>0</v>
      </c>
      <c r="HN55" s="1118">
        <v>1</v>
      </c>
      <c r="HO55" s="1072"/>
      <c r="HP55" s="1072"/>
      <c r="HQ55" s="1072"/>
      <c r="HR55" s="552"/>
      <c r="HS55" s="542"/>
      <c r="HT55" s="543">
        <v>48</v>
      </c>
      <c r="HU55" s="544">
        <f t="shared" si="32"/>
        <v>0</v>
      </c>
      <c r="HV55" s="544">
        <f t="shared" si="33"/>
        <v>0</v>
      </c>
      <c r="HW55" s="1072"/>
      <c r="HX55" s="1109"/>
      <c r="HY55" s="1109"/>
      <c r="HZ55" s="1116" t="s">
        <v>303</v>
      </c>
      <c r="IA55" s="1117">
        <f>HZ11</f>
        <v>0</v>
      </c>
      <c r="IB55" s="1118">
        <v>1</v>
      </c>
      <c r="IC55" s="1072"/>
      <c r="ID55" s="1072"/>
      <c r="IE55" s="1072"/>
      <c r="IG55" s="542"/>
      <c r="IH55" s="543">
        <v>48</v>
      </c>
      <c r="II55" s="544">
        <f t="shared" si="34"/>
        <v>0</v>
      </c>
      <c r="IJ55" s="544">
        <f t="shared" si="35"/>
        <v>0</v>
      </c>
      <c r="IK55" s="494"/>
      <c r="IL55" s="651"/>
      <c r="IM55" s="651"/>
      <c r="IN55" s="658" t="s">
        <v>303</v>
      </c>
      <c r="IO55" s="650">
        <f>IN11</f>
        <v>0</v>
      </c>
      <c r="IP55" s="649">
        <v>1</v>
      </c>
      <c r="IQ55" s="494"/>
      <c r="IR55" s="494"/>
      <c r="IS55" s="494"/>
    </row>
    <row r="56" spans="1:256" s="497" customFormat="1">
      <c r="A56" s="494"/>
      <c r="B56" s="528"/>
      <c r="C56" s="542"/>
      <c r="D56" s="543">
        <v>49</v>
      </c>
      <c r="E56" s="544">
        <f t="shared" si="0"/>
        <v>0</v>
      </c>
      <c r="F56" s="544">
        <f t="shared" si="1"/>
        <v>0</v>
      </c>
      <c r="G56" s="1096" t="s">
        <v>304</v>
      </c>
      <c r="H56" s="1119"/>
      <c r="I56" s="1096" t="s">
        <v>597</v>
      </c>
      <c r="J56" s="1119"/>
      <c r="K56" s="1072"/>
      <c r="L56" s="1072"/>
      <c r="M56" s="1072"/>
      <c r="N56" s="1072"/>
      <c r="O56" s="1072"/>
      <c r="P56" s="494"/>
      <c r="Q56" s="542"/>
      <c r="R56" s="543">
        <v>49</v>
      </c>
      <c r="S56" s="544">
        <f t="shared" si="2"/>
        <v>0</v>
      </c>
      <c r="T56" s="544">
        <f t="shared" si="3"/>
        <v>0</v>
      </c>
      <c r="U56" s="1096" t="s">
        <v>304</v>
      </c>
      <c r="V56" s="1119"/>
      <c r="W56" s="1096" t="s">
        <v>597</v>
      </c>
      <c r="X56" s="1119"/>
      <c r="Y56" s="1072"/>
      <c r="Z56" s="1072"/>
      <c r="AA56" s="1072"/>
      <c r="AB56" s="1072"/>
      <c r="AC56" s="1072"/>
      <c r="AD56" s="1072"/>
      <c r="AE56" s="542"/>
      <c r="AF56" s="543">
        <v>49</v>
      </c>
      <c r="AG56" s="544">
        <f t="shared" si="4"/>
        <v>0</v>
      </c>
      <c r="AH56" s="544">
        <f t="shared" si="5"/>
        <v>0</v>
      </c>
      <c r="AI56" s="1096" t="s">
        <v>304</v>
      </c>
      <c r="AJ56" s="1119"/>
      <c r="AK56" s="1096" t="s">
        <v>597</v>
      </c>
      <c r="AL56" s="1119"/>
      <c r="AM56" s="1072"/>
      <c r="AN56" s="1072"/>
      <c r="AO56" s="1072"/>
      <c r="AP56" s="1072"/>
      <c r="AQ56" s="1072"/>
      <c r="AR56" s="1072"/>
      <c r="AS56" s="1130"/>
      <c r="AT56" s="543">
        <v>49</v>
      </c>
      <c r="AU56" s="544">
        <f t="shared" si="6"/>
        <v>0</v>
      </c>
      <c r="AV56" s="544">
        <f t="shared" si="7"/>
        <v>0</v>
      </c>
      <c r="AW56" s="1096" t="s">
        <v>304</v>
      </c>
      <c r="AX56" s="1119"/>
      <c r="AY56" s="1096" t="s">
        <v>597</v>
      </c>
      <c r="AZ56" s="1119"/>
      <c r="BA56" s="1072"/>
      <c r="BB56" s="1072"/>
      <c r="BC56" s="1072"/>
      <c r="BD56" s="1072"/>
      <c r="BE56" s="1072"/>
      <c r="BF56" s="1072"/>
      <c r="BG56" s="1130"/>
      <c r="BH56" s="543">
        <v>49</v>
      </c>
      <c r="BI56" s="544">
        <f t="shared" si="8"/>
        <v>0</v>
      </c>
      <c r="BJ56" s="544">
        <f t="shared" si="9"/>
        <v>0</v>
      </c>
      <c r="BK56" s="1096" t="s">
        <v>304</v>
      </c>
      <c r="BL56" s="1119"/>
      <c r="BM56" s="1096" t="s">
        <v>597</v>
      </c>
      <c r="BN56" s="1119"/>
      <c r="BO56" s="1072"/>
      <c r="BP56" s="1072"/>
      <c r="BQ56" s="1072"/>
      <c r="BR56" s="1072"/>
      <c r="BS56" s="1072"/>
      <c r="BT56" s="1072"/>
      <c r="BU56" s="1130"/>
      <c r="BV56" s="543">
        <v>49</v>
      </c>
      <c r="BW56" s="544">
        <f t="shared" si="10"/>
        <v>0</v>
      </c>
      <c r="BX56" s="544">
        <f t="shared" si="11"/>
        <v>0</v>
      </c>
      <c r="BY56" s="1096" t="s">
        <v>304</v>
      </c>
      <c r="BZ56" s="1119"/>
      <c r="CA56" s="1096" t="s">
        <v>597</v>
      </c>
      <c r="CB56" s="1119"/>
      <c r="CC56" s="1072"/>
      <c r="CD56" s="1072"/>
      <c r="CE56" s="1072"/>
      <c r="CF56" s="1072"/>
      <c r="CG56" s="1072"/>
      <c r="CH56" s="1072"/>
      <c r="CI56" s="1130"/>
      <c r="CJ56" s="543">
        <v>49</v>
      </c>
      <c r="CK56" s="544">
        <f t="shared" si="12"/>
        <v>0</v>
      </c>
      <c r="CL56" s="544">
        <f t="shared" si="13"/>
        <v>0</v>
      </c>
      <c r="CM56" s="1096" t="s">
        <v>304</v>
      </c>
      <c r="CN56" s="1119"/>
      <c r="CO56" s="1096" t="s">
        <v>597</v>
      </c>
      <c r="CP56" s="1119"/>
      <c r="CQ56" s="1072"/>
      <c r="CR56" s="1072"/>
      <c r="CS56" s="1072"/>
      <c r="CT56" s="1072"/>
      <c r="CU56" s="1072"/>
      <c r="CV56" s="494"/>
      <c r="CW56" s="542"/>
      <c r="CX56" s="543">
        <v>49</v>
      </c>
      <c r="CY56" s="544">
        <f t="shared" si="14"/>
        <v>0</v>
      </c>
      <c r="CZ56" s="544">
        <f t="shared" si="15"/>
        <v>0</v>
      </c>
      <c r="DA56" s="1096" t="s">
        <v>304</v>
      </c>
      <c r="DB56" s="1119"/>
      <c r="DC56" s="1096" t="s">
        <v>597</v>
      </c>
      <c r="DD56" s="1119"/>
      <c r="DE56" s="1072"/>
      <c r="DF56" s="1072"/>
      <c r="DG56" s="1072"/>
      <c r="DH56" s="1072"/>
      <c r="DI56" s="1072"/>
      <c r="DJ56" s="1072"/>
      <c r="DK56" s="542"/>
      <c r="DL56" s="543">
        <v>49</v>
      </c>
      <c r="DM56" s="544">
        <f t="shared" si="16"/>
        <v>0</v>
      </c>
      <c r="DN56" s="544">
        <f t="shared" si="17"/>
        <v>0</v>
      </c>
      <c r="DO56" s="1096" t="s">
        <v>304</v>
      </c>
      <c r="DP56" s="1119"/>
      <c r="DQ56" s="1096" t="s">
        <v>597</v>
      </c>
      <c r="DR56" s="1119"/>
      <c r="DS56" s="1072"/>
      <c r="DT56" s="1072"/>
      <c r="DU56" s="1072"/>
      <c r="DV56" s="1072"/>
      <c r="DW56" s="1072"/>
      <c r="DX56" s="494"/>
      <c r="DY56" s="542"/>
      <c r="DZ56" s="543">
        <v>49</v>
      </c>
      <c r="EA56" s="544">
        <f t="shared" si="18"/>
        <v>0</v>
      </c>
      <c r="EB56" s="544">
        <f t="shared" si="19"/>
        <v>0</v>
      </c>
      <c r="EC56" s="1096" t="s">
        <v>304</v>
      </c>
      <c r="ED56" s="1119"/>
      <c r="EE56" s="1096" t="s">
        <v>597</v>
      </c>
      <c r="EF56" s="1119"/>
      <c r="EG56" s="1072"/>
      <c r="EH56" s="1072"/>
      <c r="EI56" s="1072"/>
      <c r="EJ56" s="1072"/>
      <c r="EK56" s="1072"/>
      <c r="EL56" s="1072"/>
      <c r="EM56" s="542"/>
      <c r="EN56" s="543">
        <v>49</v>
      </c>
      <c r="EO56" s="544">
        <f t="shared" si="20"/>
        <v>0</v>
      </c>
      <c r="EP56" s="544">
        <f t="shared" si="21"/>
        <v>0</v>
      </c>
      <c r="EQ56" s="1096" t="s">
        <v>304</v>
      </c>
      <c r="ER56" s="1119"/>
      <c r="ES56" s="1096" t="s">
        <v>597</v>
      </c>
      <c r="ET56" s="1119"/>
      <c r="EU56" s="1072"/>
      <c r="EV56" s="1072"/>
      <c r="EW56" s="1072"/>
      <c r="EX56" s="1072"/>
      <c r="EY56" s="1072"/>
      <c r="EZ56" s="1129"/>
      <c r="FA56" s="542"/>
      <c r="FB56" s="543">
        <v>49</v>
      </c>
      <c r="FC56" s="544">
        <f t="shared" si="22"/>
        <v>0</v>
      </c>
      <c r="FD56" s="544">
        <f t="shared" si="23"/>
        <v>0</v>
      </c>
      <c r="FE56" s="1096" t="s">
        <v>304</v>
      </c>
      <c r="FF56" s="1119"/>
      <c r="FG56" s="1096" t="s">
        <v>597</v>
      </c>
      <c r="FH56" s="1119"/>
      <c r="FI56" s="1072"/>
      <c r="FJ56" s="1072"/>
      <c r="FK56" s="1072"/>
      <c r="FL56" s="1072"/>
      <c r="FM56" s="1072"/>
      <c r="FO56" s="542"/>
      <c r="FP56" s="543">
        <v>49</v>
      </c>
      <c r="FQ56" s="544">
        <f t="shared" si="24"/>
        <v>0</v>
      </c>
      <c r="FR56" s="544">
        <f t="shared" si="25"/>
        <v>0</v>
      </c>
      <c r="FS56" s="1096" t="s">
        <v>304</v>
      </c>
      <c r="FT56" s="1119"/>
      <c r="FU56" s="1096" t="s">
        <v>597</v>
      </c>
      <c r="FV56" s="1119"/>
      <c r="FW56" s="1072"/>
      <c r="FX56" s="1072"/>
      <c r="FY56" s="1072"/>
      <c r="FZ56" s="1072"/>
      <c r="GA56" s="1072"/>
      <c r="GB56" s="622"/>
      <c r="GC56" s="542"/>
      <c r="GD56" s="543">
        <v>49</v>
      </c>
      <c r="GE56" s="544">
        <f t="shared" si="26"/>
        <v>0</v>
      </c>
      <c r="GF56" s="544">
        <f t="shared" si="27"/>
        <v>0</v>
      </c>
      <c r="GG56" s="1096" t="s">
        <v>304</v>
      </c>
      <c r="GH56" s="1119"/>
      <c r="GI56" s="1096" t="s">
        <v>597</v>
      </c>
      <c r="GJ56" s="1119"/>
      <c r="GK56" s="1072"/>
      <c r="GL56" s="1072"/>
      <c r="GM56" s="1072"/>
      <c r="GN56" s="1072"/>
      <c r="GO56" s="1072"/>
      <c r="GP56" s="551"/>
      <c r="GQ56" s="542"/>
      <c r="GR56" s="543">
        <v>49</v>
      </c>
      <c r="GS56" s="544">
        <f t="shared" si="28"/>
        <v>0</v>
      </c>
      <c r="GT56" s="544">
        <f t="shared" si="29"/>
        <v>0</v>
      </c>
      <c r="GU56" s="1096" t="s">
        <v>304</v>
      </c>
      <c r="GV56" s="1119"/>
      <c r="GW56" s="1096" t="s">
        <v>597</v>
      </c>
      <c r="GX56" s="1119"/>
      <c r="GY56" s="1072"/>
      <c r="GZ56" s="1072"/>
      <c r="HA56" s="1072"/>
      <c r="HB56" s="1072"/>
      <c r="HC56" s="1072"/>
      <c r="HD56" s="552"/>
      <c r="HE56" s="542"/>
      <c r="HF56" s="543">
        <v>49</v>
      </c>
      <c r="HG56" s="544">
        <f t="shared" si="30"/>
        <v>0</v>
      </c>
      <c r="HH56" s="544">
        <f t="shared" si="31"/>
        <v>0</v>
      </c>
      <c r="HI56" s="1096" t="s">
        <v>304</v>
      </c>
      <c r="HJ56" s="1119"/>
      <c r="HK56" s="1096" t="s">
        <v>597</v>
      </c>
      <c r="HL56" s="1119"/>
      <c r="HM56" s="1072"/>
      <c r="HN56" s="1072"/>
      <c r="HO56" s="1072"/>
      <c r="HP56" s="1072"/>
      <c r="HQ56" s="1072"/>
      <c r="HR56" s="552"/>
      <c r="HS56" s="542"/>
      <c r="HT56" s="543">
        <v>49</v>
      </c>
      <c r="HU56" s="544">
        <f t="shared" si="32"/>
        <v>0</v>
      </c>
      <c r="HV56" s="544">
        <f t="shared" si="33"/>
        <v>0</v>
      </c>
      <c r="HW56" s="1096" t="s">
        <v>304</v>
      </c>
      <c r="HX56" s="1119"/>
      <c r="HY56" s="1096" t="s">
        <v>597</v>
      </c>
      <c r="HZ56" s="1119"/>
      <c r="IA56" s="1072"/>
      <c r="IB56" s="1072"/>
      <c r="IC56" s="1072"/>
      <c r="ID56" s="1072"/>
      <c r="IE56" s="1072"/>
      <c r="IF56" s="636"/>
      <c r="IG56" s="542"/>
      <c r="IH56" s="543">
        <v>49</v>
      </c>
      <c r="II56" s="544">
        <f t="shared" si="34"/>
        <v>0</v>
      </c>
      <c r="IJ56" s="544">
        <f t="shared" si="35"/>
        <v>0</v>
      </c>
      <c r="IK56" s="633" t="s">
        <v>304</v>
      </c>
      <c r="IL56" s="659"/>
      <c r="IM56" s="1077" t="s">
        <v>597</v>
      </c>
      <c r="IN56" s="1076"/>
      <c r="IO56" s="494"/>
      <c r="IP56" s="494"/>
      <c r="IQ56" s="494"/>
      <c r="IR56" s="494"/>
      <c r="IS56" s="494"/>
    </row>
    <row r="57" spans="1:256" s="497" customFormat="1">
      <c r="A57" s="494"/>
      <c r="B57" s="528"/>
      <c r="C57" s="542"/>
      <c r="D57" s="543">
        <v>50</v>
      </c>
      <c r="E57" s="544">
        <f t="shared" si="0"/>
        <v>0</v>
      </c>
      <c r="F57" s="544">
        <f t="shared" si="1"/>
        <v>0</v>
      </c>
      <c r="G57" s="1105" t="s">
        <v>305</v>
      </c>
      <c r="H57" s="1120"/>
      <c r="I57" s="1105" t="s">
        <v>162</v>
      </c>
      <c r="J57" s="1120"/>
      <c r="K57" s="1072"/>
      <c r="L57" s="1072"/>
      <c r="M57" s="1072"/>
      <c r="N57" s="1072"/>
      <c r="O57" s="1072"/>
      <c r="P57" s="494"/>
      <c r="Q57" s="542"/>
      <c r="R57" s="543">
        <v>50</v>
      </c>
      <c r="S57" s="544">
        <f t="shared" si="2"/>
        <v>0</v>
      </c>
      <c r="T57" s="544">
        <f t="shared" si="3"/>
        <v>0</v>
      </c>
      <c r="U57" s="1105" t="s">
        <v>305</v>
      </c>
      <c r="V57" s="1120" t="s">
        <v>305</v>
      </c>
      <c r="W57" s="1105" t="s">
        <v>162</v>
      </c>
      <c r="X57" s="1120"/>
      <c r="Y57" s="1072"/>
      <c r="Z57" s="1072"/>
      <c r="AA57" s="1072"/>
      <c r="AB57" s="1072"/>
      <c r="AC57" s="1072"/>
      <c r="AD57" s="1072"/>
      <c r="AE57" s="542"/>
      <c r="AF57" s="543">
        <v>50</v>
      </c>
      <c r="AG57" s="544">
        <f t="shared" si="4"/>
        <v>0</v>
      </c>
      <c r="AH57" s="544">
        <f t="shared" si="5"/>
        <v>0</v>
      </c>
      <c r="AI57" s="1105" t="s">
        <v>305</v>
      </c>
      <c r="AJ57" s="1120"/>
      <c r="AK57" s="1105" t="s">
        <v>162</v>
      </c>
      <c r="AL57" s="1120"/>
      <c r="AM57" s="1072"/>
      <c r="AN57" s="1072"/>
      <c r="AO57" s="1072"/>
      <c r="AP57" s="1072"/>
      <c r="AQ57" s="1072"/>
      <c r="AR57" s="1072"/>
      <c r="AS57" s="1130"/>
      <c r="AT57" s="543">
        <v>50</v>
      </c>
      <c r="AU57" s="544">
        <f t="shared" si="6"/>
        <v>0</v>
      </c>
      <c r="AV57" s="544">
        <f t="shared" si="7"/>
        <v>0</v>
      </c>
      <c r="AW57" s="1105" t="s">
        <v>305</v>
      </c>
      <c r="AX57" s="1120"/>
      <c r="AY57" s="1105" t="s">
        <v>162</v>
      </c>
      <c r="AZ57" s="1120"/>
      <c r="BA57" s="1072"/>
      <c r="BB57" s="1072"/>
      <c r="BC57" s="1072"/>
      <c r="BD57" s="1072"/>
      <c r="BE57" s="1072"/>
      <c r="BF57" s="1072"/>
      <c r="BG57" s="1130"/>
      <c r="BH57" s="543">
        <v>50</v>
      </c>
      <c r="BI57" s="544">
        <f t="shared" si="8"/>
        <v>0</v>
      </c>
      <c r="BJ57" s="544">
        <f t="shared" si="9"/>
        <v>0</v>
      </c>
      <c r="BK57" s="1105" t="s">
        <v>305</v>
      </c>
      <c r="BL57" s="1120"/>
      <c r="BM57" s="1105" t="s">
        <v>162</v>
      </c>
      <c r="BN57" s="1120"/>
      <c r="BO57" s="1072"/>
      <c r="BP57" s="1072"/>
      <c r="BQ57" s="1072"/>
      <c r="BR57" s="1072"/>
      <c r="BS57" s="1072"/>
      <c r="BT57" s="1072"/>
      <c r="BU57" s="1130"/>
      <c r="BV57" s="543">
        <v>50</v>
      </c>
      <c r="BW57" s="544">
        <f t="shared" si="10"/>
        <v>0</v>
      </c>
      <c r="BX57" s="544">
        <f t="shared" si="11"/>
        <v>0</v>
      </c>
      <c r="BY57" s="1105" t="s">
        <v>305</v>
      </c>
      <c r="BZ57" s="1120"/>
      <c r="CA57" s="1105" t="s">
        <v>162</v>
      </c>
      <c r="CB57" s="1120"/>
      <c r="CC57" s="1072"/>
      <c r="CD57" s="1072"/>
      <c r="CE57" s="1072"/>
      <c r="CF57" s="1072"/>
      <c r="CG57" s="1072"/>
      <c r="CH57" s="1072"/>
      <c r="CI57" s="1130"/>
      <c r="CJ57" s="543">
        <v>50</v>
      </c>
      <c r="CK57" s="544">
        <f t="shared" si="12"/>
        <v>0</v>
      </c>
      <c r="CL57" s="544">
        <f t="shared" si="13"/>
        <v>0</v>
      </c>
      <c r="CM57" s="1105" t="s">
        <v>305</v>
      </c>
      <c r="CN57" s="1120"/>
      <c r="CO57" s="1105" t="s">
        <v>162</v>
      </c>
      <c r="CP57" s="1120"/>
      <c r="CQ57" s="1072"/>
      <c r="CR57" s="1072"/>
      <c r="CS57" s="1072"/>
      <c r="CT57" s="1072"/>
      <c r="CU57" s="1072"/>
      <c r="CV57" s="494"/>
      <c r="CW57" s="542"/>
      <c r="CX57" s="543">
        <v>50</v>
      </c>
      <c r="CY57" s="544">
        <f t="shared" si="14"/>
        <v>0</v>
      </c>
      <c r="CZ57" s="544">
        <f t="shared" si="15"/>
        <v>0</v>
      </c>
      <c r="DA57" s="1105" t="s">
        <v>305</v>
      </c>
      <c r="DB57" s="1120"/>
      <c r="DC57" s="1105" t="s">
        <v>162</v>
      </c>
      <c r="DD57" s="1120"/>
      <c r="DE57" s="1072"/>
      <c r="DF57" s="1072"/>
      <c r="DG57" s="1072"/>
      <c r="DH57" s="1072"/>
      <c r="DI57" s="1072"/>
      <c r="DJ57" s="1072"/>
      <c r="DK57" s="542"/>
      <c r="DL57" s="543">
        <v>50</v>
      </c>
      <c r="DM57" s="544">
        <f t="shared" si="16"/>
        <v>0</v>
      </c>
      <c r="DN57" s="544">
        <f t="shared" si="17"/>
        <v>0</v>
      </c>
      <c r="DO57" s="1105" t="s">
        <v>305</v>
      </c>
      <c r="DP57" s="1120"/>
      <c r="DQ57" s="1105" t="s">
        <v>162</v>
      </c>
      <c r="DR57" s="1120"/>
      <c r="DS57" s="1072"/>
      <c r="DT57" s="1072"/>
      <c r="DU57" s="1072"/>
      <c r="DV57" s="1072"/>
      <c r="DW57" s="1072"/>
      <c r="DX57" s="494"/>
      <c r="DY57" s="542"/>
      <c r="DZ57" s="543">
        <v>50</v>
      </c>
      <c r="EA57" s="544">
        <f t="shared" si="18"/>
        <v>0</v>
      </c>
      <c r="EB57" s="544">
        <f t="shared" si="19"/>
        <v>0</v>
      </c>
      <c r="EC57" s="1105" t="s">
        <v>305</v>
      </c>
      <c r="ED57" s="1120"/>
      <c r="EE57" s="1105" t="s">
        <v>162</v>
      </c>
      <c r="EF57" s="1120"/>
      <c r="EG57" s="1072"/>
      <c r="EH57" s="1072"/>
      <c r="EI57" s="1072"/>
      <c r="EJ57" s="1072"/>
      <c r="EK57" s="1072"/>
      <c r="EL57" s="1072"/>
      <c r="EM57" s="542"/>
      <c r="EN57" s="543">
        <v>50</v>
      </c>
      <c r="EO57" s="544">
        <f t="shared" si="20"/>
        <v>0</v>
      </c>
      <c r="EP57" s="544">
        <f t="shared" si="21"/>
        <v>0</v>
      </c>
      <c r="EQ57" s="1105" t="s">
        <v>305</v>
      </c>
      <c r="ER57" s="1120"/>
      <c r="ES57" s="1105" t="s">
        <v>162</v>
      </c>
      <c r="ET57" s="1120"/>
      <c r="EU57" s="1072"/>
      <c r="EV57" s="1072"/>
      <c r="EW57" s="1072"/>
      <c r="EX57" s="1072"/>
      <c r="EY57" s="1072"/>
      <c r="EZ57" s="1129"/>
      <c r="FA57" s="542"/>
      <c r="FB57" s="543">
        <v>50</v>
      </c>
      <c r="FC57" s="544">
        <f t="shared" si="22"/>
        <v>0</v>
      </c>
      <c r="FD57" s="544">
        <f t="shared" si="23"/>
        <v>0</v>
      </c>
      <c r="FE57" s="1105" t="s">
        <v>305</v>
      </c>
      <c r="FF57" s="1120"/>
      <c r="FG57" s="1105" t="s">
        <v>162</v>
      </c>
      <c r="FH57" s="1120"/>
      <c r="FI57" s="1072"/>
      <c r="FJ57" s="1072"/>
      <c r="FK57" s="1072"/>
      <c r="FL57" s="1072"/>
      <c r="FM57" s="1072"/>
      <c r="FO57" s="542"/>
      <c r="FP57" s="543">
        <v>50</v>
      </c>
      <c r="FQ57" s="544">
        <f t="shared" si="24"/>
        <v>0</v>
      </c>
      <c r="FR57" s="544">
        <f t="shared" si="25"/>
        <v>0</v>
      </c>
      <c r="FS57" s="1105" t="s">
        <v>305</v>
      </c>
      <c r="FT57" s="1120"/>
      <c r="FU57" s="1105" t="s">
        <v>162</v>
      </c>
      <c r="FV57" s="1120"/>
      <c r="FW57" s="1072"/>
      <c r="FX57" s="1072"/>
      <c r="FY57" s="1072"/>
      <c r="FZ57" s="1072"/>
      <c r="GA57" s="1072"/>
      <c r="GB57" s="622"/>
      <c r="GC57" s="542"/>
      <c r="GD57" s="543">
        <v>50</v>
      </c>
      <c r="GE57" s="544">
        <f t="shared" si="26"/>
        <v>0</v>
      </c>
      <c r="GF57" s="544">
        <f t="shared" si="27"/>
        <v>0</v>
      </c>
      <c r="GG57" s="1105" t="s">
        <v>305</v>
      </c>
      <c r="GH57" s="1120"/>
      <c r="GI57" s="1105" t="s">
        <v>162</v>
      </c>
      <c r="GJ57" s="1120"/>
      <c r="GK57" s="1072"/>
      <c r="GL57" s="1072"/>
      <c r="GM57" s="1072"/>
      <c r="GN57" s="1072"/>
      <c r="GO57" s="1072"/>
      <c r="GP57" s="551"/>
      <c r="GQ57" s="542"/>
      <c r="GR57" s="543">
        <v>50</v>
      </c>
      <c r="GS57" s="544">
        <f t="shared" si="28"/>
        <v>0</v>
      </c>
      <c r="GT57" s="544">
        <f t="shared" si="29"/>
        <v>0</v>
      </c>
      <c r="GU57" s="1105" t="s">
        <v>305</v>
      </c>
      <c r="GV57" s="1120"/>
      <c r="GW57" s="1105" t="s">
        <v>162</v>
      </c>
      <c r="GX57" s="1120"/>
      <c r="GY57" s="1072"/>
      <c r="GZ57" s="1072"/>
      <c r="HA57" s="1072"/>
      <c r="HB57" s="1072"/>
      <c r="HC57" s="1072"/>
      <c r="HD57" s="552"/>
      <c r="HE57" s="542"/>
      <c r="HF57" s="543">
        <v>50</v>
      </c>
      <c r="HG57" s="544">
        <f t="shared" si="30"/>
        <v>0</v>
      </c>
      <c r="HH57" s="544">
        <f t="shared" si="31"/>
        <v>0</v>
      </c>
      <c r="HI57" s="1105" t="s">
        <v>305</v>
      </c>
      <c r="HJ57" s="1120"/>
      <c r="HK57" s="1105" t="s">
        <v>162</v>
      </c>
      <c r="HL57" s="1120"/>
      <c r="HM57" s="1072"/>
      <c r="HN57" s="1072"/>
      <c r="HO57" s="1072"/>
      <c r="HP57" s="1072"/>
      <c r="HQ57" s="1072"/>
      <c r="HR57" s="552"/>
      <c r="HS57" s="542"/>
      <c r="HT57" s="543">
        <v>50</v>
      </c>
      <c r="HU57" s="544">
        <f t="shared" si="32"/>
        <v>0</v>
      </c>
      <c r="HV57" s="544">
        <f t="shared" si="33"/>
        <v>0</v>
      </c>
      <c r="HW57" s="1105" t="s">
        <v>305</v>
      </c>
      <c r="HX57" s="1120"/>
      <c r="HY57" s="1105" t="s">
        <v>162</v>
      </c>
      <c r="HZ57" s="1120"/>
      <c r="IA57" s="1072"/>
      <c r="IB57" s="1072"/>
      <c r="IC57" s="1072"/>
      <c r="ID57" s="1072"/>
      <c r="IE57" s="1072"/>
      <c r="IG57" s="542"/>
      <c r="IH57" s="543">
        <v>50</v>
      </c>
      <c r="II57" s="544">
        <f t="shared" si="34"/>
        <v>0</v>
      </c>
      <c r="IJ57" s="544">
        <f t="shared" si="35"/>
        <v>0</v>
      </c>
      <c r="IK57" s="644" t="s">
        <v>305</v>
      </c>
      <c r="IL57" s="660"/>
      <c r="IM57" s="1075" t="s">
        <v>162</v>
      </c>
      <c r="IN57" s="1074"/>
      <c r="IO57" s="494"/>
      <c r="IP57" s="494"/>
      <c r="IQ57" s="494"/>
      <c r="IR57" s="494"/>
      <c r="IS57" s="494"/>
    </row>
    <row r="58" spans="1:256" s="497" customFormat="1">
      <c r="A58" s="494"/>
      <c r="B58" s="528"/>
      <c r="C58" s="542"/>
      <c r="D58" s="543">
        <v>51</v>
      </c>
      <c r="E58" s="544">
        <f t="shared" si="0"/>
        <v>0</v>
      </c>
      <c r="F58" s="544">
        <f t="shared" si="1"/>
        <v>0</v>
      </c>
      <c r="G58" s="1105">
        <f>J17</f>
        <v>0</v>
      </c>
      <c r="H58" s="1120">
        <v>0</v>
      </c>
      <c r="I58" s="1105" t="e">
        <f>J20</f>
        <v>#DIV/0!</v>
      </c>
      <c r="J58" s="1120">
        <v>0</v>
      </c>
      <c r="K58" s="1072"/>
      <c r="L58" s="1072"/>
      <c r="M58" s="1072"/>
      <c r="N58" s="1072"/>
      <c r="O58" s="1072"/>
      <c r="P58" s="494"/>
      <c r="Q58" s="542"/>
      <c r="R58" s="543">
        <v>51</v>
      </c>
      <c r="S58" s="544">
        <f t="shared" si="2"/>
        <v>0</v>
      </c>
      <c r="T58" s="544">
        <f t="shared" si="3"/>
        <v>0</v>
      </c>
      <c r="U58" s="1105">
        <f>X17</f>
        <v>0</v>
      </c>
      <c r="V58" s="1120">
        <v>0</v>
      </c>
      <c r="W58" s="1105" t="e">
        <f>X20</f>
        <v>#DIV/0!</v>
      </c>
      <c r="X58" s="1120">
        <v>0</v>
      </c>
      <c r="Y58" s="1072"/>
      <c r="Z58" s="1072"/>
      <c r="AA58" s="1072"/>
      <c r="AB58" s="1072"/>
      <c r="AC58" s="1072"/>
      <c r="AD58" s="1072"/>
      <c r="AE58" s="542"/>
      <c r="AF58" s="543">
        <v>51</v>
      </c>
      <c r="AG58" s="544">
        <f t="shared" si="4"/>
        <v>0</v>
      </c>
      <c r="AH58" s="544">
        <f t="shared" si="5"/>
        <v>0</v>
      </c>
      <c r="AI58" s="1105">
        <f>AL17</f>
        <v>0</v>
      </c>
      <c r="AJ58" s="1120">
        <v>0</v>
      </c>
      <c r="AK58" s="1105" t="e">
        <f>AL20</f>
        <v>#DIV/0!</v>
      </c>
      <c r="AL58" s="1120">
        <v>0</v>
      </c>
      <c r="AM58" s="1072"/>
      <c r="AN58" s="1072"/>
      <c r="AO58" s="1072"/>
      <c r="AP58" s="1072"/>
      <c r="AQ58" s="1072"/>
      <c r="AR58" s="1072"/>
      <c r="AS58" s="1130"/>
      <c r="AT58" s="543">
        <v>51</v>
      </c>
      <c r="AU58" s="544">
        <f t="shared" si="6"/>
        <v>0</v>
      </c>
      <c r="AV58" s="544">
        <f t="shared" si="7"/>
        <v>0</v>
      </c>
      <c r="AW58" s="1105">
        <f>AZ17</f>
        <v>0</v>
      </c>
      <c r="AX58" s="1120">
        <v>0</v>
      </c>
      <c r="AY58" s="1105" t="e">
        <f>AZ20</f>
        <v>#DIV/0!</v>
      </c>
      <c r="AZ58" s="1120">
        <v>0</v>
      </c>
      <c r="BA58" s="1072"/>
      <c r="BB58" s="1072"/>
      <c r="BC58" s="1072"/>
      <c r="BD58" s="1072"/>
      <c r="BE58" s="1072"/>
      <c r="BF58" s="1072"/>
      <c r="BG58" s="1130"/>
      <c r="BH58" s="543">
        <v>51</v>
      </c>
      <c r="BI58" s="544">
        <f t="shared" si="8"/>
        <v>0</v>
      </c>
      <c r="BJ58" s="544">
        <f t="shared" si="9"/>
        <v>0</v>
      </c>
      <c r="BK58" s="1105">
        <f>BN17</f>
        <v>0</v>
      </c>
      <c r="BL58" s="1120">
        <v>0</v>
      </c>
      <c r="BM58" s="1105" t="e">
        <f>BN20</f>
        <v>#DIV/0!</v>
      </c>
      <c r="BN58" s="1120">
        <v>0</v>
      </c>
      <c r="BO58" s="1072"/>
      <c r="BP58" s="1072"/>
      <c r="BQ58" s="1072"/>
      <c r="BR58" s="1072"/>
      <c r="BS58" s="1072"/>
      <c r="BT58" s="1072"/>
      <c r="BU58" s="1130"/>
      <c r="BV58" s="543">
        <v>51</v>
      </c>
      <c r="BW58" s="544">
        <f t="shared" si="10"/>
        <v>0</v>
      </c>
      <c r="BX58" s="544">
        <f t="shared" si="11"/>
        <v>0</v>
      </c>
      <c r="BY58" s="1105">
        <f>CB17</f>
        <v>0</v>
      </c>
      <c r="BZ58" s="1120">
        <v>0</v>
      </c>
      <c r="CA58" s="1105" t="e">
        <f>CB20</f>
        <v>#DIV/0!</v>
      </c>
      <c r="CB58" s="1120">
        <v>0</v>
      </c>
      <c r="CC58" s="1072"/>
      <c r="CD58" s="1072"/>
      <c r="CE58" s="1072"/>
      <c r="CF58" s="1072"/>
      <c r="CG58" s="1072"/>
      <c r="CH58" s="1072"/>
      <c r="CI58" s="1130"/>
      <c r="CJ58" s="543">
        <v>51</v>
      </c>
      <c r="CK58" s="544">
        <f t="shared" si="12"/>
        <v>0</v>
      </c>
      <c r="CL58" s="544">
        <f t="shared" si="13"/>
        <v>0</v>
      </c>
      <c r="CM58" s="1105">
        <f>CP17</f>
        <v>0</v>
      </c>
      <c r="CN58" s="1120">
        <v>0</v>
      </c>
      <c r="CO58" s="1105" t="e">
        <f>CP20</f>
        <v>#DIV/0!</v>
      </c>
      <c r="CP58" s="1120">
        <v>0</v>
      </c>
      <c r="CQ58" s="1072"/>
      <c r="CR58" s="1072"/>
      <c r="CS58" s="1072"/>
      <c r="CT58" s="1072"/>
      <c r="CU58" s="1072"/>
      <c r="CV58" s="494"/>
      <c r="CW58" s="542"/>
      <c r="CX58" s="543">
        <v>51</v>
      </c>
      <c r="CY58" s="544">
        <f t="shared" si="14"/>
        <v>0</v>
      </c>
      <c r="CZ58" s="544">
        <f t="shared" si="15"/>
        <v>0</v>
      </c>
      <c r="DA58" s="1105">
        <f>DD17</f>
        <v>0</v>
      </c>
      <c r="DB58" s="1120">
        <v>0</v>
      </c>
      <c r="DC58" s="1105" t="e">
        <f>DD20</f>
        <v>#DIV/0!</v>
      </c>
      <c r="DD58" s="1120">
        <v>0</v>
      </c>
      <c r="DE58" s="1072"/>
      <c r="DF58" s="1072"/>
      <c r="DG58" s="1072"/>
      <c r="DH58" s="1072"/>
      <c r="DI58" s="1072"/>
      <c r="DJ58" s="1072"/>
      <c r="DK58" s="542"/>
      <c r="DL58" s="543">
        <v>51</v>
      </c>
      <c r="DM58" s="544">
        <f t="shared" si="16"/>
        <v>0</v>
      </c>
      <c r="DN58" s="544">
        <f t="shared" si="17"/>
        <v>0</v>
      </c>
      <c r="DO58" s="1105">
        <f>DR17</f>
        <v>0</v>
      </c>
      <c r="DP58" s="1120">
        <v>0</v>
      </c>
      <c r="DQ58" s="1105" t="e">
        <f>DR20</f>
        <v>#DIV/0!</v>
      </c>
      <c r="DR58" s="1120">
        <v>0</v>
      </c>
      <c r="DS58" s="1072"/>
      <c r="DT58" s="1072"/>
      <c r="DU58" s="1072"/>
      <c r="DV58" s="1072"/>
      <c r="DW58" s="1072"/>
      <c r="DX58" s="494"/>
      <c r="DY58" s="542"/>
      <c r="DZ58" s="543">
        <v>51</v>
      </c>
      <c r="EA58" s="544">
        <f t="shared" si="18"/>
        <v>0</v>
      </c>
      <c r="EB58" s="544">
        <f t="shared" si="19"/>
        <v>0</v>
      </c>
      <c r="EC58" s="1105">
        <f>EF17</f>
        <v>0</v>
      </c>
      <c r="ED58" s="1120">
        <v>0</v>
      </c>
      <c r="EE58" s="1105" t="e">
        <f>EF20</f>
        <v>#DIV/0!</v>
      </c>
      <c r="EF58" s="1120">
        <v>0</v>
      </c>
      <c r="EG58" s="1072"/>
      <c r="EH58" s="1072"/>
      <c r="EI58" s="1072"/>
      <c r="EJ58" s="1072"/>
      <c r="EK58" s="1072"/>
      <c r="EL58" s="1072"/>
      <c r="EM58" s="542"/>
      <c r="EN58" s="543">
        <v>51</v>
      </c>
      <c r="EO58" s="544">
        <f t="shared" si="20"/>
        <v>0</v>
      </c>
      <c r="EP58" s="544">
        <f t="shared" si="21"/>
        <v>0</v>
      </c>
      <c r="EQ58" s="1105">
        <f>ET17</f>
        <v>0</v>
      </c>
      <c r="ER58" s="1120">
        <v>0</v>
      </c>
      <c r="ES58" s="1105" t="e">
        <f>ET20</f>
        <v>#DIV/0!</v>
      </c>
      <c r="ET58" s="1120">
        <v>0</v>
      </c>
      <c r="EU58" s="1072"/>
      <c r="EV58" s="1072"/>
      <c r="EW58" s="1072"/>
      <c r="EX58" s="1072"/>
      <c r="EY58" s="1072"/>
      <c r="EZ58" s="1129"/>
      <c r="FA58" s="542"/>
      <c r="FB58" s="543">
        <v>51</v>
      </c>
      <c r="FC58" s="544">
        <f t="shared" si="22"/>
        <v>0</v>
      </c>
      <c r="FD58" s="544">
        <f t="shared" si="23"/>
        <v>0</v>
      </c>
      <c r="FE58" s="1105">
        <f>FH17</f>
        <v>0</v>
      </c>
      <c r="FF58" s="1120">
        <v>0</v>
      </c>
      <c r="FG58" s="1105" t="e">
        <f>FH20</f>
        <v>#DIV/0!</v>
      </c>
      <c r="FH58" s="1120">
        <v>0</v>
      </c>
      <c r="FI58" s="1072"/>
      <c r="FJ58" s="1072"/>
      <c r="FK58" s="1072"/>
      <c r="FL58" s="1072"/>
      <c r="FM58" s="1072"/>
      <c r="FO58" s="542"/>
      <c r="FP58" s="543">
        <v>51</v>
      </c>
      <c r="FQ58" s="544">
        <f t="shared" si="24"/>
        <v>0</v>
      </c>
      <c r="FR58" s="544">
        <f t="shared" si="25"/>
        <v>0</v>
      </c>
      <c r="FS58" s="1105">
        <f>FV17</f>
        <v>0</v>
      </c>
      <c r="FT58" s="1120">
        <v>0</v>
      </c>
      <c r="FU58" s="1105" t="e">
        <f>FV20</f>
        <v>#DIV/0!</v>
      </c>
      <c r="FV58" s="1120">
        <v>0</v>
      </c>
      <c r="FW58" s="1072"/>
      <c r="FX58" s="1072"/>
      <c r="FY58" s="1072"/>
      <c r="FZ58" s="1072"/>
      <c r="GA58" s="1072"/>
      <c r="GB58" s="622"/>
      <c r="GC58" s="542"/>
      <c r="GD58" s="543">
        <v>51</v>
      </c>
      <c r="GE58" s="544">
        <f t="shared" si="26"/>
        <v>0</v>
      </c>
      <c r="GF58" s="544">
        <f t="shared" si="27"/>
        <v>0</v>
      </c>
      <c r="GG58" s="1105">
        <f>GJ17</f>
        <v>0</v>
      </c>
      <c r="GH58" s="1120">
        <v>0</v>
      </c>
      <c r="GI58" s="1105" t="e">
        <f>GJ20</f>
        <v>#DIV/0!</v>
      </c>
      <c r="GJ58" s="1120">
        <v>0</v>
      </c>
      <c r="GK58" s="1072"/>
      <c r="GL58" s="1072"/>
      <c r="GM58" s="1072"/>
      <c r="GN58" s="1072"/>
      <c r="GO58" s="1072"/>
      <c r="GP58" s="551"/>
      <c r="GQ58" s="542"/>
      <c r="GR58" s="543">
        <v>51</v>
      </c>
      <c r="GS58" s="544">
        <f t="shared" si="28"/>
        <v>0</v>
      </c>
      <c r="GT58" s="544">
        <f t="shared" si="29"/>
        <v>0</v>
      </c>
      <c r="GU58" s="1105">
        <f>GX17</f>
        <v>0</v>
      </c>
      <c r="GV58" s="1120">
        <v>0</v>
      </c>
      <c r="GW58" s="1105" t="e">
        <f>GX20</f>
        <v>#DIV/0!</v>
      </c>
      <c r="GX58" s="1120">
        <v>0</v>
      </c>
      <c r="GY58" s="1072"/>
      <c r="GZ58" s="1072"/>
      <c r="HA58" s="1072"/>
      <c r="HB58" s="1072"/>
      <c r="HC58" s="1072"/>
      <c r="HD58" s="552"/>
      <c r="HE58" s="542"/>
      <c r="HF58" s="543">
        <v>51</v>
      </c>
      <c r="HG58" s="544">
        <f t="shared" si="30"/>
        <v>0</v>
      </c>
      <c r="HH58" s="544">
        <f t="shared" si="31"/>
        <v>0</v>
      </c>
      <c r="HI58" s="1105">
        <f>HL17</f>
        <v>0</v>
      </c>
      <c r="HJ58" s="1120">
        <v>0</v>
      </c>
      <c r="HK58" s="1105" t="e">
        <f>HL20</f>
        <v>#DIV/0!</v>
      </c>
      <c r="HL58" s="1120">
        <v>0</v>
      </c>
      <c r="HM58" s="1072"/>
      <c r="HN58" s="1072"/>
      <c r="HO58" s="1072"/>
      <c r="HP58" s="1072"/>
      <c r="HQ58" s="1072"/>
      <c r="HR58" s="552"/>
      <c r="HS58" s="542"/>
      <c r="HT58" s="543">
        <v>51</v>
      </c>
      <c r="HU58" s="544">
        <f t="shared" si="32"/>
        <v>0</v>
      </c>
      <c r="HV58" s="544">
        <f t="shared" si="33"/>
        <v>0</v>
      </c>
      <c r="HW58" s="1105">
        <f>HZ17</f>
        <v>0</v>
      </c>
      <c r="HX58" s="1120">
        <v>0</v>
      </c>
      <c r="HY58" s="1105" t="e">
        <f>HZ20</f>
        <v>#DIV/0!</v>
      </c>
      <c r="HZ58" s="1120">
        <v>0</v>
      </c>
      <c r="IA58" s="1072"/>
      <c r="IB58" s="1072"/>
      <c r="IC58" s="1072"/>
      <c r="ID58" s="1072"/>
      <c r="IE58" s="1072"/>
      <c r="IG58" s="542"/>
      <c r="IH58" s="543">
        <v>51</v>
      </c>
      <c r="II58" s="544">
        <f t="shared" si="34"/>
        <v>0</v>
      </c>
      <c r="IJ58" s="544">
        <f t="shared" si="35"/>
        <v>0</v>
      </c>
      <c r="IK58" s="644">
        <f>IN17</f>
        <v>0</v>
      </c>
      <c r="IL58" s="660">
        <v>0</v>
      </c>
      <c r="IM58" s="1075" t="e">
        <f>IN20</f>
        <v>#DIV/0!</v>
      </c>
      <c r="IN58" s="1074">
        <v>0</v>
      </c>
      <c r="IO58" s="494"/>
      <c r="IP58" s="494"/>
      <c r="IQ58" s="494"/>
      <c r="IR58" s="494"/>
      <c r="IS58" s="494"/>
    </row>
    <row r="59" spans="1:256" s="497" customFormat="1">
      <c r="A59" s="494"/>
      <c r="B59" s="528"/>
      <c r="C59" s="542"/>
      <c r="D59" s="543">
        <v>52</v>
      </c>
      <c r="E59" s="544">
        <f t="shared" si="0"/>
        <v>0</v>
      </c>
      <c r="F59" s="544">
        <f t="shared" si="1"/>
        <v>0</v>
      </c>
      <c r="G59" s="1105">
        <f>J17</f>
        <v>0</v>
      </c>
      <c r="H59" s="1120" t="e">
        <f>MAX(L41:L53)</f>
        <v>#DIV/0!</v>
      </c>
      <c r="I59" s="1105" t="e">
        <f>J20</f>
        <v>#DIV/0!</v>
      </c>
      <c r="J59" s="1120" t="e">
        <f>H59</f>
        <v>#DIV/0!</v>
      </c>
      <c r="K59" s="1072"/>
      <c r="L59" s="1072"/>
      <c r="M59" s="1072"/>
      <c r="N59" s="1072"/>
      <c r="O59" s="1072"/>
      <c r="P59" s="494"/>
      <c r="Q59" s="542"/>
      <c r="R59" s="543">
        <v>52</v>
      </c>
      <c r="S59" s="544">
        <f t="shared" si="2"/>
        <v>0</v>
      </c>
      <c r="T59" s="544">
        <f t="shared" si="3"/>
        <v>0</v>
      </c>
      <c r="U59" s="1105">
        <f>X17</f>
        <v>0</v>
      </c>
      <c r="V59" s="1120" t="e">
        <f>MAX(Z41:Z53)</f>
        <v>#DIV/0!</v>
      </c>
      <c r="W59" s="1105" t="e">
        <f>X20</f>
        <v>#DIV/0!</v>
      </c>
      <c r="X59" s="1120" t="e">
        <f>V59</f>
        <v>#DIV/0!</v>
      </c>
      <c r="Y59" s="1072"/>
      <c r="Z59" s="1072"/>
      <c r="AA59" s="1072"/>
      <c r="AB59" s="1072"/>
      <c r="AC59" s="1072"/>
      <c r="AD59" s="1072"/>
      <c r="AE59" s="542"/>
      <c r="AF59" s="543">
        <v>52</v>
      </c>
      <c r="AG59" s="544">
        <f t="shared" si="4"/>
        <v>0</v>
      </c>
      <c r="AH59" s="544">
        <f t="shared" si="5"/>
        <v>0</v>
      </c>
      <c r="AI59" s="1105">
        <f>AL17</f>
        <v>0</v>
      </c>
      <c r="AJ59" s="1120" t="e">
        <f>MAX(AN41:AN53)</f>
        <v>#DIV/0!</v>
      </c>
      <c r="AK59" s="1105" t="e">
        <f>AL20</f>
        <v>#DIV/0!</v>
      </c>
      <c r="AL59" s="1120" t="e">
        <f>AJ59</f>
        <v>#DIV/0!</v>
      </c>
      <c r="AM59" s="1072"/>
      <c r="AN59" s="1072"/>
      <c r="AO59" s="1072"/>
      <c r="AP59" s="1072"/>
      <c r="AQ59" s="1072"/>
      <c r="AR59" s="1072"/>
      <c r="AS59" s="1130"/>
      <c r="AT59" s="543">
        <v>52</v>
      </c>
      <c r="AU59" s="544">
        <f t="shared" si="6"/>
        <v>0</v>
      </c>
      <c r="AV59" s="544">
        <f t="shared" si="7"/>
        <v>0</v>
      </c>
      <c r="AW59" s="1105">
        <f>AZ17</f>
        <v>0</v>
      </c>
      <c r="AX59" s="1120" t="e">
        <f>MAX(BB41:BB53)</f>
        <v>#DIV/0!</v>
      </c>
      <c r="AY59" s="1105" t="e">
        <f>AZ20</f>
        <v>#DIV/0!</v>
      </c>
      <c r="AZ59" s="1120" t="e">
        <f>AX59</f>
        <v>#DIV/0!</v>
      </c>
      <c r="BA59" s="1072"/>
      <c r="BB59" s="1072"/>
      <c r="BC59" s="1072"/>
      <c r="BD59" s="1072"/>
      <c r="BE59" s="1072"/>
      <c r="BF59" s="1072"/>
      <c r="BG59" s="1130"/>
      <c r="BH59" s="543">
        <v>52</v>
      </c>
      <c r="BI59" s="544">
        <f t="shared" si="8"/>
        <v>0</v>
      </c>
      <c r="BJ59" s="544">
        <f t="shared" si="9"/>
        <v>0</v>
      </c>
      <c r="BK59" s="1105">
        <f>BN17</f>
        <v>0</v>
      </c>
      <c r="BL59" s="1120" t="e">
        <f>MAX(BP41:BP53)</f>
        <v>#DIV/0!</v>
      </c>
      <c r="BM59" s="1105" t="e">
        <f>BN20</f>
        <v>#DIV/0!</v>
      </c>
      <c r="BN59" s="1120" t="e">
        <f>BL59</f>
        <v>#DIV/0!</v>
      </c>
      <c r="BO59" s="1072"/>
      <c r="BP59" s="1072"/>
      <c r="BQ59" s="1072"/>
      <c r="BR59" s="1072"/>
      <c r="BS59" s="1072"/>
      <c r="BT59" s="1072"/>
      <c r="BU59" s="1130"/>
      <c r="BV59" s="543">
        <v>52</v>
      </c>
      <c r="BW59" s="544">
        <f t="shared" si="10"/>
        <v>0</v>
      </c>
      <c r="BX59" s="544">
        <f t="shared" si="11"/>
        <v>0</v>
      </c>
      <c r="BY59" s="1105">
        <f>CB17</f>
        <v>0</v>
      </c>
      <c r="BZ59" s="1120" t="e">
        <f>MAX(CD41:CD53)</f>
        <v>#DIV/0!</v>
      </c>
      <c r="CA59" s="1105" t="e">
        <f>CB20</f>
        <v>#DIV/0!</v>
      </c>
      <c r="CB59" s="1120" t="e">
        <f>BZ59</f>
        <v>#DIV/0!</v>
      </c>
      <c r="CC59" s="1072"/>
      <c r="CD59" s="1072"/>
      <c r="CE59" s="1072"/>
      <c r="CF59" s="1072"/>
      <c r="CG59" s="1072"/>
      <c r="CH59" s="1072"/>
      <c r="CI59" s="1130"/>
      <c r="CJ59" s="543">
        <v>52</v>
      </c>
      <c r="CK59" s="544">
        <f t="shared" si="12"/>
        <v>0</v>
      </c>
      <c r="CL59" s="544">
        <f t="shared" si="13"/>
        <v>0</v>
      </c>
      <c r="CM59" s="1105">
        <f>CP17</f>
        <v>0</v>
      </c>
      <c r="CN59" s="1120" t="e">
        <f>MAX(CR41:CR53)</f>
        <v>#DIV/0!</v>
      </c>
      <c r="CO59" s="1105" t="e">
        <f>CP20</f>
        <v>#DIV/0!</v>
      </c>
      <c r="CP59" s="1120" t="e">
        <f>CN59</f>
        <v>#DIV/0!</v>
      </c>
      <c r="CQ59" s="1072"/>
      <c r="CR59" s="1072"/>
      <c r="CS59" s="1072"/>
      <c r="CT59" s="1072"/>
      <c r="CU59" s="1072"/>
      <c r="CV59" s="494"/>
      <c r="CW59" s="542"/>
      <c r="CX59" s="543">
        <v>52</v>
      </c>
      <c r="CY59" s="544">
        <f t="shared" si="14"/>
        <v>0</v>
      </c>
      <c r="CZ59" s="544">
        <f t="shared" si="15"/>
        <v>0</v>
      </c>
      <c r="DA59" s="1105">
        <f>DD17</f>
        <v>0</v>
      </c>
      <c r="DB59" s="1120" t="e">
        <f>MAX(DF41:DF53)</f>
        <v>#DIV/0!</v>
      </c>
      <c r="DC59" s="1105" t="e">
        <f>DD20</f>
        <v>#DIV/0!</v>
      </c>
      <c r="DD59" s="1120" t="e">
        <f>DB59</f>
        <v>#DIV/0!</v>
      </c>
      <c r="DE59" s="1072"/>
      <c r="DF59" s="1072"/>
      <c r="DG59" s="1072"/>
      <c r="DH59" s="1072"/>
      <c r="DI59" s="1072"/>
      <c r="DJ59" s="1072"/>
      <c r="DK59" s="542"/>
      <c r="DL59" s="543">
        <v>52</v>
      </c>
      <c r="DM59" s="544">
        <f t="shared" si="16"/>
        <v>0</v>
      </c>
      <c r="DN59" s="544">
        <f t="shared" si="17"/>
        <v>0</v>
      </c>
      <c r="DO59" s="1105">
        <f>DR17</f>
        <v>0</v>
      </c>
      <c r="DP59" s="1120" t="e">
        <f>MAX(DT41:DT53)</f>
        <v>#DIV/0!</v>
      </c>
      <c r="DQ59" s="1105" t="e">
        <f>DR20</f>
        <v>#DIV/0!</v>
      </c>
      <c r="DR59" s="1120" t="e">
        <f>DP59</f>
        <v>#DIV/0!</v>
      </c>
      <c r="DS59" s="1072"/>
      <c r="DT59" s="1072"/>
      <c r="DU59" s="1072"/>
      <c r="DV59" s="1072"/>
      <c r="DW59" s="1072"/>
      <c r="DX59" s="494"/>
      <c r="DY59" s="542"/>
      <c r="DZ59" s="543">
        <v>52</v>
      </c>
      <c r="EA59" s="544">
        <f t="shared" si="18"/>
        <v>0</v>
      </c>
      <c r="EB59" s="544">
        <f t="shared" si="19"/>
        <v>0</v>
      </c>
      <c r="EC59" s="1105">
        <f>EF17</f>
        <v>0</v>
      </c>
      <c r="ED59" s="1120" t="e">
        <f>MAX(EH41:EH53)</f>
        <v>#DIV/0!</v>
      </c>
      <c r="EE59" s="1105" t="e">
        <f>EF20</f>
        <v>#DIV/0!</v>
      </c>
      <c r="EF59" s="1120" t="e">
        <f>ED59</f>
        <v>#DIV/0!</v>
      </c>
      <c r="EG59" s="1072"/>
      <c r="EH59" s="1072"/>
      <c r="EI59" s="1072"/>
      <c r="EJ59" s="1072"/>
      <c r="EK59" s="1072"/>
      <c r="EL59" s="1072"/>
      <c r="EM59" s="542"/>
      <c r="EN59" s="543">
        <v>52</v>
      </c>
      <c r="EO59" s="544">
        <f t="shared" si="20"/>
        <v>0</v>
      </c>
      <c r="EP59" s="544">
        <f t="shared" si="21"/>
        <v>0</v>
      </c>
      <c r="EQ59" s="1105">
        <f>ET17</f>
        <v>0</v>
      </c>
      <c r="ER59" s="1120" t="e">
        <f>MAX(EV41:EV53)</f>
        <v>#DIV/0!</v>
      </c>
      <c r="ES59" s="1105" t="e">
        <f>ET20</f>
        <v>#DIV/0!</v>
      </c>
      <c r="ET59" s="1120" t="e">
        <f>ER59</f>
        <v>#DIV/0!</v>
      </c>
      <c r="EU59" s="1072"/>
      <c r="EV59" s="1072"/>
      <c r="EW59" s="1072"/>
      <c r="EX59" s="1072"/>
      <c r="EY59" s="1072"/>
      <c r="EZ59" s="1129"/>
      <c r="FA59" s="542"/>
      <c r="FB59" s="543">
        <v>52</v>
      </c>
      <c r="FC59" s="544">
        <f t="shared" si="22"/>
        <v>0</v>
      </c>
      <c r="FD59" s="544">
        <f t="shared" si="23"/>
        <v>0</v>
      </c>
      <c r="FE59" s="1105">
        <f>FH17</f>
        <v>0</v>
      </c>
      <c r="FF59" s="1120" t="e">
        <f>MAX(FJ41:FJ53)</f>
        <v>#DIV/0!</v>
      </c>
      <c r="FG59" s="1105" t="e">
        <f>FH20</f>
        <v>#DIV/0!</v>
      </c>
      <c r="FH59" s="1120" t="e">
        <f>FF59</f>
        <v>#DIV/0!</v>
      </c>
      <c r="FI59" s="1072"/>
      <c r="FJ59" s="1072"/>
      <c r="FK59" s="1072"/>
      <c r="FL59" s="1072"/>
      <c r="FM59" s="1072"/>
      <c r="FO59" s="542"/>
      <c r="FP59" s="543">
        <v>52</v>
      </c>
      <c r="FQ59" s="544">
        <f t="shared" si="24"/>
        <v>0</v>
      </c>
      <c r="FR59" s="544">
        <f t="shared" si="25"/>
        <v>0</v>
      </c>
      <c r="FS59" s="1105">
        <f>FV17</f>
        <v>0</v>
      </c>
      <c r="FT59" s="1120" t="e">
        <f>MAX(FX41:FX53)</f>
        <v>#DIV/0!</v>
      </c>
      <c r="FU59" s="1105" t="e">
        <f>FV20</f>
        <v>#DIV/0!</v>
      </c>
      <c r="FV59" s="1120" t="e">
        <f>FT59</f>
        <v>#DIV/0!</v>
      </c>
      <c r="FW59" s="1072"/>
      <c r="FX59" s="1072"/>
      <c r="FY59" s="1072"/>
      <c r="FZ59" s="1072"/>
      <c r="GA59" s="1072"/>
      <c r="GB59" s="622"/>
      <c r="GC59" s="542"/>
      <c r="GD59" s="543">
        <v>52</v>
      </c>
      <c r="GE59" s="544">
        <f t="shared" si="26"/>
        <v>0</v>
      </c>
      <c r="GF59" s="544">
        <f t="shared" si="27"/>
        <v>0</v>
      </c>
      <c r="GG59" s="1105">
        <f>GJ17</f>
        <v>0</v>
      </c>
      <c r="GH59" s="1120" t="e">
        <f>MAX(GL41:GL53)</f>
        <v>#DIV/0!</v>
      </c>
      <c r="GI59" s="1105" t="e">
        <f>GJ20</f>
        <v>#DIV/0!</v>
      </c>
      <c r="GJ59" s="1120" t="e">
        <f>GH59</f>
        <v>#DIV/0!</v>
      </c>
      <c r="GK59" s="1072"/>
      <c r="GL59" s="1072"/>
      <c r="GM59" s="1072"/>
      <c r="GN59" s="1072"/>
      <c r="GO59" s="1072"/>
      <c r="GP59" s="551"/>
      <c r="GQ59" s="542"/>
      <c r="GR59" s="543">
        <v>52</v>
      </c>
      <c r="GS59" s="544">
        <f t="shared" si="28"/>
        <v>0</v>
      </c>
      <c r="GT59" s="544">
        <f t="shared" si="29"/>
        <v>0</v>
      </c>
      <c r="GU59" s="1105">
        <f>GX17</f>
        <v>0</v>
      </c>
      <c r="GV59" s="1120" t="e">
        <f>MAX(GZ41:GZ53)</f>
        <v>#DIV/0!</v>
      </c>
      <c r="GW59" s="1105" t="e">
        <f>GX20</f>
        <v>#DIV/0!</v>
      </c>
      <c r="GX59" s="1120" t="e">
        <f>GV59</f>
        <v>#DIV/0!</v>
      </c>
      <c r="GY59" s="1072"/>
      <c r="GZ59" s="1072"/>
      <c r="HA59" s="1072"/>
      <c r="HB59" s="1072"/>
      <c r="HC59" s="1072"/>
      <c r="HD59" s="552"/>
      <c r="HE59" s="542"/>
      <c r="HF59" s="543">
        <v>52</v>
      </c>
      <c r="HG59" s="544">
        <f t="shared" si="30"/>
        <v>0</v>
      </c>
      <c r="HH59" s="544">
        <f t="shared" si="31"/>
        <v>0</v>
      </c>
      <c r="HI59" s="1105">
        <f>HL17</f>
        <v>0</v>
      </c>
      <c r="HJ59" s="1120" t="e">
        <f>MAX(HN41:HN53)</f>
        <v>#DIV/0!</v>
      </c>
      <c r="HK59" s="1105" t="e">
        <f>HL20</f>
        <v>#DIV/0!</v>
      </c>
      <c r="HL59" s="1120" t="e">
        <f>HJ59</f>
        <v>#DIV/0!</v>
      </c>
      <c r="HM59" s="1072"/>
      <c r="HN59" s="1072"/>
      <c r="HO59" s="1072"/>
      <c r="HP59" s="1072"/>
      <c r="HQ59" s="1072"/>
      <c r="HR59" s="552"/>
      <c r="HS59" s="542"/>
      <c r="HT59" s="543">
        <v>52</v>
      </c>
      <c r="HU59" s="544">
        <f t="shared" si="32"/>
        <v>0</v>
      </c>
      <c r="HV59" s="544">
        <f t="shared" si="33"/>
        <v>0</v>
      </c>
      <c r="HW59" s="1105">
        <f>HZ17</f>
        <v>0</v>
      </c>
      <c r="HX59" s="1120" t="e">
        <f>MAX(IB41:IB53)</f>
        <v>#DIV/0!</v>
      </c>
      <c r="HY59" s="1105" t="e">
        <f>HZ20</f>
        <v>#DIV/0!</v>
      </c>
      <c r="HZ59" s="1120" t="e">
        <f>HX59</f>
        <v>#DIV/0!</v>
      </c>
      <c r="IA59" s="1072"/>
      <c r="IB59" s="1072"/>
      <c r="IC59" s="1072"/>
      <c r="ID59" s="1072"/>
      <c r="IE59" s="1072"/>
      <c r="IG59" s="542"/>
      <c r="IH59" s="543">
        <v>52</v>
      </c>
      <c r="II59" s="544">
        <f t="shared" si="34"/>
        <v>0</v>
      </c>
      <c r="IJ59" s="544">
        <f t="shared" si="35"/>
        <v>0</v>
      </c>
      <c r="IK59" s="644">
        <f>IN17</f>
        <v>0</v>
      </c>
      <c r="IL59" s="660" t="e">
        <f>MAX(IP41:IP53)</f>
        <v>#DIV/0!</v>
      </c>
      <c r="IM59" s="1075" t="e">
        <f>IN20</f>
        <v>#DIV/0!</v>
      </c>
      <c r="IN59" s="1074" t="e">
        <f>IL59</f>
        <v>#DIV/0!</v>
      </c>
      <c r="IO59" s="494"/>
      <c r="IP59" s="494"/>
      <c r="IQ59" s="494"/>
      <c r="IR59" s="494"/>
      <c r="IS59" s="494"/>
    </row>
    <row r="60" spans="1:256" s="661" customFormat="1">
      <c r="B60" s="528"/>
      <c r="C60" s="542"/>
      <c r="D60" s="543">
        <v>53</v>
      </c>
      <c r="E60" s="544">
        <f t="shared" si="0"/>
        <v>0</v>
      </c>
      <c r="F60" s="544">
        <f t="shared" si="1"/>
        <v>0</v>
      </c>
      <c r="G60" s="1105" t="s">
        <v>306</v>
      </c>
      <c r="H60" s="1120"/>
      <c r="I60" s="1105" t="s">
        <v>163</v>
      </c>
      <c r="J60" s="1120"/>
      <c r="K60" s="1072"/>
      <c r="L60" s="1072"/>
      <c r="M60" s="1072"/>
      <c r="N60" s="1072"/>
      <c r="O60" s="1072"/>
      <c r="Q60" s="542"/>
      <c r="R60" s="543">
        <v>53</v>
      </c>
      <c r="S60" s="544">
        <f t="shared" si="2"/>
        <v>0</v>
      </c>
      <c r="T60" s="544">
        <f t="shared" si="3"/>
        <v>0</v>
      </c>
      <c r="U60" s="1105" t="s">
        <v>306</v>
      </c>
      <c r="V60" s="1120" t="s">
        <v>306</v>
      </c>
      <c r="W60" s="1105" t="s">
        <v>163</v>
      </c>
      <c r="X60" s="1120"/>
      <c r="Y60" s="1072"/>
      <c r="Z60" s="1072"/>
      <c r="AA60" s="1072"/>
      <c r="AB60" s="1072"/>
      <c r="AC60" s="1072"/>
      <c r="AD60" s="1128"/>
      <c r="AE60" s="542"/>
      <c r="AF60" s="543">
        <v>53</v>
      </c>
      <c r="AG60" s="544">
        <f t="shared" si="4"/>
        <v>0</v>
      </c>
      <c r="AH60" s="544">
        <f t="shared" si="5"/>
        <v>0</v>
      </c>
      <c r="AI60" s="1105" t="s">
        <v>306</v>
      </c>
      <c r="AJ60" s="1120"/>
      <c r="AK60" s="1105" t="s">
        <v>163</v>
      </c>
      <c r="AL60" s="1120"/>
      <c r="AM60" s="1072"/>
      <c r="AN60" s="1072"/>
      <c r="AO60" s="1072"/>
      <c r="AP60" s="1072"/>
      <c r="AQ60" s="1072"/>
      <c r="AR60" s="1128"/>
      <c r="AS60" s="1130"/>
      <c r="AT60" s="543">
        <v>53</v>
      </c>
      <c r="AU60" s="544">
        <f t="shared" si="6"/>
        <v>0</v>
      </c>
      <c r="AV60" s="544">
        <f t="shared" si="7"/>
        <v>0</v>
      </c>
      <c r="AW60" s="1105" t="s">
        <v>306</v>
      </c>
      <c r="AX60" s="1120"/>
      <c r="AY60" s="1105" t="s">
        <v>163</v>
      </c>
      <c r="AZ60" s="1120"/>
      <c r="BA60" s="1072"/>
      <c r="BB60" s="1072"/>
      <c r="BC60" s="1072"/>
      <c r="BD60" s="1072"/>
      <c r="BE60" s="1072"/>
      <c r="BF60" s="1128"/>
      <c r="BG60" s="1130"/>
      <c r="BH60" s="543">
        <v>53</v>
      </c>
      <c r="BI60" s="544">
        <f t="shared" si="8"/>
        <v>0</v>
      </c>
      <c r="BJ60" s="544">
        <f t="shared" si="9"/>
        <v>0</v>
      </c>
      <c r="BK60" s="1105" t="s">
        <v>306</v>
      </c>
      <c r="BL60" s="1120"/>
      <c r="BM60" s="1105" t="s">
        <v>163</v>
      </c>
      <c r="BN60" s="1120"/>
      <c r="BO60" s="1072"/>
      <c r="BP60" s="1072"/>
      <c r="BQ60" s="1072"/>
      <c r="BR60" s="1072"/>
      <c r="BS60" s="1072"/>
      <c r="BT60" s="1128"/>
      <c r="BU60" s="1130"/>
      <c r="BV60" s="543">
        <v>53</v>
      </c>
      <c r="BW60" s="544">
        <f t="shared" si="10"/>
        <v>0</v>
      </c>
      <c r="BX60" s="544">
        <f t="shared" si="11"/>
        <v>0</v>
      </c>
      <c r="BY60" s="1105" t="s">
        <v>306</v>
      </c>
      <c r="BZ60" s="1120"/>
      <c r="CA60" s="1105" t="s">
        <v>163</v>
      </c>
      <c r="CB60" s="1120"/>
      <c r="CC60" s="1072"/>
      <c r="CD60" s="1072"/>
      <c r="CE60" s="1072"/>
      <c r="CF60" s="1072"/>
      <c r="CG60" s="1072"/>
      <c r="CH60" s="1128"/>
      <c r="CI60" s="1130"/>
      <c r="CJ60" s="543">
        <v>53</v>
      </c>
      <c r="CK60" s="544">
        <f t="shared" si="12"/>
        <v>0</v>
      </c>
      <c r="CL60" s="544">
        <f t="shared" si="13"/>
        <v>0</v>
      </c>
      <c r="CM60" s="1105" t="s">
        <v>306</v>
      </c>
      <c r="CN60" s="1120"/>
      <c r="CO60" s="1105" t="s">
        <v>163</v>
      </c>
      <c r="CP60" s="1120"/>
      <c r="CQ60" s="1072"/>
      <c r="CR60" s="1072"/>
      <c r="CS60" s="1072"/>
      <c r="CT60" s="1072"/>
      <c r="CU60" s="1072"/>
      <c r="CW60" s="542"/>
      <c r="CX60" s="543">
        <v>53</v>
      </c>
      <c r="CY60" s="544">
        <f t="shared" si="14"/>
        <v>0</v>
      </c>
      <c r="CZ60" s="544">
        <f t="shared" si="15"/>
        <v>0</v>
      </c>
      <c r="DA60" s="1105" t="s">
        <v>306</v>
      </c>
      <c r="DB60" s="1120"/>
      <c r="DC60" s="1105" t="s">
        <v>163</v>
      </c>
      <c r="DD60" s="1120"/>
      <c r="DE60" s="1072"/>
      <c r="DF60" s="1072"/>
      <c r="DG60" s="1072"/>
      <c r="DH60" s="1072"/>
      <c r="DI60" s="1072"/>
      <c r="DJ60" s="1128"/>
      <c r="DK60" s="542"/>
      <c r="DL60" s="543">
        <v>53</v>
      </c>
      <c r="DM60" s="544">
        <f t="shared" si="16"/>
        <v>0</v>
      </c>
      <c r="DN60" s="544">
        <f t="shared" si="17"/>
        <v>0</v>
      </c>
      <c r="DO60" s="1105" t="s">
        <v>306</v>
      </c>
      <c r="DP60" s="1120"/>
      <c r="DQ60" s="1105" t="s">
        <v>163</v>
      </c>
      <c r="DR60" s="1120"/>
      <c r="DS60" s="1072"/>
      <c r="DT60" s="1072"/>
      <c r="DU60" s="1072"/>
      <c r="DV60" s="1072"/>
      <c r="DW60" s="1072"/>
      <c r="DY60" s="542"/>
      <c r="DZ60" s="543">
        <v>53</v>
      </c>
      <c r="EA60" s="544">
        <f t="shared" si="18"/>
        <v>0</v>
      </c>
      <c r="EB60" s="544">
        <f t="shared" si="19"/>
        <v>0</v>
      </c>
      <c r="EC60" s="1105" t="s">
        <v>306</v>
      </c>
      <c r="ED60" s="1120"/>
      <c r="EE60" s="1105" t="s">
        <v>163</v>
      </c>
      <c r="EF60" s="1120"/>
      <c r="EG60" s="1072"/>
      <c r="EH60" s="1072"/>
      <c r="EI60" s="1072"/>
      <c r="EJ60" s="1072"/>
      <c r="EK60" s="1072"/>
      <c r="EL60" s="1128"/>
      <c r="EM60" s="542"/>
      <c r="EN60" s="543">
        <v>53</v>
      </c>
      <c r="EO60" s="544">
        <f t="shared" si="20"/>
        <v>0</v>
      </c>
      <c r="EP60" s="544">
        <f t="shared" si="21"/>
        <v>0</v>
      </c>
      <c r="EQ60" s="1105" t="s">
        <v>306</v>
      </c>
      <c r="ER60" s="1120"/>
      <c r="ES60" s="1105" t="s">
        <v>163</v>
      </c>
      <c r="ET60" s="1120"/>
      <c r="EU60" s="1072"/>
      <c r="EV60" s="1072"/>
      <c r="EW60" s="1072"/>
      <c r="EX60" s="1072"/>
      <c r="EY60" s="1072"/>
      <c r="EZ60" s="1129"/>
      <c r="FA60" s="542"/>
      <c r="FB60" s="543">
        <v>53</v>
      </c>
      <c r="FC60" s="544">
        <f t="shared" si="22"/>
        <v>0</v>
      </c>
      <c r="FD60" s="544">
        <f t="shared" si="23"/>
        <v>0</v>
      </c>
      <c r="FE60" s="1105" t="s">
        <v>306</v>
      </c>
      <c r="FF60" s="1120"/>
      <c r="FG60" s="1105" t="s">
        <v>163</v>
      </c>
      <c r="FH60" s="1120"/>
      <c r="FI60" s="1072"/>
      <c r="FJ60" s="1072"/>
      <c r="FK60" s="1072"/>
      <c r="FL60" s="1072"/>
      <c r="FM60" s="1072"/>
      <c r="FN60" s="662"/>
      <c r="FO60" s="542"/>
      <c r="FP60" s="543">
        <v>53</v>
      </c>
      <c r="FQ60" s="544">
        <f t="shared" si="24"/>
        <v>0</v>
      </c>
      <c r="FR60" s="544">
        <f t="shared" si="25"/>
        <v>0</v>
      </c>
      <c r="FS60" s="1105" t="s">
        <v>306</v>
      </c>
      <c r="FT60" s="1120"/>
      <c r="FU60" s="1105" t="s">
        <v>163</v>
      </c>
      <c r="FV60" s="1120"/>
      <c r="FW60" s="1072"/>
      <c r="FX60" s="1072"/>
      <c r="FY60" s="1072"/>
      <c r="FZ60" s="1072"/>
      <c r="GA60" s="1072"/>
      <c r="GB60" s="622"/>
      <c r="GC60" s="542"/>
      <c r="GD60" s="543">
        <v>53</v>
      </c>
      <c r="GE60" s="544">
        <f t="shared" si="26"/>
        <v>0</v>
      </c>
      <c r="GF60" s="544">
        <f t="shared" si="27"/>
        <v>0</v>
      </c>
      <c r="GG60" s="1105" t="s">
        <v>306</v>
      </c>
      <c r="GH60" s="1120"/>
      <c r="GI60" s="1105" t="s">
        <v>163</v>
      </c>
      <c r="GJ60" s="1120"/>
      <c r="GK60" s="1072"/>
      <c r="GL60" s="1072"/>
      <c r="GM60" s="1072"/>
      <c r="GN60" s="1072"/>
      <c r="GO60" s="1072"/>
      <c r="GP60" s="551"/>
      <c r="GQ60" s="542"/>
      <c r="GR60" s="543">
        <v>53</v>
      </c>
      <c r="GS60" s="544">
        <f t="shared" si="28"/>
        <v>0</v>
      </c>
      <c r="GT60" s="544">
        <f t="shared" si="29"/>
        <v>0</v>
      </c>
      <c r="GU60" s="1105" t="s">
        <v>306</v>
      </c>
      <c r="GV60" s="1120"/>
      <c r="GW60" s="1105" t="s">
        <v>163</v>
      </c>
      <c r="GX60" s="1120"/>
      <c r="GY60" s="1072"/>
      <c r="GZ60" s="1072"/>
      <c r="HA60" s="1072"/>
      <c r="HB60" s="1072"/>
      <c r="HC60" s="1072"/>
      <c r="HD60" s="552"/>
      <c r="HE60" s="542"/>
      <c r="HF60" s="543">
        <v>53</v>
      </c>
      <c r="HG60" s="544">
        <f t="shared" si="30"/>
        <v>0</v>
      </c>
      <c r="HH60" s="544">
        <f t="shared" si="31"/>
        <v>0</v>
      </c>
      <c r="HI60" s="1105" t="s">
        <v>306</v>
      </c>
      <c r="HJ60" s="1120"/>
      <c r="HK60" s="1105" t="s">
        <v>163</v>
      </c>
      <c r="HL60" s="1120"/>
      <c r="HM60" s="1072"/>
      <c r="HN60" s="1072"/>
      <c r="HO60" s="1072"/>
      <c r="HP60" s="1072"/>
      <c r="HQ60" s="1072"/>
      <c r="HR60" s="552"/>
      <c r="HS60" s="542"/>
      <c r="HT60" s="543">
        <v>53</v>
      </c>
      <c r="HU60" s="544">
        <f t="shared" si="32"/>
        <v>0</v>
      </c>
      <c r="HV60" s="544">
        <f t="shared" si="33"/>
        <v>0</v>
      </c>
      <c r="HW60" s="1105" t="s">
        <v>306</v>
      </c>
      <c r="HX60" s="1120"/>
      <c r="HY60" s="1105" t="s">
        <v>163</v>
      </c>
      <c r="HZ60" s="1120"/>
      <c r="IA60" s="1072"/>
      <c r="IB60" s="1072"/>
      <c r="IC60" s="1072"/>
      <c r="ID60" s="1072"/>
      <c r="IE60" s="1072"/>
      <c r="IF60" s="497"/>
      <c r="IG60" s="542"/>
      <c r="IH60" s="543">
        <v>53</v>
      </c>
      <c r="II60" s="544">
        <f t="shared" si="34"/>
        <v>0</v>
      </c>
      <c r="IJ60" s="544">
        <f t="shared" si="35"/>
        <v>0</v>
      </c>
      <c r="IK60" s="644" t="s">
        <v>306</v>
      </c>
      <c r="IL60" s="660"/>
      <c r="IM60" s="1075" t="s">
        <v>163</v>
      </c>
      <c r="IN60" s="1074"/>
      <c r="IO60" s="494"/>
      <c r="IP60" s="494"/>
      <c r="IQ60" s="494"/>
      <c r="IR60" s="494"/>
      <c r="IS60" s="494"/>
      <c r="IT60" s="662"/>
      <c r="IU60" s="662"/>
      <c r="IV60" s="662"/>
    </row>
    <row r="61" spans="1:256" s="497" customFormat="1">
      <c r="A61" s="494"/>
      <c r="B61" s="528"/>
      <c r="C61" s="542"/>
      <c r="D61" s="543">
        <v>54</v>
      </c>
      <c r="E61" s="544">
        <f t="shared" si="0"/>
        <v>0</v>
      </c>
      <c r="F61" s="544">
        <f t="shared" si="1"/>
        <v>0</v>
      </c>
      <c r="G61" s="1105">
        <f>J16</f>
        <v>0</v>
      </c>
      <c r="H61" s="1120">
        <v>0</v>
      </c>
      <c r="I61" s="1105" t="e">
        <f>J19</f>
        <v>#DIV/0!</v>
      </c>
      <c r="J61" s="1120">
        <v>0</v>
      </c>
      <c r="K61" s="1072"/>
      <c r="L61" s="1072"/>
      <c r="M61" s="1072"/>
      <c r="N61" s="1072"/>
      <c r="O61" s="1072"/>
      <c r="P61" s="494"/>
      <c r="Q61" s="542"/>
      <c r="R61" s="543">
        <v>54</v>
      </c>
      <c r="S61" s="544">
        <f t="shared" si="2"/>
        <v>0</v>
      </c>
      <c r="T61" s="544">
        <f t="shared" si="3"/>
        <v>0</v>
      </c>
      <c r="U61" s="1105">
        <f>X16</f>
        <v>0</v>
      </c>
      <c r="V61" s="1120">
        <v>0</v>
      </c>
      <c r="W61" s="1105" t="e">
        <f>X19</f>
        <v>#DIV/0!</v>
      </c>
      <c r="X61" s="1120">
        <v>0</v>
      </c>
      <c r="Y61" s="1072"/>
      <c r="Z61" s="1072"/>
      <c r="AA61" s="1072"/>
      <c r="AB61" s="1072"/>
      <c r="AC61" s="1072"/>
      <c r="AD61" s="1072"/>
      <c r="AE61" s="542"/>
      <c r="AF61" s="543">
        <v>54</v>
      </c>
      <c r="AG61" s="544">
        <f t="shared" si="4"/>
        <v>0</v>
      </c>
      <c r="AH61" s="544">
        <f t="shared" si="5"/>
        <v>0</v>
      </c>
      <c r="AI61" s="1105">
        <f>AL16</f>
        <v>0</v>
      </c>
      <c r="AJ61" s="1120">
        <v>0</v>
      </c>
      <c r="AK61" s="1105" t="e">
        <f>AL19</f>
        <v>#DIV/0!</v>
      </c>
      <c r="AL61" s="1120">
        <v>0</v>
      </c>
      <c r="AM61" s="1072"/>
      <c r="AN61" s="1072"/>
      <c r="AO61" s="1072"/>
      <c r="AP61" s="1072"/>
      <c r="AQ61" s="1072"/>
      <c r="AR61" s="1072"/>
      <c r="AS61" s="1130"/>
      <c r="AT61" s="543">
        <v>54</v>
      </c>
      <c r="AU61" s="544">
        <f t="shared" si="6"/>
        <v>0</v>
      </c>
      <c r="AV61" s="544">
        <f t="shared" si="7"/>
        <v>0</v>
      </c>
      <c r="AW61" s="1105">
        <f>AZ16</f>
        <v>0</v>
      </c>
      <c r="AX61" s="1120">
        <v>0</v>
      </c>
      <c r="AY61" s="1105" t="e">
        <f>AZ19</f>
        <v>#DIV/0!</v>
      </c>
      <c r="AZ61" s="1120">
        <v>0</v>
      </c>
      <c r="BA61" s="1072"/>
      <c r="BB61" s="1072"/>
      <c r="BC61" s="1072"/>
      <c r="BD61" s="1072"/>
      <c r="BE61" s="1072"/>
      <c r="BF61" s="1072"/>
      <c r="BG61" s="1130"/>
      <c r="BH61" s="543">
        <v>54</v>
      </c>
      <c r="BI61" s="544">
        <f t="shared" si="8"/>
        <v>0</v>
      </c>
      <c r="BJ61" s="544">
        <f t="shared" si="9"/>
        <v>0</v>
      </c>
      <c r="BK61" s="1105">
        <f>BN16</f>
        <v>0</v>
      </c>
      <c r="BL61" s="1120">
        <v>0</v>
      </c>
      <c r="BM61" s="1105" t="e">
        <f>BN19</f>
        <v>#DIV/0!</v>
      </c>
      <c r="BN61" s="1120">
        <v>0</v>
      </c>
      <c r="BO61" s="1072"/>
      <c r="BP61" s="1072"/>
      <c r="BQ61" s="1072"/>
      <c r="BR61" s="1072"/>
      <c r="BS61" s="1072"/>
      <c r="BT61" s="1072"/>
      <c r="BU61" s="1130"/>
      <c r="BV61" s="543">
        <v>54</v>
      </c>
      <c r="BW61" s="544">
        <f t="shared" si="10"/>
        <v>0</v>
      </c>
      <c r="BX61" s="544">
        <f t="shared" si="11"/>
        <v>0</v>
      </c>
      <c r="BY61" s="1105">
        <f>CB16</f>
        <v>0</v>
      </c>
      <c r="BZ61" s="1120">
        <v>0</v>
      </c>
      <c r="CA61" s="1105" t="e">
        <f>CB19</f>
        <v>#DIV/0!</v>
      </c>
      <c r="CB61" s="1120">
        <v>0</v>
      </c>
      <c r="CC61" s="1072"/>
      <c r="CD61" s="1072"/>
      <c r="CE61" s="1072"/>
      <c r="CF61" s="1072"/>
      <c r="CG61" s="1072"/>
      <c r="CH61" s="1072"/>
      <c r="CI61" s="1130"/>
      <c r="CJ61" s="543">
        <v>54</v>
      </c>
      <c r="CK61" s="544">
        <f t="shared" si="12"/>
        <v>0</v>
      </c>
      <c r="CL61" s="544">
        <f t="shared" si="13"/>
        <v>0</v>
      </c>
      <c r="CM61" s="1105">
        <f>CP16</f>
        <v>0</v>
      </c>
      <c r="CN61" s="1120">
        <v>0</v>
      </c>
      <c r="CO61" s="1105" t="e">
        <f>CP19</f>
        <v>#DIV/0!</v>
      </c>
      <c r="CP61" s="1120">
        <v>0</v>
      </c>
      <c r="CQ61" s="1072"/>
      <c r="CR61" s="1072"/>
      <c r="CS61" s="1072"/>
      <c r="CT61" s="1072"/>
      <c r="CU61" s="1072"/>
      <c r="CV61" s="494"/>
      <c r="CW61" s="542"/>
      <c r="CX61" s="543">
        <v>54</v>
      </c>
      <c r="CY61" s="544">
        <f t="shared" si="14"/>
        <v>0</v>
      </c>
      <c r="CZ61" s="544">
        <f t="shared" si="15"/>
        <v>0</v>
      </c>
      <c r="DA61" s="1105">
        <f>DD16</f>
        <v>0</v>
      </c>
      <c r="DB61" s="1120">
        <v>0</v>
      </c>
      <c r="DC61" s="1105" t="e">
        <f>DD19</f>
        <v>#DIV/0!</v>
      </c>
      <c r="DD61" s="1120">
        <v>0</v>
      </c>
      <c r="DE61" s="1072"/>
      <c r="DF61" s="1072"/>
      <c r="DG61" s="1072"/>
      <c r="DH61" s="1072"/>
      <c r="DI61" s="1072"/>
      <c r="DJ61" s="1072"/>
      <c r="DK61" s="542"/>
      <c r="DL61" s="543">
        <v>54</v>
      </c>
      <c r="DM61" s="544">
        <f t="shared" si="16"/>
        <v>0</v>
      </c>
      <c r="DN61" s="544">
        <f t="shared" si="17"/>
        <v>0</v>
      </c>
      <c r="DO61" s="1105">
        <f>DR16</f>
        <v>0</v>
      </c>
      <c r="DP61" s="1120">
        <v>0</v>
      </c>
      <c r="DQ61" s="1105" t="e">
        <f>DR19</f>
        <v>#DIV/0!</v>
      </c>
      <c r="DR61" s="1120">
        <v>0</v>
      </c>
      <c r="DS61" s="1072"/>
      <c r="DT61" s="1072"/>
      <c r="DU61" s="1072"/>
      <c r="DV61" s="1072"/>
      <c r="DW61" s="1072"/>
      <c r="DX61" s="494"/>
      <c r="DY61" s="542"/>
      <c r="DZ61" s="543">
        <v>54</v>
      </c>
      <c r="EA61" s="544">
        <f t="shared" si="18"/>
        <v>0</v>
      </c>
      <c r="EB61" s="544">
        <f t="shared" si="19"/>
        <v>0</v>
      </c>
      <c r="EC61" s="1105">
        <f>EF16</f>
        <v>0</v>
      </c>
      <c r="ED61" s="1120">
        <v>0</v>
      </c>
      <c r="EE61" s="1105" t="e">
        <f>EF19</f>
        <v>#DIV/0!</v>
      </c>
      <c r="EF61" s="1120">
        <v>0</v>
      </c>
      <c r="EG61" s="1072"/>
      <c r="EH61" s="1072"/>
      <c r="EI61" s="1072"/>
      <c r="EJ61" s="1072"/>
      <c r="EK61" s="1072"/>
      <c r="EL61" s="1072"/>
      <c r="EM61" s="542"/>
      <c r="EN61" s="543">
        <v>54</v>
      </c>
      <c r="EO61" s="544">
        <f t="shared" si="20"/>
        <v>0</v>
      </c>
      <c r="EP61" s="544">
        <f t="shared" si="21"/>
        <v>0</v>
      </c>
      <c r="EQ61" s="1105">
        <f>ET16</f>
        <v>0</v>
      </c>
      <c r="ER61" s="1120">
        <v>0</v>
      </c>
      <c r="ES61" s="1105" t="e">
        <f>ET19</f>
        <v>#DIV/0!</v>
      </c>
      <c r="ET61" s="1120">
        <v>0</v>
      </c>
      <c r="EU61" s="1072"/>
      <c r="EV61" s="1072"/>
      <c r="EW61" s="1072"/>
      <c r="EX61" s="1072"/>
      <c r="EY61" s="1072"/>
      <c r="EZ61" s="1129"/>
      <c r="FA61" s="542"/>
      <c r="FB61" s="543">
        <v>54</v>
      </c>
      <c r="FC61" s="544">
        <f t="shared" si="22"/>
        <v>0</v>
      </c>
      <c r="FD61" s="544">
        <f t="shared" si="23"/>
        <v>0</v>
      </c>
      <c r="FE61" s="1105">
        <f>FH16</f>
        <v>0</v>
      </c>
      <c r="FF61" s="1120">
        <v>0</v>
      </c>
      <c r="FG61" s="1105" t="e">
        <f>FH19</f>
        <v>#DIV/0!</v>
      </c>
      <c r="FH61" s="1120">
        <v>0</v>
      </c>
      <c r="FI61" s="1072"/>
      <c r="FJ61" s="1072"/>
      <c r="FK61" s="1072"/>
      <c r="FL61" s="1072"/>
      <c r="FM61" s="1072"/>
      <c r="FO61" s="542"/>
      <c r="FP61" s="543">
        <v>54</v>
      </c>
      <c r="FQ61" s="544">
        <f t="shared" si="24"/>
        <v>0</v>
      </c>
      <c r="FR61" s="544">
        <f t="shared" si="25"/>
        <v>0</v>
      </c>
      <c r="FS61" s="1105">
        <f>FV16</f>
        <v>0</v>
      </c>
      <c r="FT61" s="1120">
        <v>0</v>
      </c>
      <c r="FU61" s="1105" t="e">
        <f>FV19</f>
        <v>#DIV/0!</v>
      </c>
      <c r="FV61" s="1120">
        <v>0</v>
      </c>
      <c r="FW61" s="1072"/>
      <c r="FX61" s="1072"/>
      <c r="FY61" s="1072"/>
      <c r="FZ61" s="1072"/>
      <c r="GA61" s="1072"/>
      <c r="GB61" s="622"/>
      <c r="GC61" s="542"/>
      <c r="GD61" s="543">
        <v>54</v>
      </c>
      <c r="GE61" s="544">
        <f t="shared" si="26"/>
        <v>0</v>
      </c>
      <c r="GF61" s="544">
        <f t="shared" si="27"/>
        <v>0</v>
      </c>
      <c r="GG61" s="1105">
        <f>GJ16</f>
        <v>0</v>
      </c>
      <c r="GH61" s="1120">
        <v>0</v>
      </c>
      <c r="GI61" s="1105" t="e">
        <f>GJ19</f>
        <v>#DIV/0!</v>
      </c>
      <c r="GJ61" s="1120">
        <v>0</v>
      </c>
      <c r="GK61" s="1072"/>
      <c r="GL61" s="1072"/>
      <c r="GM61" s="1072"/>
      <c r="GN61" s="1072"/>
      <c r="GO61" s="1072"/>
      <c r="GP61" s="551"/>
      <c r="GQ61" s="542"/>
      <c r="GR61" s="543">
        <v>54</v>
      </c>
      <c r="GS61" s="544">
        <f t="shared" si="28"/>
        <v>0</v>
      </c>
      <c r="GT61" s="544">
        <f t="shared" si="29"/>
        <v>0</v>
      </c>
      <c r="GU61" s="1105">
        <f>GX16</f>
        <v>0</v>
      </c>
      <c r="GV61" s="1120">
        <v>0</v>
      </c>
      <c r="GW61" s="1105" t="e">
        <f>GX19</f>
        <v>#DIV/0!</v>
      </c>
      <c r="GX61" s="1120">
        <v>0</v>
      </c>
      <c r="GY61" s="1072"/>
      <c r="GZ61" s="1072"/>
      <c r="HA61" s="1072"/>
      <c r="HB61" s="1072"/>
      <c r="HC61" s="1072"/>
      <c r="HD61" s="552"/>
      <c r="HE61" s="542"/>
      <c r="HF61" s="543">
        <v>54</v>
      </c>
      <c r="HG61" s="544">
        <f t="shared" si="30"/>
        <v>0</v>
      </c>
      <c r="HH61" s="544">
        <f t="shared" si="31"/>
        <v>0</v>
      </c>
      <c r="HI61" s="1105">
        <f>HL16</f>
        <v>0</v>
      </c>
      <c r="HJ61" s="1120">
        <v>0</v>
      </c>
      <c r="HK61" s="1105" t="e">
        <f>HL19</f>
        <v>#DIV/0!</v>
      </c>
      <c r="HL61" s="1120">
        <v>0</v>
      </c>
      <c r="HM61" s="1072"/>
      <c r="HN61" s="1072"/>
      <c r="HO61" s="1072"/>
      <c r="HP61" s="1072"/>
      <c r="HQ61" s="1072"/>
      <c r="HR61" s="552"/>
      <c r="HS61" s="542"/>
      <c r="HT61" s="543">
        <v>54</v>
      </c>
      <c r="HU61" s="544">
        <f t="shared" si="32"/>
        <v>0</v>
      </c>
      <c r="HV61" s="544">
        <f t="shared" si="33"/>
        <v>0</v>
      </c>
      <c r="HW61" s="1105">
        <f>HZ16</f>
        <v>0</v>
      </c>
      <c r="HX61" s="1120">
        <v>0</v>
      </c>
      <c r="HY61" s="1105" t="e">
        <f>HZ19</f>
        <v>#DIV/0!</v>
      </c>
      <c r="HZ61" s="1120">
        <v>0</v>
      </c>
      <c r="IA61" s="1072"/>
      <c r="IB61" s="1072"/>
      <c r="IC61" s="1072"/>
      <c r="ID61" s="1072"/>
      <c r="IE61" s="1072"/>
      <c r="IG61" s="542"/>
      <c r="IH61" s="543">
        <v>54</v>
      </c>
      <c r="II61" s="544">
        <f t="shared" si="34"/>
        <v>0</v>
      </c>
      <c r="IJ61" s="544">
        <f t="shared" si="35"/>
        <v>0</v>
      </c>
      <c r="IK61" s="644">
        <f>IN16</f>
        <v>0</v>
      </c>
      <c r="IL61" s="660">
        <v>0</v>
      </c>
      <c r="IM61" s="1075" t="e">
        <f>IN19</f>
        <v>#DIV/0!</v>
      </c>
      <c r="IN61" s="1074">
        <v>0</v>
      </c>
      <c r="IO61" s="494"/>
      <c r="IP61" s="494"/>
      <c r="IQ61" s="494"/>
      <c r="IR61" s="494"/>
      <c r="IS61" s="494"/>
    </row>
    <row r="62" spans="1:256" s="497" customFormat="1">
      <c r="A62" s="494"/>
      <c r="B62" s="528"/>
      <c r="C62" s="542"/>
      <c r="D62" s="543">
        <v>55</v>
      </c>
      <c r="E62" s="544">
        <f t="shared" si="0"/>
        <v>0</v>
      </c>
      <c r="F62" s="544">
        <f t="shared" si="1"/>
        <v>0</v>
      </c>
      <c r="G62" s="1105">
        <f>J16</f>
        <v>0</v>
      </c>
      <c r="H62" s="1120" t="e">
        <f>MAX(L41:L53)</f>
        <v>#DIV/0!</v>
      </c>
      <c r="I62" s="1105" t="e">
        <f>J19</f>
        <v>#DIV/0!</v>
      </c>
      <c r="J62" s="1120" t="e">
        <f>H62</f>
        <v>#DIV/0!</v>
      </c>
      <c r="K62" s="1072"/>
      <c r="L62" s="1072"/>
      <c r="M62" s="1072"/>
      <c r="N62" s="1072"/>
      <c r="O62" s="1072"/>
      <c r="P62" s="494"/>
      <c r="Q62" s="542"/>
      <c r="R62" s="543">
        <v>55</v>
      </c>
      <c r="S62" s="544">
        <f t="shared" si="2"/>
        <v>0</v>
      </c>
      <c r="T62" s="544">
        <f t="shared" si="3"/>
        <v>0</v>
      </c>
      <c r="U62" s="1105">
        <f>X16</f>
        <v>0</v>
      </c>
      <c r="V62" s="1120" t="e">
        <f>MAX(Z41:Z53)</f>
        <v>#DIV/0!</v>
      </c>
      <c r="W62" s="1105" t="e">
        <f>X19</f>
        <v>#DIV/0!</v>
      </c>
      <c r="X62" s="1120" t="e">
        <f>V62</f>
        <v>#DIV/0!</v>
      </c>
      <c r="Y62" s="1072"/>
      <c r="Z62" s="1072"/>
      <c r="AA62" s="1072"/>
      <c r="AB62" s="1072"/>
      <c r="AC62" s="1072"/>
      <c r="AD62" s="1072"/>
      <c r="AE62" s="542"/>
      <c r="AF62" s="543">
        <v>55</v>
      </c>
      <c r="AG62" s="544">
        <f t="shared" si="4"/>
        <v>0</v>
      </c>
      <c r="AH62" s="544">
        <f t="shared" si="5"/>
        <v>0</v>
      </c>
      <c r="AI62" s="1105">
        <f>AL16</f>
        <v>0</v>
      </c>
      <c r="AJ62" s="1120" t="e">
        <f>MAX(AN41:AN53)</f>
        <v>#DIV/0!</v>
      </c>
      <c r="AK62" s="1105" t="e">
        <f>AL19</f>
        <v>#DIV/0!</v>
      </c>
      <c r="AL62" s="1120" t="e">
        <f>AJ62</f>
        <v>#DIV/0!</v>
      </c>
      <c r="AM62" s="1072"/>
      <c r="AN62" s="1072"/>
      <c r="AO62" s="1072"/>
      <c r="AP62" s="1072"/>
      <c r="AQ62" s="1072"/>
      <c r="AR62" s="1072"/>
      <c r="AS62" s="1130"/>
      <c r="AT62" s="543">
        <v>55</v>
      </c>
      <c r="AU62" s="544">
        <f t="shared" si="6"/>
        <v>0</v>
      </c>
      <c r="AV62" s="544">
        <f t="shared" si="7"/>
        <v>0</v>
      </c>
      <c r="AW62" s="1105">
        <f>AZ16</f>
        <v>0</v>
      </c>
      <c r="AX62" s="1120" t="e">
        <f>MAX(BB41:BB53)</f>
        <v>#DIV/0!</v>
      </c>
      <c r="AY62" s="1105" t="e">
        <f>AZ19</f>
        <v>#DIV/0!</v>
      </c>
      <c r="AZ62" s="1120" t="e">
        <f>AX62</f>
        <v>#DIV/0!</v>
      </c>
      <c r="BA62" s="1072"/>
      <c r="BB62" s="1072"/>
      <c r="BC62" s="1072"/>
      <c r="BD62" s="1072"/>
      <c r="BE62" s="1072"/>
      <c r="BF62" s="1072"/>
      <c r="BG62" s="1130"/>
      <c r="BH62" s="543">
        <v>55</v>
      </c>
      <c r="BI62" s="544">
        <f t="shared" si="8"/>
        <v>0</v>
      </c>
      <c r="BJ62" s="544">
        <f t="shared" si="9"/>
        <v>0</v>
      </c>
      <c r="BK62" s="1105">
        <f>BN16</f>
        <v>0</v>
      </c>
      <c r="BL62" s="1120" t="e">
        <f>MAX(BP41:BP53)</f>
        <v>#DIV/0!</v>
      </c>
      <c r="BM62" s="1105" t="e">
        <f>BN19</f>
        <v>#DIV/0!</v>
      </c>
      <c r="BN62" s="1120" t="e">
        <f>BL62</f>
        <v>#DIV/0!</v>
      </c>
      <c r="BO62" s="1072"/>
      <c r="BP62" s="1072"/>
      <c r="BQ62" s="1072"/>
      <c r="BR62" s="1072"/>
      <c r="BS62" s="1072"/>
      <c r="BT62" s="1072"/>
      <c r="BU62" s="1130"/>
      <c r="BV62" s="543">
        <v>55</v>
      </c>
      <c r="BW62" s="544">
        <f t="shared" si="10"/>
        <v>0</v>
      </c>
      <c r="BX62" s="544">
        <f t="shared" si="11"/>
        <v>0</v>
      </c>
      <c r="BY62" s="1105">
        <f>CB16</f>
        <v>0</v>
      </c>
      <c r="BZ62" s="1120" t="e">
        <f>MAX(CD41:CD53)</f>
        <v>#DIV/0!</v>
      </c>
      <c r="CA62" s="1105" t="e">
        <f>CB19</f>
        <v>#DIV/0!</v>
      </c>
      <c r="CB62" s="1120" t="e">
        <f>BZ62</f>
        <v>#DIV/0!</v>
      </c>
      <c r="CC62" s="1072"/>
      <c r="CD62" s="1072"/>
      <c r="CE62" s="1072"/>
      <c r="CF62" s="1072"/>
      <c r="CG62" s="1072"/>
      <c r="CH62" s="1072"/>
      <c r="CI62" s="1130"/>
      <c r="CJ62" s="543">
        <v>55</v>
      </c>
      <c r="CK62" s="544">
        <f t="shared" si="12"/>
        <v>0</v>
      </c>
      <c r="CL62" s="544">
        <f t="shared" si="13"/>
        <v>0</v>
      </c>
      <c r="CM62" s="1105">
        <f>CP16</f>
        <v>0</v>
      </c>
      <c r="CN62" s="1120" t="e">
        <f>MAX(CR41:CR53)</f>
        <v>#DIV/0!</v>
      </c>
      <c r="CO62" s="1105" t="e">
        <f>CP19</f>
        <v>#DIV/0!</v>
      </c>
      <c r="CP62" s="1120" t="e">
        <f>CN62</f>
        <v>#DIV/0!</v>
      </c>
      <c r="CQ62" s="1072"/>
      <c r="CR62" s="1072"/>
      <c r="CS62" s="1072"/>
      <c r="CT62" s="1072"/>
      <c r="CU62" s="1072"/>
      <c r="CV62" s="494"/>
      <c r="CW62" s="542"/>
      <c r="CX62" s="543">
        <v>55</v>
      </c>
      <c r="CY62" s="544">
        <f t="shared" si="14"/>
        <v>0</v>
      </c>
      <c r="CZ62" s="544">
        <f t="shared" si="15"/>
        <v>0</v>
      </c>
      <c r="DA62" s="1105">
        <f>DD16</f>
        <v>0</v>
      </c>
      <c r="DB62" s="1120" t="e">
        <f>MAX(DF41:DF53)</f>
        <v>#DIV/0!</v>
      </c>
      <c r="DC62" s="1105" t="e">
        <f>DD19</f>
        <v>#DIV/0!</v>
      </c>
      <c r="DD62" s="1120" t="e">
        <f>DB62</f>
        <v>#DIV/0!</v>
      </c>
      <c r="DE62" s="1072"/>
      <c r="DF62" s="1072"/>
      <c r="DG62" s="1072"/>
      <c r="DH62" s="1072"/>
      <c r="DI62" s="1072"/>
      <c r="DJ62" s="1072"/>
      <c r="DK62" s="542"/>
      <c r="DL62" s="543">
        <v>55</v>
      </c>
      <c r="DM62" s="544">
        <f t="shared" si="16"/>
        <v>0</v>
      </c>
      <c r="DN62" s="544">
        <f t="shared" si="17"/>
        <v>0</v>
      </c>
      <c r="DO62" s="1105">
        <f>DR16</f>
        <v>0</v>
      </c>
      <c r="DP62" s="1120" t="e">
        <f>MAX(DT41:DT53)</f>
        <v>#DIV/0!</v>
      </c>
      <c r="DQ62" s="1105" t="e">
        <f>DR19</f>
        <v>#DIV/0!</v>
      </c>
      <c r="DR62" s="1120" t="e">
        <f>DP62</f>
        <v>#DIV/0!</v>
      </c>
      <c r="DS62" s="1072"/>
      <c r="DT62" s="1072"/>
      <c r="DU62" s="1072"/>
      <c r="DV62" s="1072"/>
      <c r="DW62" s="1072"/>
      <c r="DX62" s="494"/>
      <c r="DY62" s="542"/>
      <c r="DZ62" s="543">
        <v>55</v>
      </c>
      <c r="EA62" s="544">
        <f t="shared" si="18"/>
        <v>0</v>
      </c>
      <c r="EB62" s="544">
        <f t="shared" si="19"/>
        <v>0</v>
      </c>
      <c r="EC62" s="1105">
        <f>EF16</f>
        <v>0</v>
      </c>
      <c r="ED62" s="1120" t="e">
        <f>MAX(EH41:EH53)</f>
        <v>#DIV/0!</v>
      </c>
      <c r="EE62" s="1105" t="e">
        <f>EF19</f>
        <v>#DIV/0!</v>
      </c>
      <c r="EF62" s="1120" t="e">
        <f>ED62</f>
        <v>#DIV/0!</v>
      </c>
      <c r="EG62" s="1072"/>
      <c r="EH62" s="1072"/>
      <c r="EI62" s="1072"/>
      <c r="EJ62" s="1072"/>
      <c r="EK62" s="1072"/>
      <c r="EL62" s="1072"/>
      <c r="EM62" s="542"/>
      <c r="EN62" s="543">
        <v>55</v>
      </c>
      <c r="EO62" s="544">
        <f t="shared" si="20"/>
        <v>0</v>
      </c>
      <c r="EP62" s="544">
        <f t="shared" si="21"/>
        <v>0</v>
      </c>
      <c r="EQ62" s="1105">
        <f>ET16</f>
        <v>0</v>
      </c>
      <c r="ER62" s="1120" t="e">
        <f>MAX(EV41:EV53)</f>
        <v>#DIV/0!</v>
      </c>
      <c r="ES62" s="1105" t="e">
        <f>ET19</f>
        <v>#DIV/0!</v>
      </c>
      <c r="ET62" s="1120" t="e">
        <f>ER62</f>
        <v>#DIV/0!</v>
      </c>
      <c r="EU62" s="1072"/>
      <c r="EV62" s="1072"/>
      <c r="EW62" s="1072"/>
      <c r="EX62" s="1072"/>
      <c r="EY62" s="1072"/>
      <c r="EZ62" s="1129"/>
      <c r="FA62" s="542"/>
      <c r="FB62" s="543">
        <v>55</v>
      </c>
      <c r="FC62" s="544">
        <f t="shared" si="22"/>
        <v>0</v>
      </c>
      <c r="FD62" s="544">
        <f t="shared" si="23"/>
        <v>0</v>
      </c>
      <c r="FE62" s="1105">
        <f>FH16</f>
        <v>0</v>
      </c>
      <c r="FF62" s="1120" t="e">
        <f>MAX(FJ41:FJ53)</f>
        <v>#DIV/0!</v>
      </c>
      <c r="FG62" s="1105" t="e">
        <f>FH19</f>
        <v>#DIV/0!</v>
      </c>
      <c r="FH62" s="1120" t="e">
        <f>FF62</f>
        <v>#DIV/0!</v>
      </c>
      <c r="FI62" s="1072"/>
      <c r="FJ62" s="1072"/>
      <c r="FK62" s="1072"/>
      <c r="FL62" s="1072"/>
      <c r="FM62" s="1072"/>
      <c r="FO62" s="542"/>
      <c r="FP62" s="543">
        <v>55</v>
      </c>
      <c r="FQ62" s="544">
        <f t="shared" si="24"/>
        <v>0</v>
      </c>
      <c r="FR62" s="544">
        <f t="shared" si="25"/>
        <v>0</v>
      </c>
      <c r="FS62" s="1105">
        <f>FV16</f>
        <v>0</v>
      </c>
      <c r="FT62" s="1120" t="e">
        <f>MAX(FX41:FX53)</f>
        <v>#DIV/0!</v>
      </c>
      <c r="FU62" s="1105" t="e">
        <f>FV19</f>
        <v>#DIV/0!</v>
      </c>
      <c r="FV62" s="1120" t="e">
        <f>FT62</f>
        <v>#DIV/0!</v>
      </c>
      <c r="FW62" s="1072"/>
      <c r="FX62" s="1072"/>
      <c r="FY62" s="1072"/>
      <c r="FZ62" s="1072"/>
      <c r="GA62" s="1072"/>
      <c r="GB62" s="622"/>
      <c r="GC62" s="542"/>
      <c r="GD62" s="543">
        <v>55</v>
      </c>
      <c r="GE62" s="544">
        <f t="shared" si="26"/>
        <v>0</v>
      </c>
      <c r="GF62" s="544">
        <f t="shared" si="27"/>
        <v>0</v>
      </c>
      <c r="GG62" s="1105">
        <f>GJ16</f>
        <v>0</v>
      </c>
      <c r="GH62" s="1120" t="e">
        <f>MAX(GL41:GL53)</f>
        <v>#DIV/0!</v>
      </c>
      <c r="GI62" s="1105" t="e">
        <f>GJ19</f>
        <v>#DIV/0!</v>
      </c>
      <c r="GJ62" s="1120" t="e">
        <f>GH62</f>
        <v>#DIV/0!</v>
      </c>
      <c r="GK62" s="1072"/>
      <c r="GL62" s="1072"/>
      <c r="GM62" s="1072"/>
      <c r="GN62" s="1072"/>
      <c r="GO62" s="1072"/>
      <c r="GP62" s="551"/>
      <c r="GQ62" s="542"/>
      <c r="GR62" s="543">
        <v>55</v>
      </c>
      <c r="GS62" s="544">
        <f t="shared" si="28"/>
        <v>0</v>
      </c>
      <c r="GT62" s="544">
        <f t="shared" si="29"/>
        <v>0</v>
      </c>
      <c r="GU62" s="1105">
        <f>GX16</f>
        <v>0</v>
      </c>
      <c r="GV62" s="1120" t="e">
        <f>MAX(GZ41:GZ53)</f>
        <v>#DIV/0!</v>
      </c>
      <c r="GW62" s="1105" t="e">
        <f>GX19</f>
        <v>#DIV/0!</v>
      </c>
      <c r="GX62" s="1120" t="e">
        <f>GV62</f>
        <v>#DIV/0!</v>
      </c>
      <c r="GY62" s="1072"/>
      <c r="GZ62" s="1072"/>
      <c r="HA62" s="1072"/>
      <c r="HB62" s="1072"/>
      <c r="HC62" s="1072"/>
      <c r="HD62" s="552"/>
      <c r="HE62" s="542"/>
      <c r="HF62" s="543">
        <v>55</v>
      </c>
      <c r="HG62" s="544">
        <f t="shared" si="30"/>
        <v>0</v>
      </c>
      <c r="HH62" s="544">
        <f t="shared" si="31"/>
        <v>0</v>
      </c>
      <c r="HI62" s="1105">
        <f>HL16</f>
        <v>0</v>
      </c>
      <c r="HJ62" s="1120" t="e">
        <f>MAX(HN41:HN53)</f>
        <v>#DIV/0!</v>
      </c>
      <c r="HK62" s="1105" t="e">
        <f>HL19</f>
        <v>#DIV/0!</v>
      </c>
      <c r="HL62" s="1120" t="e">
        <f>HJ62</f>
        <v>#DIV/0!</v>
      </c>
      <c r="HM62" s="1072"/>
      <c r="HN62" s="1072"/>
      <c r="HO62" s="1072"/>
      <c r="HP62" s="1072"/>
      <c r="HQ62" s="1072"/>
      <c r="HR62" s="552"/>
      <c r="HS62" s="542"/>
      <c r="HT62" s="543">
        <v>55</v>
      </c>
      <c r="HU62" s="544">
        <f t="shared" si="32"/>
        <v>0</v>
      </c>
      <c r="HV62" s="544">
        <f t="shared" si="33"/>
        <v>0</v>
      </c>
      <c r="HW62" s="1105">
        <f>HZ16</f>
        <v>0</v>
      </c>
      <c r="HX62" s="1120" t="e">
        <f>MAX(IB41:IB53)</f>
        <v>#DIV/0!</v>
      </c>
      <c r="HY62" s="1105" t="e">
        <f>HZ19</f>
        <v>#DIV/0!</v>
      </c>
      <c r="HZ62" s="1120" t="e">
        <f>HX62</f>
        <v>#DIV/0!</v>
      </c>
      <c r="IA62" s="1072"/>
      <c r="IB62" s="1072"/>
      <c r="IC62" s="1072"/>
      <c r="ID62" s="1072"/>
      <c r="IE62" s="1072"/>
      <c r="IG62" s="542"/>
      <c r="IH62" s="543">
        <v>55</v>
      </c>
      <c r="II62" s="544">
        <f t="shared" si="34"/>
        <v>0</v>
      </c>
      <c r="IJ62" s="544">
        <f t="shared" si="35"/>
        <v>0</v>
      </c>
      <c r="IK62" s="644">
        <f>IN16</f>
        <v>0</v>
      </c>
      <c r="IL62" s="660" t="e">
        <f>MAX(IP41:IP53)</f>
        <v>#DIV/0!</v>
      </c>
      <c r="IM62" s="1075" t="e">
        <f>IN19</f>
        <v>#DIV/0!</v>
      </c>
      <c r="IN62" s="1074" t="e">
        <f>IL62</f>
        <v>#DIV/0!</v>
      </c>
      <c r="IO62" s="494"/>
      <c r="IP62" s="494"/>
      <c r="IQ62" s="494"/>
      <c r="IR62" s="494"/>
      <c r="IS62" s="494"/>
    </row>
    <row r="63" spans="1:256" s="497" customFormat="1">
      <c r="A63" s="494"/>
      <c r="B63" s="528"/>
      <c r="C63" s="542"/>
      <c r="D63" s="543">
        <v>56</v>
      </c>
      <c r="E63" s="544">
        <f t="shared" si="0"/>
        <v>0</v>
      </c>
      <c r="F63" s="544">
        <f t="shared" si="1"/>
        <v>0</v>
      </c>
      <c r="G63" s="1082"/>
      <c r="H63" s="1121"/>
      <c r="I63" s="1109"/>
      <c r="J63" s="1072"/>
      <c r="K63" s="1072"/>
      <c r="L63" s="1072"/>
      <c r="M63" s="1072"/>
      <c r="N63" s="1072"/>
      <c r="O63" s="1072"/>
      <c r="P63" s="494"/>
      <c r="Q63" s="542"/>
      <c r="R63" s="543">
        <v>56</v>
      </c>
      <c r="S63" s="544">
        <f t="shared" si="2"/>
        <v>0</v>
      </c>
      <c r="T63" s="544">
        <f t="shared" si="3"/>
        <v>0</v>
      </c>
      <c r="U63" s="1082"/>
      <c r="V63" s="1121"/>
      <c r="W63" s="1109"/>
      <c r="X63" s="1072"/>
      <c r="Y63" s="1072"/>
      <c r="Z63" s="1072"/>
      <c r="AA63" s="1072"/>
      <c r="AB63" s="1072"/>
      <c r="AC63" s="1072"/>
      <c r="AD63" s="1072"/>
      <c r="AE63" s="542"/>
      <c r="AF63" s="543">
        <v>56</v>
      </c>
      <c r="AG63" s="544">
        <f t="shared" si="4"/>
        <v>0</v>
      </c>
      <c r="AH63" s="544">
        <f t="shared" si="5"/>
        <v>0</v>
      </c>
      <c r="AI63" s="1082"/>
      <c r="AJ63" s="1121"/>
      <c r="AK63" s="1109"/>
      <c r="AL63" s="1072"/>
      <c r="AM63" s="1072"/>
      <c r="AN63" s="1072"/>
      <c r="AO63" s="1072"/>
      <c r="AP63" s="1072"/>
      <c r="AQ63" s="1072"/>
      <c r="AR63" s="1072"/>
      <c r="AS63" s="1130"/>
      <c r="AT63" s="543">
        <v>56</v>
      </c>
      <c r="AU63" s="544">
        <f t="shared" si="6"/>
        <v>0</v>
      </c>
      <c r="AV63" s="544">
        <f t="shared" si="7"/>
        <v>0</v>
      </c>
      <c r="AW63" s="1082"/>
      <c r="AX63" s="1121"/>
      <c r="AY63" s="1109"/>
      <c r="AZ63" s="1072"/>
      <c r="BA63" s="1072"/>
      <c r="BB63" s="1072"/>
      <c r="BC63" s="1072"/>
      <c r="BD63" s="1072"/>
      <c r="BE63" s="1072"/>
      <c r="BF63" s="1072"/>
      <c r="BG63" s="1130"/>
      <c r="BH63" s="543">
        <v>56</v>
      </c>
      <c r="BI63" s="544">
        <f t="shared" si="8"/>
        <v>0</v>
      </c>
      <c r="BJ63" s="544">
        <f t="shared" si="9"/>
        <v>0</v>
      </c>
      <c r="BK63" s="1082"/>
      <c r="BL63" s="1121"/>
      <c r="BM63" s="1109"/>
      <c r="BN63" s="1072"/>
      <c r="BO63" s="1072"/>
      <c r="BP63" s="1072"/>
      <c r="BQ63" s="1072"/>
      <c r="BR63" s="1072"/>
      <c r="BS63" s="1072"/>
      <c r="BT63" s="1072"/>
      <c r="BU63" s="1130"/>
      <c r="BV63" s="543">
        <v>56</v>
      </c>
      <c r="BW63" s="544">
        <f t="shared" si="10"/>
        <v>0</v>
      </c>
      <c r="BX63" s="544">
        <f t="shared" si="11"/>
        <v>0</v>
      </c>
      <c r="BY63" s="1082"/>
      <c r="BZ63" s="1121"/>
      <c r="CA63" s="1109"/>
      <c r="CB63" s="1072"/>
      <c r="CC63" s="1072"/>
      <c r="CD63" s="1072"/>
      <c r="CE63" s="1072"/>
      <c r="CF63" s="1072"/>
      <c r="CG63" s="1072"/>
      <c r="CH63" s="1072"/>
      <c r="CI63" s="1130"/>
      <c r="CJ63" s="543">
        <v>56</v>
      </c>
      <c r="CK63" s="544">
        <f t="shared" si="12"/>
        <v>0</v>
      </c>
      <c r="CL63" s="544">
        <f t="shared" si="13"/>
        <v>0</v>
      </c>
      <c r="CM63" s="1082"/>
      <c r="CN63" s="1121"/>
      <c r="CO63" s="1109"/>
      <c r="CP63" s="1072"/>
      <c r="CQ63" s="1072"/>
      <c r="CR63" s="1072"/>
      <c r="CS63" s="1072"/>
      <c r="CT63" s="1072"/>
      <c r="CU63" s="1072"/>
      <c r="CV63" s="494"/>
      <c r="CW63" s="542"/>
      <c r="CX63" s="543">
        <v>56</v>
      </c>
      <c r="CY63" s="544">
        <f t="shared" si="14"/>
        <v>0</v>
      </c>
      <c r="CZ63" s="544">
        <f t="shared" si="15"/>
        <v>0</v>
      </c>
      <c r="DA63" s="1082"/>
      <c r="DB63" s="1121"/>
      <c r="DC63" s="1109"/>
      <c r="DD63" s="1072"/>
      <c r="DE63" s="1072"/>
      <c r="DF63" s="1072"/>
      <c r="DG63" s="1072"/>
      <c r="DH63" s="1072"/>
      <c r="DI63" s="1072"/>
      <c r="DJ63" s="1072"/>
      <c r="DK63" s="542"/>
      <c r="DL63" s="543">
        <v>56</v>
      </c>
      <c r="DM63" s="544">
        <f t="shared" si="16"/>
        <v>0</v>
      </c>
      <c r="DN63" s="544">
        <f t="shared" si="17"/>
        <v>0</v>
      </c>
      <c r="DO63" s="1082"/>
      <c r="DP63" s="1121"/>
      <c r="DQ63" s="1109"/>
      <c r="DR63" s="1072"/>
      <c r="DS63" s="1072"/>
      <c r="DT63" s="1072"/>
      <c r="DU63" s="1072"/>
      <c r="DV63" s="1072"/>
      <c r="DW63" s="1072"/>
      <c r="DX63" s="494"/>
      <c r="DY63" s="542"/>
      <c r="DZ63" s="543">
        <v>56</v>
      </c>
      <c r="EA63" s="544">
        <f t="shared" si="18"/>
        <v>0</v>
      </c>
      <c r="EB63" s="544">
        <f t="shared" si="19"/>
        <v>0</v>
      </c>
      <c r="EC63" s="1082"/>
      <c r="ED63" s="1121"/>
      <c r="EE63" s="1109"/>
      <c r="EF63" s="1072"/>
      <c r="EG63" s="1072"/>
      <c r="EH63" s="1072"/>
      <c r="EI63" s="1072"/>
      <c r="EJ63" s="1072"/>
      <c r="EK63" s="1072"/>
      <c r="EL63" s="1072"/>
      <c r="EM63" s="542"/>
      <c r="EN63" s="543">
        <v>56</v>
      </c>
      <c r="EO63" s="544">
        <f t="shared" si="20"/>
        <v>0</v>
      </c>
      <c r="EP63" s="544">
        <f t="shared" si="21"/>
        <v>0</v>
      </c>
      <c r="EQ63" s="1082"/>
      <c r="ER63" s="1121"/>
      <c r="ES63" s="1109"/>
      <c r="ET63" s="1072"/>
      <c r="EU63" s="1072"/>
      <c r="EV63" s="1072"/>
      <c r="EW63" s="1072"/>
      <c r="EX63" s="1072"/>
      <c r="EY63" s="1072"/>
      <c r="EZ63" s="1129"/>
      <c r="FA63" s="542"/>
      <c r="FB63" s="543">
        <v>56</v>
      </c>
      <c r="FC63" s="544">
        <f t="shared" si="22"/>
        <v>0</v>
      </c>
      <c r="FD63" s="544">
        <f t="shared" si="23"/>
        <v>0</v>
      </c>
      <c r="FE63" s="1082"/>
      <c r="FF63" s="1121"/>
      <c r="FG63" s="1109"/>
      <c r="FH63" s="1072"/>
      <c r="FI63" s="1072"/>
      <c r="FJ63" s="1072"/>
      <c r="FK63" s="1072"/>
      <c r="FL63" s="1072"/>
      <c r="FM63" s="1072"/>
      <c r="FO63" s="542"/>
      <c r="FP63" s="543">
        <v>56</v>
      </c>
      <c r="FQ63" s="544">
        <f t="shared" si="24"/>
        <v>0</v>
      </c>
      <c r="FR63" s="544">
        <f t="shared" si="25"/>
        <v>0</v>
      </c>
      <c r="FS63" s="1082"/>
      <c r="FT63" s="1121"/>
      <c r="FU63" s="1109"/>
      <c r="FV63" s="1072"/>
      <c r="FW63" s="1072"/>
      <c r="FX63" s="1072"/>
      <c r="FY63" s="1072"/>
      <c r="FZ63" s="1072"/>
      <c r="GA63" s="1072"/>
      <c r="GB63" s="622"/>
      <c r="GC63" s="542"/>
      <c r="GD63" s="543">
        <v>56</v>
      </c>
      <c r="GE63" s="544">
        <f t="shared" si="26"/>
        <v>0</v>
      </c>
      <c r="GF63" s="544">
        <f t="shared" si="27"/>
        <v>0</v>
      </c>
      <c r="GG63" s="1082"/>
      <c r="GH63" s="1121"/>
      <c r="GI63" s="1109"/>
      <c r="GJ63" s="1072"/>
      <c r="GK63" s="1072"/>
      <c r="GL63" s="1072"/>
      <c r="GM63" s="1072"/>
      <c r="GN63" s="1072"/>
      <c r="GO63" s="1072"/>
      <c r="GP63" s="551"/>
      <c r="GQ63" s="542"/>
      <c r="GR63" s="543">
        <v>56</v>
      </c>
      <c r="GS63" s="544">
        <f t="shared" si="28"/>
        <v>0</v>
      </c>
      <c r="GT63" s="544">
        <f t="shared" si="29"/>
        <v>0</v>
      </c>
      <c r="GU63" s="1082"/>
      <c r="GV63" s="1121"/>
      <c r="GW63" s="1109"/>
      <c r="GX63" s="1072"/>
      <c r="GY63" s="1072"/>
      <c r="GZ63" s="1072"/>
      <c r="HA63" s="1072"/>
      <c r="HB63" s="1072"/>
      <c r="HC63" s="1072"/>
      <c r="HD63" s="552"/>
      <c r="HE63" s="542"/>
      <c r="HF63" s="543">
        <v>56</v>
      </c>
      <c r="HG63" s="544">
        <f t="shared" si="30"/>
        <v>0</v>
      </c>
      <c r="HH63" s="544">
        <f t="shared" si="31"/>
        <v>0</v>
      </c>
      <c r="HI63" s="1082"/>
      <c r="HJ63" s="1121"/>
      <c r="HK63" s="1109"/>
      <c r="HL63" s="1072"/>
      <c r="HM63" s="1072"/>
      <c r="HN63" s="1072"/>
      <c r="HO63" s="1072"/>
      <c r="HP63" s="1072"/>
      <c r="HQ63" s="1072"/>
      <c r="HR63" s="552"/>
      <c r="HS63" s="542"/>
      <c r="HT63" s="543">
        <v>56</v>
      </c>
      <c r="HU63" s="544">
        <f t="shared" si="32"/>
        <v>0</v>
      </c>
      <c r="HV63" s="544">
        <f t="shared" si="33"/>
        <v>0</v>
      </c>
      <c r="HW63" s="1082"/>
      <c r="HX63" s="1121"/>
      <c r="HY63" s="1109"/>
      <c r="HZ63" s="1072"/>
      <c r="IA63" s="1072"/>
      <c r="IB63" s="1072"/>
      <c r="IC63" s="1072"/>
      <c r="ID63" s="1072"/>
      <c r="IE63" s="1072"/>
      <c r="IG63" s="542"/>
      <c r="IH63" s="543">
        <v>56</v>
      </c>
      <c r="II63" s="544">
        <f t="shared" si="34"/>
        <v>0</v>
      </c>
      <c r="IJ63" s="544">
        <f t="shared" si="35"/>
        <v>0</v>
      </c>
      <c r="IK63" s="495"/>
      <c r="IL63" s="663"/>
      <c r="IM63" s="651"/>
      <c r="IN63" s="494"/>
      <c r="IO63" s="494"/>
      <c r="IP63" s="494"/>
      <c r="IQ63" s="494"/>
      <c r="IR63" s="494"/>
      <c r="IS63" s="494"/>
    </row>
    <row r="64" spans="1:256" s="497" customFormat="1">
      <c r="A64" s="494"/>
      <c r="B64" s="528"/>
      <c r="C64" s="542"/>
      <c r="D64" s="543">
        <v>57</v>
      </c>
      <c r="E64" s="544">
        <f t="shared" si="0"/>
        <v>0</v>
      </c>
      <c r="F64" s="544">
        <f t="shared" si="1"/>
        <v>0</v>
      </c>
      <c r="G64" s="1043" t="s">
        <v>307</v>
      </c>
      <c r="H64" s="1044"/>
      <c r="I64" s="651"/>
      <c r="J64" s="494"/>
      <c r="K64" s="494"/>
      <c r="L64" s="494"/>
      <c r="M64" s="494"/>
      <c r="N64" s="494"/>
      <c r="O64" s="494"/>
      <c r="P64" s="494"/>
      <c r="Q64" s="542"/>
      <c r="R64" s="543">
        <v>57</v>
      </c>
      <c r="S64" s="544">
        <f t="shared" si="2"/>
        <v>0</v>
      </c>
      <c r="T64" s="544">
        <f t="shared" si="3"/>
        <v>0</v>
      </c>
      <c r="U64" s="2448" t="s">
        <v>307</v>
      </c>
      <c r="V64" s="2449"/>
      <c r="W64" s="1109"/>
      <c r="X64" s="1072"/>
      <c r="Y64" s="1072"/>
      <c r="Z64" s="1072"/>
      <c r="AA64" s="1072"/>
      <c r="AB64" s="1072"/>
      <c r="AC64" s="1072"/>
      <c r="AD64" s="1072"/>
      <c r="AE64" s="542"/>
      <c r="AF64" s="543">
        <v>57</v>
      </c>
      <c r="AG64" s="544">
        <f t="shared" si="4"/>
        <v>0</v>
      </c>
      <c r="AH64" s="544">
        <f t="shared" si="5"/>
        <v>0</v>
      </c>
      <c r="AI64" s="2448" t="s">
        <v>307</v>
      </c>
      <c r="AJ64" s="2449"/>
      <c r="AK64" s="1109"/>
      <c r="AL64" s="1072"/>
      <c r="AM64" s="1072"/>
      <c r="AN64" s="1072"/>
      <c r="AO64" s="1072"/>
      <c r="AP64" s="1072"/>
      <c r="AQ64" s="1072"/>
      <c r="AR64" s="1072"/>
      <c r="AS64" s="1130"/>
      <c r="AT64" s="543">
        <v>57</v>
      </c>
      <c r="AU64" s="544">
        <f t="shared" si="6"/>
        <v>0</v>
      </c>
      <c r="AV64" s="544">
        <f t="shared" si="7"/>
        <v>0</v>
      </c>
      <c r="AW64" s="2448" t="s">
        <v>307</v>
      </c>
      <c r="AX64" s="2449"/>
      <c r="AY64" s="1109"/>
      <c r="AZ64" s="1072"/>
      <c r="BA64" s="1072"/>
      <c r="BB64" s="1072"/>
      <c r="BC64" s="1072"/>
      <c r="BD64" s="1072"/>
      <c r="BE64" s="1072"/>
      <c r="BF64" s="1072"/>
      <c r="BG64" s="1130"/>
      <c r="BH64" s="543">
        <v>57</v>
      </c>
      <c r="BI64" s="544">
        <f t="shared" si="8"/>
        <v>0</v>
      </c>
      <c r="BJ64" s="544">
        <f t="shared" si="9"/>
        <v>0</v>
      </c>
      <c r="BK64" s="2448" t="s">
        <v>307</v>
      </c>
      <c r="BL64" s="2449"/>
      <c r="BM64" s="1109"/>
      <c r="BN64" s="1072"/>
      <c r="BO64" s="1072"/>
      <c r="BP64" s="1072"/>
      <c r="BQ64" s="1072"/>
      <c r="BR64" s="1072"/>
      <c r="BS64" s="1072"/>
      <c r="BT64" s="1072"/>
      <c r="BU64" s="1130"/>
      <c r="BV64" s="543">
        <v>57</v>
      </c>
      <c r="BW64" s="544">
        <f t="shared" si="10"/>
        <v>0</v>
      </c>
      <c r="BX64" s="544">
        <f t="shared" si="11"/>
        <v>0</v>
      </c>
      <c r="BY64" s="2452" t="s">
        <v>307</v>
      </c>
      <c r="BZ64" s="2453"/>
      <c r="CA64" s="651"/>
      <c r="CB64" s="494"/>
      <c r="CC64" s="494"/>
      <c r="CD64" s="494"/>
      <c r="CE64" s="494"/>
      <c r="CF64" s="494"/>
      <c r="CG64" s="494"/>
      <c r="CH64" s="494"/>
      <c r="CI64" s="542"/>
      <c r="CJ64" s="543">
        <v>57</v>
      </c>
      <c r="CK64" s="544">
        <f t="shared" si="12"/>
        <v>0</v>
      </c>
      <c r="CL64" s="544">
        <f t="shared" si="13"/>
        <v>0</v>
      </c>
      <c r="CM64" s="2448" t="s">
        <v>307</v>
      </c>
      <c r="CN64" s="2449"/>
      <c r="CO64" s="1109"/>
      <c r="CP64" s="1072"/>
      <c r="CQ64" s="1072"/>
      <c r="CR64" s="1072"/>
      <c r="CS64" s="1072"/>
      <c r="CT64" s="1072"/>
      <c r="CU64" s="1072"/>
      <c r="CV64" s="494"/>
      <c r="CW64" s="542"/>
      <c r="CX64" s="543">
        <v>57</v>
      </c>
      <c r="CY64" s="544">
        <f t="shared" si="14"/>
        <v>0</v>
      </c>
      <c r="CZ64" s="544">
        <f t="shared" si="15"/>
        <v>0</v>
      </c>
      <c r="DA64" s="2452" t="s">
        <v>307</v>
      </c>
      <c r="DB64" s="2453"/>
      <c r="DC64" s="651"/>
      <c r="DD64" s="494"/>
      <c r="DE64" s="494"/>
      <c r="DF64" s="494"/>
      <c r="DG64" s="494"/>
      <c r="DH64" s="494"/>
      <c r="DI64" s="494"/>
      <c r="DJ64" s="494"/>
      <c r="DK64" s="542"/>
      <c r="DL64" s="543">
        <v>57</v>
      </c>
      <c r="DM64" s="544">
        <f t="shared" si="16"/>
        <v>0</v>
      </c>
      <c r="DN64" s="544">
        <f t="shared" si="17"/>
        <v>0</v>
      </c>
      <c r="DO64" s="2452" t="s">
        <v>307</v>
      </c>
      <c r="DP64" s="2453"/>
      <c r="DQ64" s="651"/>
      <c r="DR64" s="494"/>
      <c r="DS64" s="494"/>
      <c r="DT64" s="494"/>
      <c r="DU64" s="494"/>
      <c r="DV64" s="494"/>
      <c r="DW64" s="494"/>
      <c r="DX64" s="494"/>
      <c r="DY64" s="542"/>
      <c r="DZ64" s="543">
        <v>57</v>
      </c>
      <c r="EA64" s="544">
        <f t="shared" si="18"/>
        <v>0</v>
      </c>
      <c r="EB64" s="544">
        <f t="shared" si="19"/>
        <v>0</v>
      </c>
      <c r="EC64" s="2448" t="s">
        <v>307</v>
      </c>
      <c r="ED64" s="2449"/>
      <c r="EE64" s="1109"/>
      <c r="EF64" s="1072"/>
      <c r="EG64" s="1072"/>
      <c r="EH64" s="1072"/>
      <c r="EI64" s="1072"/>
      <c r="EJ64" s="1072"/>
      <c r="EK64" s="1072"/>
      <c r="EL64" s="1072"/>
      <c r="EM64" s="542"/>
      <c r="EN64" s="543">
        <v>57</v>
      </c>
      <c r="EO64" s="544">
        <f t="shared" si="20"/>
        <v>0</v>
      </c>
      <c r="EP64" s="544">
        <f t="shared" si="21"/>
        <v>0</v>
      </c>
      <c r="EQ64" s="2448" t="s">
        <v>307</v>
      </c>
      <c r="ER64" s="2449"/>
      <c r="ES64" s="1109"/>
      <c r="ET64" s="1072"/>
      <c r="EU64" s="1072"/>
      <c r="EV64" s="1072"/>
      <c r="EW64" s="1072"/>
      <c r="EX64" s="1072"/>
      <c r="EY64" s="1072"/>
      <c r="EZ64" s="1129"/>
      <c r="FA64" s="542"/>
      <c r="FB64" s="543">
        <v>57</v>
      </c>
      <c r="FC64" s="544">
        <f t="shared" si="22"/>
        <v>0</v>
      </c>
      <c r="FD64" s="544">
        <f t="shared" si="23"/>
        <v>0</v>
      </c>
      <c r="FE64" s="2448" t="s">
        <v>307</v>
      </c>
      <c r="FF64" s="2449"/>
      <c r="FG64" s="1109"/>
      <c r="FH64" s="1072"/>
      <c r="FI64" s="1072"/>
      <c r="FJ64" s="1072"/>
      <c r="FK64" s="1072"/>
      <c r="FL64" s="1072"/>
      <c r="FM64" s="1072"/>
      <c r="FO64" s="542"/>
      <c r="FP64" s="543">
        <v>57</v>
      </c>
      <c r="FQ64" s="544">
        <f t="shared" si="24"/>
        <v>0</v>
      </c>
      <c r="FR64" s="544">
        <f t="shared" si="25"/>
        <v>0</v>
      </c>
      <c r="FS64" s="2452" t="s">
        <v>307</v>
      </c>
      <c r="FT64" s="2453"/>
      <c r="FU64" s="651"/>
      <c r="FV64" s="494"/>
      <c r="FW64" s="494"/>
      <c r="FX64" s="494"/>
      <c r="FY64" s="494"/>
      <c r="FZ64" s="494"/>
      <c r="GA64" s="494"/>
      <c r="GB64" s="622"/>
      <c r="GC64" s="542"/>
      <c r="GD64" s="543">
        <v>57</v>
      </c>
      <c r="GE64" s="544">
        <f t="shared" si="26"/>
        <v>0</v>
      </c>
      <c r="GF64" s="544">
        <f t="shared" si="27"/>
        <v>0</v>
      </c>
      <c r="GG64" s="2448" t="s">
        <v>307</v>
      </c>
      <c r="GH64" s="2449"/>
      <c r="GI64" s="1109"/>
      <c r="GJ64" s="1072"/>
      <c r="GK64" s="1072"/>
      <c r="GL64" s="1072"/>
      <c r="GM64" s="1072"/>
      <c r="GN64" s="1072"/>
      <c r="GO64" s="1072"/>
      <c r="GP64" s="551"/>
      <c r="GQ64" s="542"/>
      <c r="GR64" s="543">
        <v>57</v>
      </c>
      <c r="GS64" s="544">
        <f t="shared" si="28"/>
        <v>0</v>
      </c>
      <c r="GT64" s="544">
        <f t="shared" si="29"/>
        <v>0</v>
      </c>
      <c r="GU64" s="2448" t="s">
        <v>307</v>
      </c>
      <c r="GV64" s="2449"/>
      <c r="GW64" s="1109"/>
      <c r="GX64" s="1072"/>
      <c r="GY64" s="1072"/>
      <c r="GZ64" s="1072"/>
      <c r="HA64" s="1072"/>
      <c r="HB64" s="1072"/>
      <c r="HC64" s="1072"/>
      <c r="HD64" s="552"/>
      <c r="HE64" s="542"/>
      <c r="HF64" s="543">
        <v>57</v>
      </c>
      <c r="HG64" s="544">
        <f t="shared" si="30"/>
        <v>0</v>
      </c>
      <c r="HH64" s="544">
        <f t="shared" si="31"/>
        <v>0</v>
      </c>
      <c r="HI64" s="2448" t="s">
        <v>307</v>
      </c>
      <c r="HJ64" s="2449"/>
      <c r="HK64" s="1109"/>
      <c r="HL64" s="1072"/>
      <c r="HM64" s="1072"/>
      <c r="HN64" s="1072"/>
      <c r="HO64" s="1072"/>
      <c r="HP64" s="1072"/>
      <c r="HQ64" s="1072"/>
      <c r="HR64" s="552"/>
      <c r="HS64" s="542"/>
      <c r="HT64" s="543">
        <v>57</v>
      </c>
      <c r="HU64" s="544">
        <f t="shared" si="32"/>
        <v>0</v>
      </c>
      <c r="HV64" s="544">
        <f t="shared" si="33"/>
        <v>0</v>
      </c>
      <c r="HW64" s="2448" t="s">
        <v>307</v>
      </c>
      <c r="HX64" s="2449"/>
      <c r="HY64" s="1109"/>
      <c r="HZ64" s="1072"/>
      <c r="IA64" s="1072"/>
      <c r="IB64" s="1072"/>
      <c r="IC64" s="1072"/>
      <c r="ID64" s="1072"/>
      <c r="IE64" s="1072"/>
      <c r="IF64" s="664"/>
      <c r="IG64" s="542"/>
      <c r="IH64" s="543">
        <v>57</v>
      </c>
      <c r="II64" s="544">
        <f t="shared" si="34"/>
        <v>0</v>
      </c>
      <c r="IJ64" s="544">
        <f t="shared" si="35"/>
        <v>0</v>
      </c>
      <c r="IK64" s="2452" t="s">
        <v>307</v>
      </c>
      <c r="IL64" s="2453"/>
      <c r="IM64" s="651"/>
      <c r="IN64" s="494"/>
      <c r="IO64" s="494"/>
      <c r="IP64" s="494"/>
      <c r="IQ64" s="494"/>
      <c r="IR64" s="494"/>
      <c r="IS64" s="494"/>
    </row>
    <row r="65" spans="1:253" s="497" customFormat="1">
      <c r="A65" s="494"/>
      <c r="B65" s="528"/>
      <c r="C65" s="542"/>
      <c r="D65" s="543">
        <v>58</v>
      </c>
      <c r="E65" s="544">
        <f t="shared" si="0"/>
        <v>0</v>
      </c>
      <c r="F65" s="544">
        <f t="shared" si="1"/>
        <v>0</v>
      </c>
      <c r="G65" s="665" t="s">
        <v>308</v>
      </c>
      <c r="H65" s="666"/>
      <c r="I65" s="651"/>
      <c r="J65" s="494"/>
      <c r="K65" s="494"/>
      <c r="L65" s="494"/>
      <c r="M65" s="494"/>
      <c r="N65" s="494"/>
      <c r="O65" s="494"/>
      <c r="P65" s="494"/>
      <c r="Q65" s="542"/>
      <c r="R65" s="543">
        <v>58</v>
      </c>
      <c r="S65" s="544">
        <f t="shared" si="2"/>
        <v>0</v>
      </c>
      <c r="T65" s="544">
        <f t="shared" si="3"/>
        <v>0</v>
      </c>
      <c r="U65" s="665" t="s">
        <v>308</v>
      </c>
      <c r="V65" s="666"/>
      <c r="W65" s="651"/>
      <c r="X65" s="494"/>
      <c r="Y65" s="494"/>
      <c r="Z65" s="494"/>
      <c r="AA65" s="494"/>
      <c r="AB65" s="494"/>
      <c r="AC65" s="494"/>
      <c r="AD65" s="494"/>
      <c r="AE65" s="542"/>
      <c r="AF65" s="543">
        <v>58</v>
      </c>
      <c r="AG65" s="544">
        <f t="shared" si="4"/>
        <v>0</v>
      </c>
      <c r="AH65" s="544">
        <f t="shared" si="5"/>
        <v>0</v>
      </c>
      <c r="AI65" s="665" t="s">
        <v>308</v>
      </c>
      <c r="AJ65" s="666"/>
      <c r="AK65" s="651"/>
      <c r="AL65" s="494"/>
      <c r="AM65" s="494"/>
      <c r="AN65" s="494"/>
      <c r="AO65" s="494"/>
      <c r="AP65" s="494"/>
      <c r="AQ65" s="494"/>
      <c r="AR65" s="494"/>
      <c r="AS65" s="542"/>
      <c r="AT65" s="543">
        <v>58</v>
      </c>
      <c r="AU65" s="544">
        <f t="shared" si="6"/>
        <v>0</v>
      </c>
      <c r="AV65" s="544">
        <f t="shared" si="7"/>
        <v>0</v>
      </c>
      <c r="AW65" s="1122" t="s">
        <v>308</v>
      </c>
      <c r="AX65" s="1123"/>
      <c r="AY65" s="1109"/>
      <c r="AZ65" s="1072"/>
      <c r="BA65" s="1072"/>
      <c r="BB65" s="1072"/>
      <c r="BC65" s="1072"/>
      <c r="BD65" s="1072"/>
      <c r="BE65" s="1072"/>
      <c r="BF65" s="1072"/>
      <c r="BG65" s="1130"/>
      <c r="BH65" s="543">
        <v>58</v>
      </c>
      <c r="BI65" s="544">
        <f t="shared" si="8"/>
        <v>0</v>
      </c>
      <c r="BJ65" s="544">
        <f t="shared" si="9"/>
        <v>0</v>
      </c>
      <c r="BK65" s="1122" t="s">
        <v>308</v>
      </c>
      <c r="BL65" s="1123"/>
      <c r="BM65" s="1109"/>
      <c r="BN65" s="1072"/>
      <c r="BO65" s="1072"/>
      <c r="BP65" s="1072"/>
      <c r="BQ65" s="1072"/>
      <c r="BR65" s="1072"/>
      <c r="BS65" s="1072"/>
      <c r="BT65" s="1072"/>
      <c r="BU65" s="1130"/>
      <c r="BV65" s="543">
        <v>58</v>
      </c>
      <c r="BW65" s="544">
        <f t="shared" si="10"/>
        <v>0</v>
      </c>
      <c r="BX65" s="544">
        <f t="shared" si="11"/>
        <v>0</v>
      </c>
      <c r="BY65" s="665" t="s">
        <v>308</v>
      </c>
      <c r="BZ65" s="666"/>
      <c r="CA65" s="651"/>
      <c r="CB65" s="494"/>
      <c r="CC65" s="494"/>
      <c r="CD65" s="494"/>
      <c r="CE65" s="494"/>
      <c r="CF65" s="494"/>
      <c r="CG65" s="494"/>
      <c r="CH65" s="494"/>
      <c r="CI65" s="542"/>
      <c r="CJ65" s="543">
        <v>58</v>
      </c>
      <c r="CK65" s="544">
        <f t="shared" si="12"/>
        <v>0</v>
      </c>
      <c r="CL65" s="544">
        <f t="shared" si="13"/>
        <v>0</v>
      </c>
      <c r="CM65" s="1122" t="s">
        <v>308</v>
      </c>
      <c r="CN65" s="1123"/>
      <c r="CO65" s="1109"/>
      <c r="CP65" s="1072"/>
      <c r="CQ65" s="1072"/>
      <c r="CR65" s="1072"/>
      <c r="CS65" s="1072"/>
      <c r="CT65" s="1072"/>
      <c r="CU65" s="1072"/>
      <c r="CV65" s="494"/>
      <c r="CW65" s="542"/>
      <c r="CX65" s="543">
        <v>58</v>
      </c>
      <c r="CY65" s="544">
        <f t="shared" si="14"/>
        <v>0</v>
      </c>
      <c r="CZ65" s="544">
        <f t="shared" si="15"/>
        <v>0</v>
      </c>
      <c r="DA65" s="665" t="s">
        <v>308</v>
      </c>
      <c r="DB65" s="666"/>
      <c r="DC65" s="651"/>
      <c r="DD65" s="494"/>
      <c r="DE65" s="494"/>
      <c r="DF65" s="494"/>
      <c r="DG65" s="494"/>
      <c r="DH65" s="494"/>
      <c r="DI65" s="494"/>
      <c r="DJ65" s="494"/>
      <c r="DK65" s="542"/>
      <c r="DL65" s="543">
        <v>58</v>
      </c>
      <c r="DM65" s="544">
        <f t="shared" si="16"/>
        <v>0</v>
      </c>
      <c r="DN65" s="544">
        <f t="shared" si="17"/>
        <v>0</v>
      </c>
      <c r="DO65" s="665" t="s">
        <v>308</v>
      </c>
      <c r="DP65" s="666"/>
      <c r="DQ65" s="651"/>
      <c r="DR65" s="494"/>
      <c r="DS65" s="494"/>
      <c r="DT65" s="494"/>
      <c r="DU65" s="494"/>
      <c r="DV65" s="494"/>
      <c r="DW65" s="494"/>
      <c r="DX65" s="494"/>
      <c r="DY65" s="542"/>
      <c r="DZ65" s="543">
        <v>58</v>
      </c>
      <c r="EA65" s="544">
        <f t="shared" si="18"/>
        <v>0</v>
      </c>
      <c r="EB65" s="544">
        <f t="shared" si="19"/>
        <v>0</v>
      </c>
      <c r="EC65" s="1122" t="s">
        <v>308</v>
      </c>
      <c r="ED65" s="1123"/>
      <c r="EE65" s="1109"/>
      <c r="EF65" s="1072"/>
      <c r="EG65" s="1072"/>
      <c r="EH65" s="1072"/>
      <c r="EI65" s="1072"/>
      <c r="EJ65" s="1072"/>
      <c r="EK65" s="1072"/>
      <c r="EL65" s="1072"/>
      <c r="EM65" s="542"/>
      <c r="EN65" s="543">
        <v>58</v>
      </c>
      <c r="EO65" s="544">
        <f t="shared" si="20"/>
        <v>0</v>
      </c>
      <c r="EP65" s="544">
        <f t="shared" si="21"/>
        <v>0</v>
      </c>
      <c r="EQ65" s="665" t="s">
        <v>308</v>
      </c>
      <c r="ER65" s="666"/>
      <c r="ES65" s="651"/>
      <c r="ET65" s="494"/>
      <c r="EU65" s="494"/>
      <c r="EV65" s="494"/>
      <c r="EW65" s="494"/>
      <c r="EX65" s="494"/>
      <c r="EY65" s="494"/>
      <c r="EZ65" s="622"/>
      <c r="FA65" s="542"/>
      <c r="FB65" s="543">
        <v>58</v>
      </c>
      <c r="FC65" s="544">
        <f t="shared" si="22"/>
        <v>0</v>
      </c>
      <c r="FD65" s="544">
        <f t="shared" si="23"/>
        <v>0</v>
      </c>
      <c r="FE65" s="1122" t="s">
        <v>308</v>
      </c>
      <c r="FF65" s="1123"/>
      <c r="FG65" s="1109"/>
      <c r="FH65" s="1072"/>
      <c r="FI65" s="1072"/>
      <c r="FJ65" s="1072"/>
      <c r="FK65" s="1072"/>
      <c r="FL65" s="1072"/>
      <c r="FM65" s="1072"/>
      <c r="FO65" s="542"/>
      <c r="FP65" s="543">
        <v>58</v>
      </c>
      <c r="FQ65" s="544">
        <f t="shared" si="24"/>
        <v>0</v>
      </c>
      <c r="FR65" s="544">
        <f t="shared" si="25"/>
        <v>0</v>
      </c>
      <c r="FS65" s="665" t="s">
        <v>308</v>
      </c>
      <c r="FT65" s="666"/>
      <c r="FU65" s="651"/>
      <c r="FV65" s="494"/>
      <c r="FW65" s="494"/>
      <c r="FX65" s="494"/>
      <c r="FY65" s="494"/>
      <c r="FZ65" s="494"/>
      <c r="GA65" s="494"/>
      <c r="GB65" s="622"/>
      <c r="GC65" s="542"/>
      <c r="GD65" s="543">
        <v>58</v>
      </c>
      <c r="GE65" s="544">
        <f t="shared" si="26"/>
        <v>0</v>
      </c>
      <c r="GF65" s="544">
        <f t="shared" si="27"/>
        <v>0</v>
      </c>
      <c r="GG65" s="1122" t="s">
        <v>308</v>
      </c>
      <c r="GH65" s="1123"/>
      <c r="GI65" s="1109"/>
      <c r="GJ65" s="1072"/>
      <c r="GK65" s="1072"/>
      <c r="GL65" s="1072"/>
      <c r="GM65" s="1072"/>
      <c r="GN65" s="1072"/>
      <c r="GO65" s="1072"/>
      <c r="GP65" s="551"/>
      <c r="GQ65" s="542"/>
      <c r="GR65" s="543">
        <v>58</v>
      </c>
      <c r="GS65" s="544">
        <f t="shared" si="28"/>
        <v>0</v>
      </c>
      <c r="GT65" s="544">
        <f t="shared" si="29"/>
        <v>0</v>
      </c>
      <c r="GU65" s="665" t="s">
        <v>308</v>
      </c>
      <c r="GV65" s="666"/>
      <c r="GW65" s="651"/>
      <c r="GX65" s="494"/>
      <c r="GY65" s="494"/>
      <c r="GZ65" s="494"/>
      <c r="HA65" s="494"/>
      <c r="HB65" s="494"/>
      <c r="HC65" s="494"/>
      <c r="HD65" s="552"/>
      <c r="HE65" s="542"/>
      <c r="HF65" s="543">
        <v>58</v>
      </c>
      <c r="HG65" s="544">
        <f t="shared" si="30"/>
        <v>0</v>
      </c>
      <c r="HH65" s="544">
        <f t="shared" si="31"/>
        <v>0</v>
      </c>
      <c r="HI65" s="665" t="s">
        <v>308</v>
      </c>
      <c r="HJ65" s="666"/>
      <c r="HK65" s="651"/>
      <c r="HL65" s="494"/>
      <c r="HM65" s="494"/>
      <c r="HN65" s="494"/>
      <c r="HO65" s="494"/>
      <c r="HP65" s="494"/>
      <c r="HQ65" s="494"/>
      <c r="HR65" s="552"/>
      <c r="HS65" s="542"/>
      <c r="HT65" s="543">
        <v>58</v>
      </c>
      <c r="HU65" s="544">
        <f t="shared" si="32"/>
        <v>0</v>
      </c>
      <c r="HV65" s="544">
        <f t="shared" si="33"/>
        <v>0</v>
      </c>
      <c r="HW65" s="665" t="s">
        <v>308</v>
      </c>
      <c r="HX65" s="666"/>
      <c r="HY65" s="651"/>
      <c r="HZ65" s="494"/>
      <c r="IA65" s="494"/>
      <c r="IB65" s="494"/>
      <c r="IC65" s="494"/>
      <c r="ID65" s="494"/>
      <c r="IE65" s="494"/>
      <c r="IF65" s="662"/>
      <c r="IG65" s="542"/>
      <c r="IH65" s="543">
        <v>58</v>
      </c>
      <c r="II65" s="544">
        <f t="shared" si="34"/>
        <v>0</v>
      </c>
      <c r="IJ65" s="544">
        <f t="shared" si="35"/>
        <v>0</v>
      </c>
      <c r="IK65" s="665" t="s">
        <v>308</v>
      </c>
      <c r="IL65" s="666"/>
      <c r="IM65" s="651"/>
      <c r="IN65" s="494"/>
      <c r="IO65" s="494"/>
      <c r="IP65" s="494"/>
      <c r="IQ65" s="494"/>
      <c r="IR65" s="494"/>
      <c r="IS65" s="494"/>
    </row>
    <row r="66" spans="1:253" s="497" customFormat="1">
      <c r="A66" s="494"/>
      <c r="B66" s="528"/>
      <c r="C66" s="542"/>
      <c r="D66" s="543">
        <v>59</v>
      </c>
      <c r="E66" s="544">
        <f t="shared" si="0"/>
        <v>0</v>
      </c>
      <c r="F66" s="544">
        <f t="shared" si="1"/>
        <v>0</v>
      </c>
      <c r="G66" s="667" t="s">
        <v>309</v>
      </c>
      <c r="H66" s="668" t="s">
        <v>310</v>
      </c>
      <c r="I66" s="651"/>
      <c r="J66" s="494"/>
      <c r="K66" s="494"/>
      <c r="L66" s="494"/>
      <c r="M66" s="494"/>
      <c r="N66" s="494"/>
      <c r="O66" s="494"/>
      <c r="P66" s="494"/>
      <c r="Q66" s="542"/>
      <c r="R66" s="543">
        <v>59</v>
      </c>
      <c r="S66" s="544">
        <f t="shared" si="2"/>
        <v>0</v>
      </c>
      <c r="T66" s="544">
        <f t="shared" si="3"/>
        <v>0</v>
      </c>
      <c r="U66" s="667" t="s">
        <v>309</v>
      </c>
      <c r="V66" s="668" t="s">
        <v>310</v>
      </c>
      <c r="W66" s="651"/>
      <c r="X66" s="494"/>
      <c r="Y66" s="494"/>
      <c r="Z66" s="494"/>
      <c r="AA66" s="494"/>
      <c r="AB66" s="494"/>
      <c r="AC66" s="494"/>
      <c r="AD66" s="494"/>
      <c r="AE66" s="542"/>
      <c r="AF66" s="543">
        <v>59</v>
      </c>
      <c r="AG66" s="544">
        <f t="shared" si="4"/>
        <v>0</v>
      </c>
      <c r="AH66" s="544">
        <f t="shared" si="5"/>
        <v>0</v>
      </c>
      <c r="AI66" s="667" t="s">
        <v>309</v>
      </c>
      <c r="AJ66" s="668" t="s">
        <v>310</v>
      </c>
      <c r="AK66" s="651"/>
      <c r="AL66" s="494"/>
      <c r="AM66" s="494"/>
      <c r="AN66" s="494"/>
      <c r="AO66" s="494"/>
      <c r="AP66" s="494"/>
      <c r="AQ66" s="494"/>
      <c r="AR66" s="494"/>
      <c r="AS66" s="542"/>
      <c r="AT66" s="543">
        <v>59</v>
      </c>
      <c r="AU66" s="544">
        <f t="shared" si="6"/>
        <v>0</v>
      </c>
      <c r="AV66" s="544">
        <f t="shared" si="7"/>
        <v>0</v>
      </c>
      <c r="AW66" s="1124" t="s">
        <v>309</v>
      </c>
      <c r="AX66" s="1125" t="s">
        <v>310</v>
      </c>
      <c r="AY66" s="1109"/>
      <c r="AZ66" s="1072"/>
      <c r="BA66" s="1072"/>
      <c r="BB66" s="1072"/>
      <c r="BC66" s="1072"/>
      <c r="BD66" s="1072"/>
      <c r="BE66" s="1072"/>
      <c r="BF66" s="1072"/>
      <c r="BG66" s="1130"/>
      <c r="BH66" s="543">
        <v>59</v>
      </c>
      <c r="BI66" s="544">
        <f t="shared" si="8"/>
        <v>0</v>
      </c>
      <c r="BJ66" s="544">
        <f t="shared" si="9"/>
        <v>0</v>
      </c>
      <c r="BK66" s="667" t="s">
        <v>309</v>
      </c>
      <c r="BL66" s="668" t="s">
        <v>310</v>
      </c>
      <c r="BM66" s="651"/>
      <c r="BN66" s="494"/>
      <c r="BO66" s="494"/>
      <c r="BP66" s="494"/>
      <c r="BQ66" s="494"/>
      <c r="BR66" s="494"/>
      <c r="BS66" s="494"/>
      <c r="BT66" s="494"/>
      <c r="BU66" s="542"/>
      <c r="BV66" s="543">
        <v>59</v>
      </c>
      <c r="BW66" s="544">
        <f t="shared" si="10"/>
        <v>0</v>
      </c>
      <c r="BX66" s="544">
        <f t="shared" si="11"/>
        <v>0</v>
      </c>
      <c r="BY66" s="667" t="s">
        <v>309</v>
      </c>
      <c r="BZ66" s="668" t="s">
        <v>310</v>
      </c>
      <c r="CA66" s="651"/>
      <c r="CB66" s="494"/>
      <c r="CC66" s="494"/>
      <c r="CD66" s="494"/>
      <c r="CE66" s="494"/>
      <c r="CF66" s="494"/>
      <c r="CG66" s="494"/>
      <c r="CH66" s="494"/>
      <c r="CI66" s="542"/>
      <c r="CJ66" s="543">
        <v>59</v>
      </c>
      <c r="CK66" s="544">
        <f t="shared" si="12"/>
        <v>0</v>
      </c>
      <c r="CL66" s="544">
        <f t="shared" si="13"/>
        <v>0</v>
      </c>
      <c r="CM66" s="667" t="s">
        <v>309</v>
      </c>
      <c r="CN66" s="668" t="s">
        <v>310</v>
      </c>
      <c r="CO66" s="651"/>
      <c r="CP66" s="494"/>
      <c r="CQ66" s="494"/>
      <c r="CR66" s="494"/>
      <c r="CS66" s="494"/>
      <c r="CT66" s="494"/>
      <c r="CU66" s="494"/>
      <c r="CV66" s="494"/>
      <c r="CW66" s="542"/>
      <c r="CX66" s="543">
        <v>59</v>
      </c>
      <c r="CY66" s="544">
        <f t="shared" si="14"/>
        <v>0</v>
      </c>
      <c r="CZ66" s="544">
        <f t="shared" si="15"/>
        <v>0</v>
      </c>
      <c r="DA66" s="667" t="s">
        <v>309</v>
      </c>
      <c r="DB66" s="668" t="s">
        <v>310</v>
      </c>
      <c r="DC66" s="651"/>
      <c r="DD66" s="494"/>
      <c r="DE66" s="494"/>
      <c r="DF66" s="494"/>
      <c r="DG66" s="494"/>
      <c r="DH66" s="494"/>
      <c r="DI66" s="494"/>
      <c r="DJ66" s="494"/>
      <c r="DK66" s="542"/>
      <c r="DL66" s="543">
        <v>59</v>
      </c>
      <c r="DM66" s="544">
        <f t="shared" si="16"/>
        <v>0</v>
      </c>
      <c r="DN66" s="544">
        <f t="shared" si="17"/>
        <v>0</v>
      </c>
      <c r="DO66" s="667" t="s">
        <v>309</v>
      </c>
      <c r="DP66" s="668" t="s">
        <v>310</v>
      </c>
      <c r="DQ66" s="651"/>
      <c r="DR66" s="494"/>
      <c r="DS66" s="494"/>
      <c r="DT66" s="494"/>
      <c r="DU66" s="494"/>
      <c r="DV66" s="494"/>
      <c r="DW66" s="494"/>
      <c r="DX66" s="494"/>
      <c r="DY66" s="542"/>
      <c r="DZ66" s="543">
        <v>59</v>
      </c>
      <c r="EA66" s="544">
        <f t="shared" si="18"/>
        <v>0</v>
      </c>
      <c r="EB66" s="544">
        <f t="shared" si="19"/>
        <v>0</v>
      </c>
      <c r="EC66" s="1124" t="s">
        <v>309</v>
      </c>
      <c r="ED66" s="1125" t="s">
        <v>310</v>
      </c>
      <c r="EE66" s="1109"/>
      <c r="EF66" s="1072"/>
      <c r="EG66" s="1072"/>
      <c r="EH66" s="1072"/>
      <c r="EI66" s="1072"/>
      <c r="EJ66" s="1072"/>
      <c r="EK66" s="1072"/>
      <c r="EL66" s="1072"/>
      <c r="EM66" s="542"/>
      <c r="EN66" s="543">
        <v>59</v>
      </c>
      <c r="EO66" s="544">
        <f t="shared" si="20"/>
        <v>0</v>
      </c>
      <c r="EP66" s="544">
        <f t="shared" si="21"/>
        <v>0</v>
      </c>
      <c r="EQ66" s="667" t="s">
        <v>309</v>
      </c>
      <c r="ER66" s="668" t="s">
        <v>310</v>
      </c>
      <c r="ES66" s="651"/>
      <c r="ET66" s="494"/>
      <c r="EU66" s="494"/>
      <c r="EV66" s="494"/>
      <c r="EW66" s="494"/>
      <c r="EX66" s="494"/>
      <c r="EY66" s="494"/>
      <c r="EZ66" s="622"/>
      <c r="FA66" s="542"/>
      <c r="FB66" s="543">
        <v>59</v>
      </c>
      <c r="FC66" s="544">
        <f t="shared" si="22"/>
        <v>0</v>
      </c>
      <c r="FD66" s="544">
        <f t="shared" si="23"/>
        <v>0</v>
      </c>
      <c r="FE66" s="1124" t="s">
        <v>309</v>
      </c>
      <c r="FF66" s="1125" t="s">
        <v>310</v>
      </c>
      <c r="FG66" s="1109"/>
      <c r="FH66" s="1072"/>
      <c r="FI66" s="1072"/>
      <c r="FJ66" s="1072"/>
      <c r="FK66" s="1072"/>
      <c r="FL66" s="1072"/>
      <c r="FM66" s="1072"/>
      <c r="FO66" s="542"/>
      <c r="FP66" s="543">
        <v>59</v>
      </c>
      <c r="FQ66" s="544">
        <f t="shared" si="24"/>
        <v>0</v>
      </c>
      <c r="FR66" s="544">
        <f t="shared" si="25"/>
        <v>0</v>
      </c>
      <c r="FS66" s="667" t="s">
        <v>309</v>
      </c>
      <c r="FT66" s="668" t="s">
        <v>310</v>
      </c>
      <c r="FU66" s="651"/>
      <c r="FV66" s="494"/>
      <c r="FW66" s="494"/>
      <c r="FX66" s="494"/>
      <c r="FY66" s="494"/>
      <c r="FZ66" s="494"/>
      <c r="GA66" s="494"/>
      <c r="GB66" s="622"/>
      <c r="GC66" s="542"/>
      <c r="GD66" s="543">
        <v>59</v>
      </c>
      <c r="GE66" s="544">
        <f t="shared" si="26"/>
        <v>0</v>
      </c>
      <c r="GF66" s="544">
        <f t="shared" si="27"/>
        <v>0</v>
      </c>
      <c r="GG66" s="1124" t="s">
        <v>309</v>
      </c>
      <c r="GH66" s="1125" t="s">
        <v>310</v>
      </c>
      <c r="GI66" s="1109"/>
      <c r="GJ66" s="1072"/>
      <c r="GK66" s="1072"/>
      <c r="GL66" s="1072"/>
      <c r="GM66" s="1072"/>
      <c r="GN66" s="1072"/>
      <c r="GO66" s="1072"/>
      <c r="GP66" s="551"/>
      <c r="GQ66" s="542"/>
      <c r="GR66" s="543">
        <v>59</v>
      </c>
      <c r="GS66" s="544">
        <f t="shared" si="28"/>
        <v>0</v>
      </c>
      <c r="GT66" s="544">
        <f t="shared" si="29"/>
        <v>0</v>
      </c>
      <c r="GU66" s="667" t="s">
        <v>309</v>
      </c>
      <c r="GV66" s="668" t="s">
        <v>310</v>
      </c>
      <c r="GW66" s="651"/>
      <c r="GX66" s="494"/>
      <c r="GY66" s="494"/>
      <c r="GZ66" s="494"/>
      <c r="HA66" s="494"/>
      <c r="HB66" s="494"/>
      <c r="HC66" s="494"/>
      <c r="HD66" s="552"/>
      <c r="HE66" s="542"/>
      <c r="HF66" s="543">
        <v>59</v>
      </c>
      <c r="HG66" s="544">
        <f t="shared" si="30"/>
        <v>0</v>
      </c>
      <c r="HH66" s="544">
        <f t="shared" si="31"/>
        <v>0</v>
      </c>
      <c r="HI66" s="667" t="s">
        <v>309</v>
      </c>
      <c r="HJ66" s="668" t="s">
        <v>310</v>
      </c>
      <c r="HK66" s="651"/>
      <c r="HL66" s="494"/>
      <c r="HM66" s="494"/>
      <c r="HN66" s="494"/>
      <c r="HO66" s="494"/>
      <c r="HP66" s="494"/>
      <c r="HQ66" s="494"/>
      <c r="HR66" s="552"/>
      <c r="HS66" s="542"/>
      <c r="HT66" s="543">
        <v>59</v>
      </c>
      <c r="HU66" s="544">
        <f t="shared" si="32"/>
        <v>0</v>
      </c>
      <c r="HV66" s="544">
        <f t="shared" si="33"/>
        <v>0</v>
      </c>
      <c r="HW66" s="667" t="s">
        <v>309</v>
      </c>
      <c r="HX66" s="668" t="s">
        <v>310</v>
      </c>
      <c r="HY66" s="651"/>
      <c r="HZ66" s="494"/>
      <c r="IA66" s="494"/>
      <c r="IB66" s="494"/>
      <c r="IC66" s="494"/>
      <c r="ID66" s="494"/>
      <c r="IE66" s="494"/>
      <c r="IF66" s="662"/>
      <c r="IG66" s="542"/>
      <c r="IH66" s="543">
        <v>59</v>
      </c>
      <c r="II66" s="544">
        <f t="shared" si="34"/>
        <v>0</v>
      </c>
      <c r="IJ66" s="544">
        <f t="shared" si="35"/>
        <v>0</v>
      </c>
      <c r="IK66" s="667" t="s">
        <v>309</v>
      </c>
      <c r="IL66" s="668" t="s">
        <v>310</v>
      </c>
      <c r="IM66" s="651"/>
      <c r="IN66" s="494"/>
      <c r="IO66" s="494"/>
      <c r="IP66" s="494"/>
      <c r="IQ66" s="494"/>
      <c r="IR66" s="494"/>
      <c r="IS66" s="494"/>
    </row>
    <row r="67" spans="1:253" s="497" customFormat="1">
      <c r="A67" s="494"/>
      <c r="B67" s="528"/>
      <c r="C67" s="542"/>
      <c r="D67" s="543">
        <v>60</v>
      </c>
      <c r="E67" s="544">
        <f t="shared" si="0"/>
        <v>0</v>
      </c>
      <c r="F67" s="544">
        <f t="shared" si="1"/>
        <v>0</v>
      </c>
      <c r="G67" s="669">
        <v>0.9</v>
      </c>
      <c r="H67" s="670">
        <v>1.64</v>
      </c>
      <c r="I67" s="651"/>
      <c r="J67" s="494"/>
      <c r="K67" s="494"/>
      <c r="L67" s="494"/>
      <c r="M67" s="494"/>
      <c r="N67" s="494"/>
      <c r="O67" s="494"/>
      <c r="P67" s="494"/>
      <c r="Q67" s="542"/>
      <c r="R67" s="543">
        <v>60</v>
      </c>
      <c r="S67" s="544">
        <f t="shared" si="2"/>
        <v>0</v>
      </c>
      <c r="T67" s="544">
        <f t="shared" si="3"/>
        <v>0</v>
      </c>
      <c r="U67" s="669">
        <v>0.9</v>
      </c>
      <c r="V67" s="670">
        <v>1.64</v>
      </c>
      <c r="W67" s="651"/>
      <c r="X67" s="494"/>
      <c r="Y67" s="494"/>
      <c r="Z67" s="494"/>
      <c r="AA67" s="494"/>
      <c r="AB67" s="494"/>
      <c r="AC67" s="494"/>
      <c r="AD67" s="494"/>
      <c r="AE67" s="542"/>
      <c r="AF67" s="543">
        <v>60</v>
      </c>
      <c r="AG67" s="544">
        <f t="shared" si="4"/>
        <v>0</v>
      </c>
      <c r="AH67" s="544">
        <f t="shared" si="5"/>
        <v>0</v>
      </c>
      <c r="AI67" s="669">
        <v>0.9</v>
      </c>
      <c r="AJ67" s="670">
        <v>1.64</v>
      </c>
      <c r="AK67" s="651"/>
      <c r="AL67" s="494"/>
      <c r="AM67" s="494"/>
      <c r="AN67" s="494"/>
      <c r="AO67" s="494"/>
      <c r="AP67" s="494"/>
      <c r="AQ67" s="494"/>
      <c r="AR67" s="494"/>
      <c r="AS67" s="542"/>
      <c r="AT67" s="543">
        <v>60</v>
      </c>
      <c r="AU67" s="544">
        <f t="shared" si="6"/>
        <v>0</v>
      </c>
      <c r="AV67" s="544">
        <f t="shared" si="7"/>
        <v>0</v>
      </c>
      <c r="AW67" s="1126">
        <v>0.9</v>
      </c>
      <c r="AX67" s="1127">
        <v>1.64</v>
      </c>
      <c r="AY67" s="1109"/>
      <c r="AZ67" s="1072"/>
      <c r="BA67" s="1072"/>
      <c r="BB67" s="1072"/>
      <c r="BC67" s="1072"/>
      <c r="BD67" s="1072"/>
      <c r="BE67" s="1072"/>
      <c r="BF67" s="1072"/>
      <c r="BG67" s="1130"/>
      <c r="BH67" s="543">
        <v>60</v>
      </c>
      <c r="BI67" s="544">
        <f t="shared" si="8"/>
        <v>0</v>
      </c>
      <c r="BJ67" s="544">
        <f t="shared" si="9"/>
        <v>0</v>
      </c>
      <c r="BK67" s="669">
        <v>0.9</v>
      </c>
      <c r="BL67" s="670">
        <v>1.64</v>
      </c>
      <c r="BM67" s="651"/>
      <c r="BN67" s="494"/>
      <c r="BO67" s="494"/>
      <c r="BP67" s="494"/>
      <c r="BQ67" s="494"/>
      <c r="BR67" s="494"/>
      <c r="BS67" s="494"/>
      <c r="BT67" s="494"/>
      <c r="BU67" s="542"/>
      <c r="BV67" s="543">
        <v>60</v>
      </c>
      <c r="BW67" s="544">
        <f t="shared" si="10"/>
        <v>0</v>
      </c>
      <c r="BX67" s="544">
        <f t="shared" si="11"/>
        <v>0</v>
      </c>
      <c r="BY67" s="669">
        <v>0.9</v>
      </c>
      <c r="BZ67" s="670">
        <v>1.64</v>
      </c>
      <c r="CA67" s="651"/>
      <c r="CB67" s="494"/>
      <c r="CC67" s="494"/>
      <c r="CD67" s="494"/>
      <c r="CE67" s="494"/>
      <c r="CF67" s="494"/>
      <c r="CG67" s="494"/>
      <c r="CH67" s="494"/>
      <c r="CI67" s="542"/>
      <c r="CJ67" s="543">
        <v>60</v>
      </c>
      <c r="CK67" s="544">
        <f t="shared" si="12"/>
        <v>0</v>
      </c>
      <c r="CL67" s="544">
        <f t="shared" si="13"/>
        <v>0</v>
      </c>
      <c r="CM67" s="669">
        <v>0.9</v>
      </c>
      <c r="CN67" s="670">
        <v>1.64</v>
      </c>
      <c r="CO67" s="651"/>
      <c r="CP67" s="494"/>
      <c r="CQ67" s="494"/>
      <c r="CR67" s="494"/>
      <c r="CS67" s="494"/>
      <c r="CT67" s="494"/>
      <c r="CU67" s="494"/>
      <c r="CV67" s="494"/>
      <c r="CW67" s="542"/>
      <c r="CX67" s="543">
        <v>60</v>
      </c>
      <c r="CY67" s="544">
        <f t="shared" si="14"/>
        <v>0</v>
      </c>
      <c r="CZ67" s="544">
        <f t="shared" si="15"/>
        <v>0</v>
      </c>
      <c r="DA67" s="669">
        <v>0.9</v>
      </c>
      <c r="DB67" s="670">
        <v>1.64</v>
      </c>
      <c r="DC67" s="651"/>
      <c r="DD67" s="494"/>
      <c r="DE67" s="494"/>
      <c r="DF67" s="494"/>
      <c r="DG67" s="494"/>
      <c r="DH67" s="494"/>
      <c r="DI67" s="494"/>
      <c r="DJ67" s="494"/>
      <c r="DK67" s="542"/>
      <c r="DL67" s="543">
        <v>60</v>
      </c>
      <c r="DM67" s="544">
        <f t="shared" si="16"/>
        <v>0</v>
      </c>
      <c r="DN67" s="544">
        <f t="shared" si="17"/>
        <v>0</v>
      </c>
      <c r="DO67" s="669">
        <v>0.9</v>
      </c>
      <c r="DP67" s="670">
        <v>1.64</v>
      </c>
      <c r="DQ67" s="651"/>
      <c r="DR67" s="494"/>
      <c r="DS67" s="494"/>
      <c r="DT67" s="494"/>
      <c r="DU67" s="494"/>
      <c r="DV67" s="494"/>
      <c r="DW67" s="494"/>
      <c r="DX67" s="494"/>
      <c r="DY67" s="542"/>
      <c r="DZ67" s="543">
        <v>60</v>
      </c>
      <c r="EA67" s="544">
        <f t="shared" si="18"/>
        <v>0</v>
      </c>
      <c r="EB67" s="544">
        <f t="shared" si="19"/>
        <v>0</v>
      </c>
      <c r="EC67" s="1126">
        <v>0.9</v>
      </c>
      <c r="ED67" s="1127">
        <v>1.64</v>
      </c>
      <c r="EE67" s="1109"/>
      <c r="EF67" s="1072"/>
      <c r="EG67" s="1072"/>
      <c r="EH67" s="1072"/>
      <c r="EI67" s="1072"/>
      <c r="EJ67" s="1072"/>
      <c r="EK67" s="1072"/>
      <c r="EL67" s="1072"/>
      <c r="EM67" s="542"/>
      <c r="EN67" s="543">
        <v>60</v>
      </c>
      <c r="EO67" s="544">
        <f t="shared" si="20"/>
        <v>0</v>
      </c>
      <c r="EP67" s="544">
        <f t="shared" si="21"/>
        <v>0</v>
      </c>
      <c r="EQ67" s="669">
        <v>0.9</v>
      </c>
      <c r="ER67" s="670">
        <v>1.64</v>
      </c>
      <c r="ES67" s="651"/>
      <c r="ET67" s="494"/>
      <c r="EU67" s="494"/>
      <c r="EV67" s="494"/>
      <c r="EW67" s="494"/>
      <c r="EX67" s="494"/>
      <c r="EY67" s="494"/>
      <c r="EZ67" s="622"/>
      <c r="FA67" s="542"/>
      <c r="FB67" s="543">
        <v>60</v>
      </c>
      <c r="FC67" s="544">
        <f t="shared" si="22"/>
        <v>0</v>
      </c>
      <c r="FD67" s="544">
        <f t="shared" si="23"/>
        <v>0</v>
      </c>
      <c r="FE67" s="669">
        <v>0.9</v>
      </c>
      <c r="FF67" s="670">
        <v>1.64</v>
      </c>
      <c r="FG67" s="651"/>
      <c r="FH67" s="494"/>
      <c r="FI67" s="494"/>
      <c r="FJ67" s="494"/>
      <c r="FK67" s="494"/>
      <c r="FL67" s="494"/>
      <c r="FM67" s="494"/>
      <c r="FO67" s="542"/>
      <c r="FP67" s="543">
        <v>60</v>
      </c>
      <c r="FQ67" s="544">
        <f t="shared" si="24"/>
        <v>0</v>
      </c>
      <c r="FR67" s="544">
        <f t="shared" si="25"/>
        <v>0</v>
      </c>
      <c r="FS67" s="669">
        <v>0.9</v>
      </c>
      <c r="FT67" s="670">
        <v>1.64</v>
      </c>
      <c r="FU67" s="651"/>
      <c r="FV67" s="494"/>
      <c r="FW67" s="494"/>
      <c r="FX67" s="494"/>
      <c r="FY67" s="494"/>
      <c r="FZ67" s="494"/>
      <c r="GA67" s="494"/>
      <c r="GB67" s="622"/>
      <c r="GC67" s="542"/>
      <c r="GD67" s="543">
        <v>60</v>
      </c>
      <c r="GE67" s="544">
        <f t="shared" si="26"/>
        <v>0</v>
      </c>
      <c r="GF67" s="544">
        <f t="shared" si="27"/>
        <v>0</v>
      </c>
      <c r="GG67" s="1126">
        <v>0.9</v>
      </c>
      <c r="GH67" s="1127">
        <v>1.64</v>
      </c>
      <c r="GI67" s="1109"/>
      <c r="GJ67" s="1072"/>
      <c r="GK67" s="1072"/>
      <c r="GL67" s="1072"/>
      <c r="GM67" s="1072"/>
      <c r="GN67" s="1072"/>
      <c r="GO67" s="1072"/>
      <c r="GP67" s="551"/>
      <c r="GQ67" s="542"/>
      <c r="GR67" s="543">
        <v>60</v>
      </c>
      <c r="GS67" s="544">
        <f t="shared" si="28"/>
        <v>0</v>
      </c>
      <c r="GT67" s="544">
        <f t="shared" si="29"/>
        <v>0</v>
      </c>
      <c r="GU67" s="669">
        <v>0.9</v>
      </c>
      <c r="GV67" s="670">
        <v>1.64</v>
      </c>
      <c r="GW67" s="651"/>
      <c r="GX67" s="494"/>
      <c r="GY67" s="494"/>
      <c r="GZ67" s="494"/>
      <c r="HA67" s="494"/>
      <c r="HB67" s="494"/>
      <c r="HC67" s="494"/>
      <c r="HD67" s="552"/>
      <c r="HE67" s="542"/>
      <c r="HF67" s="543">
        <v>60</v>
      </c>
      <c r="HG67" s="544">
        <f t="shared" si="30"/>
        <v>0</v>
      </c>
      <c r="HH67" s="544">
        <f t="shared" si="31"/>
        <v>0</v>
      </c>
      <c r="HI67" s="669">
        <v>0.9</v>
      </c>
      <c r="HJ67" s="670">
        <v>1.64</v>
      </c>
      <c r="HK67" s="651"/>
      <c r="HL67" s="494"/>
      <c r="HM67" s="494"/>
      <c r="HN67" s="494"/>
      <c r="HO67" s="494"/>
      <c r="HP67" s="494"/>
      <c r="HQ67" s="494"/>
      <c r="HR67" s="552"/>
      <c r="HS67" s="542"/>
      <c r="HT67" s="543">
        <v>60</v>
      </c>
      <c r="HU67" s="544">
        <f t="shared" si="32"/>
        <v>0</v>
      </c>
      <c r="HV67" s="544">
        <f t="shared" si="33"/>
        <v>0</v>
      </c>
      <c r="HW67" s="669">
        <v>0.9</v>
      </c>
      <c r="HX67" s="670">
        <v>1.64</v>
      </c>
      <c r="HY67" s="651"/>
      <c r="HZ67" s="494"/>
      <c r="IA67" s="494"/>
      <c r="IB67" s="494"/>
      <c r="IC67" s="494"/>
      <c r="ID67" s="494"/>
      <c r="IE67" s="494"/>
      <c r="IF67" s="662"/>
      <c r="IG67" s="542"/>
      <c r="IH67" s="543">
        <v>60</v>
      </c>
      <c r="II67" s="544">
        <f t="shared" si="34"/>
        <v>0</v>
      </c>
      <c r="IJ67" s="544">
        <f t="shared" si="35"/>
        <v>0</v>
      </c>
      <c r="IK67" s="669">
        <v>0.9</v>
      </c>
      <c r="IL67" s="670">
        <v>1.64</v>
      </c>
      <c r="IM67" s="651"/>
      <c r="IN67" s="494"/>
      <c r="IO67" s="494"/>
      <c r="IP67" s="494"/>
      <c r="IQ67" s="494"/>
      <c r="IR67" s="494"/>
      <c r="IS67" s="494"/>
    </row>
    <row r="68" spans="1:253" s="497" customFormat="1">
      <c r="A68" s="494"/>
      <c r="B68" s="528"/>
      <c r="C68" s="542"/>
      <c r="D68" s="543">
        <v>61</v>
      </c>
      <c r="E68" s="544">
        <f t="shared" si="0"/>
        <v>0</v>
      </c>
      <c r="F68" s="544">
        <f t="shared" si="1"/>
        <v>0</v>
      </c>
      <c r="G68" s="669">
        <v>0.91</v>
      </c>
      <c r="H68" s="670">
        <v>1.6950000000000001</v>
      </c>
      <c r="I68" s="651"/>
      <c r="J68" s="494"/>
      <c r="K68" s="494"/>
      <c r="L68" s="494"/>
      <c r="M68" s="494"/>
      <c r="N68" s="494"/>
      <c r="O68" s="494"/>
      <c r="P68" s="494"/>
      <c r="Q68" s="542"/>
      <c r="R68" s="543">
        <v>61</v>
      </c>
      <c r="S68" s="544">
        <f t="shared" si="2"/>
        <v>0</v>
      </c>
      <c r="T68" s="544">
        <f t="shared" si="3"/>
        <v>0</v>
      </c>
      <c r="U68" s="669">
        <v>0.91</v>
      </c>
      <c r="V68" s="670">
        <v>1.6950000000000001</v>
      </c>
      <c r="W68" s="651"/>
      <c r="X68" s="494"/>
      <c r="Y68" s="494"/>
      <c r="Z68" s="494"/>
      <c r="AA68" s="494"/>
      <c r="AB68" s="494"/>
      <c r="AC68" s="494"/>
      <c r="AD68" s="494"/>
      <c r="AE68" s="542"/>
      <c r="AF68" s="543">
        <v>61</v>
      </c>
      <c r="AG68" s="544">
        <f t="shared" si="4"/>
        <v>0</v>
      </c>
      <c r="AH68" s="544">
        <f t="shared" si="5"/>
        <v>0</v>
      </c>
      <c r="AI68" s="669">
        <v>0.91</v>
      </c>
      <c r="AJ68" s="670">
        <v>1.6950000000000001</v>
      </c>
      <c r="AK68" s="651"/>
      <c r="AL68" s="494"/>
      <c r="AM68" s="494"/>
      <c r="AN68" s="494"/>
      <c r="AO68" s="494"/>
      <c r="AP68" s="494"/>
      <c r="AQ68" s="494"/>
      <c r="AR68" s="494"/>
      <c r="AS68" s="542"/>
      <c r="AT68" s="543">
        <v>61</v>
      </c>
      <c r="AU68" s="544">
        <f t="shared" si="6"/>
        <v>0</v>
      </c>
      <c r="AV68" s="544">
        <f t="shared" si="7"/>
        <v>0</v>
      </c>
      <c r="AW68" s="669">
        <v>0.91</v>
      </c>
      <c r="AX68" s="670">
        <v>1.6950000000000001</v>
      </c>
      <c r="AY68" s="651"/>
      <c r="AZ68" s="494"/>
      <c r="BA68" s="494"/>
      <c r="BB68" s="494"/>
      <c r="BC68" s="494"/>
      <c r="BD68" s="494"/>
      <c r="BE68" s="494"/>
      <c r="BF68" s="494"/>
      <c r="BG68" s="542"/>
      <c r="BH68" s="543">
        <v>61</v>
      </c>
      <c r="BI68" s="544">
        <f t="shared" si="8"/>
        <v>0</v>
      </c>
      <c r="BJ68" s="544">
        <f t="shared" si="9"/>
        <v>0</v>
      </c>
      <c r="BK68" s="669">
        <v>0.91</v>
      </c>
      <c r="BL68" s="670">
        <v>1.6950000000000001</v>
      </c>
      <c r="BM68" s="651"/>
      <c r="BN68" s="494"/>
      <c r="BO68" s="494"/>
      <c r="BP68" s="494"/>
      <c r="BQ68" s="494"/>
      <c r="BR68" s="494"/>
      <c r="BS68" s="494"/>
      <c r="BT68" s="494"/>
      <c r="BU68" s="542"/>
      <c r="BV68" s="543">
        <v>61</v>
      </c>
      <c r="BW68" s="544">
        <f t="shared" si="10"/>
        <v>0</v>
      </c>
      <c r="BX68" s="544">
        <f t="shared" si="11"/>
        <v>0</v>
      </c>
      <c r="BY68" s="669">
        <v>0.91</v>
      </c>
      <c r="BZ68" s="670">
        <v>1.6950000000000001</v>
      </c>
      <c r="CA68" s="651"/>
      <c r="CB68" s="494"/>
      <c r="CC68" s="494"/>
      <c r="CD68" s="494"/>
      <c r="CE68" s="494"/>
      <c r="CF68" s="494"/>
      <c r="CG68" s="494"/>
      <c r="CH68" s="494"/>
      <c r="CI68" s="542"/>
      <c r="CJ68" s="543">
        <v>61</v>
      </c>
      <c r="CK68" s="544">
        <f t="shared" si="12"/>
        <v>0</v>
      </c>
      <c r="CL68" s="544">
        <f t="shared" si="13"/>
        <v>0</v>
      </c>
      <c r="CM68" s="669">
        <v>0.91</v>
      </c>
      <c r="CN68" s="670">
        <v>1.6950000000000001</v>
      </c>
      <c r="CO68" s="651"/>
      <c r="CP68" s="494"/>
      <c r="CQ68" s="494"/>
      <c r="CR68" s="494"/>
      <c r="CS68" s="494"/>
      <c r="CT68" s="494"/>
      <c r="CU68" s="494"/>
      <c r="CV68" s="494"/>
      <c r="CW68" s="542"/>
      <c r="CX68" s="543">
        <v>61</v>
      </c>
      <c r="CY68" s="544">
        <f t="shared" si="14"/>
        <v>0</v>
      </c>
      <c r="CZ68" s="544">
        <f t="shared" si="15"/>
        <v>0</v>
      </c>
      <c r="DA68" s="669">
        <v>0.91</v>
      </c>
      <c r="DB68" s="670">
        <v>1.6950000000000001</v>
      </c>
      <c r="DC68" s="651"/>
      <c r="DD68" s="494"/>
      <c r="DE68" s="494"/>
      <c r="DF68" s="494"/>
      <c r="DG68" s="494"/>
      <c r="DH68" s="494"/>
      <c r="DI68" s="494"/>
      <c r="DJ68" s="494"/>
      <c r="DK68" s="542"/>
      <c r="DL68" s="543">
        <v>61</v>
      </c>
      <c r="DM68" s="544">
        <f t="shared" si="16"/>
        <v>0</v>
      </c>
      <c r="DN68" s="544">
        <f t="shared" si="17"/>
        <v>0</v>
      </c>
      <c r="DO68" s="669">
        <v>0.91</v>
      </c>
      <c r="DP68" s="670">
        <v>1.6950000000000001</v>
      </c>
      <c r="DQ68" s="651"/>
      <c r="DR68" s="494"/>
      <c r="DS68" s="494"/>
      <c r="DT68" s="494"/>
      <c r="DU68" s="494"/>
      <c r="DV68" s="494"/>
      <c r="DW68" s="494"/>
      <c r="DX68" s="494"/>
      <c r="DY68" s="542"/>
      <c r="DZ68" s="543">
        <v>61</v>
      </c>
      <c r="EA68" s="544">
        <f t="shared" si="18"/>
        <v>0</v>
      </c>
      <c r="EB68" s="544">
        <f t="shared" si="19"/>
        <v>0</v>
      </c>
      <c r="EC68" s="669">
        <v>0.91</v>
      </c>
      <c r="ED68" s="670">
        <v>1.6950000000000001</v>
      </c>
      <c r="EE68" s="651"/>
      <c r="EF68" s="494"/>
      <c r="EG68" s="494"/>
      <c r="EH68" s="494"/>
      <c r="EI68" s="494"/>
      <c r="EJ68" s="494"/>
      <c r="EK68" s="494"/>
      <c r="EL68" s="494"/>
      <c r="EM68" s="542"/>
      <c r="EN68" s="543">
        <v>61</v>
      </c>
      <c r="EO68" s="544">
        <f t="shared" si="20"/>
        <v>0</v>
      </c>
      <c r="EP68" s="544">
        <f t="shared" si="21"/>
        <v>0</v>
      </c>
      <c r="EQ68" s="669">
        <v>0.91</v>
      </c>
      <c r="ER68" s="670">
        <v>1.6950000000000001</v>
      </c>
      <c r="ES68" s="651"/>
      <c r="ET68" s="494"/>
      <c r="EU68" s="494"/>
      <c r="EV68" s="494"/>
      <c r="EW68" s="494"/>
      <c r="EX68" s="494"/>
      <c r="EY68" s="494"/>
      <c r="EZ68" s="622"/>
      <c r="FA68" s="542"/>
      <c r="FB68" s="543">
        <v>61</v>
      </c>
      <c r="FC68" s="544">
        <f t="shared" si="22"/>
        <v>0</v>
      </c>
      <c r="FD68" s="544">
        <f t="shared" si="23"/>
        <v>0</v>
      </c>
      <c r="FE68" s="669">
        <v>0.91</v>
      </c>
      <c r="FF68" s="670">
        <v>1.6950000000000001</v>
      </c>
      <c r="FG68" s="651"/>
      <c r="FH68" s="494"/>
      <c r="FI68" s="494"/>
      <c r="FJ68" s="494"/>
      <c r="FK68" s="494"/>
      <c r="FL68" s="494"/>
      <c r="FM68" s="494"/>
      <c r="FO68" s="542"/>
      <c r="FP68" s="543">
        <v>61</v>
      </c>
      <c r="FQ68" s="544">
        <f t="shared" si="24"/>
        <v>0</v>
      </c>
      <c r="FR68" s="544">
        <f t="shared" si="25"/>
        <v>0</v>
      </c>
      <c r="FS68" s="669">
        <v>0.91</v>
      </c>
      <c r="FT68" s="670">
        <v>1.6950000000000001</v>
      </c>
      <c r="FU68" s="651"/>
      <c r="FV68" s="494"/>
      <c r="FW68" s="494"/>
      <c r="FX68" s="494"/>
      <c r="FY68" s="494"/>
      <c r="FZ68" s="494"/>
      <c r="GA68" s="494"/>
      <c r="GB68" s="622"/>
      <c r="GC68" s="542"/>
      <c r="GD68" s="543">
        <v>61</v>
      </c>
      <c r="GE68" s="544">
        <f t="shared" si="26"/>
        <v>0</v>
      </c>
      <c r="GF68" s="544">
        <f t="shared" si="27"/>
        <v>0</v>
      </c>
      <c r="GG68" s="669">
        <v>0.91</v>
      </c>
      <c r="GH68" s="670">
        <v>1.6950000000000001</v>
      </c>
      <c r="GI68" s="651"/>
      <c r="GJ68" s="494"/>
      <c r="GK68" s="494"/>
      <c r="GL68" s="494"/>
      <c r="GM68" s="494"/>
      <c r="GN68" s="494"/>
      <c r="GO68" s="494"/>
      <c r="GP68" s="551"/>
      <c r="GQ68" s="542"/>
      <c r="GR68" s="543">
        <v>61</v>
      </c>
      <c r="GS68" s="544">
        <f t="shared" si="28"/>
        <v>0</v>
      </c>
      <c r="GT68" s="544">
        <f t="shared" si="29"/>
        <v>0</v>
      </c>
      <c r="GU68" s="669">
        <v>0.91</v>
      </c>
      <c r="GV68" s="670">
        <v>1.6950000000000001</v>
      </c>
      <c r="GW68" s="651"/>
      <c r="GX68" s="494"/>
      <c r="GY68" s="494"/>
      <c r="GZ68" s="494"/>
      <c r="HA68" s="494"/>
      <c r="HB68" s="494"/>
      <c r="HC68" s="494"/>
      <c r="HD68" s="552"/>
      <c r="HE68" s="542"/>
      <c r="HF68" s="543">
        <v>61</v>
      </c>
      <c r="HG68" s="544">
        <f t="shared" si="30"/>
        <v>0</v>
      </c>
      <c r="HH68" s="544">
        <f t="shared" si="31"/>
        <v>0</v>
      </c>
      <c r="HI68" s="669">
        <v>0.91</v>
      </c>
      <c r="HJ68" s="670">
        <v>1.6950000000000001</v>
      </c>
      <c r="HK68" s="651"/>
      <c r="HL68" s="494"/>
      <c r="HM68" s="494"/>
      <c r="HN68" s="494"/>
      <c r="HO68" s="494"/>
      <c r="HP68" s="494"/>
      <c r="HQ68" s="494"/>
      <c r="HR68" s="552"/>
      <c r="HS68" s="542"/>
      <c r="HT68" s="543">
        <v>61</v>
      </c>
      <c r="HU68" s="544">
        <f t="shared" si="32"/>
        <v>0</v>
      </c>
      <c r="HV68" s="544">
        <f t="shared" si="33"/>
        <v>0</v>
      </c>
      <c r="HW68" s="669">
        <v>0.91</v>
      </c>
      <c r="HX68" s="670">
        <v>1.6950000000000001</v>
      </c>
      <c r="HY68" s="651"/>
      <c r="HZ68" s="494"/>
      <c r="IA68" s="494"/>
      <c r="IB68" s="494"/>
      <c r="IC68" s="494"/>
      <c r="ID68" s="494"/>
      <c r="IE68" s="494"/>
      <c r="IF68" s="662"/>
      <c r="IG68" s="542"/>
      <c r="IH68" s="543">
        <v>61</v>
      </c>
      <c r="II68" s="544">
        <f t="shared" si="34"/>
        <v>0</v>
      </c>
      <c r="IJ68" s="544">
        <f t="shared" si="35"/>
        <v>0</v>
      </c>
      <c r="IK68" s="669">
        <v>0.91</v>
      </c>
      <c r="IL68" s="670">
        <v>1.6950000000000001</v>
      </c>
      <c r="IM68" s="651"/>
      <c r="IN68" s="494"/>
      <c r="IO68" s="494"/>
      <c r="IP68" s="494"/>
      <c r="IQ68" s="494"/>
      <c r="IR68" s="494"/>
      <c r="IS68" s="494"/>
    </row>
    <row r="69" spans="1:253" s="497" customFormat="1">
      <c r="A69" s="494"/>
      <c r="B69" s="528"/>
      <c r="C69" s="542"/>
      <c r="D69" s="543">
        <v>62</v>
      </c>
      <c r="E69" s="544">
        <f t="shared" si="0"/>
        <v>0</v>
      </c>
      <c r="F69" s="544">
        <f t="shared" si="1"/>
        <v>0</v>
      </c>
      <c r="G69" s="669">
        <v>0.92</v>
      </c>
      <c r="H69" s="670">
        <v>1.75</v>
      </c>
      <c r="I69" s="651"/>
      <c r="J69" s="494"/>
      <c r="K69" s="494"/>
      <c r="L69" s="494"/>
      <c r="M69" s="494"/>
      <c r="N69" s="494"/>
      <c r="O69" s="494"/>
      <c r="P69" s="494"/>
      <c r="Q69" s="542"/>
      <c r="R69" s="543">
        <v>62</v>
      </c>
      <c r="S69" s="544">
        <f t="shared" si="2"/>
        <v>0</v>
      </c>
      <c r="T69" s="544">
        <f t="shared" si="3"/>
        <v>0</v>
      </c>
      <c r="U69" s="669">
        <v>0.92</v>
      </c>
      <c r="V69" s="670">
        <v>1.75</v>
      </c>
      <c r="W69" s="651"/>
      <c r="X69" s="494"/>
      <c r="Y69" s="494"/>
      <c r="Z69" s="494"/>
      <c r="AA69" s="494"/>
      <c r="AB69" s="494"/>
      <c r="AC69" s="494"/>
      <c r="AD69" s="494"/>
      <c r="AE69" s="542"/>
      <c r="AF69" s="543">
        <v>62</v>
      </c>
      <c r="AG69" s="544">
        <f t="shared" si="4"/>
        <v>0</v>
      </c>
      <c r="AH69" s="544">
        <f t="shared" si="5"/>
        <v>0</v>
      </c>
      <c r="AI69" s="669">
        <v>0.92</v>
      </c>
      <c r="AJ69" s="670">
        <v>1.75</v>
      </c>
      <c r="AK69" s="651"/>
      <c r="AL69" s="494"/>
      <c r="AM69" s="494"/>
      <c r="AN69" s="494"/>
      <c r="AO69" s="494"/>
      <c r="AP69" s="494"/>
      <c r="AQ69" s="494"/>
      <c r="AR69" s="494"/>
      <c r="AS69" s="542"/>
      <c r="AT69" s="543">
        <v>62</v>
      </c>
      <c r="AU69" s="544">
        <f t="shared" si="6"/>
        <v>0</v>
      </c>
      <c r="AV69" s="544">
        <f t="shared" si="7"/>
        <v>0</v>
      </c>
      <c r="AW69" s="669">
        <v>0.92</v>
      </c>
      <c r="AX69" s="670">
        <v>1.75</v>
      </c>
      <c r="AY69" s="651"/>
      <c r="AZ69" s="494"/>
      <c r="BA69" s="494"/>
      <c r="BB69" s="494"/>
      <c r="BC69" s="494"/>
      <c r="BD69" s="494"/>
      <c r="BE69" s="494"/>
      <c r="BF69" s="494"/>
      <c r="BG69" s="542"/>
      <c r="BH69" s="543">
        <v>62</v>
      </c>
      <c r="BI69" s="544">
        <f t="shared" si="8"/>
        <v>0</v>
      </c>
      <c r="BJ69" s="544">
        <f t="shared" si="9"/>
        <v>0</v>
      </c>
      <c r="BK69" s="669">
        <v>0.92</v>
      </c>
      <c r="BL69" s="670">
        <v>1.75</v>
      </c>
      <c r="BM69" s="651"/>
      <c r="BN69" s="494"/>
      <c r="BO69" s="494"/>
      <c r="BP69" s="494"/>
      <c r="BQ69" s="494"/>
      <c r="BR69" s="494"/>
      <c r="BS69" s="494"/>
      <c r="BT69" s="494"/>
      <c r="BU69" s="542"/>
      <c r="BV69" s="543">
        <v>62</v>
      </c>
      <c r="BW69" s="544">
        <f t="shared" si="10"/>
        <v>0</v>
      </c>
      <c r="BX69" s="544">
        <f t="shared" si="11"/>
        <v>0</v>
      </c>
      <c r="BY69" s="669">
        <v>0.92</v>
      </c>
      <c r="BZ69" s="670">
        <v>1.75</v>
      </c>
      <c r="CA69" s="651"/>
      <c r="CB69" s="494"/>
      <c r="CC69" s="494"/>
      <c r="CD69" s="494"/>
      <c r="CE69" s="494"/>
      <c r="CF69" s="494"/>
      <c r="CG69" s="494"/>
      <c r="CH69" s="494"/>
      <c r="CI69" s="542"/>
      <c r="CJ69" s="543">
        <v>62</v>
      </c>
      <c r="CK69" s="544">
        <f t="shared" si="12"/>
        <v>0</v>
      </c>
      <c r="CL69" s="544">
        <f t="shared" si="13"/>
        <v>0</v>
      </c>
      <c r="CM69" s="669">
        <v>0.92</v>
      </c>
      <c r="CN69" s="670">
        <v>1.75</v>
      </c>
      <c r="CO69" s="651"/>
      <c r="CP69" s="494"/>
      <c r="CQ69" s="494"/>
      <c r="CR69" s="494"/>
      <c r="CS69" s="494"/>
      <c r="CT69" s="494"/>
      <c r="CU69" s="494"/>
      <c r="CV69" s="494"/>
      <c r="CW69" s="542"/>
      <c r="CX69" s="543">
        <v>62</v>
      </c>
      <c r="CY69" s="544">
        <f t="shared" si="14"/>
        <v>0</v>
      </c>
      <c r="CZ69" s="544">
        <f t="shared" si="15"/>
        <v>0</v>
      </c>
      <c r="DA69" s="669">
        <v>0.92</v>
      </c>
      <c r="DB69" s="670">
        <v>1.75</v>
      </c>
      <c r="DC69" s="651"/>
      <c r="DD69" s="494"/>
      <c r="DE69" s="494"/>
      <c r="DF69" s="494"/>
      <c r="DG69" s="494"/>
      <c r="DH69" s="494"/>
      <c r="DI69" s="494"/>
      <c r="DJ69" s="494"/>
      <c r="DK69" s="542"/>
      <c r="DL69" s="543">
        <v>62</v>
      </c>
      <c r="DM69" s="544">
        <f t="shared" si="16"/>
        <v>0</v>
      </c>
      <c r="DN69" s="544">
        <f t="shared" si="17"/>
        <v>0</v>
      </c>
      <c r="DO69" s="669">
        <v>0.92</v>
      </c>
      <c r="DP69" s="670">
        <v>1.75</v>
      </c>
      <c r="DQ69" s="651"/>
      <c r="DR69" s="494"/>
      <c r="DS69" s="494"/>
      <c r="DT69" s="494"/>
      <c r="DU69" s="494"/>
      <c r="DV69" s="494"/>
      <c r="DW69" s="494"/>
      <c r="DX69" s="494"/>
      <c r="DY69" s="542"/>
      <c r="DZ69" s="543">
        <v>62</v>
      </c>
      <c r="EA69" s="544">
        <f t="shared" si="18"/>
        <v>0</v>
      </c>
      <c r="EB69" s="544">
        <f t="shared" si="19"/>
        <v>0</v>
      </c>
      <c r="EC69" s="669">
        <v>0.92</v>
      </c>
      <c r="ED69" s="670">
        <v>1.75</v>
      </c>
      <c r="EE69" s="651"/>
      <c r="EF69" s="494"/>
      <c r="EG69" s="494"/>
      <c r="EH69" s="494"/>
      <c r="EI69" s="494"/>
      <c r="EJ69" s="494"/>
      <c r="EK69" s="494"/>
      <c r="EL69" s="494"/>
      <c r="EM69" s="542"/>
      <c r="EN69" s="543">
        <v>62</v>
      </c>
      <c r="EO69" s="544">
        <f t="shared" si="20"/>
        <v>0</v>
      </c>
      <c r="EP69" s="544">
        <f t="shared" si="21"/>
        <v>0</v>
      </c>
      <c r="EQ69" s="669">
        <v>0.92</v>
      </c>
      <c r="ER69" s="670">
        <v>1.75</v>
      </c>
      <c r="ES69" s="651"/>
      <c r="ET69" s="494"/>
      <c r="EU69" s="494"/>
      <c r="EV69" s="494"/>
      <c r="EW69" s="494"/>
      <c r="EX69" s="494"/>
      <c r="EY69" s="494"/>
      <c r="EZ69" s="622"/>
      <c r="FA69" s="542"/>
      <c r="FB69" s="543">
        <v>62</v>
      </c>
      <c r="FC69" s="544">
        <f t="shared" si="22"/>
        <v>0</v>
      </c>
      <c r="FD69" s="544">
        <f t="shared" si="23"/>
        <v>0</v>
      </c>
      <c r="FE69" s="669">
        <v>0.92</v>
      </c>
      <c r="FF69" s="670">
        <v>1.75</v>
      </c>
      <c r="FG69" s="651"/>
      <c r="FH69" s="494"/>
      <c r="FI69" s="494"/>
      <c r="FJ69" s="494"/>
      <c r="FK69" s="494"/>
      <c r="FL69" s="494"/>
      <c r="FM69" s="494"/>
      <c r="FO69" s="542"/>
      <c r="FP69" s="543">
        <v>62</v>
      </c>
      <c r="FQ69" s="544">
        <f t="shared" si="24"/>
        <v>0</v>
      </c>
      <c r="FR69" s="544">
        <f t="shared" si="25"/>
        <v>0</v>
      </c>
      <c r="FS69" s="669">
        <v>0.92</v>
      </c>
      <c r="FT69" s="670">
        <v>1.75</v>
      </c>
      <c r="FU69" s="651"/>
      <c r="FV69" s="494"/>
      <c r="FW69" s="494"/>
      <c r="FX69" s="494"/>
      <c r="FY69" s="494"/>
      <c r="FZ69" s="494"/>
      <c r="GA69" s="494"/>
      <c r="GB69" s="622"/>
      <c r="GC69" s="542"/>
      <c r="GD69" s="543">
        <v>62</v>
      </c>
      <c r="GE69" s="544">
        <f t="shared" si="26"/>
        <v>0</v>
      </c>
      <c r="GF69" s="544">
        <f t="shared" si="27"/>
        <v>0</v>
      </c>
      <c r="GG69" s="669">
        <v>0.92</v>
      </c>
      <c r="GH69" s="670">
        <v>1.75</v>
      </c>
      <c r="GI69" s="651"/>
      <c r="GJ69" s="494"/>
      <c r="GK69" s="494"/>
      <c r="GL69" s="494"/>
      <c r="GM69" s="494"/>
      <c r="GN69" s="494"/>
      <c r="GO69" s="494"/>
      <c r="GP69" s="551"/>
      <c r="GQ69" s="542"/>
      <c r="GR69" s="543">
        <v>62</v>
      </c>
      <c r="GS69" s="544">
        <f t="shared" si="28"/>
        <v>0</v>
      </c>
      <c r="GT69" s="544">
        <f t="shared" si="29"/>
        <v>0</v>
      </c>
      <c r="GU69" s="669">
        <v>0.92</v>
      </c>
      <c r="GV69" s="670">
        <v>1.75</v>
      </c>
      <c r="GW69" s="651"/>
      <c r="GX69" s="494"/>
      <c r="GY69" s="494"/>
      <c r="GZ69" s="494"/>
      <c r="HA69" s="494"/>
      <c r="HB69" s="494"/>
      <c r="HC69" s="494"/>
      <c r="HD69" s="552"/>
      <c r="HE69" s="542"/>
      <c r="HF69" s="543">
        <v>62</v>
      </c>
      <c r="HG69" s="544">
        <f t="shared" si="30"/>
        <v>0</v>
      </c>
      <c r="HH69" s="544">
        <f t="shared" si="31"/>
        <v>0</v>
      </c>
      <c r="HI69" s="669">
        <v>0.92</v>
      </c>
      <c r="HJ69" s="670">
        <v>1.75</v>
      </c>
      <c r="HK69" s="651"/>
      <c r="HL69" s="494"/>
      <c r="HM69" s="494"/>
      <c r="HN69" s="494"/>
      <c r="HO69" s="494"/>
      <c r="HP69" s="494"/>
      <c r="HQ69" s="494"/>
      <c r="HR69" s="552"/>
      <c r="HS69" s="542"/>
      <c r="HT69" s="543">
        <v>62</v>
      </c>
      <c r="HU69" s="544">
        <f t="shared" si="32"/>
        <v>0</v>
      </c>
      <c r="HV69" s="544">
        <f t="shared" si="33"/>
        <v>0</v>
      </c>
      <c r="HW69" s="669">
        <v>0.92</v>
      </c>
      <c r="HX69" s="670">
        <v>1.75</v>
      </c>
      <c r="HY69" s="651"/>
      <c r="HZ69" s="494"/>
      <c r="IA69" s="494"/>
      <c r="IB69" s="494"/>
      <c r="IC69" s="494"/>
      <c r="ID69" s="494"/>
      <c r="IE69" s="494"/>
      <c r="IF69" s="662"/>
      <c r="IG69" s="542"/>
      <c r="IH69" s="543">
        <v>62</v>
      </c>
      <c r="II69" s="544">
        <f t="shared" si="34"/>
        <v>0</v>
      </c>
      <c r="IJ69" s="544">
        <f t="shared" si="35"/>
        <v>0</v>
      </c>
      <c r="IK69" s="669">
        <v>0.92</v>
      </c>
      <c r="IL69" s="670">
        <v>1.75</v>
      </c>
      <c r="IM69" s="651"/>
      <c r="IN69" s="494"/>
      <c r="IO69" s="494"/>
      <c r="IP69" s="494"/>
      <c r="IQ69" s="494"/>
      <c r="IR69" s="494"/>
      <c r="IS69" s="494"/>
    </row>
    <row r="70" spans="1:253" s="497" customFormat="1">
      <c r="A70" s="494"/>
      <c r="B70" s="528"/>
      <c r="C70" s="542"/>
      <c r="D70" s="543">
        <v>63</v>
      </c>
      <c r="E70" s="544">
        <f t="shared" si="0"/>
        <v>0</v>
      </c>
      <c r="F70" s="544">
        <f t="shared" si="1"/>
        <v>0</v>
      </c>
      <c r="G70" s="669">
        <v>0.93</v>
      </c>
      <c r="H70" s="670">
        <v>1.81</v>
      </c>
      <c r="I70" s="651"/>
      <c r="J70" s="494"/>
      <c r="K70" s="494"/>
      <c r="L70" s="494"/>
      <c r="M70" s="494"/>
      <c r="N70" s="494"/>
      <c r="O70" s="494"/>
      <c r="P70" s="494"/>
      <c r="Q70" s="542"/>
      <c r="R70" s="543">
        <v>63</v>
      </c>
      <c r="S70" s="544">
        <f t="shared" si="2"/>
        <v>0</v>
      </c>
      <c r="T70" s="544">
        <f t="shared" si="3"/>
        <v>0</v>
      </c>
      <c r="U70" s="669">
        <v>0.93</v>
      </c>
      <c r="V70" s="670">
        <v>1.81</v>
      </c>
      <c r="W70" s="651"/>
      <c r="X70" s="494"/>
      <c r="Y70" s="494"/>
      <c r="Z70" s="494"/>
      <c r="AA70" s="494"/>
      <c r="AB70" s="494"/>
      <c r="AC70" s="494"/>
      <c r="AD70" s="494"/>
      <c r="AE70" s="542"/>
      <c r="AF70" s="543">
        <v>63</v>
      </c>
      <c r="AG70" s="544">
        <f t="shared" si="4"/>
        <v>0</v>
      </c>
      <c r="AH70" s="544">
        <f t="shared" si="5"/>
        <v>0</v>
      </c>
      <c r="AI70" s="669">
        <v>0.93</v>
      </c>
      <c r="AJ70" s="670">
        <v>1.81</v>
      </c>
      <c r="AK70" s="651"/>
      <c r="AL70" s="494"/>
      <c r="AM70" s="494"/>
      <c r="AN70" s="494"/>
      <c r="AO70" s="494"/>
      <c r="AP70" s="494"/>
      <c r="AQ70" s="494"/>
      <c r="AR70" s="494"/>
      <c r="AS70" s="542"/>
      <c r="AT70" s="543">
        <v>63</v>
      </c>
      <c r="AU70" s="544">
        <f t="shared" si="6"/>
        <v>0</v>
      </c>
      <c r="AV70" s="544">
        <f t="shared" si="7"/>
        <v>0</v>
      </c>
      <c r="AW70" s="669">
        <v>0.93</v>
      </c>
      <c r="AX70" s="670">
        <v>1.81</v>
      </c>
      <c r="AY70" s="651"/>
      <c r="AZ70" s="494"/>
      <c r="BA70" s="494"/>
      <c r="BB70" s="494"/>
      <c r="BC70" s="494"/>
      <c r="BD70" s="494"/>
      <c r="BE70" s="494"/>
      <c r="BF70" s="494"/>
      <c r="BG70" s="542"/>
      <c r="BH70" s="543">
        <v>63</v>
      </c>
      <c r="BI70" s="544">
        <f t="shared" si="8"/>
        <v>0</v>
      </c>
      <c r="BJ70" s="544">
        <f t="shared" si="9"/>
        <v>0</v>
      </c>
      <c r="BK70" s="669">
        <v>0.93</v>
      </c>
      <c r="BL70" s="670">
        <v>1.81</v>
      </c>
      <c r="BM70" s="651"/>
      <c r="BN70" s="494"/>
      <c r="BO70" s="494"/>
      <c r="BP70" s="494"/>
      <c r="BQ70" s="494"/>
      <c r="BR70" s="494"/>
      <c r="BS70" s="494"/>
      <c r="BT70" s="494"/>
      <c r="BU70" s="542"/>
      <c r="BV70" s="543">
        <v>63</v>
      </c>
      <c r="BW70" s="544">
        <f t="shared" si="10"/>
        <v>0</v>
      </c>
      <c r="BX70" s="544">
        <f t="shared" si="11"/>
        <v>0</v>
      </c>
      <c r="BY70" s="669">
        <v>0.93</v>
      </c>
      <c r="BZ70" s="670">
        <v>1.81</v>
      </c>
      <c r="CA70" s="651"/>
      <c r="CB70" s="494"/>
      <c r="CC70" s="494"/>
      <c r="CD70" s="494"/>
      <c r="CE70" s="494"/>
      <c r="CF70" s="494"/>
      <c r="CG70" s="494"/>
      <c r="CH70" s="494"/>
      <c r="CI70" s="542"/>
      <c r="CJ70" s="543">
        <v>63</v>
      </c>
      <c r="CK70" s="544">
        <f t="shared" si="12"/>
        <v>0</v>
      </c>
      <c r="CL70" s="544">
        <f t="shared" si="13"/>
        <v>0</v>
      </c>
      <c r="CM70" s="669">
        <v>0.93</v>
      </c>
      <c r="CN70" s="670">
        <v>1.81</v>
      </c>
      <c r="CO70" s="651"/>
      <c r="CP70" s="494"/>
      <c r="CQ70" s="494"/>
      <c r="CR70" s="494"/>
      <c r="CS70" s="494"/>
      <c r="CT70" s="494"/>
      <c r="CU70" s="494"/>
      <c r="CV70" s="494"/>
      <c r="CW70" s="542"/>
      <c r="CX70" s="543">
        <v>63</v>
      </c>
      <c r="CY70" s="544">
        <f t="shared" si="14"/>
        <v>0</v>
      </c>
      <c r="CZ70" s="544">
        <f t="shared" si="15"/>
        <v>0</v>
      </c>
      <c r="DA70" s="669">
        <v>0.93</v>
      </c>
      <c r="DB70" s="670">
        <v>1.81</v>
      </c>
      <c r="DC70" s="651"/>
      <c r="DD70" s="494"/>
      <c r="DE70" s="494"/>
      <c r="DF70" s="494"/>
      <c r="DG70" s="494"/>
      <c r="DH70" s="494"/>
      <c r="DI70" s="494"/>
      <c r="DJ70" s="494"/>
      <c r="DK70" s="542"/>
      <c r="DL70" s="543">
        <v>63</v>
      </c>
      <c r="DM70" s="544">
        <f t="shared" si="16"/>
        <v>0</v>
      </c>
      <c r="DN70" s="544">
        <f t="shared" si="17"/>
        <v>0</v>
      </c>
      <c r="DO70" s="669">
        <v>0.93</v>
      </c>
      <c r="DP70" s="670">
        <v>1.81</v>
      </c>
      <c r="DQ70" s="651"/>
      <c r="DR70" s="494"/>
      <c r="DS70" s="494"/>
      <c r="DT70" s="494"/>
      <c r="DU70" s="494"/>
      <c r="DV70" s="494"/>
      <c r="DW70" s="494"/>
      <c r="DX70" s="494"/>
      <c r="DY70" s="542"/>
      <c r="DZ70" s="543">
        <v>63</v>
      </c>
      <c r="EA70" s="544">
        <f t="shared" si="18"/>
        <v>0</v>
      </c>
      <c r="EB70" s="544">
        <f t="shared" si="19"/>
        <v>0</v>
      </c>
      <c r="EC70" s="669">
        <v>0.93</v>
      </c>
      <c r="ED70" s="670">
        <v>1.81</v>
      </c>
      <c r="EE70" s="651"/>
      <c r="EF70" s="494"/>
      <c r="EG70" s="494"/>
      <c r="EH70" s="494"/>
      <c r="EI70" s="494"/>
      <c r="EJ70" s="494"/>
      <c r="EK70" s="494"/>
      <c r="EL70" s="494"/>
      <c r="EM70" s="542"/>
      <c r="EN70" s="543">
        <v>63</v>
      </c>
      <c r="EO70" s="544">
        <f t="shared" si="20"/>
        <v>0</v>
      </c>
      <c r="EP70" s="544">
        <f t="shared" si="21"/>
        <v>0</v>
      </c>
      <c r="EQ70" s="669">
        <v>0.93</v>
      </c>
      <c r="ER70" s="670">
        <v>1.81</v>
      </c>
      <c r="ES70" s="651"/>
      <c r="ET70" s="494"/>
      <c r="EU70" s="494"/>
      <c r="EV70" s="494"/>
      <c r="EW70" s="494"/>
      <c r="EX70" s="494"/>
      <c r="EY70" s="494"/>
      <c r="EZ70" s="622"/>
      <c r="FA70" s="542"/>
      <c r="FB70" s="543">
        <v>63</v>
      </c>
      <c r="FC70" s="544">
        <f t="shared" si="22"/>
        <v>0</v>
      </c>
      <c r="FD70" s="544">
        <f t="shared" si="23"/>
        <v>0</v>
      </c>
      <c r="FE70" s="669">
        <v>0.93</v>
      </c>
      <c r="FF70" s="670">
        <v>1.81</v>
      </c>
      <c r="FG70" s="651"/>
      <c r="FH70" s="494"/>
      <c r="FI70" s="494"/>
      <c r="FJ70" s="494"/>
      <c r="FK70" s="494"/>
      <c r="FL70" s="494"/>
      <c r="FM70" s="494"/>
      <c r="FO70" s="542"/>
      <c r="FP70" s="543">
        <v>63</v>
      </c>
      <c r="FQ70" s="544">
        <f t="shared" si="24"/>
        <v>0</v>
      </c>
      <c r="FR70" s="544">
        <f t="shared" si="25"/>
        <v>0</v>
      </c>
      <c r="FS70" s="669">
        <v>0.93</v>
      </c>
      <c r="FT70" s="670">
        <v>1.81</v>
      </c>
      <c r="FU70" s="651"/>
      <c r="FV70" s="494"/>
      <c r="FW70" s="494"/>
      <c r="FX70" s="494"/>
      <c r="FY70" s="494"/>
      <c r="FZ70" s="494"/>
      <c r="GA70" s="494"/>
      <c r="GB70" s="622"/>
      <c r="GC70" s="542"/>
      <c r="GD70" s="543">
        <v>63</v>
      </c>
      <c r="GE70" s="544">
        <f t="shared" si="26"/>
        <v>0</v>
      </c>
      <c r="GF70" s="544">
        <f t="shared" si="27"/>
        <v>0</v>
      </c>
      <c r="GG70" s="669">
        <v>0.93</v>
      </c>
      <c r="GH70" s="670">
        <v>1.81</v>
      </c>
      <c r="GI70" s="651"/>
      <c r="GJ70" s="494"/>
      <c r="GK70" s="494"/>
      <c r="GL70" s="494"/>
      <c r="GM70" s="494"/>
      <c r="GN70" s="494"/>
      <c r="GO70" s="494"/>
      <c r="GP70" s="551"/>
      <c r="GQ70" s="542"/>
      <c r="GR70" s="543">
        <v>63</v>
      </c>
      <c r="GS70" s="544">
        <f t="shared" si="28"/>
        <v>0</v>
      </c>
      <c r="GT70" s="544">
        <f t="shared" si="29"/>
        <v>0</v>
      </c>
      <c r="GU70" s="669">
        <v>0.93</v>
      </c>
      <c r="GV70" s="670">
        <v>1.81</v>
      </c>
      <c r="GW70" s="651"/>
      <c r="GX70" s="494"/>
      <c r="GY70" s="494"/>
      <c r="GZ70" s="494"/>
      <c r="HA70" s="494"/>
      <c r="HB70" s="494"/>
      <c r="HC70" s="494"/>
      <c r="HD70" s="552"/>
      <c r="HE70" s="542"/>
      <c r="HF70" s="543">
        <v>63</v>
      </c>
      <c r="HG70" s="544">
        <f t="shared" si="30"/>
        <v>0</v>
      </c>
      <c r="HH70" s="544">
        <f t="shared" si="31"/>
        <v>0</v>
      </c>
      <c r="HI70" s="669">
        <v>0.93</v>
      </c>
      <c r="HJ70" s="670">
        <v>1.81</v>
      </c>
      <c r="HK70" s="651"/>
      <c r="HL70" s="494"/>
      <c r="HM70" s="494"/>
      <c r="HN70" s="494"/>
      <c r="HO70" s="494"/>
      <c r="HP70" s="494"/>
      <c r="HQ70" s="494"/>
      <c r="HR70" s="552"/>
      <c r="HS70" s="542"/>
      <c r="HT70" s="543">
        <v>63</v>
      </c>
      <c r="HU70" s="544">
        <f t="shared" si="32"/>
        <v>0</v>
      </c>
      <c r="HV70" s="544">
        <f t="shared" si="33"/>
        <v>0</v>
      </c>
      <c r="HW70" s="669">
        <v>0.93</v>
      </c>
      <c r="HX70" s="670">
        <v>1.81</v>
      </c>
      <c r="HY70" s="651"/>
      <c r="HZ70" s="494"/>
      <c r="IA70" s="494"/>
      <c r="IB70" s="494"/>
      <c r="IC70" s="494"/>
      <c r="ID70" s="494"/>
      <c r="IE70" s="494"/>
      <c r="IF70" s="662"/>
      <c r="IG70" s="542"/>
      <c r="IH70" s="543">
        <v>63</v>
      </c>
      <c r="II70" s="544">
        <f t="shared" si="34"/>
        <v>0</v>
      </c>
      <c r="IJ70" s="544">
        <f t="shared" si="35"/>
        <v>0</v>
      </c>
      <c r="IK70" s="669">
        <v>0.93</v>
      </c>
      <c r="IL70" s="670">
        <v>1.81</v>
      </c>
      <c r="IM70" s="651"/>
      <c r="IN70" s="494"/>
      <c r="IO70" s="494"/>
      <c r="IP70" s="494"/>
      <c r="IQ70" s="494"/>
      <c r="IR70" s="494"/>
      <c r="IS70" s="494"/>
    </row>
    <row r="71" spans="1:253" s="497" customFormat="1">
      <c r="A71" s="494"/>
      <c r="B71" s="528"/>
      <c r="C71" s="542"/>
      <c r="D71" s="543">
        <v>64</v>
      </c>
      <c r="E71" s="544">
        <f t="shared" si="0"/>
        <v>0</v>
      </c>
      <c r="F71" s="544">
        <f t="shared" si="1"/>
        <v>0</v>
      </c>
      <c r="G71" s="669">
        <v>0.94</v>
      </c>
      <c r="H71" s="670">
        <v>1.88</v>
      </c>
      <c r="I71" s="651"/>
      <c r="J71" s="494"/>
      <c r="K71" s="494"/>
      <c r="L71" s="494"/>
      <c r="M71" s="494"/>
      <c r="N71" s="494"/>
      <c r="O71" s="494"/>
      <c r="P71" s="494"/>
      <c r="Q71" s="542"/>
      <c r="R71" s="543">
        <v>64</v>
      </c>
      <c r="S71" s="544">
        <f t="shared" si="2"/>
        <v>0</v>
      </c>
      <c r="T71" s="544">
        <f t="shared" si="3"/>
        <v>0</v>
      </c>
      <c r="U71" s="669">
        <v>0.94</v>
      </c>
      <c r="V71" s="670">
        <v>1.88</v>
      </c>
      <c r="W71" s="651"/>
      <c r="X71" s="494"/>
      <c r="Y71" s="494"/>
      <c r="Z71" s="494"/>
      <c r="AA71" s="494"/>
      <c r="AB71" s="494"/>
      <c r="AC71" s="494"/>
      <c r="AD71" s="494"/>
      <c r="AE71" s="542"/>
      <c r="AF71" s="543">
        <v>64</v>
      </c>
      <c r="AG71" s="544">
        <f t="shared" si="4"/>
        <v>0</v>
      </c>
      <c r="AH71" s="544">
        <f t="shared" si="5"/>
        <v>0</v>
      </c>
      <c r="AI71" s="669">
        <v>0.94</v>
      </c>
      <c r="AJ71" s="670">
        <v>1.88</v>
      </c>
      <c r="AK71" s="651"/>
      <c r="AL71" s="494"/>
      <c r="AM71" s="494"/>
      <c r="AN71" s="494"/>
      <c r="AO71" s="494"/>
      <c r="AP71" s="494"/>
      <c r="AQ71" s="494"/>
      <c r="AR71" s="494"/>
      <c r="AS71" s="542"/>
      <c r="AT71" s="543">
        <v>64</v>
      </c>
      <c r="AU71" s="544">
        <f t="shared" si="6"/>
        <v>0</v>
      </c>
      <c r="AV71" s="544">
        <f t="shared" si="7"/>
        <v>0</v>
      </c>
      <c r="AW71" s="669">
        <v>0.94</v>
      </c>
      <c r="AX71" s="670">
        <v>1.88</v>
      </c>
      <c r="AY71" s="651"/>
      <c r="AZ71" s="494"/>
      <c r="BA71" s="494"/>
      <c r="BB71" s="494"/>
      <c r="BC71" s="494"/>
      <c r="BD71" s="494"/>
      <c r="BE71" s="494"/>
      <c r="BF71" s="494"/>
      <c r="BG71" s="542"/>
      <c r="BH71" s="543">
        <v>64</v>
      </c>
      <c r="BI71" s="544">
        <f t="shared" si="8"/>
        <v>0</v>
      </c>
      <c r="BJ71" s="544">
        <f t="shared" si="9"/>
        <v>0</v>
      </c>
      <c r="BK71" s="669">
        <v>0.94</v>
      </c>
      <c r="BL71" s="670">
        <v>1.88</v>
      </c>
      <c r="BM71" s="651"/>
      <c r="BN71" s="494"/>
      <c r="BO71" s="494"/>
      <c r="BP71" s="494"/>
      <c r="BQ71" s="494"/>
      <c r="BR71" s="494"/>
      <c r="BS71" s="494"/>
      <c r="BT71" s="494"/>
      <c r="BU71" s="542"/>
      <c r="BV71" s="543">
        <v>64</v>
      </c>
      <c r="BW71" s="544">
        <f t="shared" si="10"/>
        <v>0</v>
      </c>
      <c r="BX71" s="544">
        <f t="shared" si="11"/>
        <v>0</v>
      </c>
      <c r="BY71" s="669">
        <v>0.94</v>
      </c>
      <c r="BZ71" s="670">
        <v>1.88</v>
      </c>
      <c r="CA71" s="651"/>
      <c r="CB71" s="494"/>
      <c r="CC71" s="494"/>
      <c r="CD71" s="494"/>
      <c r="CE71" s="494"/>
      <c r="CF71" s="494"/>
      <c r="CG71" s="494"/>
      <c r="CH71" s="494"/>
      <c r="CI71" s="542"/>
      <c r="CJ71" s="543">
        <v>64</v>
      </c>
      <c r="CK71" s="544">
        <f t="shared" si="12"/>
        <v>0</v>
      </c>
      <c r="CL71" s="544">
        <f t="shared" si="13"/>
        <v>0</v>
      </c>
      <c r="CM71" s="669">
        <v>0.94</v>
      </c>
      <c r="CN71" s="670">
        <v>1.88</v>
      </c>
      <c r="CO71" s="651"/>
      <c r="CP71" s="494"/>
      <c r="CQ71" s="494"/>
      <c r="CR71" s="494"/>
      <c r="CS71" s="494"/>
      <c r="CT71" s="494"/>
      <c r="CU71" s="494"/>
      <c r="CV71" s="494"/>
      <c r="CW71" s="542"/>
      <c r="CX71" s="543">
        <v>64</v>
      </c>
      <c r="CY71" s="544">
        <f t="shared" si="14"/>
        <v>0</v>
      </c>
      <c r="CZ71" s="544">
        <f t="shared" si="15"/>
        <v>0</v>
      </c>
      <c r="DA71" s="669">
        <v>0.94</v>
      </c>
      <c r="DB71" s="670">
        <v>1.88</v>
      </c>
      <c r="DC71" s="651"/>
      <c r="DD71" s="494"/>
      <c r="DE71" s="494"/>
      <c r="DF71" s="494"/>
      <c r="DG71" s="494"/>
      <c r="DH71" s="494"/>
      <c r="DI71" s="494"/>
      <c r="DJ71" s="494"/>
      <c r="DK71" s="542"/>
      <c r="DL71" s="543">
        <v>64</v>
      </c>
      <c r="DM71" s="544">
        <f t="shared" si="16"/>
        <v>0</v>
      </c>
      <c r="DN71" s="544">
        <f t="shared" si="17"/>
        <v>0</v>
      </c>
      <c r="DO71" s="669">
        <v>0.94</v>
      </c>
      <c r="DP71" s="670">
        <v>1.88</v>
      </c>
      <c r="DQ71" s="651"/>
      <c r="DR71" s="494"/>
      <c r="DS71" s="494"/>
      <c r="DT71" s="494"/>
      <c r="DU71" s="494"/>
      <c r="DV71" s="494"/>
      <c r="DW71" s="494"/>
      <c r="DX71" s="494"/>
      <c r="DY71" s="542"/>
      <c r="DZ71" s="543">
        <v>64</v>
      </c>
      <c r="EA71" s="544">
        <f t="shared" si="18"/>
        <v>0</v>
      </c>
      <c r="EB71" s="544">
        <f t="shared" si="19"/>
        <v>0</v>
      </c>
      <c r="EC71" s="669">
        <v>0.94</v>
      </c>
      <c r="ED71" s="670">
        <v>1.88</v>
      </c>
      <c r="EE71" s="651"/>
      <c r="EF71" s="494"/>
      <c r="EG71" s="494"/>
      <c r="EH71" s="494"/>
      <c r="EI71" s="494"/>
      <c r="EJ71" s="494"/>
      <c r="EK71" s="494"/>
      <c r="EL71" s="494"/>
      <c r="EM71" s="542"/>
      <c r="EN71" s="543">
        <v>64</v>
      </c>
      <c r="EO71" s="544">
        <f t="shared" si="20"/>
        <v>0</v>
      </c>
      <c r="EP71" s="544">
        <f t="shared" si="21"/>
        <v>0</v>
      </c>
      <c r="EQ71" s="669">
        <v>0.94</v>
      </c>
      <c r="ER71" s="670">
        <v>1.88</v>
      </c>
      <c r="ES71" s="651"/>
      <c r="ET71" s="494"/>
      <c r="EU71" s="494"/>
      <c r="EV71" s="494"/>
      <c r="EW71" s="494"/>
      <c r="EX71" s="494"/>
      <c r="EY71" s="494"/>
      <c r="EZ71" s="622"/>
      <c r="FA71" s="542"/>
      <c r="FB71" s="543">
        <v>64</v>
      </c>
      <c r="FC71" s="544">
        <f t="shared" si="22"/>
        <v>0</v>
      </c>
      <c r="FD71" s="544">
        <f t="shared" si="23"/>
        <v>0</v>
      </c>
      <c r="FE71" s="669">
        <v>0.94</v>
      </c>
      <c r="FF71" s="670">
        <v>1.88</v>
      </c>
      <c r="FG71" s="651"/>
      <c r="FH71" s="494"/>
      <c r="FI71" s="494"/>
      <c r="FJ71" s="494"/>
      <c r="FK71" s="494"/>
      <c r="FL71" s="494"/>
      <c r="FM71" s="494"/>
      <c r="FO71" s="542"/>
      <c r="FP71" s="543">
        <v>64</v>
      </c>
      <c r="FQ71" s="544">
        <f t="shared" si="24"/>
        <v>0</v>
      </c>
      <c r="FR71" s="544">
        <f t="shared" si="25"/>
        <v>0</v>
      </c>
      <c r="FS71" s="669">
        <v>0.94</v>
      </c>
      <c r="FT71" s="670">
        <v>1.88</v>
      </c>
      <c r="FU71" s="651"/>
      <c r="FV71" s="494"/>
      <c r="FW71" s="494"/>
      <c r="FX71" s="494"/>
      <c r="FY71" s="494"/>
      <c r="FZ71" s="494"/>
      <c r="GA71" s="494"/>
      <c r="GB71" s="622"/>
      <c r="GC71" s="542"/>
      <c r="GD71" s="543">
        <v>64</v>
      </c>
      <c r="GE71" s="544">
        <f t="shared" si="26"/>
        <v>0</v>
      </c>
      <c r="GF71" s="544">
        <f t="shared" si="27"/>
        <v>0</v>
      </c>
      <c r="GG71" s="669">
        <v>0.94</v>
      </c>
      <c r="GH71" s="670">
        <v>1.88</v>
      </c>
      <c r="GI71" s="651"/>
      <c r="GJ71" s="494"/>
      <c r="GK71" s="494"/>
      <c r="GL71" s="494"/>
      <c r="GM71" s="494"/>
      <c r="GN71" s="494"/>
      <c r="GO71" s="494"/>
      <c r="GP71" s="551"/>
      <c r="GQ71" s="542"/>
      <c r="GR71" s="543">
        <v>64</v>
      </c>
      <c r="GS71" s="544">
        <f t="shared" si="28"/>
        <v>0</v>
      </c>
      <c r="GT71" s="544">
        <f t="shared" si="29"/>
        <v>0</v>
      </c>
      <c r="GU71" s="669">
        <v>0.94</v>
      </c>
      <c r="GV71" s="670">
        <v>1.88</v>
      </c>
      <c r="GW71" s="651"/>
      <c r="GX71" s="494"/>
      <c r="GY71" s="494"/>
      <c r="GZ71" s="494"/>
      <c r="HA71" s="494"/>
      <c r="HB71" s="494"/>
      <c r="HC71" s="494"/>
      <c r="HD71" s="552"/>
      <c r="HE71" s="542"/>
      <c r="HF71" s="543">
        <v>64</v>
      </c>
      <c r="HG71" s="544">
        <f t="shared" si="30"/>
        <v>0</v>
      </c>
      <c r="HH71" s="544">
        <f t="shared" si="31"/>
        <v>0</v>
      </c>
      <c r="HI71" s="669">
        <v>0.94</v>
      </c>
      <c r="HJ71" s="670">
        <v>1.88</v>
      </c>
      <c r="HK71" s="651"/>
      <c r="HL71" s="494"/>
      <c r="HM71" s="494"/>
      <c r="HN71" s="494"/>
      <c r="HO71" s="494"/>
      <c r="HP71" s="494"/>
      <c r="HQ71" s="494"/>
      <c r="HR71" s="552"/>
      <c r="HS71" s="542"/>
      <c r="HT71" s="543">
        <v>64</v>
      </c>
      <c r="HU71" s="544">
        <f t="shared" si="32"/>
        <v>0</v>
      </c>
      <c r="HV71" s="544">
        <f t="shared" si="33"/>
        <v>0</v>
      </c>
      <c r="HW71" s="669">
        <v>0.94</v>
      </c>
      <c r="HX71" s="670">
        <v>1.88</v>
      </c>
      <c r="HY71" s="651"/>
      <c r="HZ71" s="494"/>
      <c r="IA71" s="494"/>
      <c r="IB71" s="494"/>
      <c r="IC71" s="494"/>
      <c r="ID71" s="494"/>
      <c r="IE71" s="494"/>
      <c r="IF71" s="662"/>
      <c r="IG71" s="542"/>
      <c r="IH71" s="543">
        <v>64</v>
      </c>
      <c r="II71" s="544">
        <f t="shared" si="34"/>
        <v>0</v>
      </c>
      <c r="IJ71" s="544">
        <f t="shared" si="35"/>
        <v>0</v>
      </c>
      <c r="IK71" s="669">
        <v>0.94</v>
      </c>
      <c r="IL71" s="670">
        <v>1.88</v>
      </c>
      <c r="IM71" s="651"/>
      <c r="IN71" s="494"/>
      <c r="IO71" s="494"/>
      <c r="IP71" s="494"/>
      <c r="IQ71" s="494"/>
      <c r="IR71" s="494"/>
      <c r="IS71" s="494"/>
    </row>
    <row r="72" spans="1:253" s="497" customFormat="1">
      <c r="A72" s="494"/>
      <c r="B72" s="528"/>
      <c r="C72" s="542"/>
      <c r="D72" s="543">
        <v>65</v>
      </c>
      <c r="E72" s="544">
        <f t="shared" ref="E72:E135" si="178">IF(AND(C72&lt;$J$17,C72&lt;&gt;""),1,0)</f>
        <v>0</v>
      </c>
      <c r="F72" s="544">
        <f t="shared" ref="F72:F135" si="179">IF(AND(C72&gt;$J$16,C72&lt;&gt;""),1,0)</f>
        <v>0</v>
      </c>
      <c r="G72" s="669">
        <v>0.95</v>
      </c>
      <c r="H72" s="670">
        <v>1.96</v>
      </c>
      <c r="I72" s="651"/>
      <c r="J72" s="494"/>
      <c r="K72" s="494"/>
      <c r="L72" s="494"/>
      <c r="M72" s="494"/>
      <c r="N72" s="494"/>
      <c r="O72" s="494"/>
      <c r="P72" s="494"/>
      <c r="Q72" s="542"/>
      <c r="R72" s="543">
        <v>65</v>
      </c>
      <c r="S72" s="544">
        <f t="shared" ref="S72:S135" si="180">IF(AND(Q72&lt;$X$17,Q72&lt;&gt;""),1,0)</f>
        <v>0</v>
      </c>
      <c r="T72" s="544">
        <f t="shared" ref="T72:T135" si="181">IF(AND(Q72&gt;$X$16,Q72&lt;&gt;""),1,0)</f>
        <v>0</v>
      </c>
      <c r="U72" s="669">
        <v>0.95</v>
      </c>
      <c r="V72" s="670">
        <v>1.96</v>
      </c>
      <c r="W72" s="651"/>
      <c r="X72" s="494"/>
      <c r="Y72" s="494"/>
      <c r="Z72" s="494"/>
      <c r="AA72" s="494"/>
      <c r="AB72" s="494"/>
      <c r="AC72" s="494"/>
      <c r="AD72" s="494"/>
      <c r="AE72" s="542"/>
      <c r="AF72" s="543">
        <v>65</v>
      </c>
      <c r="AG72" s="544">
        <f t="shared" ref="AG72:AG135" si="182">IF(AND(AE72&lt;$AL$17,AE72&lt;&gt;""),1,0)</f>
        <v>0</v>
      </c>
      <c r="AH72" s="544">
        <f t="shared" ref="AH72:AH135" si="183">IF(AND(AE72&gt;$AL$16,AE72&lt;&gt;""),1,0)</f>
        <v>0</v>
      </c>
      <c r="AI72" s="669">
        <v>0.95</v>
      </c>
      <c r="AJ72" s="670">
        <v>1.96</v>
      </c>
      <c r="AK72" s="651"/>
      <c r="AL72" s="494"/>
      <c r="AM72" s="494"/>
      <c r="AN72" s="494"/>
      <c r="AO72" s="494"/>
      <c r="AP72" s="494"/>
      <c r="AQ72" s="494"/>
      <c r="AR72" s="494"/>
      <c r="AS72" s="542"/>
      <c r="AT72" s="543">
        <v>65</v>
      </c>
      <c r="AU72" s="544">
        <f t="shared" ref="AU72:AU135" si="184">IF(AND(AS72&lt;$AZ$17,AS72&lt;&gt;""),1,0)</f>
        <v>0</v>
      </c>
      <c r="AV72" s="544">
        <f t="shared" ref="AV72:AV135" si="185">IF(AND(AS72&gt;$AZ$16,AS72&lt;&gt;""),1,0)</f>
        <v>0</v>
      </c>
      <c r="AW72" s="669">
        <v>0.95</v>
      </c>
      <c r="AX72" s="670">
        <v>1.96</v>
      </c>
      <c r="AY72" s="651"/>
      <c r="AZ72" s="494"/>
      <c r="BA72" s="494"/>
      <c r="BB72" s="494"/>
      <c r="BC72" s="494"/>
      <c r="BD72" s="494"/>
      <c r="BE72" s="494"/>
      <c r="BF72" s="494"/>
      <c r="BG72" s="542"/>
      <c r="BH72" s="543">
        <v>65</v>
      </c>
      <c r="BI72" s="544">
        <f t="shared" ref="BI72:BI135" si="186">IF(AND(BG72&lt;$BN$17,BG72&lt;&gt;""),1,0)</f>
        <v>0</v>
      </c>
      <c r="BJ72" s="544">
        <f t="shared" ref="BJ72:BJ135" si="187">IF(AND(BG72&gt;$BN$16,BG72&lt;&gt;""),1,0)</f>
        <v>0</v>
      </c>
      <c r="BK72" s="669">
        <v>0.95</v>
      </c>
      <c r="BL72" s="670">
        <v>1.96</v>
      </c>
      <c r="BM72" s="651"/>
      <c r="BN72" s="494"/>
      <c r="BO72" s="494"/>
      <c r="BP72" s="494"/>
      <c r="BQ72" s="494"/>
      <c r="BR72" s="494"/>
      <c r="BS72" s="494"/>
      <c r="BT72" s="494"/>
      <c r="BU72" s="542"/>
      <c r="BV72" s="543">
        <v>65</v>
      </c>
      <c r="BW72" s="544">
        <f t="shared" ref="BW72:BW135" si="188">IF(AND(BU72&lt;$CB$17,BU72&lt;&gt;""),1,0)</f>
        <v>0</v>
      </c>
      <c r="BX72" s="544">
        <f t="shared" ref="BX72:BX135" si="189">IF(AND(BU72&gt;$CB$16,BU72&lt;&gt;""),1,0)</f>
        <v>0</v>
      </c>
      <c r="BY72" s="669">
        <v>0.95</v>
      </c>
      <c r="BZ72" s="670">
        <v>1.96</v>
      </c>
      <c r="CA72" s="651"/>
      <c r="CB72" s="494"/>
      <c r="CC72" s="494"/>
      <c r="CD72" s="494"/>
      <c r="CE72" s="494"/>
      <c r="CF72" s="494"/>
      <c r="CG72" s="494"/>
      <c r="CH72" s="494"/>
      <c r="CI72" s="542"/>
      <c r="CJ72" s="543">
        <v>65</v>
      </c>
      <c r="CK72" s="544">
        <f t="shared" ref="CK72:CK135" si="190">IF(AND(CI72&lt;$CP$17,CI72&lt;&gt;""),1,0)</f>
        <v>0</v>
      </c>
      <c r="CL72" s="544">
        <f t="shared" ref="CL72:CL135" si="191">IF(AND(CI72&gt;$CP$16,CI72&lt;&gt;""),1,0)</f>
        <v>0</v>
      </c>
      <c r="CM72" s="669">
        <v>0.95</v>
      </c>
      <c r="CN72" s="670">
        <v>1.96</v>
      </c>
      <c r="CO72" s="651"/>
      <c r="CP72" s="494"/>
      <c r="CQ72" s="494"/>
      <c r="CR72" s="494"/>
      <c r="CS72" s="494"/>
      <c r="CT72" s="494"/>
      <c r="CU72" s="494"/>
      <c r="CV72" s="494"/>
      <c r="CW72" s="542"/>
      <c r="CX72" s="543">
        <v>65</v>
      </c>
      <c r="CY72" s="544">
        <f t="shared" ref="CY72:CY135" si="192">IF(AND(CW72&lt;$DD$17,CW72&lt;&gt;""),1,0)</f>
        <v>0</v>
      </c>
      <c r="CZ72" s="544">
        <f t="shared" ref="CZ72:CZ135" si="193">IF(AND(CW72&gt;$DD$16,CW72&lt;&gt;""),1,0)</f>
        <v>0</v>
      </c>
      <c r="DA72" s="669">
        <v>0.95</v>
      </c>
      <c r="DB72" s="670">
        <v>1.96</v>
      </c>
      <c r="DC72" s="651"/>
      <c r="DD72" s="494"/>
      <c r="DE72" s="494"/>
      <c r="DF72" s="494"/>
      <c r="DG72" s="494"/>
      <c r="DH72" s="494"/>
      <c r="DI72" s="494"/>
      <c r="DJ72" s="494"/>
      <c r="DK72" s="542"/>
      <c r="DL72" s="543">
        <v>65</v>
      </c>
      <c r="DM72" s="544">
        <f t="shared" ref="DM72:DM135" si="194">IF(AND(DK72&lt;$DR$17,DK72&lt;&gt;""),1,0)</f>
        <v>0</v>
      </c>
      <c r="DN72" s="544">
        <f t="shared" ref="DN72:DN135" si="195">IF(AND(DK72&gt;$DR$16,DK72&lt;&gt;""),1,0)</f>
        <v>0</v>
      </c>
      <c r="DO72" s="669">
        <v>0.95</v>
      </c>
      <c r="DP72" s="670">
        <v>1.96</v>
      </c>
      <c r="DQ72" s="651"/>
      <c r="DR72" s="494"/>
      <c r="DS72" s="494"/>
      <c r="DT72" s="494"/>
      <c r="DU72" s="494"/>
      <c r="DV72" s="494"/>
      <c r="DW72" s="494"/>
      <c r="DX72" s="494"/>
      <c r="DY72" s="542"/>
      <c r="DZ72" s="543">
        <v>65</v>
      </c>
      <c r="EA72" s="544">
        <f t="shared" ref="EA72:EA135" si="196">IF(AND(DY72&lt;$EF$17,DY72&lt;&gt;""),1,0)</f>
        <v>0</v>
      </c>
      <c r="EB72" s="544">
        <f t="shared" ref="EB72:EB135" si="197">IF(AND(DY72&gt;$EF$16,DY72&lt;&gt;""),1,0)</f>
        <v>0</v>
      </c>
      <c r="EC72" s="669">
        <v>0.95</v>
      </c>
      <c r="ED72" s="670">
        <v>1.96</v>
      </c>
      <c r="EE72" s="651"/>
      <c r="EF72" s="494"/>
      <c r="EG72" s="494"/>
      <c r="EH72" s="494"/>
      <c r="EI72" s="494"/>
      <c r="EJ72" s="494"/>
      <c r="EK72" s="494"/>
      <c r="EL72" s="494"/>
      <c r="EM72" s="542"/>
      <c r="EN72" s="543">
        <v>65</v>
      </c>
      <c r="EO72" s="544">
        <f t="shared" ref="EO72:EO135" si="198">IF(AND(EM72&lt;ET$17,EM72&lt;&gt;""),1,0)</f>
        <v>0</v>
      </c>
      <c r="EP72" s="544">
        <f t="shared" ref="EP72:EP135" si="199">IF(AND(EM72&gt;ET$16,EM72&lt;&gt;""),1,0)</f>
        <v>0</v>
      </c>
      <c r="EQ72" s="669">
        <v>0.95</v>
      </c>
      <c r="ER72" s="670">
        <v>1.96</v>
      </c>
      <c r="ES72" s="651"/>
      <c r="ET72" s="494"/>
      <c r="EU72" s="494"/>
      <c r="EV72" s="494"/>
      <c r="EW72" s="494"/>
      <c r="EX72" s="494"/>
      <c r="EY72" s="494"/>
      <c r="EZ72" s="622"/>
      <c r="FA72" s="542"/>
      <c r="FB72" s="543">
        <v>65</v>
      </c>
      <c r="FC72" s="544">
        <f t="shared" ref="FC72:FC135" si="200">IF(AND(FA72&lt;FH$17,FA72&lt;&gt;""),1,0)</f>
        <v>0</v>
      </c>
      <c r="FD72" s="544">
        <f t="shared" ref="FD72:FD135" si="201">IF(AND(FA72&gt;FH$16,FA72&lt;&gt;""),1,0)</f>
        <v>0</v>
      </c>
      <c r="FE72" s="669">
        <v>0.95</v>
      </c>
      <c r="FF72" s="670">
        <v>1.96</v>
      </c>
      <c r="FG72" s="651"/>
      <c r="FH72" s="494"/>
      <c r="FI72" s="494"/>
      <c r="FJ72" s="494"/>
      <c r="FK72" s="494"/>
      <c r="FL72" s="494"/>
      <c r="FM72" s="494"/>
      <c r="FO72" s="542"/>
      <c r="FP72" s="543">
        <v>65</v>
      </c>
      <c r="FQ72" s="544">
        <f t="shared" ref="FQ72:FQ135" si="202">IF(AND(FO72&lt;FV$17,FO72&lt;&gt;""),1,0)</f>
        <v>0</v>
      </c>
      <c r="FR72" s="544">
        <f t="shared" ref="FR72:FR135" si="203">IF(AND(FO72&gt;FV$16,FO72&lt;&gt;""),1,0)</f>
        <v>0</v>
      </c>
      <c r="FS72" s="669">
        <v>0.95</v>
      </c>
      <c r="FT72" s="670">
        <v>1.96</v>
      </c>
      <c r="FU72" s="651"/>
      <c r="FV72" s="494"/>
      <c r="FW72" s="494"/>
      <c r="FX72" s="494"/>
      <c r="FY72" s="494"/>
      <c r="FZ72" s="494"/>
      <c r="GA72" s="494"/>
      <c r="GB72" s="622"/>
      <c r="GC72" s="542"/>
      <c r="GD72" s="543">
        <v>65</v>
      </c>
      <c r="GE72" s="544">
        <f t="shared" ref="GE72:GE135" si="204">IF(AND(GC72&lt;GJ$17,GC72&lt;&gt;""),1,0)</f>
        <v>0</v>
      </c>
      <c r="GF72" s="544">
        <f t="shared" ref="GF72:GF135" si="205">IF(AND(GC72&gt;GJ$16,GC72&lt;&gt;""),1,0)</f>
        <v>0</v>
      </c>
      <c r="GG72" s="669">
        <v>0.95</v>
      </c>
      <c r="GH72" s="670">
        <v>1.96</v>
      </c>
      <c r="GI72" s="651"/>
      <c r="GJ72" s="494"/>
      <c r="GK72" s="494"/>
      <c r="GL72" s="494"/>
      <c r="GM72" s="494"/>
      <c r="GN72" s="494"/>
      <c r="GO72" s="494"/>
      <c r="GP72" s="551"/>
      <c r="GQ72" s="542"/>
      <c r="GR72" s="543">
        <v>65</v>
      </c>
      <c r="GS72" s="544">
        <f t="shared" ref="GS72:GS135" si="206">IF(AND(GQ72&lt;GX$17,GQ72&lt;&gt;""),1,0)</f>
        <v>0</v>
      </c>
      <c r="GT72" s="544">
        <f t="shared" ref="GT72:GT135" si="207">IF(AND(GQ72&gt;GX$16,GQ72&lt;&gt;""),1,0)</f>
        <v>0</v>
      </c>
      <c r="GU72" s="669">
        <v>0.95</v>
      </c>
      <c r="GV72" s="670">
        <v>1.96</v>
      </c>
      <c r="GW72" s="651"/>
      <c r="GX72" s="494"/>
      <c r="GY72" s="494"/>
      <c r="GZ72" s="494"/>
      <c r="HA72" s="494"/>
      <c r="HB72" s="494"/>
      <c r="HC72" s="494"/>
      <c r="HD72" s="552"/>
      <c r="HE72" s="542"/>
      <c r="HF72" s="543">
        <v>65</v>
      </c>
      <c r="HG72" s="544">
        <f t="shared" ref="HG72:HG135" si="208">IF(AND(HE72&lt;HL$17,HE72&lt;&gt;""),1,0)</f>
        <v>0</v>
      </c>
      <c r="HH72" s="544">
        <f t="shared" ref="HH72:HH135" si="209">IF(AND(HE72&gt;HL$16,HE72&lt;&gt;""),1,0)</f>
        <v>0</v>
      </c>
      <c r="HI72" s="669">
        <v>0.95</v>
      </c>
      <c r="HJ72" s="670">
        <v>1.96</v>
      </c>
      <c r="HK72" s="651"/>
      <c r="HL72" s="494"/>
      <c r="HM72" s="494"/>
      <c r="HN72" s="494"/>
      <c r="HO72" s="494"/>
      <c r="HP72" s="494"/>
      <c r="HQ72" s="494"/>
      <c r="HR72" s="552"/>
      <c r="HS72" s="542"/>
      <c r="HT72" s="543">
        <v>65</v>
      </c>
      <c r="HU72" s="544">
        <f t="shared" ref="HU72:HU135" si="210">IF(AND(HS72&lt;HZ$17,HS72&lt;&gt;""),1,0)</f>
        <v>0</v>
      </c>
      <c r="HV72" s="544">
        <f t="shared" ref="HV72:HV135" si="211">IF(AND(HS72&gt;HZ$16,HS72&lt;&gt;""),1,0)</f>
        <v>0</v>
      </c>
      <c r="HW72" s="669">
        <v>0.95</v>
      </c>
      <c r="HX72" s="670">
        <v>1.96</v>
      </c>
      <c r="HY72" s="651"/>
      <c r="HZ72" s="494"/>
      <c r="IA72" s="494"/>
      <c r="IB72" s="494"/>
      <c r="IC72" s="494"/>
      <c r="ID72" s="494"/>
      <c r="IE72" s="494"/>
      <c r="IF72" s="662"/>
      <c r="IG72" s="542"/>
      <c r="IH72" s="543">
        <v>65</v>
      </c>
      <c r="II72" s="544">
        <f t="shared" ref="II72:II135" si="212">IF(AND(IG72&lt;IN$17,IG72&lt;&gt;""),1,0)</f>
        <v>0</v>
      </c>
      <c r="IJ72" s="544">
        <f t="shared" ref="IJ72:IJ135" si="213">IF(AND(IG72&gt;IN$16,IG72&lt;&gt;""),1,0)</f>
        <v>0</v>
      </c>
      <c r="IK72" s="669">
        <v>0.95</v>
      </c>
      <c r="IL72" s="670">
        <v>1.96</v>
      </c>
      <c r="IM72" s="651"/>
      <c r="IN72" s="494"/>
      <c r="IO72" s="494"/>
      <c r="IP72" s="494"/>
      <c r="IQ72" s="494"/>
      <c r="IR72" s="494"/>
      <c r="IS72" s="494"/>
    </row>
    <row r="73" spans="1:253" s="497" customFormat="1">
      <c r="A73" s="494"/>
      <c r="B73" s="528"/>
      <c r="C73" s="542"/>
      <c r="D73" s="543">
        <v>66</v>
      </c>
      <c r="E73" s="544">
        <f t="shared" si="178"/>
        <v>0</v>
      </c>
      <c r="F73" s="544">
        <f t="shared" si="179"/>
        <v>0</v>
      </c>
      <c r="G73" s="669">
        <v>0.96</v>
      </c>
      <c r="H73" s="670">
        <v>2.0539999999999998</v>
      </c>
      <c r="I73" s="651"/>
      <c r="J73" s="494"/>
      <c r="K73" s="494"/>
      <c r="L73" s="494"/>
      <c r="M73" s="494"/>
      <c r="N73" s="494"/>
      <c r="O73" s="494"/>
      <c r="P73" s="494"/>
      <c r="Q73" s="542"/>
      <c r="R73" s="543">
        <v>66</v>
      </c>
      <c r="S73" s="544">
        <f t="shared" si="180"/>
        <v>0</v>
      </c>
      <c r="T73" s="544">
        <f t="shared" si="181"/>
        <v>0</v>
      </c>
      <c r="U73" s="669">
        <v>0.96</v>
      </c>
      <c r="V73" s="670">
        <v>2.0539999999999998</v>
      </c>
      <c r="W73" s="651"/>
      <c r="X73" s="494"/>
      <c r="Y73" s="494"/>
      <c r="Z73" s="494"/>
      <c r="AA73" s="494"/>
      <c r="AB73" s="494"/>
      <c r="AC73" s="494"/>
      <c r="AD73" s="494"/>
      <c r="AE73" s="542"/>
      <c r="AF73" s="543">
        <v>66</v>
      </c>
      <c r="AG73" s="544">
        <f t="shared" si="182"/>
        <v>0</v>
      </c>
      <c r="AH73" s="544">
        <f t="shared" si="183"/>
        <v>0</v>
      </c>
      <c r="AI73" s="669">
        <v>0.96</v>
      </c>
      <c r="AJ73" s="670">
        <v>2.0539999999999998</v>
      </c>
      <c r="AK73" s="651"/>
      <c r="AL73" s="494"/>
      <c r="AM73" s="494"/>
      <c r="AN73" s="494"/>
      <c r="AO73" s="494"/>
      <c r="AP73" s="494"/>
      <c r="AQ73" s="494"/>
      <c r="AR73" s="494"/>
      <c r="AS73" s="542"/>
      <c r="AT73" s="543">
        <v>66</v>
      </c>
      <c r="AU73" s="544">
        <f t="shared" si="184"/>
        <v>0</v>
      </c>
      <c r="AV73" s="544">
        <f t="shared" si="185"/>
        <v>0</v>
      </c>
      <c r="AW73" s="669">
        <v>0.96</v>
      </c>
      <c r="AX73" s="670">
        <v>2.0539999999999998</v>
      </c>
      <c r="AY73" s="651"/>
      <c r="AZ73" s="494"/>
      <c r="BA73" s="494"/>
      <c r="BB73" s="494"/>
      <c r="BC73" s="494"/>
      <c r="BD73" s="494"/>
      <c r="BE73" s="494"/>
      <c r="BF73" s="494"/>
      <c r="BG73" s="542"/>
      <c r="BH73" s="543">
        <v>66</v>
      </c>
      <c r="BI73" s="544">
        <f t="shared" si="186"/>
        <v>0</v>
      </c>
      <c r="BJ73" s="544">
        <f t="shared" si="187"/>
        <v>0</v>
      </c>
      <c r="BK73" s="669">
        <v>0.96</v>
      </c>
      <c r="BL73" s="670">
        <v>2.0539999999999998</v>
      </c>
      <c r="BM73" s="651"/>
      <c r="BN73" s="494"/>
      <c r="BO73" s="494"/>
      <c r="BP73" s="494"/>
      <c r="BQ73" s="494"/>
      <c r="BR73" s="494"/>
      <c r="BS73" s="494"/>
      <c r="BT73" s="494"/>
      <c r="BU73" s="542"/>
      <c r="BV73" s="543">
        <v>66</v>
      </c>
      <c r="BW73" s="544">
        <f t="shared" si="188"/>
        <v>0</v>
      </c>
      <c r="BX73" s="544">
        <f t="shared" si="189"/>
        <v>0</v>
      </c>
      <c r="BY73" s="669">
        <v>0.96</v>
      </c>
      <c r="BZ73" s="670">
        <v>2.0539999999999998</v>
      </c>
      <c r="CA73" s="651"/>
      <c r="CB73" s="494"/>
      <c r="CC73" s="494"/>
      <c r="CD73" s="494"/>
      <c r="CE73" s="494"/>
      <c r="CF73" s="494"/>
      <c r="CG73" s="494"/>
      <c r="CH73" s="494"/>
      <c r="CI73" s="542"/>
      <c r="CJ73" s="543">
        <v>66</v>
      </c>
      <c r="CK73" s="544">
        <f t="shared" si="190"/>
        <v>0</v>
      </c>
      <c r="CL73" s="544">
        <f t="shared" si="191"/>
        <v>0</v>
      </c>
      <c r="CM73" s="669">
        <v>0.96</v>
      </c>
      <c r="CN73" s="670">
        <v>2.0539999999999998</v>
      </c>
      <c r="CO73" s="651"/>
      <c r="CP73" s="494"/>
      <c r="CQ73" s="494"/>
      <c r="CR73" s="494"/>
      <c r="CS73" s="494"/>
      <c r="CT73" s="494"/>
      <c r="CU73" s="494"/>
      <c r="CV73" s="494"/>
      <c r="CW73" s="542"/>
      <c r="CX73" s="543">
        <v>66</v>
      </c>
      <c r="CY73" s="544">
        <f t="shared" si="192"/>
        <v>0</v>
      </c>
      <c r="CZ73" s="544">
        <f t="shared" si="193"/>
        <v>0</v>
      </c>
      <c r="DA73" s="669">
        <v>0.96</v>
      </c>
      <c r="DB73" s="670">
        <v>2.0539999999999998</v>
      </c>
      <c r="DC73" s="651"/>
      <c r="DD73" s="494"/>
      <c r="DE73" s="494"/>
      <c r="DF73" s="494"/>
      <c r="DG73" s="494"/>
      <c r="DH73" s="494"/>
      <c r="DI73" s="494"/>
      <c r="DJ73" s="494"/>
      <c r="DK73" s="542"/>
      <c r="DL73" s="543">
        <v>66</v>
      </c>
      <c r="DM73" s="544">
        <f t="shared" si="194"/>
        <v>0</v>
      </c>
      <c r="DN73" s="544">
        <f t="shared" si="195"/>
        <v>0</v>
      </c>
      <c r="DO73" s="669">
        <v>0.96</v>
      </c>
      <c r="DP73" s="670">
        <v>2.0539999999999998</v>
      </c>
      <c r="DQ73" s="651"/>
      <c r="DR73" s="494"/>
      <c r="DS73" s="494"/>
      <c r="DT73" s="494"/>
      <c r="DU73" s="494"/>
      <c r="DV73" s="494"/>
      <c r="DW73" s="494"/>
      <c r="DX73" s="494"/>
      <c r="DY73" s="542"/>
      <c r="DZ73" s="543">
        <v>66</v>
      </c>
      <c r="EA73" s="544">
        <f t="shared" si="196"/>
        <v>0</v>
      </c>
      <c r="EB73" s="544">
        <f t="shared" si="197"/>
        <v>0</v>
      </c>
      <c r="EC73" s="669">
        <v>0.96</v>
      </c>
      <c r="ED73" s="670">
        <v>2.0539999999999998</v>
      </c>
      <c r="EE73" s="651"/>
      <c r="EF73" s="494"/>
      <c r="EG73" s="494"/>
      <c r="EH73" s="494"/>
      <c r="EI73" s="494"/>
      <c r="EJ73" s="494"/>
      <c r="EK73" s="494"/>
      <c r="EL73" s="494"/>
      <c r="EM73" s="542"/>
      <c r="EN73" s="543">
        <v>66</v>
      </c>
      <c r="EO73" s="544">
        <f t="shared" si="198"/>
        <v>0</v>
      </c>
      <c r="EP73" s="544">
        <f t="shared" si="199"/>
        <v>0</v>
      </c>
      <c r="EQ73" s="669">
        <v>0.96</v>
      </c>
      <c r="ER73" s="670">
        <v>2.0539999999999998</v>
      </c>
      <c r="ES73" s="651"/>
      <c r="ET73" s="494"/>
      <c r="EU73" s="494"/>
      <c r="EV73" s="494"/>
      <c r="EW73" s="494"/>
      <c r="EX73" s="494"/>
      <c r="EY73" s="494"/>
      <c r="EZ73" s="622"/>
      <c r="FA73" s="542"/>
      <c r="FB73" s="543">
        <v>66</v>
      </c>
      <c r="FC73" s="544">
        <f t="shared" si="200"/>
        <v>0</v>
      </c>
      <c r="FD73" s="544">
        <f t="shared" si="201"/>
        <v>0</v>
      </c>
      <c r="FE73" s="669">
        <v>0.96</v>
      </c>
      <c r="FF73" s="670">
        <v>2.0539999999999998</v>
      </c>
      <c r="FG73" s="651"/>
      <c r="FH73" s="494"/>
      <c r="FI73" s="494"/>
      <c r="FJ73" s="494"/>
      <c r="FK73" s="494"/>
      <c r="FL73" s="494"/>
      <c r="FM73" s="494"/>
      <c r="FO73" s="542"/>
      <c r="FP73" s="543">
        <v>66</v>
      </c>
      <c r="FQ73" s="544">
        <f t="shared" si="202"/>
        <v>0</v>
      </c>
      <c r="FR73" s="544">
        <f t="shared" si="203"/>
        <v>0</v>
      </c>
      <c r="FS73" s="669">
        <v>0.96</v>
      </c>
      <c r="FT73" s="670">
        <v>2.0539999999999998</v>
      </c>
      <c r="FU73" s="651"/>
      <c r="FV73" s="494"/>
      <c r="FW73" s="494"/>
      <c r="FX73" s="494"/>
      <c r="FY73" s="494"/>
      <c r="FZ73" s="494"/>
      <c r="GA73" s="494"/>
      <c r="GB73" s="622"/>
      <c r="GC73" s="542"/>
      <c r="GD73" s="543">
        <v>66</v>
      </c>
      <c r="GE73" s="544">
        <f t="shared" si="204"/>
        <v>0</v>
      </c>
      <c r="GF73" s="544">
        <f t="shared" si="205"/>
        <v>0</v>
      </c>
      <c r="GG73" s="669">
        <v>0.96</v>
      </c>
      <c r="GH73" s="670">
        <v>2.0539999999999998</v>
      </c>
      <c r="GI73" s="651"/>
      <c r="GJ73" s="494"/>
      <c r="GK73" s="494"/>
      <c r="GL73" s="494"/>
      <c r="GM73" s="494"/>
      <c r="GN73" s="494"/>
      <c r="GO73" s="494"/>
      <c r="GP73" s="551"/>
      <c r="GQ73" s="542"/>
      <c r="GR73" s="543">
        <v>66</v>
      </c>
      <c r="GS73" s="544">
        <f t="shared" si="206"/>
        <v>0</v>
      </c>
      <c r="GT73" s="544">
        <f t="shared" si="207"/>
        <v>0</v>
      </c>
      <c r="GU73" s="669">
        <v>0.96</v>
      </c>
      <c r="GV73" s="670">
        <v>2.0539999999999998</v>
      </c>
      <c r="GW73" s="651"/>
      <c r="GX73" s="494"/>
      <c r="GY73" s="494"/>
      <c r="GZ73" s="494"/>
      <c r="HA73" s="494"/>
      <c r="HB73" s="494"/>
      <c r="HC73" s="494"/>
      <c r="HD73" s="552"/>
      <c r="HE73" s="542"/>
      <c r="HF73" s="543">
        <v>66</v>
      </c>
      <c r="HG73" s="544">
        <f t="shared" si="208"/>
        <v>0</v>
      </c>
      <c r="HH73" s="544">
        <f t="shared" si="209"/>
        <v>0</v>
      </c>
      <c r="HI73" s="669">
        <v>0.96</v>
      </c>
      <c r="HJ73" s="670">
        <v>2.0539999999999998</v>
      </c>
      <c r="HK73" s="651"/>
      <c r="HL73" s="494"/>
      <c r="HM73" s="494"/>
      <c r="HN73" s="494"/>
      <c r="HO73" s="494"/>
      <c r="HP73" s="494"/>
      <c r="HQ73" s="494"/>
      <c r="HR73" s="552"/>
      <c r="HS73" s="542"/>
      <c r="HT73" s="543">
        <v>66</v>
      </c>
      <c r="HU73" s="544">
        <f t="shared" si="210"/>
        <v>0</v>
      </c>
      <c r="HV73" s="544">
        <f t="shared" si="211"/>
        <v>0</v>
      </c>
      <c r="HW73" s="669">
        <v>0.96</v>
      </c>
      <c r="HX73" s="670">
        <v>2.0539999999999998</v>
      </c>
      <c r="HY73" s="651"/>
      <c r="HZ73" s="494"/>
      <c r="IA73" s="494"/>
      <c r="IB73" s="494"/>
      <c r="IC73" s="494"/>
      <c r="ID73" s="494"/>
      <c r="IE73" s="494"/>
      <c r="IF73" s="662"/>
      <c r="IG73" s="542"/>
      <c r="IH73" s="543">
        <v>66</v>
      </c>
      <c r="II73" s="544">
        <f t="shared" si="212"/>
        <v>0</v>
      </c>
      <c r="IJ73" s="544">
        <f t="shared" si="213"/>
        <v>0</v>
      </c>
      <c r="IK73" s="669">
        <v>0.96</v>
      </c>
      <c r="IL73" s="670">
        <v>2.0539999999999998</v>
      </c>
      <c r="IM73" s="651"/>
      <c r="IN73" s="494"/>
      <c r="IO73" s="494"/>
      <c r="IP73" s="494"/>
      <c r="IQ73" s="494"/>
      <c r="IR73" s="494"/>
      <c r="IS73" s="494"/>
    </row>
    <row r="74" spans="1:253" s="497" customFormat="1">
      <c r="A74" s="494"/>
      <c r="B74" s="528"/>
      <c r="C74" s="542"/>
      <c r="D74" s="543">
        <v>67</v>
      </c>
      <c r="E74" s="544">
        <f t="shared" si="178"/>
        <v>0</v>
      </c>
      <c r="F74" s="544">
        <f t="shared" si="179"/>
        <v>0</v>
      </c>
      <c r="G74" s="669">
        <v>0.97</v>
      </c>
      <c r="H74" s="670">
        <v>2.17</v>
      </c>
      <c r="I74" s="651"/>
      <c r="J74" s="494"/>
      <c r="K74" s="494"/>
      <c r="L74" s="494"/>
      <c r="M74" s="494"/>
      <c r="N74" s="494"/>
      <c r="O74" s="494"/>
      <c r="P74" s="494"/>
      <c r="Q74" s="542"/>
      <c r="R74" s="543">
        <v>67</v>
      </c>
      <c r="S74" s="544">
        <f t="shared" si="180"/>
        <v>0</v>
      </c>
      <c r="T74" s="544">
        <f t="shared" si="181"/>
        <v>0</v>
      </c>
      <c r="U74" s="669">
        <v>0.97</v>
      </c>
      <c r="V74" s="670">
        <v>2.17</v>
      </c>
      <c r="W74" s="651"/>
      <c r="X74" s="494"/>
      <c r="Y74" s="494"/>
      <c r="Z74" s="494"/>
      <c r="AA74" s="494"/>
      <c r="AB74" s="494"/>
      <c r="AC74" s="494"/>
      <c r="AD74" s="494"/>
      <c r="AE74" s="542"/>
      <c r="AF74" s="543">
        <v>67</v>
      </c>
      <c r="AG74" s="544">
        <f t="shared" si="182"/>
        <v>0</v>
      </c>
      <c r="AH74" s="544">
        <f t="shared" si="183"/>
        <v>0</v>
      </c>
      <c r="AI74" s="669">
        <v>0.97</v>
      </c>
      <c r="AJ74" s="670">
        <v>2.17</v>
      </c>
      <c r="AK74" s="651"/>
      <c r="AL74" s="494"/>
      <c r="AM74" s="494"/>
      <c r="AN74" s="494"/>
      <c r="AO74" s="494"/>
      <c r="AP74" s="494"/>
      <c r="AQ74" s="494"/>
      <c r="AR74" s="494"/>
      <c r="AS74" s="542"/>
      <c r="AT74" s="543">
        <v>67</v>
      </c>
      <c r="AU74" s="544">
        <f t="shared" si="184"/>
        <v>0</v>
      </c>
      <c r="AV74" s="544">
        <f t="shared" si="185"/>
        <v>0</v>
      </c>
      <c r="AW74" s="669">
        <v>0.97</v>
      </c>
      <c r="AX74" s="670">
        <v>2.17</v>
      </c>
      <c r="AY74" s="651"/>
      <c r="AZ74" s="494"/>
      <c r="BA74" s="494"/>
      <c r="BB74" s="494"/>
      <c r="BC74" s="494"/>
      <c r="BD74" s="494"/>
      <c r="BE74" s="494"/>
      <c r="BF74" s="494"/>
      <c r="BG74" s="542"/>
      <c r="BH74" s="543">
        <v>67</v>
      </c>
      <c r="BI74" s="544">
        <f t="shared" si="186"/>
        <v>0</v>
      </c>
      <c r="BJ74" s="544">
        <f t="shared" si="187"/>
        <v>0</v>
      </c>
      <c r="BK74" s="669">
        <v>0.97</v>
      </c>
      <c r="BL74" s="670">
        <v>2.17</v>
      </c>
      <c r="BM74" s="651"/>
      <c r="BN74" s="494"/>
      <c r="BO74" s="494"/>
      <c r="BP74" s="494"/>
      <c r="BQ74" s="494"/>
      <c r="BR74" s="494"/>
      <c r="BS74" s="494"/>
      <c r="BT74" s="494"/>
      <c r="BU74" s="542"/>
      <c r="BV74" s="543">
        <v>67</v>
      </c>
      <c r="BW74" s="544">
        <f t="shared" si="188"/>
        <v>0</v>
      </c>
      <c r="BX74" s="544">
        <f t="shared" si="189"/>
        <v>0</v>
      </c>
      <c r="BY74" s="669">
        <v>0.97</v>
      </c>
      <c r="BZ74" s="670">
        <v>2.17</v>
      </c>
      <c r="CA74" s="651"/>
      <c r="CB74" s="494"/>
      <c r="CC74" s="494"/>
      <c r="CD74" s="494"/>
      <c r="CE74" s="494"/>
      <c r="CF74" s="494"/>
      <c r="CG74" s="494"/>
      <c r="CH74" s="494"/>
      <c r="CI74" s="542"/>
      <c r="CJ74" s="543">
        <v>67</v>
      </c>
      <c r="CK74" s="544">
        <f t="shared" si="190"/>
        <v>0</v>
      </c>
      <c r="CL74" s="544">
        <f t="shared" si="191"/>
        <v>0</v>
      </c>
      <c r="CM74" s="669">
        <v>0.97</v>
      </c>
      <c r="CN74" s="670">
        <v>2.17</v>
      </c>
      <c r="CO74" s="651"/>
      <c r="CP74" s="494"/>
      <c r="CQ74" s="494"/>
      <c r="CR74" s="494"/>
      <c r="CS74" s="494"/>
      <c r="CT74" s="494"/>
      <c r="CU74" s="494"/>
      <c r="CV74" s="494"/>
      <c r="CW74" s="542"/>
      <c r="CX74" s="543">
        <v>67</v>
      </c>
      <c r="CY74" s="544">
        <f t="shared" si="192"/>
        <v>0</v>
      </c>
      <c r="CZ74" s="544">
        <f t="shared" si="193"/>
        <v>0</v>
      </c>
      <c r="DA74" s="669">
        <v>0.97</v>
      </c>
      <c r="DB74" s="670">
        <v>2.17</v>
      </c>
      <c r="DC74" s="651"/>
      <c r="DD74" s="494"/>
      <c r="DE74" s="494"/>
      <c r="DF74" s="494"/>
      <c r="DG74" s="494"/>
      <c r="DH74" s="494"/>
      <c r="DI74" s="494"/>
      <c r="DJ74" s="494"/>
      <c r="DK74" s="542"/>
      <c r="DL74" s="543">
        <v>67</v>
      </c>
      <c r="DM74" s="544">
        <f t="shared" si="194"/>
        <v>0</v>
      </c>
      <c r="DN74" s="544">
        <f t="shared" si="195"/>
        <v>0</v>
      </c>
      <c r="DO74" s="669">
        <v>0.97</v>
      </c>
      <c r="DP74" s="670">
        <v>2.17</v>
      </c>
      <c r="DQ74" s="651"/>
      <c r="DR74" s="494"/>
      <c r="DS74" s="494"/>
      <c r="DT74" s="494"/>
      <c r="DU74" s="494"/>
      <c r="DV74" s="494"/>
      <c r="DW74" s="494"/>
      <c r="DX74" s="494"/>
      <c r="DY74" s="542"/>
      <c r="DZ74" s="543">
        <v>67</v>
      </c>
      <c r="EA74" s="544">
        <f t="shared" si="196"/>
        <v>0</v>
      </c>
      <c r="EB74" s="544">
        <f t="shared" si="197"/>
        <v>0</v>
      </c>
      <c r="EC74" s="669">
        <v>0.97</v>
      </c>
      <c r="ED74" s="670">
        <v>2.17</v>
      </c>
      <c r="EE74" s="651"/>
      <c r="EF74" s="494"/>
      <c r="EG74" s="494"/>
      <c r="EH74" s="494"/>
      <c r="EI74" s="494"/>
      <c r="EJ74" s="494"/>
      <c r="EK74" s="494"/>
      <c r="EL74" s="494"/>
      <c r="EM74" s="542"/>
      <c r="EN74" s="543">
        <v>67</v>
      </c>
      <c r="EO74" s="544">
        <f t="shared" si="198"/>
        <v>0</v>
      </c>
      <c r="EP74" s="544">
        <f t="shared" si="199"/>
        <v>0</v>
      </c>
      <c r="EQ74" s="669">
        <v>0.97</v>
      </c>
      <c r="ER74" s="670">
        <v>2.17</v>
      </c>
      <c r="ES74" s="651"/>
      <c r="ET74" s="494"/>
      <c r="EU74" s="494"/>
      <c r="EV74" s="494"/>
      <c r="EW74" s="494"/>
      <c r="EX74" s="494"/>
      <c r="EY74" s="494"/>
      <c r="EZ74" s="622"/>
      <c r="FA74" s="542"/>
      <c r="FB74" s="543">
        <v>67</v>
      </c>
      <c r="FC74" s="544">
        <f t="shared" si="200"/>
        <v>0</v>
      </c>
      <c r="FD74" s="544">
        <f t="shared" si="201"/>
        <v>0</v>
      </c>
      <c r="FE74" s="669">
        <v>0.97</v>
      </c>
      <c r="FF74" s="670">
        <v>2.17</v>
      </c>
      <c r="FG74" s="651"/>
      <c r="FH74" s="494"/>
      <c r="FI74" s="494"/>
      <c r="FJ74" s="494"/>
      <c r="FK74" s="494"/>
      <c r="FL74" s="494"/>
      <c r="FM74" s="494"/>
      <c r="FO74" s="542"/>
      <c r="FP74" s="543">
        <v>67</v>
      </c>
      <c r="FQ74" s="544">
        <f t="shared" si="202"/>
        <v>0</v>
      </c>
      <c r="FR74" s="544">
        <f t="shared" si="203"/>
        <v>0</v>
      </c>
      <c r="FS74" s="669">
        <v>0.97</v>
      </c>
      <c r="FT74" s="670">
        <v>2.17</v>
      </c>
      <c r="FU74" s="651"/>
      <c r="FV74" s="494"/>
      <c r="FW74" s="494"/>
      <c r="FX74" s="494"/>
      <c r="FY74" s="494"/>
      <c r="FZ74" s="494"/>
      <c r="GA74" s="494"/>
      <c r="GB74" s="622"/>
      <c r="GC74" s="542"/>
      <c r="GD74" s="543">
        <v>67</v>
      </c>
      <c r="GE74" s="544">
        <f t="shared" si="204"/>
        <v>0</v>
      </c>
      <c r="GF74" s="544">
        <f t="shared" si="205"/>
        <v>0</v>
      </c>
      <c r="GG74" s="669">
        <v>0.97</v>
      </c>
      <c r="GH74" s="670">
        <v>2.17</v>
      </c>
      <c r="GI74" s="651"/>
      <c r="GJ74" s="494"/>
      <c r="GK74" s="494"/>
      <c r="GL74" s="494"/>
      <c r="GM74" s="494"/>
      <c r="GN74" s="494"/>
      <c r="GO74" s="494"/>
      <c r="GP74" s="551"/>
      <c r="GQ74" s="542"/>
      <c r="GR74" s="543">
        <v>67</v>
      </c>
      <c r="GS74" s="544">
        <f t="shared" si="206"/>
        <v>0</v>
      </c>
      <c r="GT74" s="544">
        <f t="shared" si="207"/>
        <v>0</v>
      </c>
      <c r="GU74" s="669">
        <v>0.97</v>
      </c>
      <c r="GV74" s="670">
        <v>2.17</v>
      </c>
      <c r="GW74" s="651"/>
      <c r="GX74" s="494"/>
      <c r="GY74" s="494"/>
      <c r="GZ74" s="494"/>
      <c r="HA74" s="494"/>
      <c r="HB74" s="494"/>
      <c r="HC74" s="494"/>
      <c r="HD74" s="552"/>
      <c r="HE74" s="542"/>
      <c r="HF74" s="543">
        <v>67</v>
      </c>
      <c r="HG74" s="544">
        <f t="shared" si="208"/>
        <v>0</v>
      </c>
      <c r="HH74" s="544">
        <f t="shared" si="209"/>
        <v>0</v>
      </c>
      <c r="HI74" s="669">
        <v>0.97</v>
      </c>
      <c r="HJ74" s="670">
        <v>2.17</v>
      </c>
      <c r="HK74" s="651"/>
      <c r="HL74" s="494"/>
      <c r="HM74" s="494"/>
      <c r="HN74" s="494"/>
      <c r="HO74" s="494"/>
      <c r="HP74" s="494"/>
      <c r="HQ74" s="494"/>
      <c r="HR74" s="552"/>
      <c r="HS74" s="542"/>
      <c r="HT74" s="543">
        <v>67</v>
      </c>
      <c r="HU74" s="544">
        <f t="shared" si="210"/>
        <v>0</v>
      </c>
      <c r="HV74" s="544">
        <f t="shared" si="211"/>
        <v>0</v>
      </c>
      <c r="HW74" s="669">
        <v>0.97</v>
      </c>
      <c r="HX74" s="670">
        <v>2.17</v>
      </c>
      <c r="HY74" s="651"/>
      <c r="HZ74" s="494"/>
      <c r="IA74" s="494"/>
      <c r="IB74" s="494"/>
      <c r="IC74" s="494"/>
      <c r="ID74" s="494"/>
      <c r="IE74" s="494"/>
      <c r="IF74" s="662"/>
      <c r="IG74" s="542"/>
      <c r="IH74" s="543">
        <v>67</v>
      </c>
      <c r="II74" s="544">
        <f t="shared" si="212"/>
        <v>0</v>
      </c>
      <c r="IJ74" s="544">
        <f t="shared" si="213"/>
        <v>0</v>
      </c>
      <c r="IK74" s="669">
        <v>0.97</v>
      </c>
      <c r="IL74" s="670">
        <v>2.17</v>
      </c>
      <c r="IM74" s="651"/>
      <c r="IN74" s="494"/>
      <c r="IO74" s="494"/>
      <c r="IP74" s="494"/>
      <c r="IQ74" s="494"/>
      <c r="IR74" s="494"/>
      <c r="IS74" s="494"/>
    </row>
    <row r="75" spans="1:253" s="497" customFormat="1">
      <c r="A75" s="494"/>
      <c r="B75" s="528"/>
      <c r="C75" s="542"/>
      <c r="D75" s="543">
        <v>68</v>
      </c>
      <c r="E75" s="544">
        <f t="shared" si="178"/>
        <v>0</v>
      </c>
      <c r="F75" s="544">
        <f t="shared" si="179"/>
        <v>0</v>
      </c>
      <c r="G75" s="669">
        <v>0.98</v>
      </c>
      <c r="H75" s="670">
        <v>2.33</v>
      </c>
      <c r="I75" s="651"/>
      <c r="J75" s="494"/>
      <c r="K75" s="494"/>
      <c r="L75" s="494"/>
      <c r="M75" s="494"/>
      <c r="N75" s="494"/>
      <c r="O75" s="494"/>
      <c r="P75" s="494"/>
      <c r="Q75" s="542"/>
      <c r="R75" s="543">
        <v>68</v>
      </c>
      <c r="S75" s="544">
        <f t="shared" si="180"/>
        <v>0</v>
      </c>
      <c r="T75" s="544">
        <f t="shared" si="181"/>
        <v>0</v>
      </c>
      <c r="U75" s="669">
        <v>0.98</v>
      </c>
      <c r="V75" s="670">
        <v>2.33</v>
      </c>
      <c r="W75" s="651"/>
      <c r="X75" s="494"/>
      <c r="Y75" s="494"/>
      <c r="Z75" s="494"/>
      <c r="AA75" s="494"/>
      <c r="AB75" s="494"/>
      <c r="AC75" s="494"/>
      <c r="AD75" s="494"/>
      <c r="AE75" s="542"/>
      <c r="AF75" s="543">
        <v>68</v>
      </c>
      <c r="AG75" s="544">
        <f t="shared" si="182"/>
        <v>0</v>
      </c>
      <c r="AH75" s="544">
        <f t="shared" si="183"/>
        <v>0</v>
      </c>
      <c r="AI75" s="669">
        <v>0.98</v>
      </c>
      <c r="AJ75" s="670">
        <v>2.33</v>
      </c>
      <c r="AK75" s="651"/>
      <c r="AL75" s="494"/>
      <c r="AM75" s="494"/>
      <c r="AN75" s="494"/>
      <c r="AO75" s="494"/>
      <c r="AP75" s="494"/>
      <c r="AQ75" s="494"/>
      <c r="AR75" s="494"/>
      <c r="AS75" s="542"/>
      <c r="AT75" s="543">
        <v>68</v>
      </c>
      <c r="AU75" s="544">
        <f t="shared" si="184"/>
        <v>0</v>
      </c>
      <c r="AV75" s="544">
        <f t="shared" si="185"/>
        <v>0</v>
      </c>
      <c r="AW75" s="669">
        <v>0.98</v>
      </c>
      <c r="AX75" s="670">
        <v>2.33</v>
      </c>
      <c r="AY75" s="651"/>
      <c r="AZ75" s="494"/>
      <c r="BA75" s="494"/>
      <c r="BB75" s="494"/>
      <c r="BC75" s="494"/>
      <c r="BD75" s="494"/>
      <c r="BE75" s="494"/>
      <c r="BF75" s="494"/>
      <c r="BG75" s="542"/>
      <c r="BH75" s="543">
        <v>68</v>
      </c>
      <c r="BI75" s="544">
        <f t="shared" si="186"/>
        <v>0</v>
      </c>
      <c r="BJ75" s="544">
        <f t="shared" si="187"/>
        <v>0</v>
      </c>
      <c r="BK75" s="669">
        <v>0.98</v>
      </c>
      <c r="BL75" s="670">
        <v>2.33</v>
      </c>
      <c r="BM75" s="651"/>
      <c r="BN75" s="494"/>
      <c r="BO75" s="494"/>
      <c r="BP75" s="494"/>
      <c r="BQ75" s="494"/>
      <c r="BR75" s="494"/>
      <c r="BS75" s="494"/>
      <c r="BT75" s="494"/>
      <c r="BU75" s="542"/>
      <c r="BV75" s="543">
        <v>68</v>
      </c>
      <c r="BW75" s="544">
        <f t="shared" si="188"/>
        <v>0</v>
      </c>
      <c r="BX75" s="544">
        <f t="shared" si="189"/>
        <v>0</v>
      </c>
      <c r="BY75" s="669">
        <v>0.98</v>
      </c>
      <c r="BZ75" s="670">
        <v>2.33</v>
      </c>
      <c r="CA75" s="651"/>
      <c r="CB75" s="494"/>
      <c r="CC75" s="494"/>
      <c r="CD75" s="494"/>
      <c r="CE75" s="494"/>
      <c r="CF75" s="494"/>
      <c r="CG75" s="494"/>
      <c r="CH75" s="494"/>
      <c r="CI75" s="542"/>
      <c r="CJ75" s="543">
        <v>68</v>
      </c>
      <c r="CK75" s="544">
        <f t="shared" si="190"/>
        <v>0</v>
      </c>
      <c r="CL75" s="544">
        <f t="shared" si="191"/>
        <v>0</v>
      </c>
      <c r="CM75" s="669">
        <v>0.98</v>
      </c>
      <c r="CN75" s="670">
        <v>2.33</v>
      </c>
      <c r="CO75" s="651"/>
      <c r="CP75" s="494"/>
      <c r="CQ75" s="494"/>
      <c r="CR75" s="494"/>
      <c r="CS75" s="494"/>
      <c r="CT75" s="494"/>
      <c r="CU75" s="494"/>
      <c r="CV75" s="494"/>
      <c r="CW75" s="542"/>
      <c r="CX75" s="543">
        <v>68</v>
      </c>
      <c r="CY75" s="544">
        <f t="shared" si="192"/>
        <v>0</v>
      </c>
      <c r="CZ75" s="544">
        <f t="shared" si="193"/>
        <v>0</v>
      </c>
      <c r="DA75" s="669">
        <v>0.98</v>
      </c>
      <c r="DB75" s="670">
        <v>2.33</v>
      </c>
      <c r="DC75" s="651"/>
      <c r="DD75" s="494"/>
      <c r="DE75" s="494"/>
      <c r="DF75" s="494"/>
      <c r="DG75" s="494"/>
      <c r="DH75" s="494"/>
      <c r="DI75" s="494"/>
      <c r="DJ75" s="494"/>
      <c r="DK75" s="542"/>
      <c r="DL75" s="543">
        <v>68</v>
      </c>
      <c r="DM75" s="544">
        <f t="shared" si="194"/>
        <v>0</v>
      </c>
      <c r="DN75" s="544">
        <f t="shared" si="195"/>
        <v>0</v>
      </c>
      <c r="DO75" s="669">
        <v>0.98</v>
      </c>
      <c r="DP75" s="670">
        <v>2.33</v>
      </c>
      <c r="DQ75" s="651"/>
      <c r="DR75" s="494"/>
      <c r="DS75" s="494"/>
      <c r="DT75" s="494"/>
      <c r="DU75" s="494"/>
      <c r="DV75" s="494"/>
      <c r="DW75" s="494"/>
      <c r="DX75" s="494"/>
      <c r="DY75" s="542"/>
      <c r="DZ75" s="543">
        <v>68</v>
      </c>
      <c r="EA75" s="544">
        <f t="shared" si="196"/>
        <v>0</v>
      </c>
      <c r="EB75" s="544">
        <f t="shared" si="197"/>
        <v>0</v>
      </c>
      <c r="EC75" s="669">
        <v>0.98</v>
      </c>
      <c r="ED75" s="670">
        <v>2.33</v>
      </c>
      <c r="EE75" s="651"/>
      <c r="EF75" s="494"/>
      <c r="EG75" s="494"/>
      <c r="EH75" s="494"/>
      <c r="EI75" s="494"/>
      <c r="EJ75" s="494"/>
      <c r="EK75" s="494"/>
      <c r="EL75" s="494"/>
      <c r="EM75" s="542"/>
      <c r="EN75" s="543">
        <v>68</v>
      </c>
      <c r="EO75" s="544">
        <f t="shared" si="198"/>
        <v>0</v>
      </c>
      <c r="EP75" s="544">
        <f t="shared" si="199"/>
        <v>0</v>
      </c>
      <c r="EQ75" s="669">
        <v>0.98</v>
      </c>
      <c r="ER75" s="670">
        <v>2.33</v>
      </c>
      <c r="ES75" s="651"/>
      <c r="ET75" s="494"/>
      <c r="EU75" s="494"/>
      <c r="EV75" s="494"/>
      <c r="EW75" s="494"/>
      <c r="EX75" s="494"/>
      <c r="EY75" s="494"/>
      <c r="EZ75" s="622"/>
      <c r="FA75" s="542"/>
      <c r="FB75" s="543">
        <v>68</v>
      </c>
      <c r="FC75" s="544">
        <f t="shared" si="200"/>
        <v>0</v>
      </c>
      <c r="FD75" s="544">
        <f t="shared" si="201"/>
        <v>0</v>
      </c>
      <c r="FE75" s="669">
        <v>0.98</v>
      </c>
      <c r="FF75" s="670">
        <v>2.33</v>
      </c>
      <c r="FG75" s="651"/>
      <c r="FH75" s="494"/>
      <c r="FI75" s="494"/>
      <c r="FJ75" s="494"/>
      <c r="FK75" s="494"/>
      <c r="FL75" s="494"/>
      <c r="FM75" s="494"/>
      <c r="FO75" s="542"/>
      <c r="FP75" s="543">
        <v>68</v>
      </c>
      <c r="FQ75" s="544">
        <f t="shared" si="202"/>
        <v>0</v>
      </c>
      <c r="FR75" s="544">
        <f t="shared" si="203"/>
        <v>0</v>
      </c>
      <c r="FS75" s="669">
        <v>0.98</v>
      </c>
      <c r="FT75" s="670">
        <v>2.33</v>
      </c>
      <c r="FU75" s="651"/>
      <c r="FV75" s="494"/>
      <c r="FW75" s="494"/>
      <c r="FX75" s="494"/>
      <c r="FY75" s="494"/>
      <c r="FZ75" s="494"/>
      <c r="GA75" s="494"/>
      <c r="GB75" s="622"/>
      <c r="GC75" s="542"/>
      <c r="GD75" s="543">
        <v>68</v>
      </c>
      <c r="GE75" s="544">
        <f t="shared" si="204"/>
        <v>0</v>
      </c>
      <c r="GF75" s="544">
        <f t="shared" si="205"/>
        <v>0</v>
      </c>
      <c r="GG75" s="669">
        <v>0.98</v>
      </c>
      <c r="GH75" s="670">
        <v>2.33</v>
      </c>
      <c r="GI75" s="651"/>
      <c r="GJ75" s="494"/>
      <c r="GK75" s="494"/>
      <c r="GL75" s="494"/>
      <c r="GM75" s="494"/>
      <c r="GN75" s="494"/>
      <c r="GO75" s="494"/>
      <c r="GP75" s="551"/>
      <c r="GQ75" s="542"/>
      <c r="GR75" s="543">
        <v>68</v>
      </c>
      <c r="GS75" s="544">
        <f t="shared" si="206"/>
        <v>0</v>
      </c>
      <c r="GT75" s="544">
        <f t="shared" si="207"/>
        <v>0</v>
      </c>
      <c r="GU75" s="669">
        <v>0.98</v>
      </c>
      <c r="GV75" s="670">
        <v>2.33</v>
      </c>
      <c r="GW75" s="651"/>
      <c r="GX75" s="494"/>
      <c r="GY75" s="494"/>
      <c r="GZ75" s="494"/>
      <c r="HA75" s="494"/>
      <c r="HB75" s="494"/>
      <c r="HC75" s="494"/>
      <c r="HD75" s="552"/>
      <c r="HE75" s="542"/>
      <c r="HF75" s="543">
        <v>68</v>
      </c>
      <c r="HG75" s="544">
        <f t="shared" si="208"/>
        <v>0</v>
      </c>
      <c r="HH75" s="544">
        <f t="shared" si="209"/>
        <v>0</v>
      </c>
      <c r="HI75" s="669">
        <v>0.98</v>
      </c>
      <c r="HJ75" s="670">
        <v>2.33</v>
      </c>
      <c r="HK75" s="651"/>
      <c r="HL75" s="494"/>
      <c r="HM75" s="494"/>
      <c r="HN75" s="494"/>
      <c r="HO75" s="494"/>
      <c r="HP75" s="494"/>
      <c r="HQ75" s="494"/>
      <c r="HR75" s="552"/>
      <c r="HS75" s="542"/>
      <c r="HT75" s="543">
        <v>68</v>
      </c>
      <c r="HU75" s="544">
        <f t="shared" si="210"/>
        <v>0</v>
      </c>
      <c r="HV75" s="544">
        <f t="shared" si="211"/>
        <v>0</v>
      </c>
      <c r="HW75" s="669">
        <v>0.98</v>
      </c>
      <c r="HX75" s="670">
        <v>2.33</v>
      </c>
      <c r="HY75" s="651"/>
      <c r="HZ75" s="494"/>
      <c r="IA75" s="494"/>
      <c r="IB75" s="494"/>
      <c r="IC75" s="494"/>
      <c r="ID75" s="494"/>
      <c r="IE75" s="494"/>
      <c r="IF75" s="662"/>
      <c r="IG75" s="542"/>
      <c r="IH75" s="543">
        <v>68</v>
      </c>
      <c r="II75" s="544">
        <f t="shared" si="212"/>
        <v>0</v>
      </c>
      <c r="IJ75" s="544">
        <f t="shared" si="213"/>
        <v>0</v>
      </c>
      <c r="IK75" s="669">
        <v>0.98</v>
      </c>
      <c r="IL75" s="670">
        <v>2.33</v>
      </c>
      <c r="IM75" s="651"/>
      <c r="IN75" s="494"/>
      <c r="IO75" s="494"/>
      <c r="IP75" s="494"/>
      <c r="IQ75" s="494"/>
      <c r="IR75" s="494"/>
      <c r="IS75" s="494"/>
    </row>
    <row r="76" spans="1:253" s="497" customFormat="1">
      <c r="A76" s="494"/>
      <c r="B76" s="528"/>
      <c r="C76" s="542"/>
      <c r="D76" s="543">
        <v>69</v>
      </c>
      <c r="E76" s="544">
        <f t="shared" si="178"/>
        <v>0</v>
      </c>
      <c r="F76" s="544">
        <f t="shared" si="179"/>
        <v>0</v>
      </c>
      <c r="G76" s="669">
        <v>0.99</v>
      </c>
      <c r="H76" s="670">
        <v>2.58</v>
      </c>
      <c r="I76" s="651"/>
      <c r="J76" s="494"/>
      <c r="K76" s="494"/>
      <c r="L76" s="494"/>
      <c r="M76" s="494"/>
      <c r="N76" s="494"/>
      <c r="O76" s="494"/>
      <c r="P76" s="494"/>
      <c r="Q76" s="542"/>
      <c r="R76" s="543">
        <v>69</v>
      </c>
      <c r="S76" s="544">
        <f t="shared" si="180"/>
        <v>0</v>
      </c>
      <c r="T76" s="544">
        <f t="shared" si="181"/>
        <v>0</v>
      </c>
      <c r="U76" s="669">
        <v>0.99</v>
      </c>
      <c r="V76" s="670">
        <v>2.58</v>
      </c>
      <c r="W76" s="651"/>
      <c r="X76" s="494"/>
      <c r="Y76" s="494"/>
      <c r="Z76" s="494"/>
      <c r="AA76" s="494"/>
      <c r="AB76" s="494"/>
      <c r="AC76" s="494"/>
      <c r="AD76" s="494"/>
      <c r="AE76" s="542"/>
      <c r="AF76" s="543">
        <v>69</v>
      </c>
      <c r="AG76" s="544">
        <f t="shared" si="182"/>
        <v>0</v>
      </c>
      <c r="AH76" s="544">
        <f t="shared" si="183"/>
        <v>0</v>
      </c>
      <c r="AI76" s="669">
        <v>0.99</v>
      </c>
      <c r="AJ76" s="670">
        <v>2.58</v>
      </c>
      <c r="AK76" s="651"/>
      <c r="AL76" s="494"/>
      <c r="AM76" s="494"/>
      <c r="AN76" s="494"/>
      <c r="AO76" s="494"/>
      <c r="AP76" s="494"/>
      <c r="AQ76" s="494"/>
      <c r="AR76" s="494"/>
      <c r="AS76" s="542"/>
      <c r="AT76" s="543">
        <v>69</v>
      </c>
      <c r="AU76" s="544">
        <f t="shared" si="184"/>
        <v>0</v>
      </c>
      <c r="AV76" s="544">
        <f t="shared" si="185"/>
        <v>0</v>
      </c>
      <c r="AW76" s="669">
        <v>0.99</v>
      </c>
      <c r="AX76" s="670">
        <v>2.58</v>
      </c>
      <c r="AY76" s="651"/>
      <c r="AZ76" s="494"/>
      <c r="BA76" s="494"/>
      <c r="BB76" s="494"/>
      <c r="BC76" s="494"/>
      <c r="BD76" s="494"/>
      <c r="BE76" s="494"/>
      <c r="BF76" s="494"/>
      <c r="BG76" s="542"/>
      <c r="BH76" s="543">
        <v>69</v>
      </c>
      <c r="BI76" s="544">
        <f t="shared" si="186"/>
        <v>0</v>
      </c>
      <c r="BJ76" s="544">
        <f t="shared" si="187"/>
        <v>0</v>
      </c>
      <c r="BK76" s="669">
        <v>0.99</v>
      </c>
      <c r="BL76" s="670">
        <v>2.58</v>
      </c>
      <c r="BM76" s="651"/>
      <c r="BN76" s="494"/>
      <c r="BO76" s="494"/>
      <c r="BP76" s="494"/>
      <c r="BQ76" s="494"/>
      <c r="BR76" s="494"/>
      <c r="BS76" s="494"/>
      <c r="BT76" s="494"/>
      <c r="BU76" s="542"/>
      <c r="BV76" s="543">
        <v>69</v>
      </c>
      <c r="BW76" s="544">
        <f t="shared" si="188"/>
        <v>0</v>
      </c>
      <c r="BX76" s="544">
        <f t="shared" si="189"/>
        <v>0</v>
      </c>
      <c r="BY76" s="669">
        <v>0.99</v>
      </c>
      <c r="BZ76" s="670">
        <v>2.58</v>
      </c>
      <c r="CA76" s="651"/>
      <c r="CB76" s="494"/>
      <c r="CC76" s="494"/>
      <c r="CD76" s="494"/>
      <c r="CE76" s="494"/>
      <c r="CF76" s="494"/>
      <c r="CG76" s="494"/>
      <c r="CH76" s="494"/>
      <c r="CI76" s="542"/>
      <c r="CJ76" s="543">
        <v>69</v>
      </c>
      <c r="CK76" s="544">
        <f t="shared" si="190"/>
        <v>0</v>
      </c>
      <c r="CL76" s="544">
        <f t="shared" si="191"/>
        <v>0</v>
      </c>
      <c r="CM76" s="669">
        <v>0.99</v>
      </c>
      <c r="CN76" s="670">
        <v>2.58</v>
      </c>
      <c r="CO76" s="651"/>
      <c r="CP76" s="494"/>
      <c r="CQ76" s="494"/>
      <c r="CR76" s="494"/>
      <c r="CS76" s="494"/>
      <c r="CT76" s="494"/>
      <c r="CU76" s="494"/>
      <c r="CV76" s="494"/>
      <c r="CW76" s="542"/>
      <c r="CX76" s="543">
        <v>69</v>
      </c>
      <c r="CY76" s="544">
        <f t="shared" si="192"/>
        <v>0</v>
      </c>
      <c r="CZ76" s="544">
        <f t="shared" si="193"/>
        <v>0</v>
      </c>
      <c r="DA76" s="669">
        <v>0.99</v>
      </c>
      <c r="DB76" s="670">
        <v>2.58</v>
      </c>
      <c r="DC76" s="651"/>
      <c r="DD76" s="494"/>
      <c r="DE76" s="494"/>
      <c r="DF76" s="494"/>
      <c r="DG76" s="494"/>
      <c r="DH76" s="494"/>
      <c r="DI76" s="494"/>
      <c r="DJ76" s="494"/>
      <c r="DK76" s="542"/>
      <c r="DL76" s="543">
        <v>69</v>
      </c>
      <c r="DM76" s="544">
        <f t="shared" si="194"/>
        <v>0</v>
      </c>
      <c r="DN76" s="544">
        <f t="shared" si="195"/>
        <v>0</v>
      </c>
      <c r="DO76" s="669">
        <v>0.99</v>
      </c>
      <c r="DP76" s="670">
        <v>2.58</v>
      </c>
      <c r="DQ76" s="651"/>
      <c r="DR76" s="494"/>
      <c r="DS76" s="494"/>
      <c r="DT76" s="494"/>
      <c r="DU76" s="494"/>
      <c r="DV76" s="494"/>
      <c r="DW76" s="494"/>
      <c r="DX76" s="494"/>
      <c r="DY76" s="542"/>
      <c r="DZ76" s="543">
        <v>69</v>
      </c>
      <c r="EA76" s="544">
        <f t="shared" si="196"/>
        <v>0</v>
      </c>
      <c r="EB76" s="544">
        <f t="shared" si="197"/>
        <v>0</v>
      </c>
      <c r="EC76" s="669">
        <v>0.99</v>
      </c>
      <c r="ED76" s="670">
        <v>2.58</v>
      </c>
      <c r="EE76" s="651"/>
      <c r="EF76" s="494"/>
      <c r="EG76" s="494"/>
      <c r="EH76" s="494"/>
      <c r="EI76" s="494"/>
      <c r="EJ76" s="494"/>
      <c r="EK76" s="494"/>
      <c r="EL76" s="494"/>
      <c r="EM76" s="542"/>
      <c r="EN76" s="543">
        <v>69</v>
      </c>
      <c r="EO76" s="544">
        <f t="shared" si="198"/>
        <v>0</v>
      </c>
      <c r="EP76" s="544">
        <f t="shared" si="199"/>
        <v>0</v>
      </c>
      <c r="EQ76" s="669">
        <v>0.99</v>
      </c>
      <c r="ER76" s="670">
        <v>2.58</v>
      </c>
      <c r="ES76" s="651"/>
      <c r="ET76" s="494"/>
      <c r="EU76" s="494"/>
      <c r="EV76" s="494"/>
      <c r="EW76" s="494"/>
      <c r="EX76" s="494"/>
      <c r="EY76" s="494"/>
      <c r="EZ76" s="622"/>
      <c r="FA76" s="542"/>
      <c r="FB76" s="543">
        <v>69</v>
      </c>
      <c r="FC76" s="544">
        <f t="shared" si="200"/>
        <v>0</v>
      </c>
      <c r="FD76" s="544">
        <f t="shared" si="201"/>
        <v>0</v>
      </c>
      <c r="FE76" s="669">
        <v>0.99</v>
      </c>
      <c r="FF76" s="670">
        <v>2.58</v>
      </c>
      <c r="FG76" s="651"/>
      <c r="FH76" s="494"/>
      <c r="FI76" s="494"/>
      <c r="FJ76" s="494"/>
      <c r="FK76" s="494"/>
      <c r="FL76" s="494"/>
      <c r="FM76" s="494"/>
      <c r="FO76" s="542"/>
      <c r="FP76" s="543">
        <v>69</v>
      </c>
      <c r="FQ76" s="544">
        <f t="shared" si="202"/>
        <v>0</v>
      </c>
      <c r="FR76" s="544">
        <f t="shared" si="203"/>
        <v>0</v>
      </c>
      <c r="FS76" s="669">
        <v>0.99</v>
      </c>
      <c r="FT76" s="670">
        <v>2.58</v>
      </c>
      <c r="FU76" s="651"/>
      <c r="FV76" s="494"/>
      <c r="FW76" s="494"/>
      <c r="FX76" s="494"/>
      <c r="FY76" s="494"/>
      <c r="FZ76" s="494"/>
      <c r="GA76" s="494"/>
      <c r="GB76" s="622"/>
      <c r="GC76" s="542"/>
      <c r="GD76" s="543">
        <v>69</v>
      </c>
      <c r="GE76" s="544">
        <f t="shared" si="204"/>
        <v>0</v>
      </c>
      <c r="GF76" s="544">
        <f t="shared" si="205"/>
        <v>0</v>
      </c>
      <c r="GG76" s="669">
        <v>0.99</v>
      </c>
      <c r="GH76" s="670">
        <v>2.58</v>
      </c>
      <c r="GI76" s="651"/>
      <c r="GJ76" s="494"/>
      <c r="GK76" s="494"/>
      <c r="GL76" s="494"/>
      <c r="GM76" s="494"/>
      <c r="GN76" s="494"/>
      <c r="GO76" s="494"/>
      <c r="GP76" s="551"/>
      <c r="GQ76" s="542"/>
      <c r="GR76" s="543">
        <v>69</v>
      </c>
      <c r="GS76" s="544">
        <f t="shared" si="206"/>
        <v>0</v>
      </c>
      <c r="GT76" s="544">
        <f t="shared" si="207"/>
        <v>0</v>
      </c>
      <c r="GU76" s="669">
        <v>0.99</v>
      </c>
      <c r="GV76" s="670">
        <v>2.58</v>
      </c>
      <c r="GW76" s="651"/>
      <c r="GX76" s="494"/>
      <c r="GY76" s="494"/>
      <c r="GZ76" s="494"/>
      <c r="HA76" s="494"/>
      <c r="HB76" s="494"/>
      <c r="HC76" s="494"/>
      <c r="HD76" s="552"/>
      <c r="HE76" s="542"/>
      <c r="HF76" s="543">
        <v>69</v>
      </c>
      <c r="HG76" s="544">
        <f t="shared" si="208"/>
        <v>0</v>
      </c>
      <c r="HH76" s="544">
        <f t="shared" si="209"/>
        <v>0</v>
      </c>
      <c r="HI76" s="669">
        <v>0.99</v>
      </c>
      <c r="HJ76" s="670">
        <v>2.58</v>
      </c>
      <c r="HK76" s="651"/>
      <c r="HL76" s="494"/>
      <c r="HM76" s="494"/>
      <c r="HN76" s="494"/>
      <c r="HO76" s="494"/>
      <c r="HP76" s="494"/>
      <c r="HQ76" s="494"/>
      <c r="HR76" s="552"/>
      <c r="HS76" s="542"/>
      <c r="HT76" s="543">
        <v>69</v>
      </c>
      <c r="HU76" s="544">
        <f t="shared" si="210"/>
        <v>0</v>
      </c>
      <c r="HV76" s="544">
        <f t="shared" si="211"/>
        <v>0</v>
      </c>
      <c r="HW76" s="669">
        <v>0.99</v>
      </c>
      <c r="HX76" s="670">
        <v>2.58</v>
      </c>
      <c r="HY76" s="651"/>
      <c r="HZ76" s="494"/>
      <c r="IA76" s="494"/>
      <c r="IB76" s="494"/>
      <c r="IC76" s="494"/>
      <c r="ID76" s="494"/>
      <c r="IE76" s="494"/>
      <c r="IF76" s="662"/>
      <c r="IG76" s="542"/>
      <c r="IH76" s="543">
        <v>69</v>
      </c>
      <c r="II76" s="544">
        <f t="shared" si="212"/>
        <v>0</v>
      </c>
      <c r="IJ76" s="544">
        <f t="shared" si="213"/>
        <v>0</v>
      </c>
      <c r="IK76" s="669">
        <v>0.99</v>
      </c>
      <c r="IL76" s="670">
        <v>2.58</v>
      </c>
      <c r="IM76" s="651"/>
      <c r="IN76" s="494"/>
      <c r="IO76" s="494"/>
      <c r="IP76" s="494"/>
      <c r="IQ76" s="494"/>
      <c r="IR76" s="494"/>
      <c r="IS76" s="494"/>
    </row>
    <row r="77" spans="1:253" s="497" customFormat="1">
      <c r="A77" s="494"/>
      <c r="B77" s="528"/>
      <c r="C77" s="542"/>
      <c r="D77" s="543">
        <v>70</v>
      </c>
      <c r="E77" s="544">
        <f t="shared" si="178"/>
        <v>0</v>
      </c>
      <c r="F77" s="544">
        <f t="shared" si="179"/>
        <v>0</v>
      </c>
      <c r="G77" s="669">
        <v>0.999</v>
      </c>
      <c r="H77" s="670">
        <v>3.29</v>
      </c>
      <c r="I77" s="651"/>
      <c r="J77" s="494"/>
      <c r="K77" s="494"/>
      <c r="L77" s="494"/>
      <c r="M77" s="494"/>
      <c r="N77" s="494"/>
      <c r="O77" s="494"/>
      <c r="P77" s="494"/>
      <c r="Q77" s="542"/>
      <c r="R77" s="543">
        <v>70</v>
      </c>
      <c r="S77" s="544">
        <f t="shared" si="180"/>
        <v>0</v>
      </c>
      <c r="T77" s="544">
        <f t="shared" si="181"/>
        <v>0</v>
      </c>
      <c r="U77" s="669">
        <v>0.999</v>
      </c>
      <c r="V77" s="670">
        <v>3.29</v>
      </c>
      <c r="W77" s="651"/>
      <c r="X77" s="494"/>
      <c r="Y77" s="494"/>
      <c r="Z77" s="494"/>
      <c r="AA77" s="494"/>
      <c r="AB77" s="494"/>
      <c r="AC77" s="494"/>
      <c r="AD77" s="494"/>
      <c r="AE77" s="542"/>
      <c r="AF77" s="543">
        <v>70</v>
      </c>
      <c r="AG77" s="544">
        <f t="shared" si="182"/>
        <v>0</v>
      </c>
      <c r="AH77" s="544">
        <f t="shared" si="183"/>
        <v>0</v>
      </c>
      <c r="AI77" s="669">
        <v>0.999</v>
      </c>
      <c r="AJ77" s="670">
        <v>3.29</v>
      </c>
      <c r="AK77" s="651"/>
      <c r="AL77" s="494"/>
      <c r="AM77" s="494"/>
      <c r="AN77" s="494"/>
      <c r="AO77" s="494"/>
      <c r="AP77" s="494"/>
      <c r="AQ77" s="494"/>
      <c r="AR77" s="494"/>
      <c r="AS77" s="542"/>
      <c r="AT77" s="543">
        <v>70</v>
      </c>
      <c r="AU77" s="544">
        <f t="shared" si="184"/>
        <v>0</v>
      </c>
      <c r="AV77" s="544">
        <f t="shared" si="185"/>
        <v>0</v>
      </c>
      <c r="AW77" s="669">
        <v>0.999</v>
      </c>
      <c r="AX77" s="670">
        <v>3.29</v>
      </c>
      <c r="AY77" s="651"/>
      <c r="AZ77" s="494"/>
      <c r="BA77" s="494"/>
      <c r="BB77" s="494"/>
      <c r="BC77" s="494"/>
      <c r="BD77" s="494"/>
      <c r="BE77" s="494"/>
      <c r="BF77" s="494"/>
      <c r="BG77" s="542"/>
      <c r="BH77" s="543">
        <v>70</v>
      </c>
      <c r="BI77" s="544">
        <f t="shared" si="186"/>
        <v>0</v>
      </c>
      <c r="BJ77" s="544">
        <f t="shared" si="187"/>
        <v>0</v>
      </c>
      <c r="BK77" s="669">
        <v>0.999</v>
      </c>
      <c r="BL77" s="670">
        <v>3.29</v>
      </c>
      <c r="BM77" s="651"/>
      <c r="BN77" s="494"/>
      <c r="BO77" s="494"/>
      <c r="BP77" s="494"/>
      <c r="BQ77" s="494"/>
      <c r="BR77" s="494"/>
      <c r="BS77" s="494"/>
      <c r="BT77" s="494"/>
      <c r="BU77" s="542"/>
      <c r="BV77" s="543">
        <v>70</v>
      </c>
      <c r="BW77" s="544">
        <f t="shared" si="188"/>
        <v>0</v>
      </c>
      <c r="BX77" s="544">
        <f t="shared" si="189"/>
        <v>0</v>
      </c>
      <c r="BY77" s="669">
        <v>0.999</v>
      </c>
      <c r="BZ77" s="670">
        <v>3.29</v>
      </c>
      <c r="CA77" s="651"/>
      <c r="CB77" s="494"/>
      <c r="CC77" s="494"/>
      <c r="CD77" s="494"/>
      <c r="CE77" s="494"/>
      <c r="CF77" s="494"/>
      <c r="CG77" s="494"/>
      <c r="CH77" s="494"/>
      <c r="CI77" s="542"/>
      <c r="CJ77" s="543">
        <v>70</v>
      </c>
      <c r="CK77" s="544">
        <f t="shared" si="190"/>
        <v>0</v>
      </c>
      <c r="CL77" s="544">
        <f t="shared" si="191"/>
        <v>0</v>
      </c>
      <c r="CM77" s="669">
        <v>0.999</v>
      </c>
      <c r="CN77" s="670">
        <v>3.29</v>
      </c>
      <c r="CO77" s="651"/>
      <c r="CP77" s="494"/>
      <c r="CQ77" s="494"/>
      <c r="CR77" s="494"/>
      <c r="CS77" s="494"/>
      <c r="CT77" s="494"/>
      <c r="CU77" s="494"/>
      <c r="CV77" s="494"/>
      <c r="CW77" s="542"/>
      <c r="CX77" s="543">
        <v>70</v>
      </c>
      <c r="CY77" s="544">
        <f t="shared" si="192"/>
        <v>0</v>
      </c>
      <c r="CZ77" s="544">
        <f t="shared" si="193"/>
        <v>0</v>
      </c>
      <c r="DA77" s="669">
        <v>0.999</v>
      </c>
      <c r="DB77" s="670">
        <v>3.29</v>
      </c>
      <c r="DC77" s="651"/>
      <c r="DD77" s="494"/>
      <c r="DE77" s="494"/>
      <c r="DF77" s="494"/>
      <c r="DG77" s="494"/>
      <c r="DH77" s="494"/>
      <c r="DI77" s="494"/>
      <c r="DJ77" s="494"/>
      <c r="DK77" s="542"/>
      <c r="DL77" s="543">
        <v>70</v>
      </c>
      <c r="DM77" s="544">
        <f t="shared" si="194"/>
        <v>0</v>
      </c>
      <c r="DN77" s="544">
        <f t="shared" si="195"/>
        <v>0</v>
      </c>
      <c r="DO77" s="669">
        <v>0.999</v>
      </c>
      <c r="DP77" s="670">
        <v>3.29</v>
      </c>
      <c r="DQ77" s="651"/>
      <c r="DR77" s="494"/>
      <c r="DS77" s="494"/>
      <c r="DT77" s="494"/>
      <c r="DU77" s="494"/>
      <c r="DV77" s="494"/>
      <c r="DW77" s="494"/>
      <c r="DX77" s="494"/>
      <c r="DY77" s="542"/>
      <c r="DZ77" s="543">
        <v>70</v>
      </c>
      <c r="EA77" s="544">
        <f t="shared" si="196"/>
        <v>0</v>
      </c>
      <c r="EB77" s="544">
        <f t="shared" si="197"/>
        <v>0</v>
      </c>
      <c r="EC77" s="669">
        <v>0.999</v>
      </c>
      <c r="ED77" s="670">
        <v>3.29</v>
      </c>
      <c r="EE77" s="651"/>
      <c r="EF77" s="494"/>
      <c r="EG77" s="494"/>
      <c r="EH77" s="494"/>
      <c r="EI77" s="494"/>
      <c r="EJ77" s="494"/>
      <c r="EK77" s="494"/>
      <c r="EL77" s="494"/>
      <c r="EM77" s="542"/>
      <c r="EN77" s="543">
        <v>70</v>
      </c>
      <c r="EO77" s="544">
        <f t="shared" si="198"/>
        <v>0</v>
      </c>
      <c r="EP77" s="544">
        <f t="shared" si="199"/>
        <v>0</v>
      </c>
      <c r="EQ77" s="669">
        <v>0.999</v>
      </c>
      <c r="ER77" s="670">
        <v>3.29</v>
      </c>
      <c r="ES77" s="651"/>
      <c r="ET77" s="494"/>
      <c r="EU77" s="494"/>
      <c r="EV77" s="494"/>
      <c r="EW77" s="494"/>
      <c r="EX77" s="494"/>
      <c r="EY77" s="494"/>
      <c r="EZ77" s="622"/>
      <c r="FA77" s="542"/>
      <c r="FB77" s="543">
        <v>70</v>
      </c>
      <c r="FC77" s="544">
        <f t="shared" si="200"/>
        <v>0</v>
      </c>
      <c r="FD77" s="544">
        <f t="shared" si="201"/>
        <v>0</v>
      </c>
      <c r="FE77" s="669">
        <v>0.999</v>
      </c>
      <c r="FF77" s="670">
        <v>3.29</v>
      </c>
      <c r="FG77" s="651"/>
      <c r="FH77" s="494"/>
      <c r="FI77" s="494"/>
      <c r="FJ77" s="494"/>
      <c r="FK77" s="494"/>
      <c r="FL77" s="494"/>
      <c r="FM77" s="494"/>
      <c r="FO77" s="542"/>
      <c r="FP77" s="543">
        <v>70</v>
      </c>
      <c r="FQ77" s="544">
        <f t="shared" si="202"/>
        <v>0</v>
      </c>
      <c r="FR77" s="544">
        <f t="shared" si="203"/>
        <v>0</v>
      </c>
      <c r="FS77" s="669">
        <v>0.999</v>
      </c>
      <c r="FT77" s="670">
        <v>3.29</v>
      </c>
      <c r="FU77" s="651"/>
      <c r="FV77" s="494"/>
      <c r="FW77" s="494"/>
      <c r="FX77" s="494"/>
      <c r="FY77" s="494"/>
      <c r="FZ77" s="494"/>
      <c r="GA77" s="494"/>
      <c r="GB77" s="622"/>
      <c r="GC77" s="542"/>
      <c r="GD77" s="543">
        <v>70</v>
      </c>
      <c r="GE77" s="544">
        <f t="shared" si="204"/>
        <v>0</v>
      </c>
      <c r="GF77" s="544">
        <f t="shared" si="205"/>
        <v>0</v>
      </c>
      <c r="GG77" s="669">
        <v>0.999</v>
      </c>
      <c r="GH77" s="670">
        <v>3.29</v>
      </c>
      <c r="GI77" s="651"/>
      <c r="GJ77" s="494"/>
      <c r="GK77" s="494"/>
      <c r="GL77" s="494"/>
      <c r="GM77" s="494"/>
      <c r="GN77" s="494"/>
      <c r="GO77" s="494"/>
      <c r="GP77" s="551"/>
      <c r="GQ77" s="542"/>
      <c r="GR77" s="543">
        <v>70</v>
      </c>
      <c r="GS77" s="544">
        <f t="shared" si="206"/>
        <v>0</v>
      </c>
      <c r="GT77" s="544">
        <f t="shared" si="207"/>
        <v>0</v>
      </c>
      <c r="GU77" s="669">
        <v>0.999</v>
      </c>
      <c r="GV77" s="670">
        <v>3.29</v>
      </c>
      <c r="GW77" s="651"/>
      <c r="GX77" s="494"/>
      <c r="GY77" s="494"/>
      <c r="GZ77" s="494"/>
      <c r="HA77" s="494"/>
      <c r="HB77" s="494"/>
      <c r="HC77" s="494"/>
      <c r="HD77" s="552"/>
      <c r="HE77" s="542"/>
      <c r="HF77" s="543">
        <v>70</v>
      </c>
      <c r="HG77" s="544">
        <f t="shared" si="208"/>
        <v>0</v>
      </c>
      <c r="HH77" s="544">
        <f t="shared" si="209"/>
        <v>0</v>
      </c>
      <c r="HI77" s="669">
        <v>0.999</v>
      </c>
      <c r="HJ77" s="670">
        <v>3.29</v>
      </c>
      <c r="HK77" s="651"/>
      <c r="HL77" s="494"/>
      <c r="HM77" s="494"/>
      <c r="HN77" s="494"/>
      <c r="HO77" s="494"/>
      <c r="HP77" s="494"/>
      <c r="HQ77" s="494"/>
      <c r="HR77" s="552"/>
      <c r="HS77" s="542"/>
      <c r="HT77" s="543">
        <v>70</v>
      </c>
      <c r="HU77" s="544">
        <f t="shared" si="210"/>
        <v>0</v>
      </c>
      <c r="HV77" s="544">
        <f t="shared" si="211"/>
        <v>0</v>
      </c>
      <c r="HW77" s="669">
        <v>0.999</v>
      </c>
      <c r="HX77" s="670">
        <v>3.29</v>
      </c>
      <c r="HY77" s="651"/>
      <c r="HZ77" s="494"/>
      <c r="IA77" s="494"/>
      <c r="IB77" s="494"/>
      <c r="IC77" s="494"/>
      <c r="ID77" s="494"/>
      <c r="IE77" s="494"/>
      <c r="IF77" s="662"/>
      <c r="IG77" s="542"/>
      <c r="IH77" s="543">
        <v>70</v>
      </c>
      <c r="II77" s="544">
        <f t="shared" si="212"/>
        <v>0</v>
      </c>
      <c r="IJ77" s="544">
        <f t="shared" si="213"/>
        <v>0</v>
      </c>
      <c r="IK77" s="669">
        <v>0.999</v>
      </c>
      <c r="IL77" s="670">
        <v>3.29</v>
      </c>
      <c r="IM77" s="651"/>
      <c r="IN77" s="494"/>
      <c r="IO77" s="494"/>
      <c r="IP77" s="494"/>
      <c r="IQ77" s="494"/>
      <c r="IR77" s="494"/>
      <c r="IS77" s="494"/>
    </row>
    <row r="78" spans="1:253" s="497" customFormat="1">
      <c r="A78" s="494"/>
      <c r="B78" s="528"/>
      <c r="C78" s="542"/>
      <c r="D78" s="543">
        <v>71</v>
      </c>
      <c r="E78" s="544">
        <f t="shared" si="178"/>
        <v>0</v>
      </c>
      <c r="F78" s="544">
        <f t="shared" si="179"/>
        <v>0</v>
      </c>
      <c r="G78" s="494"/>
      <c r="H78" s="494"/>
      <c r="I78" s="494"/>
      <c r="J78" s="494"/>
      <c r="K78" s="494"/>
      <c r="L78" s="494"/>
      <c r="M78" s="494"/>
      <c r="N78" s="496"/>
      <c r="O78" s="494"/>
      <c r="P78" s="494"/>
      <c r="Q78" s="542"/>
      <c r="R78" s="543">
        <v>71</v>
      </c>
      <c r="S78" s="544">
        <f t="shared" si="180"/>
        <v>0</v>
      </c>
      <c r="T78" s="544">
        <f t="shared" si="181"/>
        <v>0</v>
      </c>
      <c r="U78" s="494"/>
      <c r="V78" s="651"/>
      <c r="W78" s="651"/>
      <c r="X78" s="494"/>
      <c r="Y78" s="494"/>
      <c r="Z78" s="494"/>
      <c r="AA78" s="494"/>
      <c r="AB78" s="494"/>
      <c r="AC78" s="494"/>
      <c r="AD78" s="494"/>
      <c r="AE78" s="542"/>
      <c r="AF78" s="543">
        <v>71</v>
      </c>
      <c r="AG78" s="544">
        <f t="shared" si="182"/>
        <v>0</v>
      </c>
      <c r="AH78" s="544">
        <f t="shared" si="183"/>
        <v>0</v>
      </c>
      <c r="AI78" s="494"/>
      <c r="AJ78" s="651"/>
      <c r="AK78" s="651"/>
      <c r="AL78" s="494"/>
      <c r="AM78" s="494"/>
      <c r="AN78" s="494"/>
      <c r="AO78" s="494"/>
      <c r="AP78" s="494"/>
      <c r="AQ78" s="494"/>
      <c r="AR78" s="494"/>
      <c r="AS78" s="542"/>
      <c r="AT78" s="543">
        <v>71</v>
      </c>
      <c r="AU78" s="544">
        <f t="shared" si="184"/>
        <v>0</v>
      </c>
      <c r="AV78" s="544">
        <f t="shared" si="185"/>
        <v>0</v>
      </c>
      <c r="AW78" s="494"/>
      <c r="AX78" s="494"/>
      <c r="AY78" s="494"/>
      <c r="AZ78" s="494"/>
      <c r="BA78" s="494"/>
      <c r="BB78" s="494"/>
      <c r="BC78" s="494"/>
      <c r="BD78" s="558"/>
      <c r="BE78" s="495"/>
      <c r="BF78" s="494"/>
      <c r="BG78" s="542"/>
      <c r="BH78" s="543">
        <v>71</v>
      </c>
      <c r="BI78" s="544">
        <f t="shared" si="186"/>
        <v>0</v>
      </c>
      <c r="BJ78" s="544">
        <f t="shared" si="187"/>
        <v>0</v>
      </c>
      <c r="BK78" s="494"/>
      <c r="BL78" s="651"/>
      <c r="BM78" s="651"/>
      <c r="BN78" s="494"/>
      <c r="BO78" s="494"/>
      <c r="BP78" s="494"/>
      <c r="BQ78" s="494"/>
      <c r="BR78" s="494"/>
      <c r="BS78" s="494"/>
      <c r="BT78" s="494"/>
      <c r="BU78" s="542"/>
      <c r="BV78" s="543">
        <v>71</v>
      </c>
      <c r="BW78" s="544">
        <f t="shared" si="188"/>
        <v>0</v>
      </c>
      <c r="BX78" s="544">
        <f t="shared" si="189"/>
        <v>0</v>
      </c>
      <c r="BY78" s="494"/>
      <c r="BZ78" s="494"/>
      <c r="CA78" s="494"/>
      <c r="CB78" s="494"/>
      <c r="CC78" s="494"/>
      <c r="CD78" s="494"/>
      <c r="CE78" s="494"/>
      <c r="CF78" s="558"/>
      <c r="CG78" s="495"/>
      <c r="CH78" s="494"/>
      <c r="CI78" s="542"/>
      <c r="CJ78" s="543">
        <v>71</v>
      </c>
      <c r="CK78" s="544">
        <f t="shared" si="190"/>
        <v>0</v>
      </c>
      <c r="CL78" s="544">
        <f t="shared" si="191"/>
        <v>0</v>
      </c>
      <c r="CM78" s="494"/>
      <c r="CN78" s="494"/>
      <c r="CO78" s="494"/>
      <c r="CP78" s="494"/>
      <c r="CQ78" s="494"/>
      <c r="CR78" s="494"/>
      <c r="CS78" s="494"/>
      <c r="CT78" s="558"/>
      <c r="CU78" s="495"/>
      <c r="CV78" s="494"/>
      <c r="CW78" s="542"/>
      <c r="CX78" s="543">
        <v>71</v>
      </c>
      <c r="CY78" s="544">
        <f t="shared" si="192"/>
        <v>0</v>
      </c>
      <c r="CZ78" s="544">
        <f t="shared" si="193"/>
        <v>0</v>
      </c>
      <c r="DA78" s="494"/>
      <c r="DB78" s="651"/>
      <c r="DC78" s="651"/>
      <c r="DD78" s="494"/>
      <c r="DE78" s="494"/>
      <c r="DF78" s="494"/>
      <c r="DG78" s="494"/>
      <c r="DH78" s="494"/>
      <c r="DI78" s="494"/>
      <c r="DJ78" s="494"/>
      <c r="DK78" s="542"/>
      <c r="DL78" s="543">
        <v>71</v>
      </c>
      <c r="DM78" s="544">
        <f t="shared" si="194"/>
        <v>0</v>
      </c>
      <c r="DN78" s="544">
        <f t="shared" si="195"/>
        <v>0</v>
      </c>
      <c r="DO78" s="494"/>
      <c r="DP78" s="494"/>
      <c r="DQ78" s="494"/>
      <c r="DR78" s="494"/>
      <c r="DS78" s="494"/>
      <c r="DT78" s="494"/>
      <c r="DU78" s="494"/>
      <c r="DV78" s="558"/>
      <c r="DW78" s="495"/>
      <c r="DX78" s="494"/>
      <c r="DY78" s="542"/>
      <c r="DZ78" s="543">
        <v>71</v>
      </c>
      <c r="EA78" s="544">
        <f t="shared" si="196"/>
        <v>0</v>
      </c>
      <c r="EB78" s="544">
        <f t="shared" si="197"/>
        <v>0</v>
      </c>
      <c r="EC78" s="494"/>
      <c r="ED78" s="651"/>
      <c r="EE78" s="651"/>
      <c r="EF78" s="494"/>
      <c r="EG78" s="494"/>
      <c r="EH78" s="494"/>
      <c r="EI78" s="494"/>
      <c r="EJ78" s="494"/>
      <c r="EK78" s="494"/>
      <c r="EL78" s="494"/>
      <c r="EM78" s="542"/>
      <c r="EN78" s="543">
        <v>71</v>
      </c>
      <c r="EO78" s="544">
        <f t="shared" si="198"/>
        <v>0</v>
      </c>
      <c r="EP78" s="544">
        <f t="shared" si="199"/>
        <v>0</v>
      </c>
      <c r="EQ78" s="494"/>
      <c r="ER78" s="651"/>
      <c r="ES78" s="651"/>
      <c r="ET78" s="494"/>
      <c r="EU78" s="494"/>
      <c r="EV78" s="494"/>
      <c r="EW78" s="494"/>
      <c r="EX78" s="494"/>
      <c r="EY78" s="494"/>
      <c r="EZ78" s="622"/>
      <c r="FA78" s="542"/>
      <c r="FB78" s="543">
        <v>71</v>
      </c>
      <c r="FC78" s="544">
        <f t="shared" si="200"/>
        <v>0</v>
      </c>
      <c r="FD78" s="544">
        <f t="shared" si="201"/>
        <v>0</v>
      </c>
      <c r="FE78" s="494"/>
      <c r="FF78" s="651"/>
      <c r="FG78" s="651"/>
      <c r="FH78" s="494"/>
      <c r="FI78" s="494"/>
      <c r="FJ78" s="494"/>
      <c r="FK78" s="494"/>
      <c r="FL78" s="494"/>
      <c r="FM78" s="494"/>
      <c r="FO78" s="542"/>
      <c r="FP78" s="543">
        <v>71</v>
      </c>
      <c r="FQ78" s="544">
        <f t="shared" si="202"/>
        <v>0</v>
      </c>
      <c r="FR78" s="544">
        <f t="shared" si="203"/>
        <v>0</v>
      </c>
      <c r="FS78" s="494"/>
      <c r="FT78" s="651"/>
      <c r="FU78" s="651"/>
      <c r="FV78" s="494"/>
      <c r="FW78" s="494"/>
      <c r="FX78" s="494"/>
      <c r="FY78" s="494"/>
      <c r="FZ78" s="494"/>
      <c r="GA78" s="494"/>
      <c r="GB78" s="622"/>
      <c r="GC78" s="542"/>
      <c r="GD78" s="543">
        <v>71</v>
      </c>
      <c r="GE78" s="544">
        <f t="shared" si="204"/>
        <v>0</v>
      </c>
      <c r="GF78" s="544">
        <f t="shared" si="205"/>
        <v>0</v>
      </c>
      <c r="GG78" s="494"/>
      <c r="GH78" s="651"/>
      <c r="GI78" s="651"/>
      <c r="GJ78" s="494"/>
      <c r="GK78" s="494"/>
      <c r="GL78" s="494"/>
      <c r="GM78" s="494"/>
      <c r="GN78" s="494"/>
      <c r="GO78" s="494"/>
      <c r="GP78" s="551"/>
      <c r="GQ78" s="542"/>
      <c r="GR78" s="543">
        <v>71</v>
      </c>
      <c r="GS78" s="544">
        <f t="shared" si="206"/>
        <v>0</v>
      </c>
      <c r="GT78" s="544">
        <f t="shared" si="207"/>
        <v>0</v>
      </c>
      <c r="GU78" s="494"/>
      <c r="GV78" s="651"/>
      <c r="GW78" s="651"/>
      <c r="GX78" s="494"/>
      <c r="GY78" s="494"/>
      <c r="GZ78" s="494"/>
      <c r="HA78" s="494"/>
      <c r="HB78" s="494"/>
      <c r="HC78" s="494"/>
      <c r="HD78" s="552"/>
      <c r="HE78" s="542"/>
      <c r="HF78" s="543">
        <v>71</v>
      </c>
      <c r="HG78" s="544">
        <f t="shared" si="208"/>
        <v>0</v>
      </c>
      <c r="HH78" s="544">
        <f t="shared" si="209"/>
        <v>0</v>
      </c>
      <c r="HI78" s="494"/>
      <c r="HJ78" s="651"/>
      <c r="HK78" s="651"/>
      <c r="HL78" s="494"/>
      <c r="HM78" s="494"/>
      <c r="HN78" s="494"/>
      <c r="HO78" s="494"/>
      <c r="HP78" s="494"/>
      <c r="HQ78" s="494"/>
      <c r="HR78" s="552"/>
      <c r="HS78" s="542"/>
      <c r="HT78" s="543">
        <v>71</v>
      </c>
      <c r="HU78" s="544">
        <f t="shared" si="210"/>
        <v>0</v>
      </c>
      <c r="HV78" s="544">
        <f t="shared" si="211"/>
        <v>0</v>
      </c>
      <c r="HW78" s="494"/>
      <c r="HX78" s="651"/>
      <c r="HY78" s="651"/>
      <c r="HZ78" s="494"/>
      <c r="IA78" s="494"/>
      <c r="IB78" s="494"/>
      <c r="IC78" s="494"/>
      <c r="ID78" s="494"/>
      <c r="IE78" s="494"/>
      <c r="IG78" s="542"/>
      <c r="IH78" s="543">
        <v>71</v>
      </c>
      <c r="II78" s="544">
        <f t="shared" si="212"/>
        <v>0</v>
      </c>
      <c r="IJ78" s="544">
        <f t="shared" si="213"/>
        <v>0</v>
      </c>
      <c r="IK78" s="494"/>
      <c r="IL78" s="651"/>
      <c r="IM78" s="651"/>
      <c r="IN78" s="494"/>
      <c r="IO78" s="494"/>
      <c r="IP78" s="494"/>
      <c r="IQ78" s="494"/>
      <c r="IR78" s="494"/>
      <c r="IS78" s="494"/>
    </row>
    <row r="79" spans="1:253" s="497" customFormat="1">
      <c r="A79" s="494"/>
      <c r="B79" s="528"/>
      <c r="C79" s="542"/>
      <c r="D79" s="543">
        <v>72</v>
      </c>
      <c r="E79" s="544">
        <f t="shared" si="178"/>
        <v>0</v>
      </c>
      <c r="F79" s="544">
        <f t="shared" si="179"/>
        <v>0</v>
      </c>
      <c r="G79" s="494"/>
      <c r="H79" s="494"/>
      <c r="I79" s="494"/>
      <c r="J79" s="494"/>
      <c r="K79" s="494"/>
      <c r="L79" s="494"/>
      <c r="M79" s="494"/>
      <c r="N79" s="558"/>
      <c r="O79" s="495"/>
      <c r="P79" s="494"/>
      <c r="Q79" s="542"/>
      <c r="R79" s="543">
        <v>72</v>
      </c>
      <c r="S79" s="544">
        <f t="shared" si="180"/>
        <v>0</v>
      </c>
      <c r="T79" s="544">
        <f t="shared" si="181"/>
        <v>0</v>
      </c>
      <c r="U79" s="494"/>
      <c r="V79" s="651"/>
      <c r="W79" s="651"/>
      <c r="X79" s="494"/>
      <c r="Y79" s="494"/>
      <c r="Z79" s="494"/>
      <c r="AA79" s="494"/>
      <c r="AB79" s="494"/>
      <c r="AC79" s="494"/>
      <c r="AD79" s="494"/>
      <c r="AE79" s="542"/>
      <c r="AF79" s="543">
        <v>72</v>
      </c>
      <c r="AG79" s="544">
        <f t="shared" si="182"/>
        <v>0</v>
      </c>
      <c r="AH79" s="544">
        <f t="shared" si="183"/>
        <v>0</v>
      </c>
      <c r="AI79" s="494"/>
      <c r="AJ79" s="494"/>
      <c r="AK79" s="494"/>
      <c r="AL79" s="494"/>
      <c r="AM79" s="494"/>
      <c r="AN79" s="494"/>
      <c r="AO79" s="494"/>
      <c r="AP79" s="558"/>
      <c r="AQ79" s="495"/>
      <c r="AR79" s="494"/>
      <c r="AS79" s="542"/>
      <c r="AT79" s="543">
        <v>72</v>
      </c>
      <c r="AU79" s="544">
        <f t="shared" si="184"/>
        <v>0</v>
      </c>
      <c r="AV79" s="544">
        <f t="shared" si="185"/>
        <v>0</v>
      </c>
      <c r="AW79" s="494"/>
      <c r="AX79" s="494"/>
      <c r="AY79" s="494"/>
      <c r="AZ79" s="494"/>
      <c r="BA79" s="494"/>
      <c r="BB79" s="494"/>
      <c r="BC79" s="494"/>
      <c r="BD79" s="558"/>
      <c r="BE79" s="495"/>
      <c r="BF79" s="494"/>
      <c r="BG79" s="542"/>
      <c r="BH79" s="543">
        <v>72</v>
      </c>
      <c r="BI79" s="544">
        <f t="shared" si="186"/>
        <v>0</v>
      </c>
      <c r="BJ79" s="544">
        <f t="shared" si="187"/>
        <v>0</v>
      </c>
      <c r="BK79" s="494"/>
      <c r="BL79" s="651"/>
      <c r="BM79" s="651"/>
      <c r="BN79" s="494"/>
      <c r="BO79" s="494"/>
      <c r="BP79" s="494"/>
      <c r="BQ79" s="494"/>
      <c r="BR79" s="494"/>
      <c r="BS79" s="494"/>
      <c r="BT79" s="494"/>
      <c r="BU79" s="542"/>
      <c r="BV79" s="543">
        <v>72</v>
      </c>
      <c r="BW79" s="544">
        <f t="shared" si="188"/>
        <v>0</v>
      </c>
      <c r="BX79" s="544">
        <f t="shared" si="189"/>
        <v>0</v>
      </c>
      <c r="BY79" s="494"/>
      <c r="BZ79" s="494"/>
      <c r="CA79" s="494"/>
      <c r="CB79" s="494"/>
      <c r="CC79" s="494"/>
      <c r="CD79" s="494"/>
      <c r="CE79" s="494"/>
      <c r="CF79" s="558"/>
      <c r="CG79" s="495"/>
      <c r="CH79" s="494"/>
      <c r="CI79" s="542"/>
      <c r="CJ79" s="543">
        <v>72</v>
      </c>
      <c r="CK79" s="544">
        <f t="shared" si="190"/>
        <v>0</v>
      </c>
      <c r="CL79" s="544">
        <f t="shared" si="191"/>
        <v>0</v>
      </c>
      <c r="CM79" s="494"/>
      <c r="CN79" s="494"/>
      <c r="CO79" s="494"/>
      <c r="CP79" s="494"/>
      <c r="CQ79" s="494"/>
      <c r="CR79" s="494"/>
      <c r="CS79" s="494"/>
      <c r="CT79" s="558"/>
      <c r="CU79" s="495"/>
      <c r="CV79" s="494"/>
      <c r="CW79" s="542"/>
      <c r="CX79" s="543">
        <v>72</v>
      </c>
      <c r="CY79" s="544">
        <f t="shared" si="192"/>
        <v>0</v>
      </c>
      <c r="CZ79" s="544">
        <f t="shared" si="193"/>
        <v>0</v>
      </c>
      <c r="DA79" s="494"/>
      <c r="DB79" s="494"/>
      <c r="DC79" s="494"/>
      <c r="DD79" s="494"/>
      <c r="DE79" s="494"/>
      <c r="DF79" s="494"/>
      <c r="DG79" s="494"/>
      <c r="DH79" s="558"/>
      <c r="DI79" s="495"/>
      <c r="DJ79" s="494"/>
      <c r="DK79" s="542"/>
      <c r="DL79" s="543">
        <v>72</v>
      </c>
      <c r="DM79" s="544">
        <f t="shared" si="194"/>
        <v>0</v>
      </c>
      <c r="DN79" s="544">
        <f t="shared" si="195"/>
        <v>0</v>
      </c>
      <c r="DO79" s="494"/>
      <c r="DP79" s="494"/>
      <c r="DQ79" s="494"/>
      <c r="DR79" s="494"/>
      <c r="DS79" s="494"/>
      <c r="DT79" s="494"/>
      <c r="DU79" s="494"/>
      <c r="DV79" s="558"/>
      <c r="DW79" s="495"/>
      <c r="DX79" s="494"/>
      <c r="DY79" s="542"/>
      <c r="DZ79" s="543">
        <v>72</v>
      </c>
      <c r="EA79" s="544">
        <f t="shared" si="196"/>
        <v>0</v>
      </c>
      <c r="EB79" s="544">
        <f t="shared" si="197"/>
        <v>0</v>
      </c>
      <c r="EC79" s="494"/>
      <c r="ED79" s="494"/>
      <c r="EE79" s="494"/>
      <c r="EF79" s="494"/>
      <c r="EG79" s="494"/>
      <c r="EH79" s="494"/>
      <c r="EI79" s="494"/>
      <c r="EJ79" s="558"/>
      <c r="EK79" s="495"/>
      <c r="EL79" s="494"/>
      <c r="EM79" s="542"/>
      <c r="EN79" s="543">
        <v>72</v>
      </c>
      <c r="EO79" s="544">
        <f t="shared" si="198"/>
        <v>0</v>
      </c>
      <c r="EP79" s="544">
        <f t="shared" si="199"/>
        <v>0</v>
      </c>
      <c r="EQ79" s="494"/>
      <c r="ER79" s="494"/>
      <c r="ES79" s="494"/>
      <c r="ET79" s="494"/>
      <c r="EU79" s="494"/>
      <c r="EV79" s="494"/>
      <c r="EW79" s="494"/>
      <c r="EX79" s="558"/>
      <c r="EY79" s="495"/>
      <c r="EZ79" s="622"/>
      <c r="FA79" s="542"/>
      <c r="FB79" s="543">
        <v>72</v>
      </c>
      <c r="FC79" s="544">
        <f t="shared" si="200"/>
        <v>0</v>
      </c>
      <c r="FD79" s="544">
        <f t="shared" si="201"/>
        <v>0</v>
      </c>
      <c r="FE79" s="494"/>
      <c r="FF79" s="494"/>
      <c r="FG79" s="494"/>
      <c r="FH79" s="494"/>
      <c r="FI79" s="494"/>
      <c r="FJ79" s="494"/>
      <c r="FK79" s="494"/>
      <c r="FL79" s="558"/>
      <c r="FM79" s="495"/>
      <c r="FO79" s="542"/>
      <c r="FP79" s="543">
        <v>72</v>
      </c>
      <c r="FQ79" s="544">
        <f t="shared" si="202"/>
        <v>0</v>
      </c>
      <c r="FR79" s="544">
        <f t="shared" si="203"/>
        <v>0</v>
      </c>
      <c r="FS79" s="494"/>
      <c r="FT79" s="494"/>
      <c r="FU79" s="494"/>
      <c r="FV79" s="494"/>
      <c r="FW79" s="494"/>
      <c r="FX79" s="494"/>
      <c r="FY79" s="494"/>
      <c r="FZ79" s="558"/>
      <c r="GA79" s="495"/>
      <c r="GB79" s="622"/>
      <c r="GC79" s="542"/>
      <c r="GD79" s="543">
        <v>72</v>
      </c>
      <c r="GE79" s="544">
        <f t="shared" si="204"/>
        <v>0</v>
      </c>
      <c r="GF79" s="544">
        <f t="shared" si="205"/>
        <v>0</v>
      </c>
      <c r="GG79" s="494"/>
      <c r="GH79" s="494"/>
      <c r="GI79" s="494"/>
      <c r="GJ79" s="494"/>
      <c r="GK79" s="494"/>
      <c r="GL79" s="494"/>
      <c r="GM79" s="494"/>
      <c r="GN79" s="558"/>
      <c r="GO79" s="495"/>
      <c r="GP79" s="551"/>
      <c r="GQ79" s="542"/>
      <c r="GR79" s="543">
        <v>72</v>
      </c>
      <c r="GS79" s="544">
        <f t="shared" si="206"/>
        <v>0</v>
      </c>
      <c r="GT79" s="544">
        <f t="shared" si="207"/>
        <v>0</v>
      </c>
      <c r="GU79" s="494"/>
      <c r="GV79" s="494"/>
      <c r="GW79" s="494"/>
      <c r="GX79" s="494"/>
      <c r="GY79" s="494"/>
      <c r="GZ79" s="494"/>
      <c r="HA79" s="494"/>
      <c r="HB79" s="558"/>
      <c r="HC79" s="495"/>
      <c r="HD79" s="552"/>
      <c r="HE79" s="542"/>
      <c r="HF79" s="543">
        <v>72</v>
      </c>
      <c r="HG79" s="544">
        <f t="shared" si="208"/>
        <v>0</v>
      </c>
      <c r="HH79" s="544">
        <f t="shared" si="209"/>
        <v>0</v>
      </c>
      <c r="HI79" s="494"/>
      <c r="HJ79" s="494"/>
      <c r="HK79" s="494"/>
      <c r="HL79" s="494"/>
      <c r="HM79" s="494"/>
      <c r="HN79" s="494"/>
      <c r="HO79" s="494"/>
      <c r="HP79" s="558"/>
      <c r="HQ79" s="495"/>
      <c r="HR79" s="552"/>
      <c r="HS79" s="542"/>
      <c r="HT79" s="543">
        <v>72</v>
      </c>
      <c r="HU79" s="544">
        <f t="shared" si="210"/>
        <v>0</v>
      </c>
      <c r="HV79" s="544">
        <f t="shared" si="211"/>
        <v>0</v>
      </c>
      <c r="HW79" s="494"/>
      <c r="HX79" s="494"/>
      <c r="HY79" s="494"/>
      <c r="HZ79" s="494"/>
      <c r="IA79" s="494"/>
      <c r="IB79" s="494"/>
      <c r="IC79" s="494"/>
      <c r="ID79" s="558"/>
      <c r="IE79" s="495"/>
      <c r="IG79" s="542"/>
      <c r="IH79" s="543">
        <v>72</v>
      </c>
      <c r="II79" s="544">
        <f t="shared" si="212"/>
        <v>0</v>
      </c>
      <c r="IJ79" s="544">
        <f t="shared" si="213"/>
        <v>0</v>
      </c>
      <c r="IK79" s="494"/>
      <c r="IL79" s="494"/>
      <c r="IM79" s="494"/>
      <c r="IN79" s="494"/>
      <c r="IO79" s="494"/>
      <c r="IP79" s="494"/>
      <c r="IQ79" s="494"/>
      <c r="IR79" s="558"/>
      <c r="IS79" s="495"/>
    </row>
    <row r="80" spans="1:253" s="497" customFormat="1">
      <c r="A80" s="494"/>
      <c r="B80" s="528"/>
      <c r="C80" s="542"/>
      <c r="D80" s="543">
        <v>73</v>
      </c>
      <c r="E80" s="544">
        <f t="shared" si="178"/>
        <v>0</v>
      </c>
      <c r="F80" s="544">
        <f t="shared" si="179"/>
        <v>0</v>
      </c>
      <c r="G80" s="494"/>
      <c r="H80" s="494"/>
      <c r="I80" s="494"/>
      <c r="J80" s="494"/>
      <c r="K80" s="494"/>
      <c r="L80" s="494"/>
      <c r="M80" s="494"/>
      <c r="N80" s="558"/>
      <c r="O80" s="495"/>
      <c r="P80" s="494"/>
      <c r="Q80" s="542"/>
      <c r="R80" s="543">
        <v>73</v>
      </c>
      <c r="S80" s="544">
        <f t="shared" si="180"/>
        <v>0</v>
      </c>
      <c r="T80" s="544">
        <f t="shared" si="181"/>
        <v>0</v>
      </c>
      <c r="U80" s="494"/>
      <c r="V80" s="494"/>
      <c r="W80" s="651"/>
      <c r="X80" s="494"/>
      <c r="Y80" s="494"/>
      <c r="Z80" s="494"/>
      <c r="AA80" s="494"/>
      <c r="AB80" s="494"/>
      <c r="AC80" s="494"/>
      <c r="AD80" s="494"/>
      <c r="AE80" s="542"/>
      <c r="AF80" s="543">
        <v>73</v>
      </c>
      <c r="AG80" s="544">
        <f t="shared" si="182"/>
        <v>0</v>
      </c>
      <c r="AH80" s="544">
        <f t="shared" si="183"/>
        <v>0</v>
      </c>
      <c r="AI80" s="494"/>
      <c r="AJ80" s="494"/>
      <c r="AK80" s="494"/>
      <c r="AL80" s="494"/>
      <c r="AM80" s="494"/>
      <c r="AN80" s="494"/>
      <c r="AO80" s="494"/>
      <c r="AP80" s="558"/>
      <c r="AQ80" s="495"/>
      <c r="AR80" s="494"/>
      <c r="AS80" s="542"/>
      <c r="AT80" s="543">
        <v>73</v>
      </c>
      <c r="AU80" s="544">
        <f t="shared" si="184"/>
        <v>0</v>
      </c>
      <c r="AV80" s="544">
        <f t="shared" si="185"/>
        <v>0</v>
      </c>
      <c r="AW80" s="494"/>
      <c r="AX80" s="494"/>
      <c r="AY80" s="494"/>
      <c r="AZ80" s="494"/>
      <c r="BA80" s="494"/>
      <c r="BB80" s="494"/>
      <c r="BC80" s="494"/>
      <c r="BD80" s="558"/>
      <c r="BE80" s="495"/>
      <c r="BF80" s="494"/>
      <c r="BG80" s="542"/>
      <c r="BH80" s="543">
        <v>73</v>
      </c>
      <c r="BI80" s="544">
        <f t="shared" si="186"/>
        <v>0</v>
      </c>
      <c r="BJ80" s="544">
        <f t="shared" si="187"/>
        <v>0</v>
      </c>
      <c r="BK80" s="494"/>
      <c r="BL80" s="494"/>
      <c r="BM80" s="494"/>
      <c r="BN80" s="494"/>
      <c r="BO80" s="494"/>
      <c r="BP80" s="494"/>
      <c r="BQ80" s="494"/>
      <c r="BR80" s="558"/>
      <c r="BS80" s="495"/>
      <c r="BT80" s="494"/>
      <c r="BU80" s="542"/>
      <c r="BV80" s="543">
        <v>73</v>
      </c>
      <c r="BW80" s="544">
        <f t="shared" si="188"/>
        <v>0</v>
      </c>
      <c r="BX80" s="544">
        <f t="shared" si="189"/>
        <v>0</v>
      </c>
      <c r="BY80" s="494"/>
      <c r="BZ80" s="494"/>
      <c r="CA80" s="494"/>
      <c r="CB80" s="494"/>
      <c r="CC80" s="494"/>
      <c r="CD80" s="494"/>
      <c r="CE80" s="494"/>
      <c r="CF80" s="558"/>
      <c r="CG80" s="495"/>
      <c r="CH80" s="494"/>
      <c r="CI80" s="542"/>
      <c r="CJ80" s="543">
        <v>73</v>
      </c>
      <c r="CK80" s="544">
        <f t="shared" si="190"/>
        <v>0</v>
      </c>
      <c r="CL80" s="544">
        <f t="shared" si="191"/>
        <v>0</v>
      </c>
      <c r="CM80" s="494"/>
      <c r="CN80" s="494"/>
      <c r="CO80" s="494"/>
      <c r="CP80" s="494"/>
      <c r="CQ80" s="494"/>
      <c r="CR80" s="494"/>
      <c r="CS80" s="494"/>
      <c r="CT80" s="558"/>
      <c r="CU80" s="495"/>
      <c r="CV80" s="494"/>
      <c r="CW80" s="542"/>
      <c r="CX80" s="543">
        <v>73</v>
      </c>
      <c r="CY80" s="544">
        <f t="shared" si="192"/>
        <v>0</v>
      </c>
      <c r="CZ80" s="544">
        <f t="shared" si="193"/>
        <v>0</v>
      </c>
      <c r="DA80" s="494"/>
      <c r="DB80" s="494"/>
      <c r="DC80" s="494"/>
      <c r="DD80" s="494"/>
      <c r="DE80" s="494"/>
      <c r="DF80" s="494"/>
      <c r="DG80" s="494"/>
      <c r="DH80" s="558"/>
      <c r="DI80" s="495"/>
      <c r="DJ80" s="494"/>
      <c r="DK80" s="542"/>
      <c r="DL80" s="543">
        <v>73</v>
      </c>
      <c r="DM80" s="544">
        <f t="shared" si="194"/>
        <v>0</v>
      </c>
      <c r="DN80" s="544">
        <f t="shared" si="195"/>
        <v>0</v>
      </c>
      <c r="DO80" s="494"/>
      <c r="DP80" s="494"/>
      <c r="DQ80" s="494"/>
      <c r="DR80" s="494"/>
      <c r="DS80" s="494"/>
      <c r="DT80" s="494"/>
      <c r="DU80" s="494"/>
      <c r="DV80" s="558"/>
      <c r="DW80" s="495"/>
      <c r="DX80" s="494"/>
      <c r="DY80" s="542"/>
      <c r="DZ80" s="543">
        <v>73</v>
      </c>
      <c r="EA80" s="544">
        <f t="shared" si="196"/>
        <v>0</v>
      </c>
      <c r="EB80" s="544">
        <f t="shared" si="197"/>
        <v>0</v>
      </c>
      <c r="EC80" s="494"/>
      <c r="ED80" s="494"/>
      <c r="EE80" s="494"/>
      <c r="EF80" s="494"/>
      <c r="EG80" s="494"/>
      <c r="EH80" s="494"/>
      <c r="EI80" s="494"/>
      <c r="EJ80" s="558"/>
      <c r="EK80" s="495"/>
      <c r="EL80" s="494"/>
      <c r="EM80" s="542"/>
      <c r="EN80" s="543">
        <v>73</v>
      </c>
      <c r="EO80" s="544">
        <f t="shared" si="198"/>
        <v>0</v>
      </c>
      <c r="EP80" s="544">
        <f t="shared" si="199"/>
        <v>0</v>
      </c>
      <c r="EQ80" s="494"/>
      <c r="ER80" s="494"/>
      <c r="ES80" s="494"/>
      <c r="ET80" s="494"/>
      <c r="EU80" s="494"/>
      <c r="EV80" s="494"/>
      <c r="EW80" s="494"/>
      <c r="EX80" s="558"/>
      <c r="EY80" s="495"/>
      <c r="EZ80" s="622"/>
      <c r="FA80" s="542"/>
      <c r="FB80" s="543">
        <v>73</v>
      </c>
      <c r="FC80" s="544">
        <f t="shared" si="200"/>
        <v>0</v>
      </c>
      <c r="FD80" s="544">
        <f t="shared" si="201"/>
        <v>0</v>
      </c>
      <c r="FE80" s="494"/>
      <c r="FF80" s="494"/>
      <c r="FG80" s="494"/>
      <c r="FH80" s="494"/>
      <c r="FI80" s="494"/>
      <c r="FJ80" s="494"/>
      <c r="FK80" s="494"/>
      <c r="FL80" s="558"/>
      <c r="FM80" s="495"/>
      <c r="FO80" s="542"/>
      <c r="FP80" s="543">
        <v>73</v>
      </c>
      <c r="FQ80" s="544">
        <f t="shared" si="202"/>
        <v>0</v>
      </c>
      <c r="FR80" s="544">
        <f t="shared" si="203"/>
        <v>0</v>
      </c>
      <c r="FS80" s="494"/>
      <c r="FT80" s="494"/>
      <c r="FU80" s="494"/>
      <c r="FV80" s="494"/>
      <c r="FW80" s="494"/>
      <c r="FX80" s="494"/>
      <c r="FY80" s="494"/>
      <c r="FZ80" s="558"/>
      <c r="GA80" s="495"/>
      <c r="GB80" s="622"/>
      <c r="GC80" s="542"/>
      <c r="GD80" s="543">
        <v>73</v>
      </c>
      <c r="GE80" s="544">
        <f t="shared" si="204"/>
        <v>0</v>
      </c>
      <c r="GF80" s="544">
        <f t="shared" si="205"/>
        <v>0</v>
      </c>
      <c r="GG80" s="494"/>
      <c r="GH80" s="494"/>
      <c r="GI80" s="494"/>
      <c r="GJ80" s="494"/>
      <c r="GK80" s="494"/>
      <c r="GL80" s="494"/>
      <c r="GM80" s="494"/>
      <c r="GN80" s="558"/>
      <c r="GO80" s="495"/>
      <c r="GP80" s="551"/>
      <c r="GQ80" s="542"/>
      <c r="GR80" s="543">
        <v>73</v>
      </c>
      <c r="GS80" s="544">
        <f t="shared" si="206"/>
        <v>0</v>
      </c>
      <c r="GT80" s="544">
        <f t="shared" si="207"/>
        <v>0</v>
      </c>
      <c r="GU80" s="494"/>
      <c r="GV80" s="494"/>
      <c r="GW80" s="494"/>
      <c r="GX80" s="494"/>
      <c r="GY80" s="494"/>
      <c r="GZ80" s="494"/>
      <c r="HA80" s="494"/>
      <c r="HB80" s="558"/>
      <c r="HC80" s="495"/>
      <c r="HD80" s="552"/>
      <c r="HE80" s="542"/>
      <c r="HF80" s="543">
        <v>73</v>
      </c>
      <c r="HG80" s="544">
        <f t="shared" si="208"/>
        <v>0</v>
      </c>
      <c r="HH80" s="544">
        <f t="shared" si="209"/>
        <v>0</v>
      </c>
      <c r="HI80" s="494"/>
      <c r="HJ80" s="494"/>
      <c r="HK80" s="494"/>
      <c r="HL80" s="494"/>
      <c r="HM80" s="494"/>
      <c r="HN80" s="494"/>
      <c r="HO80" s="494"/>
      <c r="HP80" s="558"/>
      <c r="HQ80" s="495"/>
      <c r="HR80" s="552"/>
      <c r="HS80" s="542"/>
      <c r="HT80" s="543">
        <v>73</v>
      </c>
      <c r="HU80" s="544">
        <f t="shared" si="210"/>
        <v>0</v>
      </c>
      <c r="HV80" s="544">
        <f t="shared" si="211"/>
        <v>0</v>
      </c>
      <c r="HW80" s="494"/>
      <c r="HX80" s="494"/>
      <c r="HY80" s="494"/>
      <c r="HZ80" s="494"/>
      <c r="IA80" s="494"/>
      <c r="IB80" s="494"/>
      <c r="IC80" s="494"/>
      <c r="ID80" s="558"/>
      <c r="IE80" s="495"/>
      <c r="IG80" s="542"/>
      <c r="IH80" s="543">
        <v>73</v>
      </c>
      <c r="II80" s="544">
        <f t="shared" si="212"/>
        <v>0</v>
      </c>
      <c r="IJ80" s="544">
        <f t="shared" si="213"/>
        <v>0</v>
      </c>
      <c r="IK80" s="494"/>
      <c r="IL80" s="494"/>
      <c r="IM80" s="494"/>
      <c r="IN80" s="494"/>
      <c r="IO80" s="494"/>
      <c r="IP80" s="494"/>
      <c r="IQ80" s="494"/>
      <c r="IR80" s="558"/>
      <c r="IS80" s="495"/>
    </row>
    <row r="81" spans="1:253" s="497" customFormat="1">
      <c r="A81" s="494"/>
      <c r="B81" s="528"/>
      <c r="C81" s="542"/>
      <c r="D81" s="543">
        <v>74</v>
      </c>
      <c r="E81" s="544">
        <f t="shared" si="178"/>
        <v>0</v>
      </c>
      <c r="F81" s="544">
        <f t="shared" si="179"/>
        <v>0</v>
      </c>
      <c r="G81" s="494"/>
      <c r="H81" s="494"/>
      <c r="I81" s="494"/>
      <c r="J81" s="494"/>
      <c r="K81" s="494"/>
      <c r="L81" s="494"/>
      <c r="M81" s="494"/>
      <c r="N81" s="558"/>
      <c r="O81" s="495"/>
      <c r="P81" s="494"/>
      <c r="Q81" s="542"/>
      <c r="R81" s="543">
        <v>74</v>
      </c>
      <c r="S81" s="544">
        <f t="shared" si="180"/>
        <v>0</v>
      </c>
      <c r="T81" s="544">
        <f t="shared" si="181"/>
        <v>0</v>
      </c>
      <c r="U81" s="494"/>
      <c r="V81" s="494"/>
      <c r="W81" s="494"/>
      <c r="X81" s="494"/>
      <c r="Y81" s="494"/>
      <c r="Z81" s="494"/>
      <c r="AA81" s="494"/>
      <c r="AB81" s="558"/>
      <c r="AC81" s="495"/>
      <c r="AD81" s="494"/>
      <c r="AE81" s="542"/>
      <c r="AF81" s="543">
        <v>74</v>
      </c>
      <c r="AG81" s="544">
        <f t="shared" si="182"/>
        <v>0</v>
      </c>
      <c r="AH81" s="544">
        <f t="shared" si="183"/>
        <v>0</v>
      </c>
      <c r="AI81" s="494"/>
      <c r="AJ81" s="494"/>
      <c r="AK81" s="494"/>
      <c r="AL81" s="494"/>
      <c r="AM81" s="494"/>
      <c r="AN81" s="494"/>
      <c r="AO81" s="494"/>
      <c r="AP81" s="558"/>
      <c r="AQ81" s="495"/>
      <c r="AR81" s="494"/>
      <c r="AS81" s="542"/>
      <c r="AT81" s="543">
        <v>74</v>
      </c>
      <c r="AU81" s="544">
        <f t="shared" si="184"/>
        <v>0</v>
      </c>
      <c r="AV81" s="544">
        <f t="shared" si="185"/>
        <v>0</v>
      </c>
      <c r="AW81" s="494"/>
      <c r="AX81" s="494"/>
      <c r="AY81" s="494"/>
      <c r="AZ81" s="494"/>
      <c r="BA81" s="494"/>
      <c r="BB81" s="494"/>
      <c r="BC81" s="494"/>
      <c r="BD81" s="558"/>
      <c r="BE81" s="495"/>
      <c r="BF81" s="494"/>
      <c r="BG81" s="542"/>
      <c r="BH81" s="543">
        <v>74</v>
      </c>
      <c r="BI81" s="544">
        <f t="shared" si="186"/>
        <v>0</v>
      </c>
      <c r="BJ81" s="544">
        <f t="shared" si="187"/>
        <v>0</v>
      </c>
      <c r="BK81" s="494"/>
      <c r="BL81" s="494"/>
      <c r="BM81" s="494"/>
      <c r="BN81" s="494"/>
      <c r="BO81" s="494"/>
      <c r="BP81" s="494"/>
      <c r="BQ81" s="494"/>
      <c r="BR81" s="558"/>
      <c r="BS81" s="495"/>
      <c r="BT81" s="494"/>
      <c r="BU81" s="542"/>
      <c r="BV81" s="543">
        <v>74</v>
      </c>
      <c r="BW81" s="544">
        <f t="shared" si="188"/>
        <v>0</v>
      </c>
      <c r="BX81" s="544">
        <f t="shared" si="189"/>
        <v>0</v>
      </c>
      <c r="BY81" s="494"/>
      <c r="BZ81" s="494"/>
      <c r="CA81" s="494"/>
      <c r="CB81" s="494"/>
      <c r="CC81" s="494"/>
      <c r="CD81" s="494"/>
      <c r="CE81" s="494"/>
      <c r="CF81" s="558"/>
      <c r="CG81" s="495"/>
      <c r="CH81" s="494"/>
      <c r="CI81" s="542"/>
      <c r="CJ81" s="543">
        <v>74</v>
      </c>
      <c r="CK81" s="544">
        <f t="shared" si="190"/>
        <v>0</v>
      </c>
      <c r="CL81" s="544">
        <f t="shared" si="191"/>
        <v>0</v>
      </c>
      <c r="CM81" s="494"/>
      <c r="CN81" s="494"/>
      <c r="CO81" s="494"/>
      <c r="CP81" s="494"/>
      <c r="CQ81" s="494"/>
      <c r="CR81" s="494"/>
      <c r="CS81" s="494"/>
      <c r="CT81" s="558"/>
      <c r="CU81" s="495"/>
      <c r="CV81" s="494"/>
      <c r="CW81" s="542"/>
      <c r="CX81" s="543">
        <v>74</v>
      </c>
      <c r="CY81" s="544">
        <f t="shared" si="192"/>
        <v>0</v>
      </c>
      <c r="CZ81" s="544">
        <f t="shared" si="193"/>
        <v>0</v>
      </c>
      <c r="DA81" s="494"/>
      <c r="DB81" s="494"/>
      <c r="DC81" s="494"/>
      <c r="DD81" s="494"/>
      <c r="DE81" s="494"/>
      <c r="DF81" s="494"/>
      <c r="DG81" s="494"/>
      <c r="DH81" s="558"/>
      <c r="DI81" s="495"/>
      <c r="DJ81" s="494"/>
      <c r="DK81" s="542"/>
      <c r="DL81" s="543">
        <v>74</v>
      </c>
      <c r="DM81" s="544">
        <f t="shared" si="194"/>
        <v>0</v>
      </c>
      <c r="DN81" s="544">
        <f t="shared" si="195"/>
        <v>0</v>
      </c>
      <c r="DO81" s="494"/>
      <c r="DP81" s="494"/>
      <c r="DQ81" s="494"/>
      <c r="DR81" s="494"/>
      <c r="DS81" s="494"/>
      <c r="DT81" s="494"/>
      <c r="DU81" s="494"/>
      <c r="DV81" s="558"/>
      <c r="DW81" s="495"/>
      <c r="DX81" s="494"/>
      <c r="DY81" s="542"/>
      <c r="DZ81" s="543">
        <v>74</v>
      </c>
      <c r="EA81" s="544">
        <f t="shared" si="196"/>
        <v>0</v>
      </c>
      <c r="EB81" s="544">
        <f t="shared" si="197"/>
        <v>0</v>
      </c>
      <c r="EC81" s="494"/>
      <c r="ED81" s="494"/>
      <c r="EE81" s="494"/>
      <c r="EF81" s="494"/>
      <c r="EG81" s="494"/>
      <c r="EH81" s="494"/>
      <c r="EI81" s="494"/>
      <c r="EJ81" s="558"/>
      <c r="EK81" s="495"/>
      <c r="EL81" s="494"/>
      <c r="EM81" s="542"/>
      <c r="EN81" s="543">
        <v>74</v>
      </c>
      <c r="EO81" s="544">
        <f t="shared" si="198"/>
        <v>0</v>
      </c>
      <c r="EP81" s="544">
        <f t="shared" si="199"/>
        <v>0</v>
      </c>
      <c r="EQ81" s="494"/>
      <c r="ER81" s="494"/>
      <c r="ES81" s="494"/>
      <c r="ET81" s="494"/>
      <c r="EU81" s="494"/>
      <c r="EV81" s="494"/>
      <c r="EW81" s="494"/>
      <c r="EX81" s="558"/>
      <c r="EY81" s="495"/>
      <c r="EZ81" s="622"/>
      <c r="FA81" s="542"/>
      <c r="FB81" s="543">
        <v>74</v>
      </c>
      <c r="FC81" s="544">
        <f t="shared" si="200"/>
        <v>0</v>
      </c>
      <c r="FD81" s="544">
        <f t="shared" si="201"/>
        <v>0</v>
      </c>
      <c r="FE81" s="494"/>
      <c r="FF81" s="494"/>
      <c r="FG81" s="494"/>
      <c r="FH81" s="494"/>
      <c r="FI81" s="494"/>
      <c r="FJ81" s="494"/>
      <c r="FK81" s="494"/>
      <c r="FL81" s="558"/>
      <c r="FM81" s="495"/>
      <c r="FO81" s="542"/>
      <c r="FP81" s="543">
        <v>74</v>
      </c>
      <c r="FQ81" s="544">
        <f t="shared" si="202"/>
        <v>0</v>
      </c>
      <c r="FR81" s="544">
        <f t="shared" si="203"/>
        <v>0</v>
      </c>
      <c r="FS81" s="494"/>
      <c r="FT81" s="494"/>
      <c r="FU81" s="494"/>
      <c r="FV81" s="494"/>
      <c r="FW81" s="494"/>
      <c r="FX81" s="494"/>
      <c r="FY81" s="494"/>
      <c r="FZ81" s="558"/>
      <c r="GA81" s="495"/>
      <c r="GB81" s="622"/>
      <c r="GC81" s="542"/>
      <c r="GD81" s="543">
        <v>74</v>
      </c>
      <c r="GE81" s="544">
        <f t="shared" si="204"/>
        <v>0</v>
      </c>
      <c r="GF81" s="544">
        <f t="shared" si="205"/>
        <v>0</v>
      </c>
      <c r="GG81" s="494"/>
      <c r="GH81" s="494"/>
      <c r="GI81" s="494"/>
      <c r="GJ81" s="494"/>
      <c r="GK81" s="494"/>
      <c r="GL81" s="494"/>
      <c r="GM81" s="494"/>
      <c r="GN81" s="558"/>
      <c r="GO81" s="495"/>
      <c r="GP81" s="551"/>
      <c r="GQ81" s="542"/>
      <c r="GR81" s="543">
        <v>74</v>
      </c>
      <c r="GS81" s="544">
        <f t="shared" si="206"/>
        <v>0</v>
      </c>
      <c r="GT81" s="544">
        <f t="shared" si="207"/>
        <v>0</v>
      </c>
      <c r="GU81" s="494"/>
      <c r="GV81" s="494"/>
      <c r="GW81" s="494"/>
      <c r="GX81" s="494"/>
      <c r="GY81" s="494"/>
      <c r="GZ81" s="494"/>
      <c r="HA81" s="494"/>
      <c r="HB81" s="558"/>
      <c r="HC81" s="495"/>
      <c r="HD81" s="552"/>
      <c r="HE81" s="542"/>
      <c r="HF81" s="543">
        <v>74</v>
      </c>
      <c r="HG81" s="544">
        <f t="shared" si="208"/>
        <v>0</v>
      </c>
      <c r="HH81" s="544">
        <f t="shared" si="209"/>
        <v>0</v>
      </c>
      <c r="HI81" s="494"/>
      <c r="HJ81" s="494"/>
      <c r="HK81" s="494"/>
      <c r="HL81" s="494"/>
      <c r="HM81" s="494"/>
      <c r="HN81" s="494"/>
      <c r="HO81" s="494"/>
      <c r="HP81" s="558"/>
      <c r="HQ81" s="495"/>
      <c r="HR81" s="552"/>
      <c r="HS81" s="542"/>
      <c r="HT81" s="543">
        <v>74</v>
      </c>
      <c r="HU81" s="544">
        <f t="shared" si="210"/>
        <v>0</v>
      </c>
      <c r="HV81" s="544">
        <f t="shared" si="211"/>
        <v>0</v>
      </c>
      <c r="HW81" s="494"/>
      <c r="HX81" s="494"/>
      <c r="HY81" s="494"/>
      <c r="HZ81" s="494"/>
      <c r="IA81" s="494"/>
      <c r="IB81" s="494"/>
      <c r="IC81" s="494"/>
      <c r="ID81" s="558"/>
      <c r="IE81" s="495"/>
      <c r="IG81" s="542"/>
      <c r="IH81" s="543">
        <v>74</v>
      </c>
      <c r="II81" s="544">
        <f t="shared" si="212"/>
        <v>0</v>
      </c>
      <c r="IJ81" s="544">
        <f t="shared" si="213"/>
        <v>0</v>
      </c>
      <c r="IK81" s="494"/>
      <c r="IL81" s="494"/>
      <c r="IM81" s="494"/>
      <c r="IN81" s="494"/>
      <c r="IO81" s="494"/>
      <c r="IP81" s="494"/>
      <c r="IQ81" s="494"/>
      <c r="IR81" s="558"/>
      <c r="IS81" s="495"/>
    </row>
    <row r="82" spans="1:253" s="497" customFormat="1">
      <c r="A82" s="494"/>
      <c r="B82" s="528"/>
      <c r="C82" s="542"/>
      <c r="D82" s="543">
        <v>75</v>
      </c>
      <c r="E82" s="544">
        <f t="shared" si="178"/>
        <v>0</v>
      </c>
      <c r="F82" s="544">
        <f t="shared" si="179"/>
        <v>0</v>
      </c>
      <c r="G82" s="494"/>
      <c r="H82" s="494"/>
      <c r="I82" s="494"/>
      <c r="J82" s="494"/>
      <c r="K82" s="494"/>
      <c r="L82" s="494"/>
      <c r="M82" s="494"/>
      <c r="N82" s="496"/>
      <c r="O82" s="494"/>
      <c r="P82" s="494"/>
      <c r="Q82" s="542"/>
      <c r="R82" s="543">
        <v>75</v>
      </c>
      <c r="S82" s="544">
        <f t="shared" si="180"/>
        <v>0</v>
      </c>
      <c r="T82" s="544">
        <f t="shared" si="181"/>
        <v>0</v>
      </c>
      <c r="U82" s="494"/>
      <c r="V82" s="494"/>
      <c r="W82" s="494"/>
      <c r="X82" s="494"/>
      <c r="Y82" s="494"/>
      <c r="Z82" s="494"/>
      <c r="AA82" s="494"/>
      <c r="AB82" s="558"/>
      <c r="AC82" s="495"/>
      <c r="AD82" s="494"/>
      <c r="AE82" s="542"/>
      <c r="AF82" s="543">
        <v>75</v>
      </c>
      <c r="AG82" s="544">
        <f t="shared" si="182"/>
        <v>0</v>
      </c>
      <c r="AH82" s="544">
        <f t="shared" si="183"/>
        <v>0</v>
      </c>
      <c r="AI82" s="494"/>
      <c r="AJ82" s="494"/>
      <c r="AK82" s="494"/>
      <c r="AL82" s="494"/>
      <c r="AM82" s="494"/>
      <c r="AN82" s="494"/>
      <c r="AO82" s="494"/>
      <c r="AP82" s="558"/>
      <c r="AQ82" s="495"/>
      <c r="AR82" s="494"/>
      <c r="AS82" s="542"/>
      <c r="AT82" s="543">
        <v>75</v>
      </c>
      <c r="AU82" s="544">
        <f t="shared" si="184"/>
        <v>0</v>
      </c>
      <c r="AV82" s="544">
        <f t="shared" si="185"/>
        <v>0</v>
      </c>
      <c r="AW82" s="494"/>
      <c r="AX82" s="494"/>
      <c r="AY82" s="494"/>
      <c r="AZ82" s="494"/>
      <c r="BA82" s="494"/>
      <c r="BB82" s="494"/>
      <c r="BC82" s="494"/>
      <c r="BD82" s="558"/>
      <c r="BE82" s="495"/>
      <c r="BF82" s="494"/>
      <c r="BG82" s="542"/>
      <c r="BH82" s="543">
        <v>75</v>
      </c>
      <c r="BI82" s="544">
        <f t="shared" si="186"/>
        <v>0</v>
      </c>
      <c r="BJ82" s="544">
        <f t="shared" si="187"/>
        <v>0</v>
      </c>
      <c r="BK82" s="494"/>
      <c r="BL82" s="494"/>
      <c r="BM82" s="494"/>
      <c r="BN82" s="494"/>
      <c r="BO82" s="494"/>
      <c r="BP82" s="494"/>
      <c r="BQ82" s="494"/>
      <c r="BR82" s="558"/>
      <c r="BS82" s="495"/>
      <c r="BT82" s="494"/>
      <c r="BU82" s="542"/>
      <c r="BV82" s="543">
        <v>75</v>
      </c>
      <c r="BW82" s="544">
        <f t="shared" si="188"/>
        <v>0</v>
      </c>
      <c r="BX82" s="544">
        <f t="shared" si="189"/>
        <v>0</v>
      </c>
      <c r="BY82" s="494"/>
      <c r="BZ82" s="494"/>
      <c r="CA82" s="494"/>
      <c r="CB82" s="494"/>
      <c r="CC82" s="494"/>
      <c r="CD82" s="494"/>
      <c r="CE82" s="494"/>
      <c r="CF82" s="558"/>
      <c r="CG82" s="495"/>
      <c r="CH82" s="494"/>
      <c r="CI82" s="542"/>
      <c r="CJ82" s="543">
        <v>75</v>
      </c>
      <c r="CK82" s="544">
        <f t="shared" si="190"/>
        <v>0</v>
      </c>
      <c r="CL82" s="544">
        <f t="shared" si="191"/>
        <v>0</v>
      </c>
      <c r="CM82" s="494"/>
      <c r="CN82" s="494"/>
      <c r="CO82" s="494"/>
      <c r="CP82" s="494"/>
      <c r="CQ82" s="494"/>
      <c r="CR82" s="494"/>
      <c r="CS82" s="494"/>
      <c r="CT82" s="558"/>
      <c r="CU82" s="495"/>
      <c r="CV82" s="494"/>
      <c r="CW82" s="542"/>
      <c r="CX82" s="543">
        <v>75</v>
      </c>
      <c r="CY82" s="544">
        <f t="shared" si="192"/>
        <v>0</v>
      </c>
      <c r="CZ82" s="544">
        <f t="shared" si="193"/>
        <v>0</v>
      </c>
      <c r="DA82" s="494"/>
      <c r="DB82" s="494"/>
      <c r="DC82" s="494"/>
      <c r="DD82" s="494"/>
      <c r="DE82" s="494"/>
      <c r="DF82" s="494"/>
      <c r="DG82" s="494"/>
      <c r="DH82" s="558"/>
      <c r="DI82" s="495"/>
      <c r="DJ82" s="494"/>
      <c r="DK82" s="542"/>
      <c r="DL82" s="543">
        <v>75</v>
      </c>
      <c r="DM82" s="544">
        <f t="shared" si="194"/>
        <v>0</v>
      </c>
      <c r="DN82" s="544">
        <f t="shared" si="195"/>
        <v>0</v>
      </c>
      <c r="DO82" s="494"/>
      <c r="DP82" s="494"/>
      <c r="DQ82" s="494"/>
      <c r="DR82" s="494"/>
      <c r="DS82" s="494"/>
      <c r="DT82" s="494"/>
      <c r="DU82" s="494"/>
      <c r="DV82" s="558"/>
      <c r="DW82" s="495"/>
      <c r="DX82" s="494"/>
      <c r="DY82" s="542"/>
      <c r="DZ82" s="543">
        <v>75</v>
      </c>
      <c r="EA82" s="544">
        <f t="shared" si="196"/>
        <v>0</v>
      </c>
      <c r="EB82" s="544">
        <f t="shared" si="197"/>
        <v>0</v>
      </c>
      <c r="EC82" s="494"/>
      <c r="ED82" s="494"/>
      <c r="EE82" s="494"/>
      <c r="EF82" s="494"/>
      <c r="EG82" s="494"/>
      <c r="EH82" s="494"/>
      <c r="EI82" s="494"/>
      <c r="EJ82" s="558"/>
      <c r="EK82" s="495"/>
      <c r="EL82" s="494"/>
      <c r="EM82" s="542"/>
      <c r="EN82" s="543">
        <v>75</v>
      </c>
      <c r="EO82" s="544">
        <f t="shared" si="198"/>
        <v>0</v>
      </c>
      <c r="EP82" s="544">
        <f t="shared" si="199"/>
        <v>0</v>
      </c>
      <c r="EQ82" s="494"/>
      <c r="ER82" s="494"/>
      <c r="ES82" s="494"/>
      <c r="ET82" s="494"/>
      <c r="EU82" s="494"/>
      <c r="EV82" s="494"/>
      <c r="EW82" s="494"/>
      <c r="EX82" s="558"/>
      <c r="EY82" s="495"/>
      <c r="EZ82" s="622"/>
      <c r="FA82" s="542"/>
      <c r="FB82" s="543">
        <v>75</v>
      </c>
      <c r="FC82" s="544">
        <f t="shared" si="200"/>
        <v>0</v>
      </c>
      <c r="FD82" s="544">
        <f t="shared" si="201"/>
        <v>0</v>
      </c>
      <c r="FE82" s="494"/>
      <c r="FF82" s="494"/>
      <c r="FG82" s="494"/>
      <c r="FH82" s="494"/>
      <c r="FI82" s="494"/>
      <c r="FJ82" s="494"/>
      <c r="FK82" s="494"/>
      <c r="FL82" s="558"/>
      <c r="FM82" s="495"/>
      <c r="FO82" s="542"/>
      <c r="FP82" s="543">
        <v>75</v>
      </c>
      <c r="FQ82" s="544">
        <f t="shared" si="202"/>
        <v>0</v>
      </c>
      <c r="FR82" s="544">
        <f t="shared" si="203"/>
        <v>0</v>
      </c>
      <c r="FS82" s="494"/>
      <c r="FT82" s="494"/>
      <c r="FU82" s="494"/>
      <c r="FV82" s="494"/>
      <c r="FW82" s="494"/>
      <c r="FX82" s="494"/>
      <c r="FY82" s="494"/>
      <c r="FZ82" s="558"/>
      <c r="GA82" s="495"/>
      <c r="GB82" s="622"/>
      <c r="GC82" s="542"/>
      <c r="GD82" s="543">
        <v>75</v>
      </c>
      <c r="GE82" s="544">
        <f t="shared" si="204"/>
        <v>0</v>
      </c>
      <c r="GF82" s="544">
        <f t="shared" si="205"/>
        <v>0</v>
      </c>
      <c r="GG82" s="494"/>
      <c r="GH82" s="494"/>
      <c r="GI82" s="494"/>
      <c r="GJ82" s="494"/>
      <c r="GK82" s="494"/>
      <c r="GL82" s="494"/>
      <c r="GM82" s="494"/>
      <c r="GN82" s="558"/>
      <c r="GO82" s="495"/>
      <c r="GP82" s="551"/>
      <c r="GQ82" s="542"/>
      <c r="GR82" s="543">
        <v>75</v>
      </c>
      <c r="GS82" s="544">
        <f t="shared" si="206"/>
        <v>0</v>
      </c>
      <c r="GT82" s="544">
        <f t="shared" si="207"/>
        <v>0</v>
      </c>
      <c r="GU82" s="494"/>
      <c r="GV82" s="494"/>
      <c r="GW82" s="494"/>
      <c r="GX82" s="494"/>
      <c r="GY82" s="494"/>
      <c r="GZ82" s="494"/>
      <c r="HA82" s="494"/>
      <c r="HB82" s="558"/>
      <c r="HC82" s="495"/>
      <c r="HD82" s="552"/>
      <c r="HE82" s="542"/>
      <c r="HF82" s="543">
        <v>75</v>
      </c>
      <c r="HG82" s="544">
        <f t="shared" si="208"/>
        <v>0</v>
      </c>
      <c r="HH82" s="544">
        <f t="shared" si="209"/>
        <v>0</v>
      </c>
      <c r="HI82" s="494"/>
      <c r="HJ82" s="494"/>
      <c r="HK82" s="494"/>
      <c r="HL82" s="494"/>
      <c r="HM82" s="494"/>
      <c r="HN82" s="494"/>
      <c r="HO82" s="494"/>
      <c r="HP82" s="558"/>
      <c r="HQ82" s="495"/>
      <c r="HR82" s="552"/>
      <c r="HS82" s="542"/>
      <c r="HT82" s="543">
        <v>75</v>
      </c>
      <c r="HU82" s="544">
        <f t="shared" si="210"/>
        <v>0</v>
      </c>
      <c r="HV82" s="544">
        <f t="shared" si="211"/>
        <v>0</v>
      </c>
      <c r="HW82" s="494"/>
      <c r="HX82" s="494"/>
      <c r="HY82" s="494"/>
      <c r="HZ82" s="494"/>
      <c r="IA82" s="494"/>
      <c r="IB82" s="494"/>
      <c r="IC82" s="494"/>
      <c r="ID82" s="558"/>
      <c r="IE82" s="495"/>
      <c r="IG82" s="542"/>
      <c r="IH82" s="543">
        <v>75</v>
      </c>
      <c r="II82" s="544">
        <f t="shared" si="212"/>
        <v>0</v>
      </c>
      <c r="IJ82" s="544">
        <f t="shared" si="213"/>
        <v>0</v>
      </c>
      <c r="IK82" s="494"/>
      <c r="IL82" s="494"/>
      <c r="IM82" s="494"/>
      <c r="IN82" s="494"/>
      <c r="IO82" s="494"/>
      <c r="IP82" s="494"/>
      <c r="IQ82" s="494"/>
      <c r="IR82" s="558"/>
      <c r="IS82" s="495"/>
    </row>
    <row r="83" spans="1:253" s="497" customFormat="1">
      <c r="A83" s="494"/>
      <c r="B83" s="528"/>
      <c r="C83" s="542"/>
      <c r="D83" s="543">
        <v>76</v>
      </c>
      <c r="E83" s="544">
        <f t="shared" si="178"/>
        <v>0</v>
      </c>
      <c r="F83" s="544">
        <f t="shared" si="179"/>
        <v>0</v>
      </c>
      <c r="G83" s="494"/>
      <c r="H83" s="494"/>
      <c r="I83" s="494"/>
      <c r="J83" s="494"/>
      <c r="K83" s="494"/>
      <c r="L83" s="494"/>
      <c r="M83" s="494"/>
      <c r="N83" s="496"/>
      <c r="O83" s="494"/>
      <c r="P83" s="494"/>
      <c r="Q83" s="542"/>
      <c r="R83" s="543">
        <v>76</v>
      </c>
      <c r="S83" s="544">
        <f t="shared" si="180"/>
        <v>0</v>
      </c>
      <c r="T83" s="544">
        <f t="shared" si="181"/>
        <v>0</v>
      </c>
      <c r="U83" s="494"/>
      <c r="V83" s="494"/>
      <c r="W83" s="494"/>
      <c r="X83" s="494"/>
      <c r="Y83" s="494"/>
      <c r="Z83" s="494"/>
      <c r="AA83" s="494"/>
      <c r="AB83" s="558"/>
      <c r="AC83" s="495"/>
      <c r="AD83" s="494"/>
      <c r="AE83" s="542"/>
      <c r="AF83" s="543">
        <v>76</v>
      </c>
      <c r="AG83" s="544">
        <f t="shared" si="182"/>
        <v>0</v>
      </c>
      <c r="AH83" s="544">
        <f t="shared" si="183"/>
        <v>0</v>
      </c>
      <c r="AI83" s="494"/>
      <c r="AJ83" s="494"/>
      <c r="AK83" s="494"/>
      <c r="AL83" s="494"/>
      <c r="AM83" s="494"/>
      <c r="AN83" s="494"/>
      <c r="AO83" s="494"/>
      <c r="AP83" s="558"/>
      <c r="AQ83" s="495"/>
      <c r="AR83" s="494"/>
      <c r="AS83" s="542"/>
      <c r="AT83" s="543">
        <v>76</v>
      </c>
      <c r="AU83" s="544">
        <f t="shared" si="184"/>
        <v>0</v>
      </c>
      <c r="AV83" s="544">
        <f t="shared" si="185"/>
        <v>0</v>
      </c>
      <c r="AW83" s="494"/>
      <c r="AX83" s="494"/>
      <c r="AY83" s="494"/>
      <c r="AZ83" s="494"/>
      <c r="BA83" s="494"/>
      <c r="BB83" s="494"/>
      <c r="BC83" s="494"/>
      <c r="BD83" s="558"/>
      <c r="BE83" s="495"/>
      <c r="BF83" s="494"/>
      <c r="BG83" s="542"/>
      <c r="BH83" s="543">
        <v>76</v>
      </c>
      <c r="BI83" s="544">
        <f t="shared" si="186"/>
        <v>0</v>
      </c>
      <c r="BJ83" s="544">
        <f t="shared" si="187"/>
        <v>0</v>
      </c>
      <c r="BK83" s="494"/>
      <c r="BL83" s="494"/>
      <c r="BM83" s="494"/>
      <c r="BN83" s="494"/>
      <c r="BO83" s="494"/>
      <c r="BP83" s="494"/>
      <c r="BQ83" s="494"/>
      <c r="BR83" s="558"/>
      <c r="BS83" s="495"/>
      <c r="BT83" s="494"/>
      <c r="BU83" s="542"/>
      <c r="BV83" s="543">
        <v>76</v>
      </c>
      <c r="BW83" s="544">
        <f t="shared" si="188"/>
        <v>0</v>
      </c>
      <c r="BX83" s="544">
        <f t="shared" si="189"/>
        <v>0</v>
      </c>
      <c r="BY83" s="494"/>
      <c r="BZ83" s="494"/>
      <c r="CA83" s="494"/>
      <c r="CB83" s="494"/>
      <c r="CC83" s="494"/>
      <c r="CD83" s="494"/>
      <c r="CE83" s="494"/>
      <c r="CF83" s="558"/>
      <c r="CG83" s="495"/>
      <c r="CH83" s="494"/>
      <c r="CI83" s="542"/>
      <c r="CJ83" s="543">
        <v>76</v>
      </c>
      <c r="CK83" s="544">
        <f t="shared" si="190"/>
        <v>0</v>
      </c>
      <c r="CL83" s="544">
        <f t="shared" si="191"/>
        <v>0</v>
      </c>
      <c r="CM83" s="494"/>
      <c r="CN83" s="494"/>
      <c r="CO83" s="494"/>
      <c r="CP83" s="494"/>
      <c r="CQ83" s="494"/>
      <c r="CR83" s="494"/>
      <c r="CS83" s="494"/>
      <c r="CT83" s="558"/>
      <c r="CU83" s="495"/>
      <c r="CV83" s="494"/>
      <c r="CW83" s="542"/>
      <c r="CX83" s="543">
        <v>76</v>
      </c>
      <c r="CY83" s="544">
        <f t="shared" si="192"/>
        <v>0</v>
      </c>
      <c r="CZ83" s="544">
        <f t="shared" si="193"/>
        <v>0</v>
      </c>
      <c r="DA83" s="494"/>
      <c r="DB83" s="494"/>
      <c r="DC83" s="494"/>
      <c r="DD83" s="494"/>
      <c r="DE83" s="494"/>
      <c r="DF83" s="494"/>
      <c r="DG83" s="494"/>
      <c r="DH83" s="558"/>
      <c r="DI83" s="495"/>
      <c r="DJ83" s="494"/>
      <c r="DK83" s="542"/>
      <c r="DL83" s="543">
        <v>76</v>
      </c>
      <c r="DM83" s="544">
        <f t="shared" si="194"/>
        <v>0</v>
      </c>
      <c r="DN83" s="544">
        <f t="shared" si="195"/>
        <v>0</v>
      </c>
      <c r="DO83" s="494"/>
      <c r="DP83" s="494"/>
      <c r="DQ83" s="494"/>
      <c r="DR83" s="494"/>
      <c r="DS83" s="494"/>
      <c r="DT83" s="494"/>
      <c r="DU83" s="494"/>
      <c r="DV83" s="558"/>
      <c r="DW83" s="495"/>
      <c r="DX83" s="494"/>
      <c r="DY83" s="542"/>
      <c r="DZ83" s="543">
        <v>76</v>
      </c>
      <c r="EA83" s="544">
        <f t="shared" si="196"/>
        <v>0</v>
      </c>
      <c r="EB83" s="544">
        <f t="shared" si="197"/>
        <v>0</v>
      </c>
      <c r="EC83" s="494"/>
      <c r="ED83" s="494"/>
      <c r="EE83" s="494"/>
      <c r="EF83" s="494"/>
      <c r="EG83" s="494"/>
      <c r="EH83" s="494"/>
      <c r="EI83" s="494"/>
      <c r="EJ83" s="558"/>
      <c r="EK83" s="495"/>
      <c r="EL83" s="494"/>
      <c r="EM83" s="542"/>
      <c r="EN83" s="543">
        <v>76</v>
      </c>
      <c r="EO83" s="544">
        <f t="shared" si="198"/>
        <v>0</v>
      </c>
      <c r="EP83" s="544">
        <f t="shared" si="199"/>
        <v>0</v>
      </c>
      <c r="EQ83" s="494"/>
      <c r="ER83" s="494"/>
      <c r="ES83" s="494"/>
      <c r="ET83" s="494"/>
      <c r="EU83" s="494"/>
      <c r="EV83" s="494"/>
      <c r="EW83" s="494"/>
      <c r="EX83" s="558"/>
      <c r="EY83" s="495"/>
      <c r="EZ83" s="622"/>
      <c r="FA83" s="542"/>
      <c r="FB83" s="543">
        <v>76</v>
      </c>
      <c r="FC83" s="544">
        <f t="shared" si="200"/>
        <v>0</v>
      </c>
      <c r="FD83" s="544">
        <f t="shared" si="201"/>
        <v>0</v>
      </c>
      <c r="FE83" s="494"/>
      <c r="FF83" s="494"/>
      <c r="FG83" s="494"/>
      <c r="FH83" s="494"/>
      <c r="FI83" s="494"/>
      <c r="FJ83" s="494"/>
      <c r="FK83" s="494"/>
      <c r="FL83" s="558"/>
      <c r="FM83" s="495"/>
      <c r="FO83" s="542"/>
      <c r="FP83" s="543">
        <v>76</v>
      </c>
      <c r="FQ83" s="544">
        <f t="shared" si="202"/>
        <v>0</v>
      </c>
      <c r="FR83" s="544">
        <f t="shared" si="203"/>
        <v>0</v>
      </c>
      <c r="FS83" s="494"/>
      <c r="FT83" s="494"/>
      <c r="FU83" s="494"/>
      <c r="FV83" s="494"/>
      <c r="FW83" s="494"/>
      <c r="FX83" s="494"/>
      <c r="FY83" s="494"/>
      <c r="FZ83" s="558"/>
      <c r="GA83" s="495"/>
      <c r="GB83" s="622"/>
      <c r="GC83" s="542"/>
      <c r="GD83" s="543">
        <v>76</v>
      </c>
      <c r="GE83" s="544">
        <f t="shared" si="204"/>
        <v>0</v>
      </c>
      <c r="GF83" s="544">
        <f t="shared" si="205"/>
        <v>0</v>
      </c>
      <c r="GG83" s="494"/>
      <c r="GH83" s="494"/>
      <c r="GI83" s="494"/>
      <c r="GJ83" s="494"/>
      <c r="GK83" s="494"/>
      <c r="GL83" s="494"/>
      <c r="GM83" s="494"/>
      <c r="GN83" s="558"/>
      <c r="GO83" s="495"/>
      <c r="GP83" s="551"/>
      <c r="GQ83" s="542"/>
      <c r="GR83" s="543">
        <v>76</v>
      </c>
      <c r="GS83" s="544">
        <f t="shared" si="206"/>
        <v>0</v>
      </c>
      <c r="GT83" s="544">
        <f t="shared" si="207"/>
        <v>0</v>
      </c>
      <c r="GU83" s="494"/>
      <c r="GV83" s="494"/>
      <c r="GW83" s="494"/>
      <c r="GX83" s="494"/>
      <c r="GY83" s="494"/>
      <c r="GZ83" s="494"/>
      <c r="HA83" s="494"/>
      <c r="HB83" s="558"/>
      <c r="HC83" s="495"/>
      <c r="HD83" s="552"/>
      <c r="HE83" s="542"/>
      <c r="HF83" s="543">
        <v>76</v>
      </c>
      <c r="HG83" s="544">
        <f t="shared" si="208"/>
        <v>0</v>
      </c>
      <c r="HH83" s="544">
        <f t="shared" si="209"/>
        <v>0</v>
      </c>
      <c r="HI83" s="494"/>
      <c r="HJ83" s="494"/>
      <c r="HK83" s="494"/>
      <c r="HL83" s="494"/>
      <c r="HM83" s="494"/>
      <c r="HN83" s="494"/>
      <c r="HO83" s="494"/>
      <c r="HP83" s="558"/>
      <c r="HQ83" s="495"/>
      <c r="HR83" s="552"/>
      <c r="HS83" s="542"/>
      <c r="HT83" s="543">
        <v>76</v>
      </c>
      <c r="HU83" s="544">
        <f t="shared" si="210"/>
        <v>0</v>
      </c>
      <c r="HV83" s="544">
        <f t="shared" si="211"/>
        <v>0</v>
      </c>
      <c r="HW83" s="494"/>
      <c r="HX83" s="494"/>
      <c r="HY83" s="494"/>
      <c r="HZ83" s="494"/>
      <c r="IA83" s="494"/>
      <c r="IB83" s="494"/>
      <c r="IC83" s="494"/>
      <c r="ID83" s="558"/>
      <c r="IE83" s="495"/>
      <c r="IG83" s="542"/>
      <c r="IH83" s="543">
        <v>76</v>
      </c>
      <c r="II83" s="544">
        <f t="shared" si="212"/>
        <v>0</v>
      </c>
      <c r="IJ83" s="544">
        <f t="shared" si="213"/>
        <v>0</v>
      </c>
      <c r="IK83" s="494"/>
      <c r="IL83" s="494"/>
      <c r="IM83" s="494"/>
      <c r="IN83" s="494"/>
      <c r="IO83" s="494"/>
      <c r="IP83" s="494"/>
      <c r="IQ83" s="494"/>
      <c r="IR83" s="558"/>
      <c r="IS83" s="495"/>
    </row>
    <row r="84" spans="1:253" s="497" customFormat="1">
      <c r="A84" s="494"/>
      <c r="B84" s="528"/>
      <c r="C84" s="542"/>
      <c r="D84" s="543">
        <v>77</v>
      </c>
      <c r="E84" s="544">
        <f t="shared" si="178"/>
        <v>0</v>
      </c>
      <c r="F84" s="544">
        <f t="shared" si="179"/>
        <v>0</v>
      </c>
      <c r="G84" s="494"/>
      <c r="H84" s="494"/>
      <c r="I84" s="494"/>
      <c r="J84" s="494"/>
      <c r="K84" s="494"/>
      <c r="L84" s="494"/>
      <c r="M84" s="494"/>
      <c r="N84" s="496"/>
      <c r="O84" s="494"/>
      <c r="P84" s="494"/>
      <c r="Q84" s="542"/>
      <c r="R84" s="543">
        <v>77</v>
      </c>
      <c r="S84" s="544">
        <f t="shared" si="180"/>
        <v>0</v>
      </c>
      <c r="T84" s="544">
        <f t="shared" si="181"/>
        <v>0</v>
      </c>
      <c r="U84" s="494"/>
      <c r="V84" s="494"/>
      <c r="W84" s="494"/>
      <c r="X84" s="494"/>
      <c r="Y84" s="494"/>
      <c r="Z84" s="494"/>
      <c r="AA84" s="494"/>
      <c r="AB84" s="558"/>
      <c r="AC84" s="495"/>
      <c r="AD84" s="494"/>
      <c r="AE84" s="542"/>
      <c r="AF84" s="543">
        <v>77</v>
      </c>
      <c r="AG84" s="544">
        <f t="shared" si="182"/>
        <v>0</v>
      </c>
      <c r="AH84" s="544">
        <f t="shared" si="183"/>
        <v>0</v>
      </c>
      <c r="AI84" s="494"/>
      <c r="AJ84" s="494"/>
      <c r="AK84" s="494"/>
      <c r="AL84" s="494"/>
      <c r="AM84" s="494"/>
      <c r="AN84" s="494"/>
      <c r="AO84" s="494"/>
      <c r="AP84" s="558"/>
      <c r="AQ84" s="495"/>
      <c r="AR84" s="494"/>
      <c r="AS84" s="542"/>
      <c r="AT84" s="543">
        <v>77</v>
      </c>
      <c r="AU84" s="544">
        <f t="shared" si="184"/>
        <v>0</v>
      </c>
      <c r="AV84" s="544">
        <f t="shared" si="185"/>
        <v>0</v>
      </c>
      <c r="AW84" s="494"/>
      <c r="AX84" s="494"/>
      <c r="AY84" s="494"/>
      <c r="AZ84" s="494"/>
      <c r="BA84" s="494"/>
      <c r="BB84" s="494"/>
      <c r="BC84" s="494"/>
      <c r="BD84" s="558"/>
      <c r="BE84" s="495"/>
      <c r="BF84" s="494"/>
      <c r="BG84" s="542"/>
      <c r="BH84" s="543">
        <v>77</v>
      </c>
      <c r="BI84" s="544">
        <f t="shared" si="186"/>
        <v>0</v>
      </c>
      <c r="BJ84" s="544">
        <f t="shared" si="187"/>
        <v>0</v>
      </c>
      <c r="BK84" s="494"/>
      <c r="BL84" s="494"/>
      <c r="BM84" s="494"/>
      <c r="BN84" s="494"/>
      <c r="BO84" s="494"/>
      <c r="BP84" s="494"/>
      <c r="BQ84" s="494"/>
      <c r="BR84" s="558"/>
      <c r="BS84" s="495"/>
      <c r="BT84" s="494"/>
      <c r="BU84" s="542"/>
      <c r="BV84" s="543">
        <v>77</v>
      </c>
      <c r="BW84" s="544">
        <f t="shared" si="188"/>
        <v>0</v>
      </c>
      <c r="BX84" s="544">
        <f t="shared" si="189"/>
        <v>0</v>
      </c>
      <c r="BY84" s="494"/>
      <c r="BZ84" s="494"/>
      <c r="CA84" s="494"/>
      <c r="CB84" s="494"/>
      <c r="CC84" s="494"/>
      <c r="CD84" s="494"/>
      <c r="CE84" s="494"/>
      <c r="CF84" s="558"/>
      <c r="CG84" s="495"/>
      <c r="CH84" s="494"/>
      <c r="CI84" s="542"/>
      <c r="CJ84" s="543">
        <v>77</v>
      </c>
      <c r="CK84" s="544">
        <f t="shared" si="190"/>
        <v>0</v>
      </c>
      <c r="CL84" s="544">
        <f t="shared" si="191"/>
        <v>0</v>
      </c>
      <c r="CM84" s="494"/>
      <c r="CN84" s="494"/>
      <c r="CO84" s="494"/>
      <c r="CP84" s="494"/>
      <c r="CQ84" s="494"/>
      <c r="CR84" s="494"/>
      <c r="CS84" s="494"/>
      <c r="CT84" s="558"/>
      <c r="CU84" s="495"/>
      <c r="CV84" s="494"/>
      <c r="CW84" s="542"/>
      <c r="CX84" s="543">
        <v>77</v>
      </c>
      <c r="CY84" s="544">
        <f t="shared" si="192"/>
        <v>0</v>
      </c>
      <c r="CZ84" s="544">
        <f t="shared" si="193"/>
        <v>0</v>
      </c>
      <c r="DA84" s="494"/>
      <c r="DB84" s="494"/>
      <c r="DC84" s="494"/>
      <c r="DD84" s="494"/>
      <c r="DE84" s="494"/>
      <c r="DF84" s="494"/>
      <c r="DG84" s="494"/>
      <c r="DH84" s="558"/>
      <c r="DI84" s="495"/>
      <c r="DJ84" s="494"/>
      <c r="DK84" s="542"/>
      <c r="DL84" s="543">
        <v>77</v>
      </c>
      <c r="DM84" s="544">
        <f t="shared" si="194"/>
        <v>0</v>
      </c>
      <c r="DN84" s="544">
        <f t="shared" si="195"/>
        <v>0</v>
      </c>
      <c r="DO84" s="494"/>
      <c r="DP84" s="494"/>
      <c r="DQ84" s="494"/>
      <c r="DR84" s="494"/>
      <c r="DS84" s="494"/>
      <c r="DT84" s="494"/>
      <c r="DU84" s="494"/>
      <c r="DV84" s="558"/>
      <c r="DW84" s="495"/>
      <c r="DX84" s="494"/>
      <c r="DY84" s="542"/>
      <c r="DZ84" s="543">
        <v>77</v>
      </c>
      <c r="EA84" s="544">
        <f t="shared" si="196"/>
        <v>0</v>
      </c>
      <c r="EB84" s="544">
        <f t="shared" si="197"/>
        <v>0</v>
      </c>
      <c r="EC84" s="494"/>
      <c r="ED84" s="494"/>
      <c r="EE84" s="494"/>
      <c r="EF84" s="494"/>
      <c r="EG84" s="494"/>
      <c r="EH84" s="494"/>
      <c r="EI84" s="494"/>
      <c r="EJ84" s="558"/>
      <c r="EK84" s="495"/>
      <c r="EL84" s="494"/>
      <c r="EM84" s="542"/>
      <c r="EN84" s="543">
        <v>77</v>
      </c>
      <c r="EO84" s="544">
        <f t="shared" si="198"/>
        <v>0</v>
      </c>
      <c r="EP84" s="544">
        <f t="shared" si="199"/>
        <v>0</v>
      </c>
      <c r="EQ84" s="494"/>
      <c r="ER84" s="494"/>
      <c r="ES84" s="494"/>
      <c r="ET84" s="494"/>
      <c r="EU84" s="494"/>
      <c r="EV84" s="494"/>
      <c r="EW84" s="494"/>
      <c r="EX84" s="558"/>
      <c r="EY84" s="495"/>
      <c r="EZ84" s="622"/>
      <c r="FA84" s="542"/>
      <c r="FB84" s="543">
        <v>77</v>
      </c>
      <c r="FC84" s="544">
        <f t="shared" si="200"/>
        <v>0</v>
      </c>
      <c r="FD84" s="544">
        <f t="shared" si="201"/>
        <v>0</v>
      </c>
      <c r="FE84" s="494"/>
      <c r="FF84" s="494"/>
      <c r="FG84" s="494"/>
      <c r="FH84" s="494"/>
      <c r="FI84" s="494"/>
      <c r="FJ84" s="494"/>
      <c r="FK84" s="494"/>
      <c r="FL84" s="558"/>
      <c r="FM84" s="495"/>
      <c r="FO84" s="542"/>
      <c r="FP84" s="543">
        <v>77</v>
      </c>
      <c r="FQ84" s="544">
        <f t="shared" si="202"/>
        <v>0</v>
      </c>
      <c r="FR84" s="544">
        <f t="shared" si="203"/>
        <v>0</v>
      </c>
      <c r="FS84" s="494"/>
      <c r="FT84" s="494"/>
      <c r="FU84" s="494"/>
      <c r="FV84" s="494"/>
      <c r="FW84" s="494"/>
      <c r="FX84" s="494"/>
      <c r="FY84" s="494"/>
      <c r="FZ84" s="558"/>
      <c r="GA84" s="495"/>
      <c r="GB84" s="622"/>
      <c r="GC84" s="542"/>
      <c r="GD84" s="543">
        <v>77</v>
      </c>
      <c r="GE84" s="544">
        <f t="shared" si="204"/>
        <v>0</v>
      </c>
      <c r="GF84" s="544">
        <f t="shared" si="205"/>
        <v>0</v>
      </c>
      <c r="GG84" s="494"/>
      <c r="GH84" s="494"/>
      <c r="GI84" s="494"/>
      <c r="GJ84" s="494"/>
      <c r="GK84" s="494"/>
      <c r="GL84" s="494"/>
      <c r="GM84" s="494"/>
      <c r="GN84" s="558"/>
      <c r="GO84" s="495"/>
      <c r="GP84" s="551"/>
      <c r="GQ84" s="542"/>
      <c r="GR84" s="543">
        <v>77</v>
      </c>
      <c r="GS84" s="544">
        <f t="shared" si="206"/>
        <v>0</v>
      </c>
      <c r="GT84" s="544">
        <f t="shared" si="207"/>
        <v>0</v>
      </c>
      <c r="GU84" s="494"/>
      <c r="GV84" s="494"/>
      <c r="GW84" s="494"/>
      <c r="GX84" s="494"/>
      <c r="GY84" s="494"/>
      <c r="GZ84" s="494"/>
      <c r="HA84" s="494"/>
      <c r="HB84" s="558"/>
      <c r="HC84" s="495"/>
      <c r="HD84" s="552"/>
      <c r="HE84" s="542"/>
      <c r="HF84" s="543">
        <v>77</v>
      </c>
      <c r="HG84" s="544">
        <f t="shared" si="208"/>
        <v>0</v>
      </c>
      <c r="HH84" s="544">
        <f t="shared" si="209"/>
        <v>0</v>
      </c>
      <c r="HI84" s="494"/>
      <c r="HJ84" s="494"/>
      <c r="HK84" s="494"/>
      <c r="HL84" s="494"/>
      <c r="HM84" s="494"/>
      <c r="HN84" s="494"/>
      <c r="HO84" s="494"/>
      <c r="HP84" s="558"/>
      <c r="HQ84" s="495"/>
      <c r="HR84" s="552"/>
      <c r="HS84" s="542"/>
      <c r="HT84" s="543">
        <v>77</v>
      </c>
      <c r="HU84" s="544">
        <f t="shared" si="210"/>
        <v>0</v>
      </c>
      <c r="HV84" s="544">
        <f t="shared" si="211"/>
        <v>0</v>
      </c>
      <c r="HW84" s="494"/>
      <c r="HX84" s="494"/>
      <c r="HY84" s="494"/>
      <c r="HZ84" s="494"/>
      <c r="IA84" s="494"/>
      <c r="IB84" s="494"/>
      <c r="IC84" s="494"/>
      <c r="ID84" s="558"/>
      <c r="IE84" s="495"/>
      <c r="IG84" s="542"/>
      <c r="IH84" s="543">
        <v>77</v>
      </c>
      <c r="II84" s="544">
        <f t="shared" si="212"/>
        <v>0</v>
      </c>
      <c r="IJ84" s="544">
        <f t="shared" si="213"/>
        <v>0</v>
      </c>
      <c r="IK84" s="494"/>
      <c r="IL84" s="494"/>
      <c r="IM84" s="494"/>
      <c r="IN84" s="494"/>
      <c r="IO84" s="494"/>
      <c r="IP84" s="494"/>
      <c r="IQ84" s="494"/>
      <c r="IR84" s="558"/>
      <c r="IS84" s="495"/>
    </row>
    <row r="85" spans="1:253" s="497" customFormat="1">
      <c r="A85" s="494"/>
      <c r="B85" s="528"/>
      <c r="C85" s="542"/>
      <c r="D85" s="543">
        <v>78</v>
      </c>
      <c r="E85" s="544">
        <f t="shared" si="178"/>
        <v>0</v>
      </c>
      <c r="F85" s="544">
        <f t="shared" si="179"/>
        <v>0</v>
      </c>
      <c r="G85" s="494"/>
      <c r="H85" s="494"/>
      <c r="I85" s="494"/>
      <c r="J85" s="494"/>
      <c r="K85" s="494"/>
      <c r="L85" s="494"/>
      <c r="M85" s="494"/>
      <c r="N85" s="496"/>
      <c r="O85" s="494"/>
      <c r="P85" s="494"/>
      <c r="Q85" s="542"/>
      <c r="R85" s="543">
        <v>78</v>
      </c>
      <c r="S85" s="544">
        <f t="shared" si="180"/>
        <v>0</v>
      </c>
      <c r="T85" s="544">
        <f t="shared" si="181"/>
        <v>0</v>
      </c>
      <c r="U85" s="494"/>
      <c r="V85" s="494"/>
      <c r="W85" s="494"/>
      <c r="X85" s="494"/>
      <c r="Y85" s="494"/>
      <c r="Z85" s="494"/>
      <c r="AA85" s="494"/>
      <c r="AB85" s="558"/>
      <c r="AC85" s="495"/>
      <c r="AD85" s="494"/>
      <c r="AE85" s="542"/>
      <c r="AF85" s="543">
        <v>78</v>
      </c>
      <c r="AG85" s="544">
        <f t="shared" si="182"/>
        <v>0</v>
      </c>
      <c r="AH85" s="544">
        <f t="shared" si="183"/>
        <v>0</v>
      </c>
      <c r="AI85" s="494"/>
      <c r="AJ85" s="494"/>
      <c r="AK85" s="494"/>
      <c r="AL85" s="494"/>
      <c r="AM85" s="494"/>
      <c r="AN85" s="494"/>
      <c r="AO85" s="494"/>
      <c r="AP85" s="558"/>
      <c r="AQ85" s="495"/>
      <c r="AR85" s="494"/>
      <c r="AS85" s="542"/>
      <c r="AT85" s="543">
        <v>78</v>
      </c>
      <c r="AU85" s="544">
        <f t="shared" si="184"/>
        <v>0</v>
      </c>
      <c r="AV85" s="544">
        <f t="shared" si="185"/>
        <v>0</v>
      </c>
      <c r="AW85" s="494"/>
      <c r="AX85" s="494"/>
      <c r="AY85" s="494"/>
      <c r="AZ85" s="494"/>
      <c r="BA85" s="494"/>
      <c r="BB85" s="494"/>
      <c r="BC85" s="494"/>
      <c r="BD85" s="558"/>
      <c r="BE85" s="495"/>
      <c r="BF85" s="494"/>
      <c r="BG85" s="542"/>
      <c r="BH85" s="543">
        <v>78</v>
      </c>
      <c r="BI85" s="544">
        <f t="shared" si="186"/>
        <v>0</v>
      </c>
      <c r="BJ85" s="544">
        <f t="shared" si="187"/>
        <v>0</v>
      </c>
      <c r="BK85" s="494"/>
      <c r="BL85" s="494"/>
      <c r="BM85" s="494"/>
      <c r="BN85" s="494"/>
      <c r="BO85" s="494"/>
      <c r="BP85" s="494"/>
      <c r="BQ85" s="494"/>
      <c r="BR85" s="558"/>
      <c r="BS85" s="495"/>
      <c r="BT85" s="494"/>
      <c r="BU85" s="542"/>
      <c r="BV85" s="543">
        <v>78</v>
      </c>
      <c r="BW85" s="544">
        <f t="shared" si="188"/>
        <v>0</v>
      </c>
      <c r="BX85" s="544">
        <f t="shared" si="189"/>
        <v>0</v>
      </c>
      <c r="BY85" s="494"/>
      <c r="BZ85" s="494"/>
      <c r="CA85" s="494"/>
      <c r="CB85" s="494"/>
      <c r="CC85" s="494"/>
      <c r="CD85" s="494"/>
      <c r="CE85" s="494"/>
      <c r="CF85" s="558"/>
      <c r="CG85" s="495"/>
      <c r="CH85" s="494"/>
      <c r="CI85" s="542"/>
      <c r="CJ85" s="543">
        <v>78</v>
      </c>
      <c r="CK85" s="544">
        <f t="shared" si="190"/>
        <v>0</v>
      </c>
      <c r="CL85" s="544">
        <f t="shared" si="191"/>
        <v>0</v>
      </c>
      <c r="CM85" s="494"/>
      <c r="CN85" s="494"/>
      <c r="CO85" s="494"/>
      <c r="CP85" s="494"/>
      <c r="CQ85" s="494"/>
      <c r="CR85" s="494"/>
      <c r="CS85" s="494"/>
      <c r="CT85" s="558"/>
      <c r="CU85" s="495"/>
      <c r="CV85" s="494"/>
      <c r="CW85" s="542"/>
      <c r="CX85" s="543">
        <v>78</v>
      </c>
      <c r="CY85" s="544">
        <f t="shared" si="192"/>
        <v>0</v>
      </c>
      <c r="CZ85" s="544">
        <f t="shared" si="193"/>
        <v>0</v>
      </c>
      <c r="DA85" s="494"/>
      <c r="DB85" s="494"/>
      <c r="DC85" s="494"/>
      <c r="DD85" s="494"/>
      <c r="DE85" s="494"/>
      <c r="DF85" s="494"/>
      <c r="DG85" s="494"/>
      <c r="DH85" s="558"/>
      <c r="DI85" s="495"/>
      <c r="DJ85" s="494"/>
      <c r="DK85" s="542"/>
      <c r="DL85" s="543">
        <v>78</v>
      </c>
      <c r="DM85" s="544">
        <f t="shared" si="194"/>
        <v>0</v>
      </c>
      <c r="DN85" s="544">
        <f t="shared" si="195"/>
        <v>0</v>
      </c>
      <c r="DO85" s="494"/>
      <c r="DP85" s="494"/>
      <c r="DQ85" s="494"/>
      <c r="DR85" s="494"/>
      <c r="DS85" s="494"/>
      <c r="DT85" s="494"/>
      <c r="DU85" s="494"/>
      <c r="DV85" s="558"/>
      <c r="DW85" s="495"/>
      <c r="DX85" s="494"/>
      <c r="DY85" s="542"/>
      <c r="DZ85" s="543">
        <v>78</v>
      </c>
      <c r="EA85" s="544">
        <f t="shared" si="196"/>
        <v>0</v>
      </c>
      <c r="EB85" s="544">
        <f t="shared" si="197"/>
        <v>0</v>
      </c>
      <c r="EC85" s="494"/>
      <c r="ED85" s="494"/>
      <c r="EE85" s="494"/>
      <c r="EF85" s="494"/>
      <c r="EG85" s="494"/>
      <c r="EH85" s="494"/>
      <c r="EI85" s="494"/>
      <c r="EJ85" s="558"/>
      <c r="EK85" s="495"/>
      <c r="EL85" s="494"/>
      <c r="EM85" s="542"/>
      <c r="EN85" s="543">
        <v>78</v>
      </c>
      <c r="EO85" s="544">
        <f t="shared" si="198"/>
        <v>0</v>
      </c>
      <c r="EP85" s="544">
        <f t="shared" si="199"/>
        <v>0</v>
      </c>
      <c r="EQ85" s="494"/>
      <c r="ER85" s="494"/>
      <c r="ES85" s="494"/>
      <c r="ET85" s="494"/>
      <c r="EU85" s="494"/>
      <c r="EV85" s="494"/>
      <c r="EW85" s="494"/>
      <c r="EX85" s="558"/>
      <c r="EY85" s="495"/>
      <c r="EZ85" s="622"/>
      <c r="FA85" s="542"/>
      <c r="FB85" s="543">
        <v>78</v>
      </c>
      <c r="FC85" s="544">
        <f t="shared" si="200"/>
        <v>0</v>
      </c>
      <c r="FD85" s="544">
        <f t="shared" si="201"/>
        <v>0</v>
      </c>
      <c r="FE85" s="494"/>
      <c r="FF85" s="494"/>
      <c r="FG85" s="494"/>
      <c r="FH85" s="494"/>
      <c r="FI85" s="494"/>
      <c r="FJ85" s="494"/>
      <c r="FK85" s="494"/>
      <c r="FL85" s="558"/>
      <c r="FM85" s="495"/>
      <c r="FO85" s="542"/>
      <c r="FP85" s="543">
        <v>78</v>
      </c>
      <c r="FQ85" s="544">
        <f t="shared" si="202"/>
        <v>0</v>
      </c>
      <c r="FR85" s="544">
        <f t="shared" si="203"/>
        <v>0</v>
      </c>
      <c r="FS85" s="494"/>
      <c r="FT85" s="494"/>
      <c r="FU85" s="494"/>
      <c r="FV85" s="494"/>
      <c r="FW85" s="494"/>
      <c r="FX85" s="494"/>
      <c r="FY85" s="494"/>
      <c r="FZ85" s="558"/>
      <c r="GA85" s="495"/>
      <c r="GB85" s="622"/>
      <c r="GC85" s="542"/>
      <c r="GD85" s="543">
        <v>78</v>
      </c>
      <c r="GE85" s="544">
        <f t="shared" si="204"/>
        <v>0</v>
      </c>
      <c r="GF85" s="544">
        <f t="shared" si="205"/>
        <v>0</v>
      </c>
      <c r="GG85" s="494"/>
      <c r="GH85" s="494"/>
      <c r="GI85" s="494"/>
      <c r="GJ85" s="494"/>
      <c r="GK85" s="494"/>
      <c r="GL85" s="494"/>
      <c r="GM85" s="494"/>
      <c r="GN85" s="558"/>
      <c r="GO85" s="495"/>
      <c r="GP85" s="551"/>
      <c r="GQ85" s="542"/>
      <c r="GR85" s="543">
        <v>78</v>
      </c>
      <c r="GS85" s="544">
        <f t="shared" si="206"/>
        <v>0</v>
      </c>
      <c r="GT85" s="544">
        <f t="shared" si="207"/>
        <v>0</v>
      </c>
      <c r="GU85" s="494"/>
      <c r="GV85" s="494"/>
      <c r="GW85" s="494"/>
      <c r="GX85" s="494"/>
      <c r="GY85" s="494"/>
      <c r="GZ85" s="494"/>
      <c r="HA85" s="494"/>
      <c r="HB85" s="558"/>
      <c r="HC85" s="495"/>
      <c r="HD85" s="552"/>
      <c r="HE85" s="542"/>
      <c r="HF85" s="543">
        <v>78</v>
      </c>
      <c r="HG85" s="544">
        <f t="shared" si="208"/>
        <v>0</v>
      </c>
      <c r="HH85" s="544">
        <f t="shared" si="209"/>
        <v>0</v>
      </c>
      <c r="HI85" s="494"/>
      <c r="HJ85" s="494"/>
      <c r="HK85" s="494"/>
      <c r="HL85" s="494"/>
      <c r="HM85" s="494"/>
      <c r="HN85" s="494"/>
      <c r="HO85" s="494"/>
      <c r="HP85" s="558"/>
      <c r="HQ85" s="495"/>
      <c r="HR85" s="552"/>
      <c r="HS85" s="542"/>
      <c r="HT85" s="543">
        <v>78</v>
      </c>
      <c r="HU85" s="544">
        <f t="shared" si="210"/>
        <v>0</v>
      </c>
      <c r="HV85" s="544">
        <f t="shared" si="211"/>
        <v>0</v>
      </c>
      <c r="HW85" s="494"/>
      <c r="HX85" s="494"/>
      <c r="HY85" s="494"/>
      <c r="HZ85" s="494"/>
      <c r="IA85" s="494"/>
      <c r="IB85" s="494"/>
      <c r="IC85" s="494"/>
      <c r="ID85" s="558"/>
      <c r="IE85" s="495"/>
      <c r="IG85" s="542"/>
      <c r="IH85" s="543">
        <v>78</v>
      </c>
      <c r="II85" s="544">
        <f t="shared" si="212"/>
        <v>0</v>
      </c>
      <c r="IJ85" s="544">
        <f t="shared" si="213"/>
        <v>0</v>
      </c>
      <c r="IK85" s="494"/>
      <c r="IL85" s="494"/>
      <c r="IM85" s="494"/>
      <c r="IN85" s="494"/>
      <c r="IO85" s="494"/>
      <c r="IP85" s="494"/>
      <c r="IQ85" s="494"/>
      <c r="IR85" s="558"/>
      <c r="IS85" s="495"/>
    </row>
    <row r="86" spans="1:253" s="497" customFormat="1">
      <c r="A86" s="494"/>
      <c r="B86" s="528"/>
      <c r="C86" s="542"/>
      <c r="D86" s="543">
        <v>79</v>
      </c>
      <c r="E86" s="544">
        <f t="shared" si="178"/>
        <v>0</v>
      </c>
      <c r="F86" s="544">
        <f t="shared" si="179"/>
        <v>0</v>
      </c>
      <c r="G86" s="494"/>
      <c r="H86" s="494"/>
      <c r="I86" s="494"/>
      <c r="J86" s="494"/>
      <c r="K86" s="494"/>
      <c r="L86" s="494"/>
      <c r="M86" s="494"/>
      <c r="N86" s="558"/>
      <c r="O86" s="495"/>
      <c r="P86" s="494"/>
      <c r="Q86" s="542"/>
      <c r="R86" s="543">
        <v>79</v>
      </c>
      <c r="S86" s="544">
        <f t="shared" si="180"/>
        <v>0</v>
      </c>
      <c r="T86" s="544">
        <f t="shared" si="181"/>
        <v>0</v>
      </c>
      <c r="U86" s="494"/>
      <c r="V86" s="494"/>
      <c r="W86" s="494"/>
      <c r="X86" s="494"/>
      <c r="Y86" s="494"/>
      <c r="Z86" s="494"/>
      <c r="AA86" s="494"/>
      <c r="AB86" s="558"/>
      <c r="AC86" s="495"/>
      <c r="AD86" s="494"/>
      <c r="AE86" s="542"/>
      <c r="AF86" s="543">
        <v>79</v>
      </c>
      <c r="AG86" s="544">
        <f t="shared" si="182"/>
        <v>0</v>
      </c>
      <c r="AH86" s="544">
        <f t="shared" si="183"/>
        <v>0</v>
      </c>
      <c r="AI86" s="494"/>
      <c r="AJ86" s="494"/>
      <c r="AK86" s="494"/>
      <c r="AL86" s="494"/>
      <c r="AM86" s="494"/>
      <c r="AN86" s="494"/>
      <c r="AO86" s="494"/>
      <c r="AP86" s="558"/>
      <c r="AQ86" s="495"/>
      <c r="AR86" s="494"/>
      <c r="AS86" s="542"/>
      <c r="AT86" s="543">
        <v>79</v>
      </c>
      <c r="AU86" s="544">
        <f t="shared" si="184"/>
        <v>0</v>
      </c>
      <c r="AV86" s="544">
        <f t="shared" si="185"/>
        <v>0</v>
      </c>
      <c r="AW86" s="494"/>
      <c r="AX86" s="494"/>
      <c r="AY86" s="494"/>
      <c r="AZ86" s="494"/>
      <c r="BA86" s="494"/>
      <c r="BB86" s="494"/>
      <c r="BC86" s="494"/>
      <c r="BD86" s="558"/>
      <c r="BE86" s="495"/>
      <c r="BF86" s="494"/>
      <c r="BG86" s="542"/>
      <c r="BH86" s="543">
        <v>79</v>
      </c>
      <c r="BI86" s="544">
        <f t="shared" si="186"/>
        <v>0</v>
      </c>
      <c r="BJ86" s="544">
        <f t="shared" si="187"/>
        <v>0</v>
      </c>
      <c r="BK86" s="494"/>
      <c r="BL86" s="494"/>
      <c r="BM86" s="494"/>
      <c r="BN86" s="494"/>
      <c r="BO86" s="494"/>
      <c r="BP86" s="494"/>
      <c r="BQ86" s="494"/>
      <c r="BR86" s="558"/>
      <c r="BS86" s="495"/>
      <c r="BT86" s="494"/>
      <c r="BU86" s="542"/>
      <c r="BV86" s="543">
        <v>79</v>
      </c>
      <c r="BW86" s="544">
        <f t="shared" si="188"/>
        <v>0</v>
      </c>
      <c r="BX86" s="544">
        <f t="shared" si="189"/>
        <v>0</v>
      </c>
      <c r="BY86" s="494"/>
      <c r="BZ86" s="494"/>
      <c r="CA86" s="494"/>
      <c r="CB86" s="494"/>
      <c r="CC86" s="494"/>
      <c r="CD86" s="494"/>
      <c r="CE86" s="494"/>
      <c r="CF86" s="558"/>
      <c r="CG86" s="495"/>
      <c r="CH86" s="494"/>
      <c r="CI86" s="542"/>
      <c r="CJ86" s="543">
        <v>79</v>
      </c>
      <c r="CK86" s="544">
        <f t="shared" si="190"/>
        <v>0</v>
      </c>
      <c r="CL86" s="544">
        <f t="shared" si="191"/>
        <v>0</v>
      </c>
      <c r="CM86" s="494"/>
      <c r="CN86" s="494"/>
      <c r="CO86" s="494"/>
      <c r="CP86" s="494"/>
      <c r="CQ86" s="494"/>
      <c r="CR86" s="494"/>
      <c r="CS86" s="494"/>
      <c r="CT86" s="558"/>
      <c r="CU86" s="495"/>
      <c r="CV86" s="494"/>
      <c r="CW86" s="542"/>
      <c r="CX86" s="543">
        <v>79</v>
      </c>
      <c r="CY86" s="544">
        <f t="shared" si="192"/>
        <v>0</v>
      </c>
      <c r="CZ86" s="544">
        <f t="shared" si="193"/>
        <v>0</v>
      </c>
      <c r="DA86" s="494"/>
      <c r="DB86" s="494"/>
      <c r="DC86" s="494"/>
      <c r="DD86" s="494"/>
      <c r="DE86" s="494"/>
      <c r="DF86" s="494"/>
      <c r="DG86" s="494"/>
      <c r="DH86" s="558"/>
      <c r="DI86" s="495"/>
      <c r="DJ86" s="494"/>
      <c r="DK86" s="542"/>
      <c r="DL86" s="543">
        <v>79</v>
      </c>
      <c r="DM86" s="544">
        <f t="shared" si="194"/>
        <v>0</v>
      </c>
      <c r="DN86" s="544">
        <f t="shared" si="195"/>
        <v>0</v>
      </c>
      <c r="DO86" s="494"/>
      <c r="DP86" s="494"/>
      <c r="DQ86" s="494"/>
      <c r="DR86" s="494"/>
      <c r="DS86" s="494"/>
      <c r="DT86" s="494"/>
      <c r="DU86" s="494"/>
      <c r="DV86" s="558"/>
      <c r="DW86" s="495"/>
      <c r="DX86" s="494"/>
      <c r="DY86" s="542"/>
      <c r="DZ86" s="543">
        <v>79</v>
      </c>
      <c r="EA86" s="544">
        <f t="shared" si="196"/>
        <v>0</v>
      </c>
      <c r="EB86" s="544">
        <f t="shared" si="197"/>
        <v>0</v>
      </c>
      <c r="EC86" s="494"/>
      <c r="ED86" s="494"/>
      <c r="EE86" s="494"/>
      <c r="EF86" s="494"/>
      <c r="EG86" s="494"/>
      <c r="EH86" s="494"/>
      <c r="EI86" s="494"/>
      <c r="EJ86" s="558"/>
      <c r="EK86" s="495"/>
      <c r="EL86" s="494"/>
      <c r="EM86" s="542"/>
      <c r="EN86" s="543">
        <v>79</v>
      </c>
      <c r="EO86" s="544">
        <f t="shared" si="198"/>
        <v>0</v>
      </c>
      <c r="EP86" s="544">
        <f t="shared" si="199"/>
        <v>0</v>
      </c>
      <c r="EQ86" s="494"/>
      <c r="ER86" s="494"/>
      <c r="ES86" s="494"/>
      <c r="ET86" s="494"/>
      <c r="EU86" s="494"/>
      <c r="EV86" s="494"/>
      <c r="EW86" s="494"/>
      <c r="EX86" s="558"/>
      <c r="EY86" s="495"/>
      <c r="EZ86" s="622"/>
      <c r="FA86" s="542"/>
      <c r="FB86" s="543">
        <v>79</v>
      </c>
      <c r="FC86" s="544">
        <f t="shared" si="200"/>
        <v>0</v>
      </c>
      <c r="FD86" s="544">
        <f t="shared" si="201"/>
        <v>0</v>
      </c>
      <c r="FE86" s="494"/>
      <c r="FF86" s="494"/>
      <c r="FG86" s="494"/>
      <c r="FH86" s="494"/>
      <c r="FI86" s="494"/>
      <c r="FJ86" s="494"/>
      <c r="FK86" s="494"/>
      <c r="FL86" s="558"/>
      <c r="FM86" s="495"/>
      <c r="FO86" s="542"/>
      <c r="FP86" s="543">
        <v>79</v>
      </c>
      <c r="FQ86" s="544">
        <f t="shared" si="202"/>
        <v>0</v>
      </c>
      <c r="FR86" s="544">
        <f t="shared" si="203"/>
        <v>0</v>
      </c>
      <c r="FS86" s="494"/>
      <c r="FT86" s="494"/>
      <c r="FU86" s="494"/>
      <c r="FV86" s="494"/>
      <c r="FW86" s="494"/>
      <c r="FX86" s="494"/>
      <c r="FY86" s="494"/>
      <c r="FZ86" s="558"/>
      <c r="GA86" s="495"/>
      <c r="GB86" s="622"/>
      <c r="GC86" s="542"/>
      <c r="GD86" s="543">
        <v>79</v>
      </c>
      <c r="GE86" s="544">
        <f t="shared" si="204"/>
        <v>0</v>
      </c>
      <c r="GF86" s="544">
        <f t="shared" si="205"/>
        <v>0</v>
      </c>
      <c r="GG86" s="494"/>
      <c r="GH86" s="494"/>
      <c r="GI86" s="494"/>
      <c r="GJ86" s="494"/>
      <c r="GK86" s="494"/>
      <c r="GL86" s="494"/>
      <c r="GM86" s="494"/>
      <c r="GN86" s="558"/>
      <c r="GO86" s="495"/>
      <c r="GP86" s="551"/>
      <c r="GQ86" s="542"/>
      <c r="GR86" s="543">
        <v>79</v>
      </c>
      <c r="GS86" s="544">
        <f t="shared" si="206"/>
        <v>0</v>
      </c>
      <c r="GT86" s="544">
        <f t="shared" si="207"/>
        <v>0</v>
      </c>
      <c r="GU86" s="494"/>
      <c r="GV86" s="494"/>
      <c r="GW86" s="494"/>
      <c r="GX86" s="494"/>
      <c r="GY86" s="494"/>
      <c r="GZ86" s="494"/>
      <c r="HA86" s="494"/>
      <c r="HB86" s="558"/>
      <c r="HC86" s="495"/>
      <c r="HD86" s="552"/>
      <c r="HE86" s="542"/>
      <c r="HF86" s="543">
        <v>79</v>
      </c>
      <c r="HG86" s="544">
        <f t="shared" si="208"/>
        <v>0</v>
      </c>
      <c r="HH86" s="544">
        <f t="shared" si="209"/>
        <v>0</v>
      </c>
      <c r="HI86" s="494"/>
      <c r="HJ86" s="494"/>
      <c r="HK86" s="494"/>
      <c r="HL86" s="494"/>
      <c r="HM86" s="494"/>
      <c r="HN86" s="494"/>
      <c r="HO86" s="494"/>
      <c r="HP86" s="558"/>
      <c r="HQ86" s="495"/>
      <c r="HR86" s="552"/>
      <c r="HS86" s="542"/>
      <c r="HT86" s="543">
        <v>79</v>
      </c>
      <c r="HU86" s="544">
        <f t="shared" si="210"/>
        <v>0</v>
      </c>
      <c r="HV86" s="544">
        <f t="shared" si="211"/>
        <v>0</v>
      </c>
      <c r="HW86" s="494"/>
      <c r="HX86" s="494"/>
      <c r="HY86" s="494"/>
      <c r="HZ86" s="494"/>
      <c r="IA86" s="494"/>
      <c r="IB86" s="494"/>
      <c r="IC86" s="494"/>
      <c r="ID86" s="558"/>
      <c r="IE86" s="495"/>
      <c r="IG86" s="542"/>
      <c r="IH86" s="543">
        <v>79</v>
      </c>
      <c r="II86" s="544">
        <f t="shared" si="212"/>
        <v>0</v>
      </c>
      <c r="IJ86" s="544">
        <f t="shared" si="213"/>
        <v>0</v>
      </c>
      <c r="IK86" s="494"/>
      <c r="IL86" s="494"/>
      <c r="IM86" s="494"/>
      <c r="IN86" s="494"/>
      <c r="IO86" s="494"/>
      <c r="IP86" s="494"/>
      <c r="IQ86" s="494"/>
      <c r="IR86" s="558"/>
      <c r="IS86" s="495"/>
    </row>
    <row r="87" spans="1:253" s="497" customFormat="1">
      <c r="A87" s="494"/>
      <c r="B87" s="528"/>
      <c r="C87" s="542"/>
      <c r="D87" s="543">
        <v>80</v>
      </c>
      <c r="E87" s="544">
        <f t="shared" si="178"/>
        <v>0</v>
      </c>
      <c r="F87" s="544">
        <f t="shared" si="179"/>
        <v>0</v>
      </c>
      <c r="G87" s="494"/>
      <c r="H87" s="494"/>
      <c r="I87" s="494"/>
      <c r="J87" s="494"/>
      <c r="K87" s="494"/>
      <c r="L87" s="494"/>
      <c r="M87" s="494"/>
      <c r="N87" s="558"/>
      <c r="O87" s="495"/>
      <c r="P87" s="494"/>
      <c r="Q87" s="542"/>
      <c r="R87" s="543">
        <v>80</v>
      </c>
      <c r="S87" s="544">
        <f t="shared" si="180"/>
        <v>0</v>
      </c>
      <c r="T87" s="544">
        <f t="shared" si="181"/>
        <v>0</v>
      </c>
      <c r="U87" s="494"/>
      <c r="V87" s="494"/>
      <c r="W87" s="494"/>
      <c r="X87" s="494"/>
      <c r="Y87" s="494"/>
      <c r="Z87" s="494"/>
      <c r="AA87" s="494"/>
      <c r="AB87" s="558"/>
      <c r="AC87" s="495"/>
      <c r="AD87" s="494"/>
      <c r="AE87" s="542"/>
      <c r="AF87" s="543">
        <v>80</v>
      </c>
      <c r="AG87" s="544">
        <f t="shared" si="182"/>
        <v>0</v>
      </c>
      <c r="AH87" s="544">
        <f t="shared" si="183"/>
        <v>0</v>
      </c>
      <c r="AI87" s="494"/>
      <c r="AJ87" s="494"/>
      <c r="AK87" s="494"/>
      <c r="AL87" s="494"/>
      <c r="AM87" s="494"/>
      <c r="AN87" s="494"/>
      <c r="AO87" s="494"/>
      <c r="AP87" s="558"/>
      <c r="AQ87" s="495"/>
      <c r="AR87" s="494"/>
      <c r="AS87" s="542"/>
      <c r="AT87" s="543">
        <v>80</v>
      </c>
      <c r="AU87" s="544">
        <f t="shared" si="184"/>
        <v>0</v>
      </c>
      <c r="AV87" s="544">
        <f t="shared" si="185"/>
        <v>0</v>
      </c>
      <c r="AW87" s="494"/>
      <c r="AX87" s="494"/>
      <c r="AY87" s="494"/>
      <c r="AZ87" s="494"/>
      <c r="BA87" s="494"/>
      <c r="BB87" s="494"/>
      <c r="BC87" s="494"/>
      <c r="BD87" s="558"/>
      <c r="BE87" s="495"/>
      <c r="BF87" s="494"/>
      <c r="BG87" s="542"/>
      <c r="BH87" s="543">
        <v>80</v>
      </c>
      <c r="BI87" s="544">
        <f t="shared" si="186"/>
        <v>0</v>
      </c>
      <c r="BJ87" s="544">
        <f t="shared" si="187"/>
        <v>0</v>
      </c>
      <c r="BK87" s="494"/>
      <c r="BL87" s="494"/>
      <c r="BM87" s="494"/>
      <c r="BN87" s="494"/>
      <c r="BO87" s="494"/>
      <c r="BP87" s="494"/>
      <c r="BQ87" s="494"/>
      <c r="BR87" s="558"/>
      <c r="BS87" s="495"/>
      <c r="BT87" s="494"/>
      <c r="BU87" s="542"/>
      <c r="BV87" s="543">
        <v>80</v>
      </c>
      <c r="BW87" s="544">
        <f t="shared" si="188"/>
        <v>0</v>
      </c>
      <c r="BX87" s="544">
        <f t="shared" si="189"/>
        <v>0</v>
      </c>
      <c r="BY87" s="494"/>
      <c r="BZ87" s="494"/>
      <c r="CA87" s="494"/>
      <c r="CB87" s="494"/>
      <c r="CC87" s="494"/>
      <c r="CD87" s="494"/>
      <c r="CE87" s="494"/>
      <c r="CF87" s="558"/>
      <c r="CG87" s="495"/>
      <c r="CH87" s="494"/>
      <c r="CI87" s="542"/>
      <c r="CJ87" s="543">
        <v>80</v>
      </c>
      <c r="CK87" s="544">
        <f t="shared" si="190"/>
        <v>0</v>
      </c>
      <c r="CL87" s="544">
        <f t="shared" si="191"/>
        <v>0</v>
      </c>
      <c r="CM87" s="494"/>
      <c r="CN87" s="494"/>
      <c r="CO87" s="494"/>
      <c r="CP87" s="494"/>
      <c r="CQ87" s="494"/>
      <c r="CR87" s="494"/>
      <c r="CS87" s="494"/>
      <c r="CT87" s="558"/>
      <c r="CU87" s="495"/>
      <c r="CV87" s="494"/>
      <c r="CW87" s="542"/>
      <c r="CX87" s="543">
        <v>80</v>
      </c>
      <c r="CY87" s="544">
        <f t="shared" si="192"/>
        <v>0</v>
      </c>
      <c r="CZ87" s="544">
        <f t="shared" si="193"/>
        <v>0</v>
      </c>
      <c r="DA87" s="494"/>
      <c r="DB87" s="494"/>
      <c r="DC87" s="494"/>
      <c r="DD87" s="494"/>
      <c r="DE87" s="494"/>
      <c r="DF87" s="494"/>
      <c r="DG87" s="494"/>
      <c r="DH87" s="558"/>
      <c r="DI87" s="495"/>
      <c r="DJ87" s="494"/>
      <c r="DK87" s="542"/>
      <c r="DL87" s="543">
        <v>80</v>
      </c>
      <c r="DM87" s="544">
        <f t="shared" si="194"/>
        <v>0</v>
      </c>
      <c r="DN87" s="544">
        <f t="shared" si="195"/>
        <v>0</v>
      </c>
      <c r="DO87" s="494"/>
      <c r="DP87" s="494"/>
      <c r="DQ87" s="494"/>
      <c r="DR87" s="494"/>
      <c r="DS87" s="494"/>
      <c r="DT87" s="494"/>
      <c r="DU87" s="494"/>
      <c r="DV87" s="558"/>
      <c r="DW87" s="495"/>
      <c r="DX87" s="494"/>
      <c r="DY87" s="542"/>
      <c r="DZ87" s="543">
        <v>80</v>
      </c>
      <c r="EA87" s="544">
        <f t="shared" si="196"/>
        <v>0</v>
      </c>
      <c r="EB87" s="544">
        <f t="shared" si="197"/>
        <v>0</v>
      </c>
      <c r="EC87" s="494"/>
      <c r="ED87" s="494"/>
      <c r="EE87" s="494"/>
      <c r="EF87" s="494"/>
      <c r="EG87" s="494"/>
      <c r="EH87" s="494"/>
      <c r="EI87" s="494"/>
      <c r="EJ87" s="558"/>
      <c r="EK87" s="495"/>
      <c r="EL87" s="494"/>
      <c r="EM87" s="542"/>
      <c r="EN87" s="543">
        <v>80</v>
      </c>
      <c r="EO87" s="544">
        <f t="shared" si="198"/>
        <v>0</v>
      </c>
      <c r="EP87" s="544">
        <f t="shared" si="199"/>
        <v>0</v>
      </c>
      <c r="EQ87" s="494"/>
      <c r="ER87" s="494"/>
      <c r="ES87" s="494"/>
      <c r="ET87" s="494"/>
      <c r="EU87" s="494"/>
      <c r="EV87" s="494"/>
      <c r="EW87" s="494"/>
      <c r="EX87" s="558"/>
      <c r="EY87" s="495"/>
      <c r="EZ87" s="622"/>
      <c r="FA87" s="542"/>
      <c r="FB87" s="543">
        <v>80</v>
      </c>
      <c r="FC87" s="544">
        <f t="shared" si="200"/>
        <v>0</v>
      </c>
      <c r="FD87" s="544">
        <f t="shared" si="201"/>
        <v>0</v>
      </c>
      <c r="FE87" s="494"/>
      <c r="FF87" s="494"/>
      <c r="FG87" s="494"/>
      <c r="FH87" s="494"/>
      <c r="FI87" s="494"/>
      <c r="FJ87" s="494"/>
      <c r="FK87" s="494"/>
      <c r="FL87" s="558"/>
      <c r="FM87" s="495"/>
      <c r="FO87" s="542"/>
      <c r="FP87" s="543">
        <v>80</v>
      </c>
      <c r="FQ87" s="544">
        <f t="shared" si="202"/>
        <v>0</v>
      </c>
      <c r="FR87" s="544">
        <f t="shared" si="203"/>
        <v>0</v>
      </c>
      <c r="FS87" s="494"/>
      <c r="FT87" s="494"/>
      <c r="FU87" s="494"/>
      <c r="FV87" s="494"/>
      <c r="FW87" s="494"/>
      <c r="FX87" s="494"/>
      <c r="FY87" s="494"/>
      <c r="FZ87" s="558"/>
      <c r="GA87" s="495"/>
      <c r="GB87" s="622"/>
      <c r="GC87" s="542"/>
      <c r="GD87" s="543">
        <v>80</v>
      </c>
      <c r="GE87" s="544">
        <f t="shared" si="204"/>
        <v>0</v>
      </c>
      <c r="GF87" s="544">
        <f t="shared" si="205"/>
        <v>0</v>
      </c>
      <c r="GG87" s="494"/>
      <c r="GH87" s="494"/>
      <c r="GI87" s="494"/>
      <c r="GJ87" s="494"/>
      <c r="GK87" s="494"/>
      <c r="GL87" s="494"/>
      <c r="GM87" s="494"/>
      <c r="GN87" s="558"/>
      <c r="GO87" s="495"/>
      <c r="GP87" s="551"/>
      <c r="GQ87" s="542"/>
      <c r="GR87" s="543">
        <v>80</v>
      </c>
      <c r="GS87" s="544">
        <f t="shared" si="206"/>
        <v>0</v>
      </c>
      <c r="GT87" s="544">
        <f t="shared" si="207"/>
        <v>0</v>
      </c>
      <c r="GU87" s="494"/>
      <c r="GV87" s="494"/>
      <c r="GW87" s="494"/>
      <c r="GX87" s="494"/>
      <c r="GY87" s="494"/>
      <c r="GZ87" s="494"/>
      <c r="HA87" s="494"/>
      <c r="HB87" s="558"/>
      <c r="HC87" s="495"/>
      <c r="HD87" s="552"/>
      <c r="HE87" s="542"/>
      <c r="HF87" s="543">
        <v>80</v>
      </c>
      <c r="HG87" s="544">
        <f t="shared" si="208"/>
        <v>0</v>
      </c>
      <c r="HH87" s="544">
        <f t="shared" si="209"/>
        <v>0</v>
      </c>
      <c r="HI87" s="494"/>
      <c r="HJ87" s="494"/>
      <c r="HK87" s="494"/>
      <c r="HL87" s="494"/>
      <c r="HM87" s="494"/>
      <c r="HN87" s="494"/>
      <c r="HO87" s="494"/>
      <c r="HP87" s="558"/>
      <c r="HQ87" s="495"/>
      <c r="HR87" s="552"/>
      <c r="HS87" s="542"/>
      <c r="HT87" s="543">
        <v>80</v>
      </c>
      <c r="HU87" s="544">
        <f t="shared" si="210"/>
        <v>0</v>
      </c>
      <c r="HV87" s="544">
        <f t="shared" si="211"/>
        <v>0</v>
      </c>
      <c r="HW87" s="494"/>
      <c r="HX87" s="494"/>
      <c r="HY87" s="494"/>
      <c r="HZ87" s="494"/>
      <c r="IA87" s="494"/>
      <c r="IB87" s="494"/>
      <c r="IC87" s="494"/>
      <c r="ID87" s="558"/>
      <c r="IE87" s="495"/>
      <c r="IG87" s="542"/>
      <c r="IH87" s="543">
        <v>80</v>
      </c>
      <c r="II87" s="544">
        <f t="shared" si="212"/>
        <v>0</v>
      </c>
      <c r="IJ87" s="544">
        <f t="shared" si="213"/>
        <v>0</v>
      </c>
      <c r="IK87" s="494"/>
      <c r="IL87" s="494"/>
      <c r="IM87" s="494"/>
      <c r="IN87" s="494"/>
      <c r="IO87" s="494"/>
      <c r="IP87" s="494"/>
      <c r="IQ87" s="494"/>
      <c r="IR87" s="558"/>
      <c r="IS87" s="495"/>
    </row>
    <row r="88" spans="1:253" s="497" customFormat="1">
      <c r="A88" s="494"/>
      <c r="B88" s="528"/>
      <c r="C88" s="542"/>
      <c r="D88" s="543">
        <v>81</v>
      </c>
      <c r="E88" s="544">
        <f t="shared" si="178"/>
        <v>0</v>
      </c>
      <c r="F88" s="544">
        <f t="shared" si="179"/>
        <v>0</v>
      </c>
      <c r="G88" s="494"/>
      <c r="H88" s="494"/>
      <c r="I88" s="494"/>
      <c r="J88" s="494"/>
      <c r="K88" s="494"/>
      <c r="L88" s="494"/>
      <c r="M88" s="494"/>
      <c r="N88" s="558"/>
      <c r="O88" s="495"/>
      <c r="P88" s="494"/>
      <c r="Q88" s="542"/>
      <c r="R88" s="543">
        <v>81</v>
      </c>
      <c r="S88" s="544">
        <f t="shared" si="180"/>
        <v>0</v>
      </c>
      <c r="T88" s="544">
        <f t="shared" si="181"/>
        <v>0</v>
      </c>
      <c r="U88" s="494"/>
      <c r="V88" s="494"/>
      <c r="W88" s="494"/>
      <c r="X88" s="494"/>
      <c r="Y88" s="494"/>
      <c r="Z88" s="494"/>
      <c r="AA88" s="494"/>
      <c r="AB88" s="558"/>
      <c r="AC88" s="495"/>
      <c r="AD88" s="494"/>
      <c r="AE88" s="542"/>
      <c r="AF88" s="543">
        <v>81</v>
      </c>
      <c r="AG88" s="544">
        <f t="shared" si="182"/>
        <v>0</v>
      </c>
      <c r="AH88" s="544">
        <f t="shared" si="183"/>
        <v>0</v>
      </c>
      <c r="AI88" s="494"/>
      <c r="AJ88" s="494"/>
      <c r="AK88" s="494"/>
      <c r="AL88" s="494"/>
      <c r="AM88" s="494"/>
      <c r="AN88" s="494"/>
      <c r="AO88" s="494"/>
      <c r="AP88" s="558"/>
      <c r="AQ88" s="495"/>
      <c r="AR88" s="494"/>
      <c r="AS88" s="542"/>
      <c r="AT88" s="543">
        <v>81</v>
      </c>
      <c r="AU88" s="544">
        <f t="shared" si="184"/>
        <v>0</v>
      </c>
      <c r="AV88" s="544">
        <f t="shared" si="185"/>
        <v>0</v>
      </c>
      <c r="AW88" s="494"/>
      <c r="AX88" s="494"/>
      <c r="AY88" s="494"/>
      <c r="AZ88" s="494"/>
      <c r="BA88" s="494"/>
      <c r="BB88" s="494"/>
      <c r="BC88" s="494"/>
      <c r="BD88" s="558"/>
      <c r="BE88" s="495"/>
      <c r="BF88" s="494"/>
      <c r="BG88" s="542"/>
      <c r="BH88" s="543">
        <v>81</v>
      </c>
      <c r="BI88" s="544">
        <f t="shared" si="186"/>
        <v>0</v>
      </c>
      <c r="BJ88" s="544">
        <f t="shared" si="187"/>
        <v>0</v>
      </c>
      <c r="BK88" s="494"/>
      <c r="BL88" s="494"/>
      <c r="BM88" s="494"/>
      <c r="BN88" s="494"/>
      <c r="BO88" s="494"/>
      <c r="BP88" s="494"/>
      <c r="BQ88" s="494"/>
      <c r="BR88" s="558"/>
      <c r="BS88" s="495"/>
      <c r="BT88" s="494"/>
      <c r="BU88" s="542"/>
      <c r="BV88" s="543">
        <v>81</v>
      </c>
      <c r="BW88" s="544">
        <f t="shared" si="188"/>
        <v>0</v>
      </c>
      <c r="BX88" s="544">
        <f t="shared" si="189"/>
        <v>0</v>
      </c>
      <c r="BY88" s="494"/>
      <c r="BZ88" s="494"/>
      <c r="CA88" s="494"/>
      <c r="CB88" s="494"/>
      <c r="CC88" s="494"/>
      <c r="CD88" s="494"/>
      <c r="CE88" s="494"/>
      <c r="CF88" s="558"/>
      <c r="CG88" s="495"/>
      <c r="CH88" s="494"/>
      <c r="CI88" s="542"/>
      <c r="CJ88" s="543">
        <v>81</v>
      </c>
      <c r="CK88" s="544">
        <f t="shared" si="190"/>
        <v>0</v>
      </c>
      <c r="CL88" s="544">
        <f t="shared" si="191"/>
        <v>0</v>
      </c>
      <c r="CM88" s="494"/>
      <c r="CN88" s="494"/>
      <c r="CO88" s="494"/>
      <c r="CP88" s="494"/>
      <c r="CQ88" s="494"/>
      <c r="CR88" s="494"/>
      <c r="CS88" s="494"/>
      <c r="CT88" s="558"/>
      <c r="CU88" s="495"/>
      <c r="CV88" s="494"/>
      <c r="CW88" s="542"/>
      <c r="CX88" s="543">
        <v>81</v>
      </c>
      <c r="CY88" s="544">
        <f t="shared" si="192"/>
        <v>0</v>
      </c>
      <c r="CZ88" s="544">
        <f t="shared" si="193"/>
        <v>0</v>
      </c>
      <c r="DA88" s="494"/>
      <c r="DB88" s="494"/>
      <c r="DC88" s="494"/>
      <c r="DD88" s="494"/>
      <c r="DE88" s="494"/>
      <c r="DF88" s="494"/>
      <c r="DG88" s="494"/>
      <c r="DH88" s="558"/>
      <c r="DI88" s="495"/>
      <c r="DJ88" s="494"/>
      <c r="DK88" s="542"/>
      <c r="DL88" s="543">
        <v>81</v>
      </c>
      <c r="DM88" s="544">
        <f t="shared" si="194"/>
        <v>0</v>
      </c>
      <c r="DN88" s="544">
        <f t="shared" si="195"/>
        <v>0</v>
      </c>
      <c r="DO88" s="494"/>
      <c r="DP88" s="494"/>
      <c r="DQ88" s="494"/>
      <c r="DR88" s="494"/>
      <c r="DS88" s="494"/>
      <c r="DT88" s="494"/>
      <c r="DU88" s="494"/>
      <c r="DV88" s="558"/>
      <c r="DW88" s="495"/>
      <c r="DX88" s="494"/>
      <c r="DY88" s="542"/>
      <c r="DZ88" s="543">
        <v>81</v>
      </c>
      <c r="EA88" s="544">
        <f t="shared" si="196"/>
        <v>0</v>
      </c>
      <c r="EB88" s="544">
        <f t="shared" si="197"/>
        <v>0</v>
      </c>
      <c r="EC88" s="494"/>
      <c r="ED88" s="494"/>
      <c r="EE88" s="494"/>
      <c r="EF88" s="494"/>
      <c r="EG88" s="494"/>
      <c r="EH88" s="494"/>
      <c r="EI88" s="494"/>
      <c r="EJ88" s="558"/>
      <c r="EK88" s="495"/>
      <c r="EL88" s="494"/>
      <c r="EM88" s="542"/>
      <c r="EN88" s="543">
        <v>81</v>
      </c>
      <c r="EO88" s="544">
        <f t="shared" si="198"/>
        <v>0</v>
      </c>
      <c r="EP88" s="544">
        <f t="shared" si="199"/>
        <v>0</v>
      </c>
      <c r="EQ88" s="494"/>
      <c r="ER88" s="494"/>
      <c r="ES88" s="494"/>
      <c r="ET88" s="494"/>
      <c r="EU88" s="494"/>
      <c r="EV88" s="494"/>
      <c r="EW88" s="494"/>
      <c r="EX88" s="558"/>
      <c r="EY88" s="495"/>
      <c r="EZ88" s="622"/>
      <c r="FA88" s="542"/>
      <c r="FB88" s="543">
        <v>81</v>
      </c>
      <c r="FC88" s="544">
        <f t="shared" si="200"/>
        <v>0</v>
      </c>
      <c r="FD88" s="544">
        <f t="shared" si="201"/>
        <v>0</v>
      </c>
      <c r="FE88" s="494"/>
      <c r="FF88" s="494"/>
      <c r="FG88" s="494"/>
      <c r="FH88" s="494"/>
      <c r="FI88" s="494"/>
      <c r="FJ88" s="494"/>
      <c r="FK88" s="494"/>
      <c r="FL88" s="558"/>
      <c r="FM88" s="495"/>
      <c r="FO88" s="542"/>
      <c r="FP88" s="543">
        <v>81</v>
      </c>
      <c r="FQ88" s="544">
        <f t="shared" si="202"/>
        <v>0</v>
      </c>
      <c r="FR88" s="544">
        <f t="shared" si="203"/>
        <v>0</v>
      </c>
      <c r="FS88" s="494"/>
      <c r="FT88" s="494"/>
      <c r="FU88" s="494"/>
      <c r="FV88" s="494"/>
      <c r="FW88" s="494"/>
      <c r="FX88" s="494"/>
      <c r="FY88" s="494"/>
      <c r="FZ88" s="558"/>
      <c r="GA88" s="495"/>
      <c r="GB88" s="622"/>
      <c r="GC88" s="542"/>
      <c r="GD88" s="543">
        <v>81</v>
      </c>
      <c r="GE88" s="544">
        <f t="shared" si="204"/>
        <v>0</v>
      </c>
      <c r="GF88" s="544">
        <f t="shared" si="205"/>
        <v>0</v>
      </c>
      <c r="GG88" s="494"/>
      <c r="GH88" s="494"/>
      <c r="GI88" s="494"/>
      <c r="GJ88" s="494"/>
      <c r="GK88" s="494"/>
      <c r="GL88" s="494"/>
      <c r="GM88" s="494"/>
      <c r="GN88" s="558"/>
      <c r="GO88" s="495"/>
      <c r="GP88" s="551"/>
      <c r="GQ88" s="542"/>
      <c r="GR88" s="543">
        <v>81</v>
      </c>
      <c r="GS88" s="544">
        <f t="shared" si="206"/>
        <v>0</v>
      </c>
      <c r="GT88" s="544">
        <f t="shared" si="207"/>
        <v>0</v>
      </c>
      <c r="GU88" s="494"/>
      <c r="GV88" s="494"/>
      <c r="GW88" s="494"/>
      <c r="GX88" s="494"/>
      <c r="GY88" s="494"/>
      <c r="GZ88" s="494"/>
      <c r="HA88" s="494"/>
      <c r="HB88" s="558"/>
      <c r="HC88" s="495"/>
      <c r="HD88" s="552"/>
      <c r="HE88" s="542"/>
      <c r="HF88" s="543">
        <v>81</v>
      </c>
      <c r="HG88" s="544">
        <f t="shared" si="208"/>
        <v>0</v>
      </c>
      <c r="HH88" s="544">
        <f t="shared" si="209"/>
        <v>0</v>
      </c>
      <c r="HI88" s="494"/>
      <c r="HJ88" s="494"/>
      <c r="HK88" s="494"/>
      <c r="HL88" s="494"/>
      <c r="HM88" s="494"/>
      <c r="HN88" s="494"/>
      <c r="HO88" s="494"/>
      <c r="HP88" s="558"/>
      <c r="HQ88" s="495"/>
      <c r="HR88" s="552"/>
      <c r="HS88" s="542"/>
      <c r="HT88" s="543">
        <v>81</v>
      </c>
      <c r="HU88" s="544">
        <f t="shared" si="210"/>
        <v>0</v>
      </c>
      <c r="HV88" s="544">
        <f t="shared" si="211"/>
        <v>0</v>
      </c>
      <c r="HW88" s="494"/>
      <c r="HX88" s="494"/>
      <c r="HY88" s="494"/>
      <c r="HZ88" s="494"/>
      <c r="IA88" s="494"/>
      <c r="IB88" s="494"/>
      <c r="IC88" s="494"/>
      <c r="ID88" s="558"/>
      <c r="IE88" s="495"/>
      <c r="IG88" s="542"/>
      <c r="IH88" s="543">
        <v>81</v>
      </c>
      <c r="II88" s="544">
        <f t="shared" si="212"/>
        <v>0</v>
      </c>
      <c r="IJ88" s="544">
        <f t="shared" si="213"/>
        <v>0</v>
      </c>
      <c r="IK88" s="494"/>
      <c r="IL88" s="494"/>
      <c r="IM88" s="494"/>
      <c r="IN88" s="494"/>
      <c r="IO88" s="494"/>
      <c r="IP88" s="494"/>
      <c r="IQ88" s="494"/>
      <c r="IR88" s="558"/>
      <c r="IS88" s="495"/>
    </row>
    <row r="89" spans="1:253" s="497" customFormat="1">
      <c r="A89" s="494"/>
      <c r="B89" s="528"/>
      <c r="C89" s="542"/>
      <c r="D89" s="543">
        <v>82</v>
      </c>
      <c r="E89" s="544">
        <f t="shared" si="178"/>
        <v>0</v>
      </c>
      <c r="F89" s="544">
        <f t="shared" si="179"/>
        <v>0</v>
      </c>
      <c r="G89" s="494"/>
      <c r="H89" s="494"/>
      <c r="I89" s="494"/>
      <c r="J89" s="494"/>
      <c r="K89" s="494"/>
      <c r="L89" s="494"/>
      <c r="M89" s="494"/>
      <c r="N89" s="558"/>
      <c r="O89" s="495"/>
      <c r="P89" s="494"/>
      <c r="Q89" s="542"/>
      <c r="R89" s="543">
        <v>82</v>
      </c>
      <c r="S89" s="544">
        <f t="shared" si="180"/>
        <v>0</v>
      </c>
      <c r="T89" s="544">
        <f t="shared" si="181"/>
        <v>0</v>
      </c>
      <c r="U89" s="494"/>
      <c r="V89" s="494"/>
      <c r="W89" s="494"/>
      <c r="X89" s="494"/>
      <c r="Y89" s="494"/>
      <c r="Z89" s="494"/>
      <c r="AA89" s="494"/>
      <c r="AB89" s="558"/>
      <c r="AC89" s="495"/>
      <c r="AD89" s="494"/>
      <c r="AE89" s="542"/>
      <c r="AF89" s="543">
        <v>82</v>
      </c>
      <c r="AG89" s="544">
        <f t="shared" si="182"/>
        <v>0</v>
      </c>
      <c r="AH89" s="544">
        <f t="shared" si="183"/>
        <v>0</v>
      </c>
      <c r="AI89" s="494"/>
      <c r="AJ89" s="494"/>
      <c r="AK89" s="494"/>
      <c r="AL89" s="494"/>
      <c r="AM89" s="494"/>
      <c r="AN89" s="494"/>
      <c r="AO89" s="494"/>
      <c r="AP89" s="558"/>
      <c r="AQ89" s="495"/>
      <c r="AR89" s="494"/>
      <c r="AS89" s="542"/>
      <c r="AT89" s="543">
        <v>82</v>
      </c>
      <c r="AU89" s="544">
        <f t="shared" si="184"/>
        <v>0</v>
      </c>
      <c r="AV89" s="544">
        <f t="shared" si="185"/>
        <v>0</v>
      </c>
      <c r="AW89" s="494"/>
      <c r="AX89" s="494"/>
      <c r="AY89" s="494"/>
      <c r="AZ89" s="494"/>
      <c r="BA89" s="494"/>
      <c r="BB89" s="494"/>
      <c r="BC89" s="494"/>
      <c r="BD89" s="558"/>
      <c r="BE89" s="495"/>
      <c r="BF89" s="494"/>
      <c r="BG89" s="542"/>
      <c r="BH89" s="543">
        <v>82</v>
      </c>
      <c r="BI89" s="544">
        <f t="shared" si="186"/>
        <v>0</v>
      </c>
      <c r="BJ89" s="544">
        <f t="shared" si="187"/>
        <v>0</v>
      </c>
      <c r="BK89" s="494"/>
      <c r="BL89" s="494"/>
      <c r="BM89" s="494"/>
      <c r="BN89" s="494"/>
      <c r="BO89" s="494"/>
      <c r="BP89" s="494"/>
      <c r="BQ89" s="494"/>
      <c r="BR89" s="558"/>
      <c r="BS89" s="495"/>
      <c r="BT89" s="494"/>
      <c r="BU89" s="542"/>
      <c r="BV89" s="543">
        <v>82</v>
      </c>
      <c r="BW89" s="544">
        <f t="shared" si="188"/>
        <v>0</v>
      </c>
      <c r="BX89" s="544">
        <f t="shared" si="189"/>
        <v>0</v>
      </c>
      <c r="BY89" s="494"/>
      <c r="BZ89" s="494"/>
      <c r="CA89" s="494"/>
      <c r="CB89" s="494"/>
      <c r="CC89" s="494"/>
      <c r="CD89" s="494"/>
      <c r="CE89" s="494"/>
      <c r="CF89" s="558"/>
      <c r="CG89" s="495"/>
      <c r="CH89" s="494"/>
      <c r="CI89" s="542"/>
      <c r="CJ89" s="543">
        <v>82</v>
      </c>
      <c r="CK89" s="544">
        <f t="shared" si="190"/>
        <v>0</v>
      </c>
      <c r="CL89" s="544">
        <f t="shared" si="191"/>
        <v>0</v>
      </c>
      <c r="CM89" s="494"/>
      <c r="CN89" s="494"/>
      <c r="CO89" s="494"/>
      <c r="CP89" s="494"/>
      <c r="CQ89" s="494"/>
      <c r="CR89" s="494"/>
      <c r="CS89" s="494"/>
      <c r="CT89" s="558"/>
      <c r="CU89" s="495"/>
      <c r="CV89" s="494"/>
      <c r="CW89" s="542"/>
      <c r="CX89" s="543">
        <v>82</v>
      </c>
      <c r="CY89" s="544">
        <f t="shared" si="192"/>
        <v>0</v>
      </c>
      <c r="CZ89" s="544">
        <f t="shared" si="193"/>
        <v>0</v>
      </c>
      <c r="DA89" s="494"/>
      <c r="DB89" s="494"/>
      <c r="DC89" s="494"/>
      <c r="DD89" s="494"/>
      <c r="DE89" s="494"/>
      <c r="DF89" s="494"/>
      <c r="DG89" s="494"/>
      <c r="DH89" s="558"/>
      <c r="DI89" s="495"/>
      <c r="DJ89" s="494"/>
      <c r="DK89" s="542"/>
      <c r="DL89" s="543">
        <v>82</v>
      </c>
      <c r="DM89" s="544">
        <f t="shared" si="194"/>
        <v>0</v>
      </c>
      <c r="DN89" s="544">
        <f t="shared" si="195"/>
        <v>0</v>
      </c>
      <c r="DO89" s="494"/>
      <c r="DP89" s="494"/>
      <c r="DQ89" s="494"/>
      <c r="DR89" s="494"/>
      <c r="DS89" s="494"/>
      <c r="DT89" s="494"/>
      <c r="DU89" s="494"/>
      <c r="DV89" s="558"/>
      <c r="DW89" s="495"/>
      <c r="DX89" s="494"/>
      <c r="DY89" s="542"/>
      <c r="DZ89" s="543">
        <v>82</v>
      </c>
      <c r="EA89" s="544">
        <f t="shared" si="196"/>
        <v>0</v>
      </c>
      <c r="EB89" s="544">
        <f t="shared" si="197"/>
        <v>0</v>
      </c>
      <c r="EC89" s="494"/>
      <c r="ED89" s="494"/>
      <c r="EE89" s="494"/>
      <c r="EF89" s="494"/>
      <c r="EG89" s="494"/>
      <c r="EH89" s="494"/>
      <c r="EI89" s="494"/>
      <c r="EJ89" s="558"/>
      <c r="EK89" s="495"/>
      <c r="EL89" s="494"/>
      <c r="EM89" s="542"/>
      <c r="EN89" s="543">
        <v>82</v>
      </c>
      <c r="EO89" s="544">
        <f t="shared" si="198"/>
        <v>0</v>
      </c>
      <c r="EP89" s="544">
        <f t="shared" si="199"/>
        <v>0</v>
      </c>
      <c r="EQ89" s="494"/>
      <c r="ER89" s="494"/>
      <c r="ES89" s="494"/>
      <c r="ET89" s="494"/>
      <c r="EU89" s="494"/>
      <c r="EV89" s="494"/>
      <c r="EW89" s="494"/>
      <c r="EX89" s="558"/>
      <c r="EY89" s="495"/>
      <c r="EZ89" s="622"/>
      <c r="FA89" s="542"/>
      <c r="FB89" s="543">
        <v>82</v>
      </c>
      <c r="FC89" s="544">
        <f t="shared" si="200"/>
        <v>0</v>
      </c>
      <c r="FD89" s="544">
        <f t="shared" si="201"/>
        <v>0</v>
      </c>
      <c r="FE89" s="494"/>
      <c r="FF89" s="494"/>
      <c r="FG89" s="494"/>
      <c r="FH89" s="494"/>
      <c r="FI89" s="494"/>
      <c r="FJ89" s="494"/>
      <c r="FK89" s="494"/>
      <c r="FL89" s="558"/>
      <c r="FM89" s="495"/>
      <c r="FO89" s="542"/>
      <c r="FP89" s="543">
        <v>82</v>
      </c>
      <c r="FQ89" s="544">
        <f t="shared" si="202"/>
        <v>0</v>
      </c>
      <c r="FR89" s="544">
        <f t="shared" si="203"/>
        <v>0</v>
      </c>
      <c r="FS89" s="494"/>
      <c r="FT89" s="494"/>
      <c r="FU89" s="494"/>
      <c r="FV89" s="494"/>
      <c r="FW89" s="494"/>
      <c r="FX89" s="494"/>
      <c r="FY89" s="494"/>
      <c r="FZ89" s="558"/>
      <c r="GA89" s="495"/>
      <c r="GB89" s="622"/>
      <c r="GC89" s="542"/>
      <c r="GD89" s="543">
        <v>82</v>
      </c>
      <c r="GE89" s="544">
        <f t="shared" si="204"/>
        <v>0</v>
      </c>
      <c r="GF89" s="544">
        <f t="shared" si="205"/>
        <v>0</v>
      </c>
      <c r="GG89" s="494"/>
      <c r="GH89" s="494"/>
      <c r="GI89" s="494"/>
      <c r="GJ89" s="494"/>
      <c r="GK89" s="494"/>
      <c r="GL89" s="494"/>
      <c r="GM89" s="494"/>
      <c r="GN89" s="558"/>
      <c r="GO89" s="495"/>
      <c r="GP89" s="551"/>
      <c r="GQ89" s="542"/>
      <c r="GR89" s="543">
        <v>82</v>
      </c>
      <c r="GS89" s="544">
        <f t="shared" si="206"/>
        <v>0</v>
      </c>
      <c r="GT89" s="544">
        <f t="shared" si="207"/>
        <v>0</v>
      </c>
      <c r="GU89" s="494"/>
      <c r="GV89" s="494"/>
      <c r="GW89" s="494"/>
      <c r="GX89" s="494"/>
      <c r="GY89" s="494"/>
      <c r="GZ89" s="494"/>
      <c r="HA89" s="494"/>
      <c r="HB89" s="558"/>
      <c r="HC89" s="495"/>
      <c r="HD89" s="552"/>
      <c r="HE89" s="542"/>
      <c r="HF89" s="543">
        <v>82</v>
      </c>
      <c r="HG89" s="544">
        <f t="shared" si="208"/>
        <v>0</v>
      </c>
      <c r="HH89" s="544">
        <f t="shared" si="209"/>
        <v>0</v>
      </c>
      <c r="HI89" s="494"/>
      <c r="HJ89" s="494"/>
      <c r="HK89" s="494"/>
      <c r="HL89" s="494"/>
      <c r="HM89" s="494"/>
      <c r="HN89" s="494"/>
      <c r="HO89" s="494"/>
      <c r="HP89" s="558"/>
      <c r="HQ89" s="495"/>
      <c r="HR89" s="552"/>
      <c r="HS89" s="542"/>
      <c r="HT89" s="543">
        <v>82</v>
      </c>
      <c r="HU89" s="544">
        <f t="shared" si="210"/>
        <v>0</v>
      </c>
      <c r="HV89" s="544">
        <f t="shared" si="211"/>
        <v>0</v>
      </c>
      <c r="HW89" s="494"/>
      <c r="HX89" s="494"/>
      <c r="HY89" s="494"/>
      <c r="HZ89" s="494"/>
      <c r="IA89" s="494"/>
      <c r="IB89" s="494"/>
      <c r="IC89" s="494"/>
      <c r="ID89" s="558"/>
      <c r="IE89" s="495"/>
      <c r="IG89" s="542"/>
      <c r="IH89" s="543">
        <v>82</v>
      </c>
      <c r="II89" s="544">
        <f t="shared" si="212"/>
        <v>0</v>
      </c>
      <c r="IJ89" s="544">
        <f t="shared" si="213"/>
        <v>0</v>
      </c>
      <c r="IK89" s="494"/>
      <c r="IL89" s="494"/>
      <c r="IM89" s="494"/>
      <c r="IN89" s="494"/>
      <c r="IO89" s="494"/>
      <c r="IP89" s="494"/>
      <c r="IQ89" s="494"/>
      <c r="IR89" s="558"/>
      <c r="IS89" s="495"/>
    </row>
    <row r="90" spans="1:253" s="497" customFormat="1">
      <c r="A90" s="494"/>
      <c r="B90" s="528"/>
      <c r="C90" s="542"/>
      <c r="D90" s="543">
        <v>83</v>
      </c>
      <c r="E90" s="544">
        <f t="shared" si="178"/>
        <v>0</v>
      </c>
      <c r="F90" s="544">
        <f t="shared" si="179"/>
        <v>0</v>
      </c>
      <c r="G90" s="494"/>
      <c r="H90" s="494"/>
      <c r="I90" s="494"/>
      <c r="J90" s="494"/>
      <c r="K90" s="494"/>
      <c r="L90" s="494"/>
      <c r="M90" s="494"/>
      <c r="N90" s="558"/>
      <c r="O90" s="495"/>
      <c r="P90" s="494"/>
      <c r="Q90" s="542"/>
      <c r="R90" s="543">
        <v>83</v>
      </c>
      <c r="S90" s="544">
        <f t="shared" si="180"/>
        <v>0</v>
      </c>
      <c r="T90" s="544">
        <f t="shared" si="181"/>
        <v>0</v>
      </c>
      <c r="U90" s="494"/>
      <c r="V90" s="494"/>
      <c r="W90" s="494"/>
      <c r="X90" s="494"/>
      <c r="Y90" s="494"/>
      <c r="Z90" s="494"/>
      <c r="AA90" s="494"/>
      <c r="AB90" s="558"/>
      <c r="AC90" s="495"/>
      <c r="AD90" s="494"/>
      <c r="AE90" s="542"/>
      <c r="AF90" s="543">
        <v>83</v>
      </c>
      <c r="AG90" s="544">
        <f t="shared" si="182"/>
        <v>0</v>
      </c>
      <c r="AH90" s="544">
        <f t="shared" si="183"/>
        <v>0</v>
      </c>
      <c r="AI90" s="494"/>
      <c r="AJ90" s="494"/>
      <c r="AK90" s="494"/>
      <c r="AL90" s="494"/>
      <c r="AM90" s="494"/>
      <c r="AN90" s="494"/>
      <c r="AO90" s="494"/>
      <c r="AP90" s="558"/>
      <c r="AQ90" s="495"/>
      <c r="AR90" s="494"/>
      <c r="AS90" s="542"/>
      <c r="AT90" s="543">
        <v>83</v>
      </c>
      <c r="AU90" s="544">
        <f t="shared" si="184"/>
        <v>0</v>
      </c>
      <c r="AV90" s="544">
        <f t="shared" si="185"/>
        <v>0</v>
      </c>
      <c r="AW90" s="494"/>
      <c r="AX90" s="494"/>
      <c r="AY90" s="494"/>
      <c r="AZ90" s="494"/>
      <c r="BA90" s="494"/>
      <c r="BB90" s="494"/>
      <c r="BC90" s="494"/>
      <c r="BD90" s="558"/>
      <c r="BE90" s="495"/>
      <c r="BF90" s="494"/>
      <c r="BG90" s="542"/>
      <c r="BH90" s="543">
        <v>83</v>
      </c>
      <c r="BI90" s="544">
        <f t="shared" si="186"/>
        <v>0</v>
      </c>
      <c r="BJ90" s="544">
        <f t="shared" si="187"/>
        <v>0</v>
      </c>
      <c r="BK90" s="494"/>
      <c r="BL90" s="494"/>
      <c r="BM90" s="494"/>
      <c r="BN90" s="494"/>
      <c r="BO90" s="494"/>
      <c r="BP90" s="494"/>
      <c r="BQ90" s="494"/>
      <c r="BR90" s="558"/>
      <c r="BS90" s="495"/>
      <c r="BT90" s="494"/>
      <c r="BU90" s="542"/>
      <c r="BV90" s="543">
        <v>83</v>
      </c>
      <c r="BW90" s="544">
        <f t="shared" si="188"/>
        <v>0</v>
      </c>
      <c r="BX90" s="544">
        <f t="shared" si="189"/>
        <v>0</v>
      </c>
      <c r="BY90" s="494"/>
      <c r="BZ90" s="494"/>
      <c r="CA90" s="494"/>
      <c r="CB90" s="494"/>
      <c r="CC90" s="494"/>
      <c r="CD90" s="494"/>
      <c r="CE90" s="494"/>
      <c r="CF90" s="558"/>
      <c r="CG90" s="495"/>
      <c r="CH90" s="494"/>
      <c r="CI90" s="542"/>
      <c r="CJ90" s="543">
        <v>83</v>
      </c>
      <c r="CK90" s="544">
        <f t="shared" si="190"/>
        <v>0</v>
      </c>
      <c r="CL90" s="544">
        <f t="shared" si="191"/>
        <v>0</v>
      </c>
      <c r="CM90" s="494"/>
      <c r="CN90" s="494"/>
      <c r="CO90" s="494"/>
      <c r="CP90" s="494"/>
      <c r="CQ90" s="494"/>
      <c r="CR90" s="494"/>
      <c r="CS90" s="494"/>
      <c r="CT90" s="558"/>
      <c r="CU90" s="495"/>
      <c r="CV90" s="494"/>
      <c r="CW90" s="542"/>
      <c r="CX90" s="543">
        <v>83</v>
      </c>
      <c r="CY90" s="544">
        <f t="shared" si="192"/>
        <v>0</v>
      </c>
      <c r="CZ90" s="544">
        <f t="shared" si="193"/>
        <v>0</v>
      </c>
      <c r="DA90" s="494"/>
      <c r="DB90" s="494"/>
      <c r="DC90" s="494"/>
      <c r="DD90" s="494"/>
      <c r="DE90" s="494"/>
      <c r="DF90" s="494"/>
      <c r="DG90" s="494"/>
      <c r="DH90" s="558"/>
      <c r="DI90" s="495"/>
      <c r="DJ90" s="494"/>
      <c r="DK90" s="542"/>
      <c r="DL90" s="543">
        <v>83</v>
      </c>
      <c r="DM90" s="544">
        <f t="shared" si="194"/>
        <v>0</v>
      </c>
      <c r="DN90" s="544">
        <f t="shared" si="195"/>
        <v>0</v>
      </c>
      <c r="DO90" s="494"/>
      <c r="DP90" s="494"/>
      <c r="DQ90" s="494"/>
      <c r="DR90" s="494"/>
      <c r="DS90" s="494"/>
      <c r="DT90" s="494"/>
      <c r="DU90" s="494"/>
      <c r="DV90" s="558"/>
      <c r="DW90" s="495"/>
      <c r="DX90" s="494"/>
      <c r="DY90" s="542"/>
      <c r="DZ90" s="543">
        <v>83</v>
      </c>
      <c r="EA90" s="544">
        <f t="shared" si="196"/>
        <v>0</v>
      </c>
      <c r="EB90" s="544">
        <f t="shared" si="197"/>
        <v>0</v>
      </c>
      <c r="EC90" s="494"/>
      <c r="ED90" s="494"/>
      <c r="EE90" s="494"/>
      <c r="EF90" s="494"/>
      <c r="EG90" s="494"/>
      <c r="EH90" s="494"/>
      <c r="EI90" s="494"/>
      <c r="EJ90" s="558"/>
      <c r="EK90" s="495"/>
      <c r="EL90" s="494"/>
      <c r="EM90" s="542"/>
      <c r="EN90" s="543">
        <v>83</v>
      </c>
      <c r="EO90" s="544">
        <f t="shared" si="198"/>
        <v>0</v>
      </c>
      <c r="EP90" s="544">
        <f t="shared" si="199"/>
        <v>0</v>
      </c>
      <c r="EQ90" s="494"/>
      <c r="ER90" s="494"/>
      <c r="ES90" s="494"/>
      <c r="ET90" s="494"/>
      <c r="EU90" s="494"/>
      <c r="EV90" s="494"/>
      <c r="EW90" s="494"/>
      <c r="EX90" s="558"/>
      <c r="EY90" s="495"/>
      <c r="EZ90" s="622"/>
      <c r="FA90" s="542"/>
      <c r="FB90" s="543">
        <v>83</v>
      </c>
      <c r="FC90" s="544">
        <f t="shared" si="200"/>
        <v>0</v>
      </c>
      <c r="FD90" s="544">
        <f t="shared" si="201"/>
        <v>0</v>
      </c>
      <c r="FE90" s="494"/>
      <c r="FF90" s="494"/>
      <c r="FG90" s="494"/>
      <c r="FH90" s="494"/>
      <c r="FI90" s="494"/>
      <c r="FJ90" s="494"/>
      <c r="FK90" s="494"/>
      <c r="FL90" s="558"/>
      <c r="FM90" s="495"/>
      <c r="FO90" s="542"/>
      <c r="FP90" s="543">
        <v>83</v>
      </c>
      <c r="FQ90" s="544">
        <f t="shared" si="202"/>
        <v>0</v>
      </c>
      <c r="FR90" s="544">
        <f t="shared" si="203"/>
        <v>0</v>
      </c>
      <c r="FS90" s="494"/>
      <c r="FT90" s="494"/>
      <c r="FU90" s="494"/>
      <c r="FV90" s="494"/>
      <c r="FW90" s="494"/>
      <c r="FX90" s="494"/>
      <c r="FY90" s="494"/>
      <c r="FZ90" s="558"/>
      <c r="GA90" s="495"/>
      <c r="GB90" s="622"/>
      <c r="GC90" s="542"/>
      <c r="GD90" s="543">
        <v>83</v>
      </c>
      <c r="GE90" s="544">
        <f t="shared" si="204"/>
        <v>0</v>
      </c>
      <c r="GF90" s="544">
        <f t="shared" si="205"/>
        <v>0</v>
      </c>
      <c r="GG90" s="494"/>
      <c r="GH90" s="494"/>
      <c r="GI90" s="494"/>
      <c r="GJ90" s="494"/>
      <c r="GK90" s="494"/>
      <c r="GL90" s="494"/>
      <c r="GM90" s="494"/>
      <c r="GN90" s="558"/>
      <c r="GO90" s="495"/>
      <c r="GP90" s="551"/>
      <c r="GQ90" s="542"/>
      <c r="GR90" s="543">
        <v>83</v>
      </c>
      <c r="GS90" s="544">
        <f t="shared" si="206"/>
        <v>0</v>
      </c>
      <c r="GT90" s="544">
        <f t="shared" si="207"/>
        <v>0</v>
      </c>
      <c r="GU90" s="494"/>
      <c r="GV90" s="494"/>
      <c r="GW90" s="494"/>
      <c r="GX90" s="494"/>
      <c r="GY90" s="494"/>
      <c r="GZ90" s="494"/>
      <c r="HA90" s="494"/>
      <c r="HB90" s="558"/>
      <c r="HC90" s="495"/>
      <c r="HD90" s="552"/>
      <c r="HE90" s="542"/>
      <c r="HF90" s="543">
        <v>83</v>
      </c>
      <c r="HG90" s="544">
        <f t="shared" si="208"/>
        <v>0</v>
      </c>
      <c r="HH90" s="544">
        <f t="shared" si="209"/>
        <v>0</v>
      </c>
      <c r="HI90" s="494"/>
      <c r="HJ90" s="494"/>
      <c r="HK90" s="494"/>
      <c r="HL90" s="494"/>
      <c r="HM90" s="494"/>
      <c r="HN90" s="494"/>
      <c r="HO90" s="494"/>
      <c r="HP90" s="558"/>
      <c r="HQ90" s="495"/>
      <c r="HR90" s="552"/>
      <c r="HS90" s="542"/>
      <c r="HT90" s="543">
        <v>83</v>
      </c>
      <c r="HU90" s="544">
        <f t="shared" si="210"/>
        <v>0</v>
      </c>
      <c r="HV90" s="544">
        <f t="shared" si="211"/>
        <v>0</v>
      </c>
      <c r="HW90" s="494"/>
      <c r="HX90" s="494"/>
      <c r="HY90" s="494"/>
      <c r="HZ90" s="494"/>
      <c r="IA90" s="494"/>
      <c r="IB90" s="494"/>
      <c r="IC90" s="494"/>
      <c r="ID90" s="558"/>
      <c r="IE90" s="495"/>
      <c r="IG90" s="542"/>
      <c r="IH90" s="543">
        <v>83</v>
      </c>
      <c r="II90" s="544">
        <f t="shared" si="212"/>
        <v>0</v>
      </c>
      <c r="IJ90" s="544">
        <f t="shared" si="213"/>
        <v>0</v>
      </c>
      <c r="IK90" s="494"/>
      <c r="IL90" s="494"/>
      <c r="IM90" s="494"/>
      <c r="IN90" s="494"/>
      <c r="IO90" s="494"/>
      <c r="IP90" s="494"/>
      <c r="IQ90" s="494"/>
      <c r="IR90" s="558"/>
      <c r="IS90" s="495"/>
    </row>
    <row r="91" spans="1:253" s="497" customFormat="1">
      <c r="A91" s="494"/>
      <c r="B91" s="528"/>
      <c r="C91" s="542"/>
      <c r="D91" s="543">
        <v>84</v>
      </c>
      <c r="E91" s="544">
        <f t="shared" si="178"/>
        <v>0</v>
      </c>
      <c r="F91" s="544">
        <f t="shared" si="179"/>
        <v>0</v>
      </c>
      <c r="G91" s="494"/>
      <c r="H91" s="494"/>
      <c r="I91" s="494"/>
      <c r="J91" s="494"/>
      <c r="K91" s="494"/>
      <c r="L91" s="494"/>
      <c r="M91" s="494"/>
      <c r="N91" s="558"/>
      <c r="O91" s="495"/>
      <c r="P91" s="494"/>
      <c r="Q91" s="542"/>
      <c r="R91" s="543">
        <v>84</v>
      </c>
      <c r="S91" s="544">
        <f t="shared" si="180"/>
        <v>0</v>
      </c>
      <c r="T91" s="544">
        <f t="shared" si="181"/>
        <v>0</v>
      </c>
      <c r="U91" s="494"/>
      <c r="V91" s="494"/>
      <c r="W91" s="494"/>
      <c r="X91" s="494"/>
      <c r="Y91" s="494"/>
      <c r="Z91" s="494"/>
      <c r="AA91" s="494"/>
      <c r="AB91" s="558"/>
      <c r="AC91" s="495"/>
      <c r="AD91" s="494"/>
      <c r="AE91" s="542"/>
      <c r="AF91" s="543">
        <v>84</v>
      </c>
      <c r="AG91" s="544">
        <f t="shared" si="182"/>
        <v>0</v>
      </c>
      <c r="AH91" s="544">
        <f t="shared" si="183"/>
        <v>0</v>
      </c>
      <c r="AI91" s="494"/>
      <c r="AJ91" s="494"/>
      <c r="AK91" s="494"/>
      <c r="AL91" s="494"/>
      <c r="AM91" s="494"/>
      <c r="AN91" s="494"/>
      <c r="AO91" s="494"/>
      <c r="AP91" s="558"/>
      <c r="AQ91" s="495"/>
      <c r="AR91" s="494"/>
      <c r="AS91" s="542"/>
      <c r="AT91" s="543">
        <v>84</v>
      </c>
      <c r="AU91" s="544">
        <f t="shared" si="184"/>
        <v>0</v>
      </c>
      <c r="AV91" s="544">
        <f t="shared" si="185"/>
        <v>0</v>
      </c>
      <c r="AW91" s="494"/>
      <c r="AX91" s="494"/>
      <c r="AY91" s="494"/>
      <c r="AZ91" s="494"/>
      <c r="BA91" s="494"/>
      <c r="BB91" s="494"/>
      <c r="BC91" s="494"/>
      <c r="BD91" s="558"/>
      <c r="BE91" s="495"/>
      <c r="BF91" s="494"/>
      <c r="BG91" s="542"/>
      <c r="BH91" s="543">
        <v>84</v>
      </c>
      <c r="BI91" s="544">
        <f t="shared" si="186"/>
        <v>0</v>
      </c>
      <c r="BJ91" s="544">
        <f t="shared" si="187"/>
        <v>0</v>
      </c>
      <c r="BK91" s="494"/>
      <c r="BL91" s="494"/>
      <c r="BM91" s="494"/>
      <c r="BN91" s="494"/>
      <c r="BO91" s="494"/>
      <c r="BP91" s="494"/>
      <c r="BQ91" s="494"/>
      <c r="BR91" s="558"/>
      <c r="BS91" s="495"/>
      <c r="BT91" s="494"/>
      <c r="BU91" s="542"/>
      <c r="BV91" s="543">
        <v>84</v>
      </c>
      <c r="BW91" s="544">
        <f t="shared" si="188"/>
        <v>0</v>
      </c>
      <c r="BX91" s="544">
        <f t="shared" si="189"/>
        <v>0</v>
      </c>
      <c r="BY91" s="494"/>
      <c r="BZ91" s="494"/>
      <c r="CA91" s="494"/>
      <c r="CB91" s="494"/>
      <c r="CC91" s="494"/>
      <c r="CD91" s="494"/>
      <c r="CE91" s="494"/>
      <c r="CF91" s="558"/>
      <c r="CG91" s="495"/>
      <c r="CH91" s="494"/>
      <c r="CI91" s="542"/>
      <c r="CJ91" s="543">
        <v>84</v>
      </c>
      <c r="CK91" s="544">
        <f t="shared" si="190"/>
        <v>0</v>
      </c>
      <c r="CL91" s="544">
        <f t="shared" si="191"/>
        <v>0</v>
      </c>
      <c r="CM91" s="494"/>
      <c r="CN91" s="494"/>
      <c r="CO91" s="494"/>
      <c r="CP91" s="494"/>
      <c r="CQ91" s="494"/>
      <c r="CR91" s="494"/>
      <c r="CS91" s="494"/>
      <c r="CT91" s="558"/>
      <c r="CU91" s="495"/>
      <c r="CV91" s="494"/>
      <c r="CW91" s="542"/>
      <c r="CX91" s="543">
        <v>84</v>
      </c>
      <c r="CY91" s="544">
        <f t="shared" si="192"/>
        <v>0</v>
      </c>
      <c r="CZ91" s="544">
        <f t="shared" si="193"/>
        <v>0</v>
      </c>
      <c r="DA91" s="494"/>
      <c r="DB91" s="494"/>
      <c r="DC91" s="494"/>
      <c r="DD91" s="494"/>
      <c r="DE91" s="494"/>
      <c r="DF91" s="494"/>
      <c r="DG91" s="494"/>
      <c r="DH91" s="558"/>
      <c r="DI91" s="495"/>
      <c r="DJ91" s="494"/>
      <c r="DK91" s="542"/>
      <c r="DL91" s="543">
        <v>84</v>
      </c>
      <c r="DM91" s="544">
        <f t="shared" si="194"/>
        <v>0</v>
      </c>
      <c r="DN91" s="544">
        <f t="shared" si="195"/>
        <v>0</v>
      </c>
      <c r="DO91" s="494"/>
      <c r="DP91" s="494"/>
      <c r="DQ91" s="494"/>
      <c r="DR91" s="494"/>
      <c r="DS91" s="494"/>
      <c r="DT91" s="494"/>
      <c r="DU91" s="494"/>
      <c r="DV91" s="558"/>
      <c r="DW91" s="495"/>
      <c r="DX91" s="494"/>
      <c r="DY91" s="542"/>
      <c r="DZ91" s="543">
        <v>84</v>
      </c>
      <c r="EA91" s="544">
        <f t="shared" si="196"/>
        <v>0</v>
      </c>
      <c r="EB91" s="544">
        <f t="shared" si="197"/>
        <v>0</v>
      </c>
      <c r="EC91" s="494"/>
      <c r="ED91" s="494"/>
      <c r="EE91" s="494"/>
      <c r="EF91" s="494"/>
      <c r="EG91" s="494"/>
      <c r="EH91" s="494"/>
      <c r="EI91" s="494"/>
      <c r="EJ91" s="558"/>
      <c r="EK91" s="495"/>
      <c r="EL91" s="494"/>
      <c r="EM91" s="542"/>
      <c r="EN91" s="543">
        <v>84</v>
      </c>
      <c r="EO91" s="544">
        <f t="shared" si="198"/>
        <v>0</v>
      </c>
      <c r="EP91" s="544">
        <f t="shared" si="199"/>
        <v>0</v>
      </c>
      <c r="EQ91" s="494"/>
      <c r="ER91" s="494"/>
      <c r="ES91" s="494"/>
      <c r="ET91" s="494"/>
      <c r="EU91" s="494"/>
      <c r="EV91" s="494"/>
      <c r="EW91" s="494"/>
      <c r="EX91" s="558"/>
      <c r="EY91" s="495"/>
      <c r="EZ91" s="622"/>
      <c r="FA91" s="542"/>
      <c r="FB91" s="543">
        <v>84</v>
      </c>
      <c r="FC91" s="544">
        <f t="shared" si="200"/>
        <v>0</v>
      </c>
      <c r="FD91" s="544">
        <f t="shared" si="201"/>
        <v>0</v>
      </c>
      <c r="FE91" s="494"/>
      <c r="FF91" s="494"/>
      <c r="FG91" s="494"/>
      <c r="FH91" s="494"/>
      <c r="FI91" s="494"/>
      <c r="FJ91" s="494"/>
      <c r="FK91" s="494"/>
      <c r="FL91" s="558"/>
      <c r="FM91" s="495"/>
      <c r="FO91" s="542"/>
      <c r="FP91" s="543">
        <v>84</v>
      </c>
      <c r="FQ91" s="544">
        <f t="shared" si="202"/>
        <v>0</v>
      </c>
      <c r="FR91" s="544">
        <f t="shared" si="203"/>
        <v>0</v>
      </c>
      <c r="FS91" s="494"/>
      <c r="FT91" s="494"/>
      <c r="FU91" s="494"/>
      <c r="FV91" s="494"/>
      <c r="FW91" s="494"/>
      <c r="FX91" s="494"/>
      <c r="FY91" s="494"/>
      <c r="FZ91" s="558"/>
      <c r="GA91" s="495"/>
      <c r="GB91" s="622"/>
      <c r="GC91" s="542"/>
      <c r="GD91" s="543">
        <v>84</v>
      </c>
      <c r="GE91" s="544">
        <f t="shared" si="204"/>
        <v>0</v>
      </c>
      <c r="GF91" s="544">
        <f t="shared" si="205"/>
        <v>0</v>
      </c>
      <c r="GG91" s="494"/>
      <c r="GH91" s="494"/>
      <c r="GI91" s="494"/>
      <c r="GJ91" s="494"/>
      <c r="GK91" s="494"/>
      <c r="GL91" s="494"/>
      <c r="GM91" s="494"/>
      <c r="GN91" s="558"/>
      <c r="GO91" s="495"/>
      <c r="GP91" s="551"/>
      <c r="GQ91" s="542"/>
      <c r="GR91" s="543">
        <v>84</v>
      </c>
      <c r="GS91" s="544">
        <f t="shared" si="206"/>
        <v>0</v>
      </c>
      <c r="GT91" s="544">
        <f t="shared" si="207"/>
        <v>0</v>
      </c>
      <c r="GU91" s="494"/>
      <c r="GV91" s="494"/>
      <c r="GW91" s="494"/>
      <c r="GX91" s="494"/>
      <c r="GY91" s="494"/>
      <c r="GZ91" s="494"/>
      <c r="HA91" s="494"/>
      <c r="HB91" s="558"/>
      <c r="HC91" s="495"/>
      <c r="HD91" s="552"/>
      <c r="HE91" s="542"/>
      <c r="HF91" s="543">
        <v>84</v>
      </c>
      <c r="HG91" s="544">
        <f t="shared" si="208"/>
        <v>0</v>
      </c>
      <c r="HH91" s="544">
        <f t="shared" si="209"/>
        <v>0</v>
      </c>
      <c r="HI91" s="494"/>
      <c r="HJ91" s="494"/>
      <c r="HK91" s="494"/>
      <c r="HL91" s="494"/>
      <c r="HM91" s="494"/>
      <c r="HN91" s="494"/>
      <c r="HO91" s="494"/>
      <c r="HP91" s="558"/>
      <c r="HQ91" s="495"/>
      <c r="HR91" s="552"/>
      <c r="HS91" s="542"/>
      <c r="HT91" s="543">
        <v>84</v>
      </c>
      <c r="HU91" s="544">
        <f t="shared" si="210"/>
        <v>0</v>
      </c>
      <c r="HV91" s="544">
        <f t="shared" si="211"/>
        <v>0</v>
      </c>
      <c r="HW91" s="494"/>
      <c r="HX91" s="494"/>
      <c r="HY91" s="494"/>
      <c r="HZ91" s="494"/>
      <c r="IA91" s="494"/>
      <c r="IB91" s="494"/>
      <c r="IC91" s="494"/>
      <c r="ID91" s="558"/>
      <c r="IE91" s="495"/>
      <c r="IG91" s="542"/>
      <c r="IH91" s="543">
        <v>84</v>
      </c>
      <c r="II91" s="544">
        <f t="shared" si="212"/>
        <v>0</v>
      </c>
      <c r="IJ91" s="544">
        <f t="shared" si="213"/>
        <v>0</v>
      </c>
      <c r="IK91" s="494"/>
      <c r="IL91" s="494"/>
      <c r="IM91" s="494"/>
      <c r="IN91" s="494"/>
      <c r="IO91" s="494"/>
      <c r="IP91" s="494"/>
      <c r="IQ91" s="494"/>
      <c r="IR91" s="558"/>
      <c r="IS91" s="495"/>
    </row>
    <row r="92" spans="1:253" s="497" customFormat="1">
      <c r="A92" s="494"/>
      <c r="B92" s="528"/>
      <c r="C92" s="542"/>
      <c r="D92" s="543">
        <v>85</v>
      </c>
      <c r="E92" s="544">
        <f t="shared" si="178"/>
        <v>0</v>
      </c>
      <c r="F92" s="544">
        <f t="shared" si="179"/>
        <v>0</v>
      </c>
      <c r="G92" s="494"/>
      <c r="H92" s="494"/>
      <c r="I92" s="494"/>
      <c r="J92" s="494"/>
      <c r="K92" s="494"/>
      <c r="L92" s="494"/>
      <c r="M92" s="494"/>
      <c r="N92" s="558"/>
      <c r="O92" s="495"/>
      <c r="P92" s="494"/>
      <c r="Q92" s="542"/>
      <c r="R92" s="543">
        <v>85</v>
      </c>
      <c r="S92" s="544">
        <f t="shared" si="180"/>
        <v>0</v>
      </c>
      <c r="T92" s="544">
        <f t="shared" si="181"/>
        <v>0</v>
      </c>
      <c r="U92" s="494"/>
      <c r="V92" s="494"/>
      <c r="W92" s="494"/>
      <c r="X92" s="494"/>
      <c r="Y92" s="494"/>
      <c r="Z92" s="494"/>
      <c r="AA92" s="494"/>
      <c r="AB92" s="558"/>
      <c r="AC92" s="495"/>
      <c r="AD92" s="494"/>
      <c r="AE92" s="542"/>
      <c r="AF92" s="543">
        <v>85</v>
      </c>
      <c r="AG92" s="544">
        <f t="shared" si="182"/>
        <v>0</v>
      </c>
      <c r="AH92" s="544">
        <f t="shared" si="183"/>
        <v>0</v>
      </c>
      <c r="AI92" s="494"/>
      <c r="AJ92" s="494"/>
      <c r="AK92" s="494"/>
      <c r="AL92" s="494"/>
      <c r="AM92" s="494"/>
      <c r="AN92" s="494"/>
      <c r="AO92" s="494"/>
      <c r="AP92" s="558"/>
      <c r="AQ92" s="495"/>
      <c r="AR92" s="494"/>
      <c r="AS92" s="542"/>
      <c r="AT92" s="543">
        <v>85</v>
      </c>
      <c r="AU92" s="544">
        <f t="shared" si="184"/>
        <v>0</v>
      </c>
      <c r="AV92" s="544">
        <f t="shared" si="185"/>
        <v>0</v>
      </c>
      <c r="AW92" s="494"/>
      <c r="AX92" s="494"/>
      <c r="AY92" s="494"/>
      <c r="AZ92" s="494"/>
      <c r="BA92" s="494"/>
      <c r="BB92" s="494"/>
      <c r="BC92" s="494"/>
      <c r="BD92" s="558"/>
      <c r="BE92" s="495"/>
      <c r="BF92" s="494"/>
      <c r="BG92" s="542"/>
      <c r="BH92" s="543">
        <v>85</v>
      </c>
      <c r="BI92" s="544">
        <f t="shared" si="186"/>
        <v>0</v>
      </c>
      <c r="BJ92" s="544">
        <f t="shared" si="187"/>
        <v>0</v>
      </c>
      <c r="BK92" s="494"/>
      <c r="BL92" s="494"/>
      <c r="BM92" s="494"/>
      <c r="BN92" s="494"/>
      <c r="BO92" s="494"/>
      <c r="BP92" s="494"/>
      <c r="BQ92" s="494"/>
      <c r="BR92" s="558"/>
      <c r="BS92" s="495"/>
      <c r="BT92" s="494"/>
      <c r="BU92" s="542"/>
      <c r="BV92" s="543">
        <v>85</v>
      </c>
      <c r="BW92" s="544">
        <f t="shared" si="188"/>
        <v>0</v>
      </c>
      <c r="BX92" s="544">
        <f t="shared" si="189"/>
        <v>0</v>
      </c>
      <c r="BY92" s="494"/>
      <c r="BZ92" s="494"/>
      <c r="CA92" s="494"/>
      <c r="CB92" s="494"/>
      <c r="CC92" s="494"/>
      <c r="CD92" s="494"/>
      <c r="CE92" s="494"/>
      <c r="CF92" s="558"/>
      <c r="CG92" s="495"/>
      <c r="CH92" s="494"/>
      <c r="CI92" s="542"/>
      <c r="CJ92" s="543">
        <v>85</v>
      </c>
      <c r="CK92" s="544">
        <f t="shared" si="190"/>
        <v>0</v>
      </c>
      <c r="CL92" s="544">
        <f t="shared" si="191"/>
        <v>0</v>
      </c>
      <c r="CM92" s="494"/>
      <c r="CN92" s="494"/>
      <c r="CO92" s="494"/>
      <c r="CP92" s="494"/>
      <c r="CQ92" s="494"/>
      <c r="CR92" s="494"/>
      <c r="CS92" s="494"/>
      <c r="CT92" s="558"/>
      <c r="CU92" s="495"/>
      <c r="CV92" s="494"/>
      <c r="CW92" s="542"/>
      <c r="CX92" s="543">
        <v>85</v>
      </c>
      <c r="CY92" s="544">
        <f t="shared" si="192"/>
        <v>0</v>
      </c>
      <c r="CZ92" s="544">
        <f t="shared" si="193"/>
        <v>0</v>
      </c>
      <c r="DA92" s="494"/>
      <c r="DB92" s="494"/>
      <c r="DC92" s="494"/>
      <c r="DD92" s="494"/>
      <c r="DE92" s="494"/>
      <c r="DF92" s="494"/>
      <c r="DG92" s="494"/>
      <c r="DH92" s="558"/>
      <c r="DI92" s="495"/>
      <c r="DJ92" s="494"/>
      <c r="DK92" s="542"/>
      <c r="DL92" s="543">
        <v>85</v>
      </c>
      <c r="DM92" s="544">
        <f t="shared" si="194"/>
        <v>0</v>
      </c>
      <c r="DN92" s="544">
        <f t="shared" si="195"/>
        <v>0</v>
      </c>
      <c r="DO92" s="494"/>
      <c r="DP92" s="494"/>
      <c r="DQ92" s="494"/>
      <c r="DR92" s="494"/>
      <c r="DS92" s="494"/>
      <c r="DT92" s="494"/>
      <c r="DU92" s="494"/>
      <c r="DV92" s="558"/>
      <c r="DW92" s="495"/>
      <c r="DX92" s="494"/>
      <c r="DY92" s="542"/>
      <c r="DZ92" s="543">
        <v>85</v>
      </c>
      <c r="EA92" s="544">
        <f t="shared" si="196"/>
        <v>0</v>
      </c>
      <c r="EB92" s="544">
        <f t="shared" si="197"/>
        <v>0</v>
      </c>
      <c r="EC92" s="494"/>
      <c r="ED92" s="494"/>
      <c r="EE92" s="494"/>
      <c r="EF92" s="494"/>
      <c r="EG92" s="494"/>
      <c r="EH92" s="494"/>
      <c r="EI92" s="494"/>
      <c r="EJ92" s="558"/>
      <c r="EK92" s="495"/>
      <c r="EL92" s="494"/>
      <c r="EM92" s="542"/>
      <c r="EN92" s="543">
        <v>85</v>
      </c>
      <c r="EO92" s="544">
        <f t="shared" si="198"/>
        <v>0</v>
      </c>
      <c r="EP92" s="544">
        <f t="shared" si="199"/>
        <v>0</v>
      </c>
      <c r="EQ92" s="494"/>
      <c r="ER92" s="494"/>
      <c r="ES92" s="494"/>
      <c r="ET92" s="494"/>
      <c r="EU92" s="494"/>
      <c r="EV92" s="494"/>
      <c r="EW92" s="494"/>
      <c r="EX92" s="558"/>
      <c r="EY92" s="495"/>
      <c r="EZ92" s="622"/>
      <c r="FA92" s="542"/>
      <c r="FB92" s="543">
        <v>85</v>
      </c>
      <c r="FC92" s="544">
        <f t="shared" si="200"/>
        <v>0</v>
      </c>
      <c r="FD92" s="544">
        <f t="shared" si="201"/>
        <v>0</v>
      </c>
      <c r="FE92" s="494"/>
      <c r="FF92" s="494"/>
      <c r="FG92" s="494"/>
      <c r="FH92" s="494"/>
      <c r="FI92" s="494"/>
      <c r="FJ92" s="494"/>
      <c r="FK92" s="494"/>
      <c r="FL92" s="558"/>
      <c r="FM92" s="495"/>
      <c r="FO92" s="542"/>
      <c r="FP92" s="543">
        <v>85</v>
      </c>
      <c r="FQ92" s="544">
        <f t="shared" si="202"/>
        <v>0</v>
      </c>
      <c r="FR92" s="544">
        <f t="shared" si="203"/>
        <v>0</v>
      </c>
      <c r="FS92" s="494"/>
      <c r="FT92" s="494"/>
      <c r="FU92" s="494"/>
      <c r="FV92" s="494"/>
      <c r="FW92" s="494"/>
      <c r="FX92" s="494"/>
      <c r="FY92" s="494"/>
      <c r="FZ92" s="558"/>
      <c r="GA92" s="495"/>
      <c r="GB92" s="622"/>
      <c r="GC92" s="542"/>
      <c r="GD92" s="543">
        <v>85</v>
      </c>
      <c r="GE92" s="544">
        <f t="shared" si="204"/>
        <v>0</v>
      </c>
      <c r="GF92" s="544">
        <f t="shared" si="205"/>
        <v>0</v>
      </c>
      <c r="GG92" s="494"/>
      <c r="GH92" s="494"/>
      <c r="GI92" s="494"/>
      <c r="GJ92" s="494"/>
      <c r="GK92" s="494"/>
      <c r="GL92" s="494"/>
      <c r="GM92" s="494"/>
      <c r="GN92" s="558"/>
      <c r="GO92" s="495"/>
      <c r="GP92" s="551"/>
      <c r="GQ92" s="542"/>
      <c r="GR92" s="543">
        <v>85</v>
      </c>
      <c r="GS92" s="544">
        <f t="shared" si="206"/>
        <v>0</v>
      </c>
      <c r="GT92" s="544">
        <f t="shared" si="207"/>
        <v>0</v>
      </c>
      <c r="GU92" s="494"/>
      <c r="GV92" s="494"/>
      <c r="GW92" s="494"/>
      <c r="GX92" s="494"/>
      <c r="GY92" s="494"/>
      <c r="GZ92" s="494"/>
      <c r="HA92" s="494"/>
      <c r="HB92" s="558"/>
      <c r="HC92" s="495"/>
      <c r="HD92" s="552"/>
      <c r="HE92" s="542"/>
      <c r="HF92" s="543">
        <v>85</v>
      </c>
      <c r="HG92" s="544">
        <f t="shared" si="208"/>
        <v>0</v>
      </c>
      <c r="HH92" s="544">
        <f t="shared" si="209"/>
        <v>0</v>
      </c>
      <c r="HI92" s="494"/>
      <c r="HJ92" s="494"/>
      <c r="HK92" s="494"/>
      <c r="HL92" s="494"/>
      <c r="HM92" s="494"/>
      <c r="HN92" s="494"/>
      <c r="HO92" s="494"/>
      <c r="HP92" s="558"/>
      <c r="HQ92" s="495"/>
      <c r="HR92" s="552"/>
      <c r="HS92" s="542"/>
      <c r="HT92" s="543">
        <v>85</v>
      </c>
      <c r="HU92" s="544">
        <f t="shared" si="210"/>
        <v>0</v>
      </c>
      <c r="HV92" s="544">
        <f t="shared" si="211"/>
        <v>0</v>
      </c>
      <c r="HW92" s="494"/>
      <c r="HX92" s="494"/>
      <c r="HY92" s="494"/>
      <c r="HZ92" s="494"/>
      <c r="IA92" s="494"/>
      <c r="IB92" s="494"/>
      <c r="IC92" s="494"/>
      <c r="ID92" s="558"/>
      <c r="IE92" s="495"/>
      <c r="IG92" s="542"/>
      <c r="IH92" s="543">
        <v>85</v>
      </c>
      <c r="II92" s="544">
        <f t="shared" si="212"/>
        <v>0</v>
      </c>
      <c r="IJ92" s="544">
        <f t="shared" si="213"/>
        <v>0</v>
      </c>
      <c r="IK92" s="494"/>
      <c r="IL92" s="494"/>
      <c r="IM92" s="494"/>
      <c r="IN92" s="494"/>
      <c r="IO92" s="494"/>
      <c r="IP92" s="494"/>
      <c r="IQ92" s="494"/>
      <c r="IR92" s="558"/>
      <c r="IS92" s="495"/>
    </row>
    <row r="93" spans="1:253" s="497" customFormat="1">
      <c r="A93" s="494"/>
      <c r="B93" s="528"/>
      <c r="C93" s="542"/>
      <c r="D93" s="543">
        <v>86</v>
      </c>
      <c r="E93" s="544">
        <f t="shared" si="178"/>
        <v>0</v>
      </c>
      <c r="F93" s="544">
        <f t="shared" si="179"/>
        <v>0</v>
      </c>
      <c r="G93" s="494"/>
      <c r="H93" s="494"/>
      <c r="I93" s="494"/>
      <c r="J93" s="494"/>
      <c r="K93" s="494"/>
      <c r="L93" s="494"/>
      <c r="M93" s="494"/>
      <c r="N93" s="558"/>
      <c r="O93" s="495"/>
      <c r="P93" s="494"/>
      <c r="Q93" s="542"/>
      <c r="R93" s="543">
        <v>86</v>
      </c>
      <c r="S93" s="544">
        <f t="shared" si="180"/>
        <v>0</v>
      </c>
      <c r="T93" s="544">
        <f t="shared" si="181"/>
        <v>0</v>
      </c>
      <c r="U93" s="494"/>
      <c r="V93" s="494"/>
      <c r="W93" s="494"/>
      <c r="X93" s="494"/>
      <c r="Y93" s="494"/>
      <c r="Z93" s="494"/>
      <c r="AA93" s="494"/>
      <c r="AB93" s="558"/>
      <c r="AC93" s="495"/>
      <c r="AD93" s="494"/>
      <c r="AE93" s="542"/>
      <c r="AF93" s="543">
        <v>86</v>
      </c>
      <c r="AG93" s="544">
        <f t="shared" si="182"/>
        <v>0</v>
      </c>
      <c r="AH93" s="544">
        <f t="shared" si="183"/>
        <v>0</v>
      </c>
      <c r="AI93" s="494"/>
      <c r="AJ93" s="494"/>
      <c r="AK93" s="494"/>
      <c r="AL93" s="494"/>
      <c r="AM93" s="494"/>
      <c r="AN93" s="494"/>
      <c r="AO93" s="494"/>
      <c r="AP93" s="558"/>
      <c r="AQ93" s="495"/>
      <c r="AR93" s="494"/>
      <c r="AS93" s="542"/>
      <c r="AT93" s="543">
        <v>86</v>
      </c>
      <c r="AU93" s="544">
        <f t="shared" si="184"/>
        <v>0</v>
      </c>
      <c r="AV93" s="544">
        <f t="shared" si="185"/>
        <v>0</v>
      </c>
      <c r="AW93" s="494"/>
      <c r="AX93" s="494"/>
      <c r="AY93" s="494"/>
      <c r="AZ93" s="494"/>
      <c r="BA93" s="494"/>
      <c r="BB93" s="494"/>
      <c r="BC93" s="494"/>
      <c r="BD93" s="558"/>
      <c r="BE93" s="495"/>
      <c r="BF93" s="494"/>
      <c r="BG93" s="542"/>
      <c r="BH93" s="543">
        <v>86</v>
      </c>
      <c r="BI93" s="544">
        <f t="shared" si="186"/>
        <v>0</v>
      </c>
      <c r="BJ93" s="544">
        <f t="shared" si="187"/>
        <v>0</v>
      </c>
      <c r="BK93" s="494"/>
      <c r="BL93" s="494"/>
      <c r="BM93" s="494"/>
      <c r="BN93" s="494"/>
      <c r="BO93" s="494"/>
      <c r="BP93" s="494"/>
      <c r="BQ93" s="494"/>
      <c r="BR93" s="558"/>
      <c r="BS93" s="495"/>
      <c r="BT93" s="494"/>
      <c r="BU93" s="542"/>
      <c r="BV93" s="543">
        <v>86</v>
      </c>
      <c r="BW93" s="544">
        <f t="shared" si="188"/>
        <v>0</v>
      </c>
      <c r="BX93" s="544">
        <f t="shared" si="189"/>
        <v>0</v>
      </c>
      <c r="BY93" s="494"/>
      <c r="BZ93" s="494"/>
      <c r="CA93" s="494"/>
      <c r="CB93" s="494"/>
      <c r="CC93" s="494"/>
      <c r="CD93" s="494"/>
      <c r="CE93" s="494"/>
      <c r="CF93" s="558"/>
      <c r="CG93" s="495"/>
      <c r="CH93" s="494"/>
      <c r="CI93" s="542"/>
      <c r="CJ93" s="543">
        <v>86</v>
      </c>
      <c r="CK93" s="544">
        <f t="shared" si="190"/>
        <v>0</v>
      </c>
      <c r="CL93" s="544">
        <f t="shared" si="191"/>
        <v>0</v>
      </c>
      <c r="CM93" s="494"/>
      <c r="CN93" s="494"/>
      <c r="CO93" s="494"/>
      <c r="CP93" s="494"/>
      <c r="CQ93" s="494"/>
      <c r="CR93" s="494"/>
      <c r="CS93" s="494"/>
      <c r="CT93" s="558"/>
      <c r="CU93" s="495"/>
      <c r="CV93" s="494"/>
      <c r="CW93" s="542"/>
      <c r="CX93" s="543">
        <v>86</v>
      </c>
      <c r="CY93" s="544">
        <f t="shared" si="192"/>
        <v>0</v>
      </c>
      <c r="CZ93" s="544">
        <f t="shared" si="193"/>
        <v>0</v>
      </c>
      <c r="DA93" s="494"/>
      <c r="DB93" s="494"/>
      <c r="DC93" s="494"/>
      <c r="DD93" s="494"/>
      <c r="DE93" s="494"/>
      <c r="DF93" s="494"/>
      <c r="DG93" s="494"/>
      <c r="DH93" s="558"/>
      <c r="DI93" s="495"/>
      <c r="DJ93" s="494"/>
      <c r="DK93" s="542"/>
      <c r="DL93" s="543">
        <v>86</v>
      </c>
      <c r="DM93" s="544">
        <f t="shared" si="194"/>
        <v>0</v>
      </c>
      <c r="DN93" s="544">
        <f t="shared" si="195"/>
        <v>0</v>
      </c>
      <c r="DO93" s="494"/>
      <c r="DP93" s="494"/>
      <c r="DQ93" s="494"/>
      <c r="DR93" s="494"/>
      <c r="DS93" s="494"/>
      <c r="DT93" s="494"/>
      <c r="DU93" s="494"/>
      <c r="DV93" s="558"/>
      <c r="DW93" s="495"/>
      <c r="DX93" s="494"/>
      <c r="DY93" s="542"/>
      <c r="DZ93" s="543">
        <v>86</v>
      </c>
      <c r="EA93" s="544">
        <f t="shared" si="196"/>
        <v>0</v>
      </c>
      <c r="EB93" s="544">
        <f t="shared" si="197"/>
        <v>0</v>
      </c>
      <c r="EC93" s="494"/>
      <c r="ED93" s="494"/>
      <c r="EE93" s="494"/>
      <c r="EF93" s="494"/>
      <c r="EG93" s="494"/>
      <c r="EH93" s="494"/>
      <c r="EI93" s="494"/>
      <c r="EJ93" s="558"/>
      <c r="EK93" s="495"/>
      <c r="EL93" s="494"/>
      <c r="EM93" s="542"/>
      <c r="EN93" s="543">
        <v>86</v>
      </c>
      <c r="EO93" s="544">
        <f t="shared" si="198"/>
        <v>0</v>
      </c>
      <c r="EP93" s="544">
        <f t="shared" si="199"/>
        <v>0</v>
      </c>
      <c r="EQ93" s="494"/>
      <c r="ER93" s="494"/>
      <c r="ES93" s="494"/>
      <c r="ET93" s="494"/>
      <c r="EU93" s="494"/>
      <c r="EV93" s="494"/>
      <c r="EW93" s="494"/>
      <c r="EX93" s="558"/>
      <c r="EY93" s="495"/>
      <c r="EZ93" s="622"/>
      <c r="FA93" s="542"/>
      <c r="FB93" s="543">
        <v>86</v>
      </c>
      <c r="FC93" s="544">
        <f t="shared" si="200"/>
        <v>0</v>
      </c>
      <c r="FD93" s="544">
        <f t="shared" si="201"/>
        <v>0</v>
      </c>
      <c r="FE93" s="494"/>
      <c r="FF93" s="494"/>
      <c r="FG93" s="494"/>
      <c r="FH93" s="494"/>
      <c r="FI93" s="494"/>
      <c r="FJ93" s="494"/>
      <c r="FK93" s="494"/>
      <c r="FL93" s="558"/>
      <c r="FM93" s="495"/>
      <c r="FO93" s="542"/>
      <c r="FP93" s="543">
        <v>86</v>
      </c>
      <c r="FQ93" s="544">
        <f t="shared" si="202"/>
        <v>0</v>
      </c>
      <c r="FR93" s="544">
        <f t="shared" si="203"/>
        <v>0</v>
      </c>
      <c r="FS93" s="494"/>
      <c r="FT93" s="494"/>
      <c r="FU93" s="494"/>
      <c r="FV93" s="494"/>
      <c r="FW93" s="494"/>
      <c r="FX93" s="494"/>
      <c r="FY93" s="494"/>
      <c r="FZ93" s="558"/>
      <c r="GA93" s="495"/>
      <c r="GB93" s="622"/>
      <c r="GC93" s="542"/>
      <c r="GD93" s="543">
        <v>86</v>
      </c>
      <c r="GE93" s="544">
        <f t="shared" si="204"/>
        <v>0</v>
      </c>
      <c r="GF93" s="544">
        <f t="shared" si="205"/>
        <v>0</v>
      </c>
      <c r="GG93" s="494"/>
      <c r="GH93" s="494"/>
      <c r="GI93" s="494"/>
      <c r="GJ93" s="494"/>
      <c r="GK93" s="494"/>
      <c r="GL93" s="494"/>
      <c r="GM93" s="494"/>
      <c r="GN93" s="558"/>
      <c r="GO93" s="495"/>
      <c r="GP93" s="551"/>
      <c r="GQ93" s="542"/>
      <c r="GR93" s="543">
        <v>86</v>
      </c>
      <c r="GS93" s="544">
        <f t="shared" si="206"/>
        <v>0</v>
      </c>
      <c r="GT93" s="544">
        <f t="shared" si="207"/>
        <v>0</v>
      </c>
      <c r="GU93" s="494"/>
      <c r="GV93" s="494"/>
      <c r="GW93" s="494"/>
      <c r="GX93" s="494"/>
      <c r="GY93" s="494"/>
      <c r="GZ93" s="494"/>
      <c r="HA93" s="494"/>
      <c r="HB93" s="558"/>
      <c r="HC93" s="495"/>
      <c r="HD93" s="552"/>
      <c r="HE93" s="542"/>
      <c r="HF93" s="543">
        <v>86</v>
      </c>
      <c r="HG93" s="544">
        <f t="shared" si="208"/>
        <v>0</v>
      </c>
      <c r="HH93" s="544">
        <f t="shared" si="209"/>
        <v>0</v>
      </c>
      <c r="HI93" s="494"/>
      <c r="HJ93" s="494"/>
      <c r="HK93" s="494"/>
      <c r="HL93" s="494"/>
      <c r="HM93" s="494"/>
      <c r="HN93" s="494"/>
      <c r="HO93" s="494"/>
      <c r="HP93" s="558"/>
      <c r="HQ93" s="495"/>
      <c r="HR93" s="552"/>
      <c r="HS93" s="542"/>
      <c r="HT93" s="543">
        <v>86</v>
      </c>
      <c r="HU93" s="544">
        <f t="shared" si="210"/>
        <v>0</v>
      </c>
      <c r="HV93" s="544">
        <f t="shared" si="211"/>
        <v>0</v>
      </c>
      <c r="HW93" s="494"/>
      <c r="HX93" s="494"/>
      <c r="HY93" s="494"/>
      <c r="HZ93" s="494"/>
      <c r="IA93" s="494"/>
      <c r="IB93" s="494"/>
      <c r="IC93" s="494"/>
      <c r="ID93" s="558"/>
      <c r="IE93" s="495"/>
      <c r="IG93" s="542"/>
      <c r="IH93" s="543">
        <v>86</v>
      </c>
      <c r="II93" s="544">
        <f t="shared" si="212"/>
        <v>0</v>
      </c>
      <c r="IJ93" s="544">
        <f t="shared" si="213"/>
        <v>0</v>
      </c>
      <c r="IK93" s="494"/>
      <c r="IL93" s="494"/>
      <c r="IM93" s="494"/>
      <c r="IN93" s="494"/>
      <c r="IO93" s="494"/>
      <c r="IP93" s="494"/>
      <c r="IQ93" s="494"/>
      <c r="IR93" s="558"/>
      <c r="IS93" s="495"/>
    </row>
    <row r="94" spans="1:253" s="497" customFormat="1">
      <c r="A94" s="494"/>
      <c r="B94" s="528"/>
      <c r="C94" s="542"/>
      <c r="D94" s="543">
        <v>87</v>
      </c>
      <c r="E94" s="544">
        <f t="shared" si="178"/>
        <v>0</v>
      </c>
      <c r="F94" s="544">
        <f t="shared" si="179"/>
        <v>0</v>
      </c>
      <c r="G94" s="494"/>
      <c r="H94" s="494"/>
      <c r="I94" s="494"/>
      <c r="J94" s="494"/>
      <c r="K94" s="494"/>
      <c r="L94" s="494"/>
      <c r="M94" s="494"/>
      <c r="N94" s="558"/>
      <c r="O94" s="495"/>
      <c r="P94" s="494"/>
      <c r="Q94" s="542"/>
      <c r="R94" s="543">
        <v>87</v>
      </c>
      <c r="S94" s="544">
        <f t="shared" si="180"/>
        <v>0</v>
      </c>
      <c r="T94" s="544">
        <f t="shared" si="181"/>
        <v>0</v>
      </c>
      <c r="U94" s="494"/>
      <c r="V94" s="494"/>
      <c r="W94" s="494"/>
      <c r="X94" s="494"/>
      <c r="Y94" s="494"/>
      <c r="Z94" s="494"/>
      <c r="AA94" s="494"/>
      <c r="AB94" s="558"/>
      <c r="AC94" s="495"/>
      <c r="AD94" s="494"/>
      <c r="AE94" s="542"/>
      <c r="AF94" s="543">
        <v>87</v>
      </c>
      <c r="AG94" s="544">
        <f t="shared" si="182"/>
        <v>0</v>
      </c>
      <c r="AH94" s="544">
        <f t="shared" si="183"/>
        <v>0</v>
      </c>
      <c r="AI94" s="494"/>
      <c r="AJ94" s="494"/>
      <c r="AK94" s="494"/>
      <c r="AL94" s="494"/>
      <c r="AM94" s="494"/>
      <c r="AN94" s="494"/>
      <c r="AO94" s="494"/>
      <c r="AP94" s="558"/>
      <c r="AQ94" s="495"/>
      <c r="AR94" s="494"/>
      <c r="AS94" s="542"/>
      <c r="AT94" s="543">
        <v>87</v>
      </c>
      <c r="AU94" s="544">
        <f t="shared" si="184"/>
        <v>0</v>
      </c>
      <c r="AV94" s="544">
        <f t="shared" si="185"/>
        <v>0</v>
      </c>
      <c r="AW94" s="494"/>
      <c r="AX94" s="494"/>
      <c r="AY94" s="494"/>
      <c r="AZ94" s="494"/>
      <c r="BA94" s="494"/>
      <c r="BB94" s="494"/>
      <c r="BC94" s="494"/>
      <c r="BD94" s="558"/>
      <c r="BE94" s="495"/>
      <c r="BF94" s="494"/>
      <c r="BG94" s="542"/>
      <c r="BH94" s="543">
        <v>87</v>
      </c>
      <c r="BI94" s="544">
        <f t="shared" si="186"/>
        <v>0</v>
      </c>
      <c r="BJ94" s="544">
        <f t="shared" si="187"/>
        <v>0</v>
      </c>
      <c r="BK94" s="494"/>
      <c r="BL94" s="494"/>
      <c r="BM94" s="494"/>
      <c r="BN94" s="494"/>
      <c r="BO94" s="494"/>
      <c r="BP94" s="494"/>
      <c r="BQ94" s="494"/>
      <c r="BR94" s="558"/>
      <c r="BS94" s="495"/>
      <c r="BT94" s="494"/>
      <c r="BU94" s="542"/>
      <c r="BV94" s="543">
        <v>87</v>
      </c>
      <c r="BW94" s="544">
        <f t="shared" si="188"/>
        <v>0</v>
      </c>
      <c r="BX94" s="544">
        <f t="shared" si="189"/>
        <v>0</v>
      </c>
      <c r="BY94" s="494"/>
      <c r="BZ94" s="494"/>
      <c r="CA94" s="494"/>
      <c r="CB94" s="494"/>
      <c r="CC94" s="494"/>
      <c r="CD94" s="494"/>
      <c r="CE94" s="494"/>
      <c r="CF94" s="558"/>
      <c r="CG94" s="495"/>
      <c r="CH94" s="494"/>
      <c r="CI94" s="542"/>
      <c r="CJ94" s="543">
        <v>87</v>
      </c>
      <c r="CK94" s="544">
        <f t="shared" si="190"/>
        <v>0</v>
      </c>
      <c r="CL94" s="544">
        <f t="shared" si="191"/>
        <v>0</v>
      </c>
      <c r="CM94" s="494"/>
      <c r="CN94" s="494"/>
      <c r="CO94" s="494"/>
      <c r="CP94" s="494"/>
      <c r="CQ94" s="494"/>
      <c r="CR94" s="494"/>
      <c r="CS94" s="494"/>
      <c r="CT94" s="558"/>
      <c r="CU94" s="495"/>
      <c r="CV94" s="494"/>
      <c r="CW94" s="542"/>
      <c r="CX94" s="543">
        <v>87</v>
      </c>
      <c r="CY94" s="544">
        <f t="shared" si="192"/>
        <v>0</v>
      </c>
      <c r="CZ94" s="544">
        <f t="shared" si="193"/>
        <v>0</v>
      </c>
      <c r="DA94" s="494"/>
      <c r="DB94" s="494"/>
      <c r="DC94" s="494"/>
      <c r="DD94" s="494"/>
      <c r="DE94" s="494"/>
      <c r="DF94" s="494"/>
      <c r="DG94" s="494"/>
      <c r="DH94" s="558"/>
      <c r="DI94" s="495"/>
      <c r="DJ94" s="494"/>
      <c r="DK94" s="542"/>
      <c r="DL94" s="543">
        <v>87</v>
      </c>
      <c r="DM94" s="544">
        <f t="shared" si="194"/>
        <v>0</v>
      </c>
      <c r="DN94" s="544">
        <f t="shared" si="195"/>
        <v>0</v>
      </c>
      <c r="DO94" s="494"/>
      <c r="DP94" s="494"/>
      <c r="DQ94" s="494"/>
      <c r="DR94" s="494"/>
      <c r="DS94" s="494"/>
      <c r="DT94" s="494"/>
      <c r="DU94" s="494"/>
      <c r="DV94" s="558"/>
      <c r="DW94" s="495"/>
      <c r="DX94" s="494"/>
      <c r="DY94" s="542"/>
      <c r="DZ94" s="543">
        <v>87</v>
      </c>
      <c r="EA94" s="544">
        <f t="shared" si="196"/>
        <v>0</v>
      </c>
      <c r="EB94" s="544">
        <f t="shared" si="197"/>
        <v>0</v>
      </c>
      <c r="EC94" s="494"/>
      <c r="ED94" s="494"/>
      <c r="EE94" s="494"/>
      <c r="EF94" s="494"/>
      <c r="EG94" s="494"/>
      <c r="EH94" s="494"/>
      <c r="EI94" s="494"/>
      <c r="EJ94" s="558"/>
      <c r="EK94" s="495"/>
      <c r="EL94" s="494"/>
      <c r="EM94" s="542"/>
      <c r="EN94" s="543">
        <v>87</v>
      </c>
      <c r="EO94" s="544">
        <f t="shared" si="198"/>
        <v>0</v>
      </c>
      <c r="EP94" s="544">
        <f t="shared" si="199"/>
        <v>0</v>
      </c>
      <c r="EQ94" s="494"/>
      <c r="ER94" s="494"/>
      <c r="ES94" s="494"/>
      <c r="ET94" s="494"/>
      <c r="EU94" s="494"/>
      <c r="EV94" s="494"/>
      <c r="EW94" s="494"/>
      <c r="EX94" s="558"/>
      <c r="EY94" s="495"/>
      <c r="EZ94" s="622"/>
      <c r="FA94" s="542"/>
      <c r="FB94" s="543">
        <v>87</v>
      </c>
      <c r="FC94" s="544">
        <f t="shared" si="200"/>
        <v>0</v>
      </c>
      <c r="FD94" s="544">
        <f t="shared" si="201"/>
        <v>0</v>
      </c>
      <c r="FE94" s="494"/>
      <c r="FF94" s="494"/>
      <c r="FG94" s="494"/>
      <c r="FH94" s="494"/>
      <c r="FI94" s="494"/>
      <c r="FJ94" s="494"/>
      <c r="FK94" s="494"/>
      <c r="FL94" s="558"/>
      <c r="FM94" s="495"/>
      <c r="FO94" s="542"/>
      <c r="FP94" s="543">
        <v>87</v>
      </c>
      <c r="FQ94" s="544">
        <f t="shared" si="202"/>
        <v>0</v>
      </c>
      <c r="FR94" s="544">
        <f t="shared" si="203"/>
        <v>0</v>
      </c>
      <c r="FS94" s="494"/>
      <c r="FT94" s="494"/>
      <c r="FU94" s="494"/>
      <c r="FV94" s="494"/>
      <c r="FW94" s="494"/>
      <c r="FX94" s="494"/>
      <c r="FY94" s="494"/>
      <c r="FZ94" s="558"/>
      <c r="GA94" s="495"/>
      <c r="GB94" s="622"/>
      <c r="GC94" s="542"/>
      <c r="GD94" s="543">
        <v>87</v>
      </c>
      <c r="GE94" s="544">
        <f t="shared" si="204"/>
        <v>0</v>
      </c>
      <c r="GF94" s="544">
        <f t="shared" si="205"/>
        <v>0</v>
      </c>
      <c r="GG94" s="494"/>
      <c r="GH94" s="494"/>
      <c r="GI94" s="494"/>
      <c r="GJ94" s="494"/>
      <c r="GK94" s="494"/>
      <c r="GL94" s="494"/>
      <c r="GM94" s="494"/>
      <c r="GN94" s="558"/>
      <c r="GO94" s="495"/>
      <c r="GP94" s="551"/>
      <c r="GQ94" s="542"/>
      <c r="GR94" s="543">
        <v>87</v>
      </c>
      <c r="GS94" s="544">
        <f t="shared" si="206"/>
        <v>0</v>
      </c>
      <c r="GT94" s="544">
        <f t="shared" si="207"/>
        <v>0</v>
      </c>
      <c r="GU94" s="494"/>
      <c r="GV94" s="494"/>
      <c r="GW94" s="494"/>
      <c r="GX94" s="494"/>
      <c r="GY94" s="494"/>
      <c r="GZ94" s="494"/>
      <c r="HA94" s="494"/>
      <c r="HB94" s="558"/>
      <c r="HC94" s="495"/>
      <c r="HD94" s="552"/>
      <c r="HE94" s="542"/>
      <c r="HF94" s="543">
        <v>87</v>
      </c>
      <c r="HG94" s="544">
        <f t="shared" si="208"/>
        <v>0</v>
      </c>
      <c r="HH94" s="544">
        <f t="shared" si="209"/>
        <v>0</v>
      </c>
      <c r="HI94" s="494"/>
      <c r="HJ94" s="494"/>
      <c r="HK94" s="494"/>
      <c r="HL94" s="494"/>
      <c r="HM94" s="494"/>
      <c r="HN94" s="494"/>
      <c r="HO94" s="494"/>
      <c r="HP94" s="558"/>
      <c r="HQ94" s="495"/>
      <c r="HR94" s="552"/>
      <c r="HS94" s="542"/>
      <c r="HT94" s="543">
        <v>87</v>
      </c>
      <c r="HU94" s="544">
        <f t="shared" si="210"/>
        <v>0</v>
      </c>
      <c r="HV94" s="544">
        <f t="shared" si="211"/>
        <v>0</v>
      </c>
      <c r="HW94" s="494"/>
      <c r="HX94" s="494"/>
      <c r="HY94" s="494"/>
      <c r="HZ94" s="494"/>
      <c r="IA94" s="494"/>
      <c r="IB94" s="494"/>
      <c r="IC94" s="494"/>
      <c r="ID94" s="558"/>
      <c r="IE94" s="495"/>
      <c r="IG94" s="542"/>
      <c r="IH94" s="543">
        <v>87</v>
      </c>
      <c r="II94" s="544">
        <f t="shared" si="212"/>
        <v>0</v>
      </c>
      <c r="IJ94" s="544">
        <f t="shared" si="213"/>
        <v>0</v>
      </c>
      <c r="IK94" s="494"/>
      <c r="IL94" s="494"/>
      <c r="IM94" s="494"/>
      <c r="IN94" s="494"/>
      <c r="IO94" s="494"/>
      <c r="IP94" s="494"/>
      <c r="IQ94" s="494"/>
      <c r="IR94" s="558"/>
      <c r="IS94" s="495"/>
    </row>
    <row r="95" spans="1:253" s="497" customFormat="1">
      <c r="A95" s="494"/>
      <c r="B95" s="528"/>
      <c r="C95" s="542"/>
      <c r="D95" s="543">
        <v>88</v>
      </c>
      <c r="E95" s="544">
        <f t="shared" si="178"/>
        <v>0</v>
      </c>
      <c r="F95" s="544">
        <f t="shared" si="179"/>
        <v>0</v>
      </c>
      <c r="G95" s="494"/>
      <c r="H95" s="494"/>
      <c r="I95" s="494"/>
      <c r="J95" s="494"/>
      <c r="K95" s="494"/>
      <c r="L95" s="494"/>
      <c r="M95" s="494"/>
      <c r="N95" s="558"/>
      <c r="O95" s="495"/>
      <c r="P95" s="494"/>
      <c r="Q95" s="542"/>
      <c r="R95" s="543">
        <v>88</v>
      </c>
      <c r="S95" s="544">
        <f t="shared" si="180"/>
        <v>0</v>
      </c>
      <c r="T95" s="544">
        <f t="shared" si="181"/>
        <v>0</v>
      </c>
      <c r="U95" s="494"/>
      <c r="V95" s="494"/>
      <c r="W95" s="494"/>
      <c r="X95" s="494"/>
      <c r="Y95" s="494"/>
      <c r="Z95" s="494"/>
      <c r="AA95" s="494"/>
      <c r="AB95" s="558"/>
      <c r="AC95" s="495"/>
      <c r="AD95" s="494"/>
      <c r="AE95" s="542"/>
      <c r="AF95" s="543">
        <v>88</v>
      </c>
      <c r="AG95" s="544">
        <f t="shared" si="182"/>
        <v>0</v>
      </c>
      <c r="AH95" s="544">
        <f t="shared" si="183"/>
        <v>0</v>
      </c>
      <c r="AI95" s="494"/>
      <c r="AJ95" s="494"/>
      <c r="AK95" s="494"/>
      <c r="AL95" s="494"/>
      <c r="AM95" s="494"/>
      <c r="AN95" s="494"/>
      <c r="AO95" s="494"/>
      <c r="AP95" s="558"/>
      <c r="AQ95" s="495"/>
      <c r="AR95" s="494"/>
      <c r="AS95" s="542"/>
      <c r="AT95" s="543">
        <v>88</v>
      </c>
      <c r="AU95" s="544">
        <f t="shared" si="184"/>
        <v>0</v>
      </c>
      <c r="AV95" s="544">
        <f t="shared" si="185"/>
        <v>0</v>
      </c>
      <c r="AW95" s="494"/>
      <c r="AX95" s="494"/>
      <c r="AY95" s="494"/>
      <c r="AZ95" s="494"/>
      <c r="BA95" s="494"/>
      <c r="BB95" s="494"/>
      <c r="BC95" s="494"/>
      <c r="BD95" s="558"/>
      <c r="BE95" s="495"/>
      <c r="BF95" s="494"/>
      <c r="BG95" s="542"/>
      <c r="BH95" s="543">
        <v>88</v>
      </c>
      <c r="BI95" s="544">
        <f t="shared" si="186"/>
        <v>0</v>
      </c>
      <c r="BJ95" s="544">
        <f t="shared" si="187"/>
        <v>0</v>
      </c>
      <c r="BK95" s="494"/>
      <c r="BL95" s="494"/>
      <c r="BM95" s="494"/>
      <c r="BN95" s="494"/>
      <c r="BO95" s="494"/>
      <c r="BP95" s="494"/>
      <c r="BQ95" s="494"/>
      <c r="BR95" s="558"/>
      <c r="BS95" s="495"/>
      <c r="BT95" s="494"/>
      <c r="BU95" s="542"/>
      <c r="BV95" s="543">
        <v>88</v>
      </c>
      <c r="BW95" s="544">
        <f t="shared" si="188"/>
        <v>0</v>
      </c>
      <c r="BX95" s="544">
        <f t="shared" si="189"/>
        <v>0</v>
      </c>
      <c r="BY95" s="494"/>
      <c r="BZ95" s="494"/>
      <c r="CA95" s="494"/>
      <c r="CB95" s="494"/>
      <c r="CC95" s="494"/>
      <c r="CD95" s="494"/>
      <c r="CE95" s="494"/>
      <c r="CF95" s="558"/>
      <c r="CG95" s="495"/>
      <c r="CH95" s="494"/>
      <c r="CI95" s="542"/>
      <c r="CJ95" s="543">
        <v>88</v>
      </c>
      <c r="CK95" s="544">
        <f t="shared" si="190"/>
        <v>0</v>
      </c>
      <c r="CL95" s="544">
        <f t="shared" si="191"/>
        <v>0</v>
      </c>
      <c r="CM95" s="494"/>
      <c r="CN95" s="494"/>
      <c r="CO95" s="494"/>
      <c r="CP95" s="494"/>
      <c r="CQ95" s="494"/>
      <c r="CR95" s="494"/>
      <c r="CS95" s="494"/>
      <c r="CT95" s="558"/>
      <c r="CU95" s="495"/>
      <c r="CV95" s="494"/>
      <c r="CW95" s="542"/>
      <c r="CX95" s="543">
        <v>88</v>
      </c>
      <c r="CY95" s="544">
        <f t="shared" si="192"/>
        <v>0</v>
      </c>
      <c r="CZ95" s="544">
        <f t="shared" si="193"/>
        <v>0</v>
      </c>
      <c r="DA95" s="494"/>
      <c r="DB95" s="494"/>
      <c r="DC95" s="494"/>
      <c r="DD95" s="494"/>
      <c r="DE95" s="494"/>
      <c r="DF95" s="494"/>
      <c r="DG95" s="494"/>
      <c r="DH95" s="558"/>
      <c r="DI95" s="495"/>
      <c r="DJ95" s="494"/>
      <c r="DK95" s="542"/>
      <c r="DL95" s="543">
        <v>88</v>
      </c>
      <c r="DM95" s="544">
        <f t="shared" si="194"/>
        <v>0</v>
      </c>
      <c r="DN95" s="544">
        <f t="shared" si="195"/>
        <v>0</v>
      </c>
      <c r="DO95" s="494"/>
      <c r="DP95" s="494"/>
      <c r="DQ95" s="494"/>
      <c r="DR95" s="494"/>
      <c r="DS95" s="494"/>
      <c r="DT95" s="494"/>
      <c r="DU95" s="494"/>
      <c r="DV95" s="558"/>
      <c r="DW95" s="495"/>
      <c r="DX95" s="494"/>
      <c r="DY95" s="542"/>
      <c r="DZ95" s="543">
        <v>88</v>
      </c>
      <c r="EA95" s="544">
        <f t="shared" si="196"/>
        <v>0</v>
      </c>
      <c r="EB95" s="544">
        <f t="shared" si="197"/>
        <v>0</v>
      </c>
      <c r="EC95" s="494"/>
      <c r="ED95" s="494"/>
      <c r="EE95" s="494"/>
      <c r="EF95" s="494"/>
      <c r="EG95" s="494"/>
      <c r="EH95" s="494"/>
      <c r="EI95" s="494"/>
      <c r="EJ95" s="558"/>
      <c r="EK95" s="495"/>
      <c r="EL95" s="494"/>
      <c r="EM95" s="542"/>
      <c r="EN95" s="543">
        <v>88</v>
      </c>
      <c r="EO95" s="544">
        <f t="shared" si="198"/>
        <v>0</v>
      </c>
      <c r="EP95" s="544">
        <f t="shared" si="199"/>
        <v>0</v>
      </c>
      <c r="EQ95" s="494"/>
      <c r="ER95" s="494"/>
      <c r="ES95" s="494"/>
      <c r="ET95" s="494"/>
      <c r="EU95" s="494"/>
      <c r="EV95" s="494"/>
      <c r="EW95" s="494"/>
      <c r="EX95" s="558"/>
      <c r="EY95" s="495"/>
      <c r="EZ95" s="622"/>
      <c r="FA95" s="542"/>
      <c r="FB95" s="543">
        <v>88</v>
      </c>
      <c r="FC95" s="544">
        <f t="shared" si="200"/>
        <v>0</v>
      </c>
      <c r="FD95" s="544">
        <f t="shared" si="201"/>
        <v>0</v>
      </c>
      <c r="FE95" s="494"/>
      <c r="FF95" s="494"/>
      <c r="FG95" s="494"/>
      <c r="FH95" s="494"/>
      <c r="FI95" s="494"/>
      <c r="FJ95" s="494"/>
      <c r="FK95" s="494"/>
      <c r="FL95" s="558"/>
      <c r="FM95" s="495"/>
      <c r="FO95" s="542"/>
      <c r="FP95" s="543">
        <v>88</v>
      </c>
      <c r="FQ95" s="544">
        <f t="shared" si="202"/>
        <v>0</v>
      </c>
      <c r="FR95" s="544">
        <f t="shared" si="203"/>
        <v>0</v>
      </c>
      <c r="FS95" s="494"/>
      <c r="FT95" s="494"/>
      <c r="FU95" s="494"/>
      <c r="FV95" s="494"/>
      <c r="FW95" s="494"/>
      <c r="FX95" s="494"/>
      <c r="FY95" s="494"/>
      <c r="FZ95" s="558"/>
      <c r="GA95" s="495"/>
      <c r="GB95" s="622"/>
      <c r="GC95" s="542"/>
      <c r="GD95" s="543">
        <v>88</v>
      </c>
      <c r="GE95" s="544">
        <f t="shared" si="204"/>
        <v>0</v>
      </c>
      <c r="GF95" s="544">
        <f t="shared" si="205"/>
        <v>0</v>
      </c>
      <c r="GG95" s="494"/>
      <c r="GH95" s="494"/>
      <c r="GI95" s="494"/>
      <c r="GJ95" s="494"/>
      <c r="GK95" s="494"/>
      <c r="GL95" s="494"/>
      <c r="GM95" s="494"/>
      <c r="GN95" s="558"/>
      <c r="GO95" s="495"/>
      <c r="GP95" s="551"/>
      <c r="GQ95" s="542"/>
      <c r="GR95" s="543">
        <v>88</v>
      </c>
      <c r="GS95" s="544">
        <f t="shared" si="206"/>
        <v>0</v>
      </c>
      <c r="GT95" s="544">
        <f t="shared" si="207"/>
        <v>0</v>
      </c>
      <c r="GU95" s="494"/>
      <c r="GV95" s="494"/>
      <c r="GW95" s="494"/>
      <c r="GX95" s="494"/>
      <c r="GY95" s="494"/>
      <c r="GZ95" s="494"/>
      <c r="HA95" s="494"/>
      <c r="HB95" s="558"/>
      <c r="HC95" s="495"/>
      <c r="HD95" s="552"/>
      <c r="HE95" s="542"/>
      <c r="HF95" s="543">
        <v>88</v>
      </c>
      <c r="HG95" s="544">
        <f t="shared" si="208"/>
        <v>0</v>
      </c>
      <c r="HH95" s="544">
        <f t="shared" si="209"/>
        <v>0</v>
      </c>
      <c r="HI95" s="494"/>
      <c r="HJ95" s="494"/>
      <c r="HK95" s="494"/>
      <c r="HL95" s="494"/>
      <c r="HM95" s="494"/>
      <c r="HN95" s="494"/>
      <c r="HO95" s="494"/>
      <c r="HP95" s="558"/>
      <c r="HQ95" s="495"/>
      <c r="HR95" s="552"/>
      <c r="HS95" s="542"/>
      <c r="HT95" s="543">
        <v>88</v>
      </c>
      <c r="HU95" s="544">
        <f t="shared" si="210"/>
        <v>0</v>
      </c>
      <c r="HV95" s="544">
        <f t="shared" si="211"/>
        <v>0</v>
      </c>
      <c r="HW95" s="494"/>
      <c r="HX95" s="494"/>
      <c r="HY95" s="494"/>
      <c r="HZ95" s="494"/>
      <c r="IA95" s="494"/>
      <c r="IB95" s="494"/>
      <c r="IC95" s="494"/>
      <c r="ID95" s="558"/>
      <c r="IE95" s="495"/>
      <c r="IG95" s="542"/>
      <c r="IH95" s="543">
        <v>88</v>
      </c>
      <c r="II95" s="544">
        <f t="shared" si="212"/>
        <v>0</v>
      </c>
      <c r="IJ95" s="544">
        <f t="shared" si="213"/>
        <v>0</v>
      </c>
      <c r="IK95" s="494"/>
      <c r="IL95" s="494"/>
      <c r="IM95" s="494"/>
      <c r="IN95" s="494"/>
      <c r="IO95" s="494"/>
      <c r="IP95" s="494"/>
      <c r="IQ95" s="494"/>
      <c r="IR95" s="558"/>
      <c r="IS95" s="495"/>
    </row>
    <row r="96" spans="1:253" s="497" customFormat="1">
      <c r="A96" s="494"/>
      <c r="B96" s="528"/>
      <c r="C96" s="542"/>
      <c r="D96" s="543">
        <v>89</v>
      </c>
      <c r="E96" s="544">
        <f t="shared" si="178"/>
        <v>0</v>
      </c>
      <c r="F96" s="544">
        <f t="shared" si="179"/>
        <v>0</v>
      </c>
      <c r="G96" s="494"/>
      <c r="H96" s="494"/>
      <c r="I96" s="494"/>
      <c r="J96" s="494"/>
      <c r="K96" s="494"/>
      <c r="L96" s="494"/>
      <c r="M96" s="494"/>
      <c r="N96" s="558"/>
      <c r="O96" s="495"/>
      <c r="P96" s="494"/>
      <c r="Q96" s="542"/>
      <c r="R96" s="543">
        <v>89</v>
      </c>
      <c r="S96" s="544">
        <f t="shared" si="180"/>
        <v>0</v>
      </c>
      <c r="T96" s="544">
        <f t="shared" si="181"/>
        <v>0</v>
      </c>
      <c r="U96" s="494"/>
      <c r="V96" s="494"/>
      <c r="W96" s="494"/>
      <c r="X96" s="494"/>
      <c r="Y96" s="494"/>
      <c r="Z96" s="494"/>
      <c r="AA96" s="494"/>
      <c r="AB96" s="558"/>
      <c r="AC96" s="495"/>
      <c r="AD96" s="494"/>
      <c r="AE96" s="542"/>
      <c r="AF96" s="543">
        <v>89</v>
      </c>
      <c r="AG96" s="544">
        <f t="shared" si="182"/>
        <v>0</v>
      </c>
      <c r="AH96" s="544">
        <f t="shared" si="183"/>
        <v>0</v>
      </c>
      <c r="AI96" s="494"/>
      <c r="AJ96" s="494"/>
      <c r="AK96" s="494"/>
      <c r="AL96" s="494"/>
      <c r="AM96" s="494"/>
      <c r="AN96" s="494"/>
      <c r="AO96" s="494"/>
      <c r="AP96" s="558"/>
      <c r="AQ96" s="495"/>
      <c r="AR96" s="494"/>
      <c r="AS96" s="542"/>
      <c r="AT96" s="543">
        <v>89</v>
      </c>
      <c r="AU96" s="544">
        <f t="shared" si="184"/>
        <v>0</v>
      </c>
      <c r="AV96" s="544">
        <f t="shared" si="185"/>
        <v>0</v>
      </c>
      <c r="AW96" s="494"/>
      <c r="AX96" s="494"/>
      <c r="AY96" s="494"/>
      <c r="AZ96" s="494"/>
      <c r="BA96" s="494"/>
      <c r="BB96" s="494"/>
      <c r="BC96" s="494"/>
      <c r="BD96" s="558"/>
      <c r="BE96" s="495"/>
      <c r="BF96" s="494"/>
      <c r="BG96" s="542"/>
      <c r="BH96" s="543">
        <v>89</v>
      </c>
      <c r="BI96" s="544">
        <f t="shared" si="186"/>
        <v>0</v>
      </c>
      <c r="BJ96" s="544">
        <f t="shared" si="187"/>
        <v>0</v>
      </c>
      <c r="BK96" s="494"/>
      <c r="BL96" s="494"/>
      <c r="BM96" s="494"/>
      <c r="BN96" s="494"/>
      <c r="BO96" s="494"/>
      <c r="BP96" s="494"/>
      <c r="BQ96" s="494"/>
      <c r="BR96" s="558"/>
      <c r="BS96" s="495"/>
      <c r="BT96" s="494"/>
      <c r="BU96" s="542"/>
      <c r="BV96" s="543">
        <v>89</v>
      </c>
      <c r="BW96" s="544">
        <f t="shared" si="188"/>
        <v>0</v>
      </c>
      <c r="BX96" s="544">
        <f t="shared" si="189"/>
        <v>0</v>
      </c>
      <c r="BY96" s="494"/>
      <c r="BZ96" s="494"/>
      <c r="CA96" s="494"/>
      <c r="CB96" s="494"/>
      <c r="CC96" s="494"/>
      <c r="CD96" s="494"/>
      <c r="CE96" s="494"/>
      <c r="CF96" s="558"/>
      <c r="CG96" s="495"/>
      <c r="CH96" s="494"/>
      <c r="CI96" s="542"/>
      <c r="CJ96" s="543">
        <v>89</v>
      </c>
      <c r="CK96" s="544">
        <f t="shared" si="190"/>
        <v>0</v>
      </c>
      <c r="CL96" s="544">
        <f t="shared" si="191"/>
        <v>0</v>
      </c>
      <c r="CM96" s="494"/>
      <c r="CN96" s="494"/>
      <c r="CO96" s="494"/>
      <c r="CP96" s="494"/>
      <c r="CQ96" s="494"/>
      <c r="CR96" s="494"/>
      <c r="CS96" s="494"/>
      <c r="CT96" s="558"/>
      <c r="CU96" s="495"/>
      <c r="CV96" s="494"/>
      <c r="CW96" s="542"/>
      <c r="CX96" s="543">
        <v>89</v>
      </c>
      <c r="CY96" s="544">
        <f t="shared" si="192"/>
        <v>0</v>
      </c>
      <c r="CZ96" s="544">
        <f t="shared" si="193"/>
        <v>0</v>
      </c>
      <c r="DA96" s="494"/>
      <c r="DB96" s="494"/>
      <c r="DC96" s="494"/>
      <c r="DD96" s="494"/>
      <c r="DE96" s="494"/>
      <c r="DF96" s="494"/>
      <c r="DG96" s="494"/>
      <c r="DH96" s="558"/>
      <c r="DI96" s="495"/>
      <c r="DJ96" s="494"/>
      <c r="DK96" s="542"/>
      <c r="DL96" s="543">
        <v>89</v>
      </c>
      <c r="DM96" s="544">
        <f t="shared" si="194"/>
        <v>0</v>
      </c>
      <c r="DN96" s="544">
        <f t="shared" si="195"/>
        <v>0</v>
      </c>
      <c r="DO96" s="494"/>
      <c r="DP96" s="494"/>
      <c r="DQ96" s="494"/>
      <c r="DR96" s="494"/>
      <c r="DS96" s="494"/>
      <c r="DT96" s="494"/>
      <c r="DU96" s="494"/>
      <c r="DV96" s="558"/>
      <c r="DW96" s="495"/>
      <c r="DX96" s="494"/>
      <c r="DY96" s="542"/>
      <c r="DZ96" s="543">
        <v>89</v>
      </c>
      <c r="EA96" s="544">
        <f t="shared" si="196"/>
        <v>0</v>
      </c>
      <c r="EB96" s="544">
        <f t="shared" si="197"/>
        <v>0</v>
      </c>
      <c r="EC96" s="494"/>
      <c r="ED96" s="494"/>
      <c r="EE96" s="494"/>
      <c r="EF96" s="494"/>
      <c r="EG96" s="494"/>
      <c r="EH96" s="494"/>
      <c r="EI96" s="494"/>
      <c r="EJ96" s="558"/>
      <c r="EK96" s="495"/>
      <c r="EL96" s="494"/>
      <c r="EM96" s="542"/>
      <c r="EN96" s="543">
        <v>89</v>
      </c>
      <c r="EO96" s="544">
        <f t="shared" si="198"/>
        <v>0</v>
      </c>
      <c r="EP96" s="544">
        <f t="shared" si="199"/>
        <v>0</v>
      </c>
      <c r="EQ96" s="494"/>
      <c r="ER96" s="494"/>
      <c r="ES96" s="494"/>
      <c r="ET96" s="494"/>
      <c r="EU96" s="494"/>
      <c r="EV96" s="494"/>
      <c r="EW96" s="494"/>
      <c r="EX96" s="558"/>
      <c r="EY96" s="495"/>
      <c r="EZ96" s="622"/>
      <c r="FA96" s="542"/>
      <c r="FB96" s="543">
        <v>89</v>
      </c>
      <c r="FC96" s="544">
        <f t="shared" si="200"/>
        <v>0</v>
      </c>
      <c r="FD96" s="544">
        <f t="shared" si="201"/>
        <v>0</v>
      </c>
      <c r="FE96" s="494"/>
      <c r="FF96" s="494"/>
      <c r="FG96" s="494"/>
      <c r="FH96" s="494"/>
      <c r="FI96" s="494"/>
      <c r="FJ96" s="494"/>
      <c r="FK96" s="494"/>
      <c r="FL96" s="558"/>
      <c r="FM96" s="495"/>
      <c r="FO96" s="542"/>
      <c r="FP96" s="543">
        <v>89</v>
      </c>
      <c r="FQ96" s="544">
        <f t="shared" si="202"/>
        <v>0</v>
      </c>
      <c r="FR96" s="544">
        <f t="shared" si="203"/>
        <v>0</v>
      </c>
      <c r="FS96" s="494"/>
      <c r="FT96" s="494"/>
      <c r="FU96" s="494"/>
      <c r="FV96" s="494"/>
      <c r="FW96" s="494"/>
      <c r="FX96" s="494"/>
      <c r="FY96" s="494"/>
      <c r="FZ96" s="558"/>
      <c r="GA96" s="495"/>
      <c r="GB96" s="622"/>
      <c r="GC96" s="542"/>
      <c r="GD96" s="543">
        <v>89</v>
      </c>
      <c r="GE96" s="544">
        <f t="shared" si="204"/>
        <v>0</v>
      </c>
      <c r="GF96" s="544">
        <f t="shared" si="205"/>
        <v>0</v>
      </c>
      <c r="GG96" s="494"/>
      <c r="GH96" s="494"/>
      <c r="GI96" s="494"/>
      <c r="GJ96" s="494"/>
      <c r="GK96" s="494"/>
      <c r="GL96" s="494"/>
      <c r="GM96" s="494"/>
      <c r="GN96" s="558"/>
      <c r="GO96" s="495"/>
      <c r="GP96" s="551"/>
      <c r="GQ96" s="542"/>
      <c r="GR96" s="543">
        <v>89</v>
      </c>
      <c r="GS96" s="544">
        <f t="shared" si="206"/>
        <v>0</v>
      </c>
      <c r="GT96" s="544">
        <f t="shared" si="207"/>
        <v>0</v>
      </c>
      <c r="GU96" s="494"/>
      <c r="GV96" s="494"/>
      <c r="GW96" s="494"/>
      <c r="GX96" s="494"/>
      <c r="GY96" s="494"/>
      <c r="GZ96" s="494"/>
      <c r="HA96" s="494"/>
      <c r="HB96" s="558"/>
      <c r="HC96" s="495"/>
      <c r="HD96" s="552"/>
      <c r="HE96" s="542"/>
      <c r="HF96" s="543">
        <v>89</v>
      </c>
      <c r="HG96" s="544">
        <f t="shared" si="208"/>
        <v>0</v>
      </c>
      <c r="HH96" s="544">
        <f t="shared" si="209"/>
        <v>0</v>
      </c>
      <c r="HI96" s="494"/>
      <c r="HJ96" s="494"/>
      <c r="HK96" s="494"/>
      <c r="HL96" s="494"/>
      <c r="HM96" s="494"/>
      <c r="HN96" s="494"/>
      <c r="HO96" s="494"/>
      <c r="HP96" s="558"/>
      <c r="HQ96" s="495"/>
      <c r="HR96" s="552"/>
      <c r="HS96" s="542"/>
      <c r="HT96" s="543">
        <v>89</v>
      </c>
      <c r="HU96" s="544">
        <f t="shared" si="210"/>
        <v>0</v>
      </c>
      <c r="HV96" s="544">
        <f t="shared" si="211"/>
        <v>0</v>
      </c>
      <c r="HW96" s="494"/>
      <c r="HX96" s="494"/>
      <c r="HY96" s="494"/>
      <c r="HZ96" s="494"/>
      <c r="IA96" s="494"/>
      <c r="IB96" s="494"/>
      <c r="IC96" s="494"/>
      <c r="ID96" s="558"/>
      <c r="IE96" s="495"/>
      <c r="IG96" s="542"/>
      <c r="IH96" s="543">
        <v>89</v>
      </c>
      <c r="II96" s="544">
        <f t="shared" si="212"/>
        <v>0</v>
      </c>
      <c r="IJ96" s="544">
        <f t="shared" si="213"/>
        <v>0</v>
      </c>
      <c r="IK96" s="494"/>
      <c r="IL96" s="494"/>
      <c r="IM96" s="494"/>
      <c r="IN96" s="494"/>
      <c r="IO96" s="494"/>
      <c r="IP96" s="494"/>
      <c r="IQ96" s="494"/>
      <c r="IR96" s="558"/>
      <c r="IS96" s="495"/>
    </row>
    <row r="97" spans="1:253" s="497" customFormat="1">
      <c r="A97" s="494"/>
      <c r="B97" s="528"/>
      <c r="C97" s="542"/>
      <c r="D97" s="543">
        <v>90</v>
      </c>
      <c r="E97" s="544">
        <f t="shared" si="178"/>
        <v>0</v>
      </c>
      <c r="F97" s="544">
        <f t="shared" si="179"/>
        <v>0</v>
      </c>
      <c r="G97" s="494"/>
      <c r="H97" s="494"/>
      <c r="I97" s="494"/>
      <c r="J97" s="494"/>
      <c r="K97" s="494"/>
      <c r="L97" s="494"/>
      <c r="M97" s="494"/>
      <c r="N97" s="558"/>
      <c r="O97" s="495"/>
      <c r="P97" s="494"/>
      <c r="Q97" s="542"/>
      <c r="R97" s="543">
        <v>90</v>
      </c>
      <c r="S97" s="544">
        <f t="shared" si="180"/>
        <v>0</v>
      </c>
      <c r="T97" s="544">
        <f t="shared" si="181"/>
        <v>0</v>
      </c>
      <c r="U97" s="494"/>
      <c r="V97" s="494"/>
      <c r="W97" s="494"/>
      <c r="X97" s="494"/>
      <c r="Y97" s="494"/>
      <c r="Z97" s="494"/>
      <c r="AA97" s="494"/>
      <c r="AB97" s="558"/>
      <c r="AC97" s="495"/>
      <c r="AD97" s="494"/>
      <c r="AE97" s="542"/>
      <c r="AF97" s="543">
        <v>90</v>
      </c>
      <c r="AG97" s="544">
        <f t="shared" si="182"/>
        <v>0</v>
      </c>
      <c r="AH97" s="544">
        <f t="shared" si="183"/>
        <v>0</v>
      </c>
      <c r="AI97" s="494"/>
      <c r="AJ97" s="494"/>
      <c r="AK97" s="494"/>
      <c r="AL97" s="494"/>
      <c r="AM97" s="494"/>
      <c r="AN97" s="494"/>
      <c r="AO97" s="494"/>
      <c r="AP97" s="558"/>
      <c r="AQ97" s="495"/>
      <c r="AR97" s="494"/>
      <c r="AS97" s="542"/>
      <c r="AT97" s="543">
        <v>90</v>
      </c>
      <c r="AU97" s="544">
        <f t="shared" si="184"/>
        <v>0</v>
      </c>
      <c r="AV97" s="544">
        <f t="shared" si="185"/>
        <v>0</v>
      </c>
      <c r="AW97" s="494"/>
      <c r="AX97" s="494"/>
      <c r="AY97" s="494"/>
      <c r="AZ97" s="494"/>
      <c r="BA97" s="494"/>
      <c r="BB97" s="494"/>
      <c r="BC97" s="494"/>
      <c r="BD97" s="558"/>
      <c r="BE97" s="495"/>
      <c r="BF97" s="494"/>
      <c r="BG97" s="542"/>
      <c r="BH97" s="543">
        <v>90</v>
      </c>
      <c r="BI97" s="544">
        <f t="shared" si="186"/>
        <v>0</v>
      </c>
      <c r="BJ97" s="544">
        <f t="shared" si="187"/>
        <v>0</v>
      </c>
      <c r="BK97" s="494"/>
      <c r="BL97" s="494"/>
      <c r="BM97" s="494"/>
      <c r="BN97" s="494"/>
      <c r="BO97" s="494"/>
      <c r="BP97" s="494"/>
      <c r="BQ97" s="494"/>
      <c r="BR97" s="558"/>
      <c r="BS97" s="495"/>
      <c r="BT97" s="494"/>
      <c r="BU97" s="542"/>
      <c r="BV97" s="543">
        <v>90</v>
      </c>
      <c r="BW97" s="544">
        <f t="shared" si="188"/>
        <v>0</v>
      </c>
      <c r="BX97" s="544">
        <f t="shared" si="189"/>
        <v>0</v>
      </c>
      <c r="BY97" s="494"/>
      <c r="BZ97" s="494"/>
      <c r="CA97" s="494"/>
      <c r="CB97" s="494"/>
      <c r="CC97" s="494"/>
      <c r="CD97" s="494"/>
      <c r="CE97" s="494"/>
      <c r="CF97" s="558"/>
      <c r="CG97" s="495"/>
      <c r="CH97" s="494"/>
      <c r="CI97" s="542"/>
      <c r="CJ97" s="543">
        <v>90</v>
      </c>
      <c r="CK97" s="544">
        <f t="shared" si="190"/>
        <v>0</v>
      </c>
      <c r="CL97" s="544">
        <f t="shared" si="191"/>
        <v>0</v>
      </c>
      <c r="CM97" s="494"/>
      <c r="CN97" s="494"/>
      <c r="CO97" s="494"/>
      <c r="CP97" s="494"/>
      <c r="CQ97" s="494"/>
      <c r="CR97" s="494"/>
      <c r="CS97" s="494"/>
      <c r="CT97" s="558"/>
      <c r="CU97" s="495"/>
      <c r="CV97" s="494"/>
      <c r="CW97" s="542"/>
      <c r="CX97" s="543">
        <v>90</v>
      </c>
      <c r="CY97" s="544">
        <f t="shared" si="192"/>
        <v>0</v>
      </c>
      <c r="CZ97" s="544">
        <f t="shared" si="193"/>
        <v>0</v>
      </c>
      <c r="DA97" s="494"/>
      <c r="DB97" s="494"/>
      <c r="DC97" s="494"/>
      <c r="DD97" s="494"/>
      <c r="DE97" s="494"/>
      <c r="DF97" s="494"/>
      <c r="DG97" s="494"/>
      <c r="DH97" s="558"/>
      <c r="DI97" s="495"/>
      <c r="DJ97" s="494"/>
      <c r="DK97" s="542"/>
      <c r="DL97" s="543">
        <v>90</v>
      </c>
      <c r="DM97" s="544">
        <f t="shared" si="194"/>
        <v>0</v>
      </c>
      <c r="DN97" s="544">
        <f t="shared" si="195"/>
        <v>0</v>
      </c>
      <c r="DO97" s="494"/>
      <c r="DP97" s="494"/>
      <c r="DQ97" s="494"/>
      <c r="DR97" s="494"/>
      <c r="DS97" s="494"/>
      <c r="DT97" s="494"/>
      <c r="DU97" s="494"/>
      <c r="DV97" s="558"/>
      <c r="DW97" s="495"/>
      <c r="DX97" s="494"/>
      <c r="DY97" s="542"/>
      <c r="DZ97" s="543">
        <v>90</v>
      </c>
      <c r="EA97" s="544">
        <f t="shared" si="196"/>
        <v>0</v>
      </c>
      <c r="EB97" s="544">
        <f t="shared" si="197"/>
        <v>0</v>
      </c>
      <c r="EC97" s="494"/>
      <c r="ED97" s="494"/>
      <c r="EE97" s="494"/>
      <c r="EF97" s="494"/>
      <c r="EG97" s="494"/>
      <c r="EH97" s="494"/>
      <c r="EI97" s="494"/>
      <c r="EJ97" s="558"/>
      <c r="EK97" s="495"/>
      <c r="EL97" s="494"/>
      <c r="EM97" s="542"/>
      <c r="EN97" s="543">
        <v>90</v>
      </c>
      <c r="EO97" s="544">
        <f t="shared" si="198"/>
        <v>0</v>
      </c>
      <c r="EP97" s="544">
        <f t="shared" si="199"/>
        <v>0</v>
      </c>
      <c r="EQ97" s="494"/>
      <c r="ER97" s="494"/>
      <c r="ES97" s="494"/>
      <c r="ET97" s="494"/>
      <c r="EU97" s="494"/>
      <c r="EV97" s="494"/>
      <c r="EW97" s="494"/>
      <c r="EX97" s="558"/>
      <c r="EY97" s="495"/>
      <c r="EZ97" s="622"/>
      <c r="FA97" s="542"/>
      <c r="FB97" s="543">
        <v>90</v>
      </c>
      <c r="FC97" s="544">
        <f t="shared" si="200"/>
        <v>0</v>
      </c>
      <c r="FD97" s="544">
        <f t="shared" si="201"/>
        <v>0</v>
      </c>
      <c r="FE97" s="494"/>
      <c r="FF97" s="494"/>
      <c r="FG97" s="494"/>
      <c r="FH97" s="494"/>
      <c r="FI97" s="494"/>
      <c r="FJ97" s="494"/>
      <c r="FK97" s="494"/>
      <c r="FL97" s="558"/>
      <c r="FM97" s="495"/>
      <c r="FO97" s="542"/>
      <c r="FP97" s="543">
        <v>90</v>
      </c>
      <c r="FQ97" s="544">
        <f t="shared" si="202"/>
        <v>0</v>
      </c>
      <c r="FR97" s="544">
        <f t="shared" si="203"/>
        <v>0</v>
      </c>
      <c r="FS97" s="494"/>
      <c r="FT97" s="494"/>
      <c r="FU97" s="494"/>
      <c r="FV97" s="494"/>
      <c r="FW97" s="494"/>
      <c r="FX97" s="494"/>
      <c r="FY97" s="494"/>
      <c r="FZ97" s="558"/>
      <c r="GA97" s="495"/>
      <c r="GB97" s="622"/>
      <c r="GC97" s="542"/>
      <c r="GD97" s="543">
        <v>90</v>
      </c>
      <c r="GE97" s="544">
        <f t="shared" si="204"/>
        <v>0</v>
      </c>
      <c r="GF97" s="544">
        <f t="shared" si="205"/>
        <v>0</v>
      </c>
      <c r="GG97" s="494"/>
      <c r="GH97" s="494"/>
      <c r="GI97" s="494"/>
      <c r="GJ97" s="494"/>
      <c r="GK97" s="494"/>
      <c r="GL97" s="494"/>
      <c r="GM97" s="494"/>
      <c r="GN97" s="558"/>
      <c r="GO97" s="495"/>
      <c r="GP97" s="551"/>
      <c r="GQ97" s="542"/>
      <c r="GR97" s="543">
        <v>90</v>
      </c>
      <c r="GS97" s="544">
        <f t="shared" si="206"/>
        <v>0</v>
      </c>
      <c r="GT97" s="544">
        <f t="shared" si="207"/>
        <v>0</v>
      </c>
      <c r="GU97" s="494"/>
      <c r="GV97" s="494"/>
      <c r="GW97" s="494"/>
      <c r="GX97" s="494"/>
      <c r="GY97" s="494"/>
      <c r="GZ97" s="494"/>
      <c r="HA97" s="494"/>
      <c r="HB97" s="558"/>
      <c r="HC97" s="495"/>
      <c r="HD97" s="552"/>
      <c r="HE97" s="542"/>
      <c r="HF97" s="543">
        <v>90</v>
      </c>
      <c r="HG97" s="544">
        <f t="shared" si="208"/>
        <v>0</v>
      </c>
      <c r="HH97" s="544">
        <f t="shared" si="209"/>
        <v>0</v>
      </c>
      <c r="HI97" s="494"/>
      <c r="HJ97" s="494"/>
      <c r="HK97" s="494"/>
      <c r="HL97" s="494"/>
      <c r="HM97" s="494"/>
      <c r="HN97" s="494"/>
      <c r="HO97" s="494"/>
      <c r="HP97" s="558"/>
      <c r="HQ97" s="495"/>
      <c r="HR97" s="552"/>
      <c r="HS97" s="542"/>
      <c r="HT97" s="543">
        <v>90</v>
      </c>
      <c r="HU97" s="544">
        <f t="shared" si="210"/>
        <v>0</v>
      </c>
      <c r="HV97" s="544">
        <f t="shared" si="211"/>
        <v>0</v>
      </c>
      <c r="HW97" s="494"/>
      <c r="HX97" s="494"/>
      <c r="HY97" s="494"/>
      <c r="HZ97" s="494"/>
      <c r="IA97" s="494"/>
      <c r="IB97" s="494"/>
      <c r="IC97" s="494"/>
      <c r="ID97" s="558"/>
      <c r="IE97" s="495"/>
      <c r="IG97" s="542"/>
      <c r="IH97" s="543">
        <v>90</v>
      </c>
      <c r="II97" s="544">
        <f t="shared" si="212"/>
        <v>0</v>
      </c>
      <c r="IJ97" s="544">
        <f t="shared" si="213"/>
        <v>0</v>
      </c>
      <c r="IK97" s="494"/>
      <c r="IL97" s="494"/>
      <c r="IM97" s="494"/>
      <c r="IN97" s="494"/>
      <c r="IO97" s="494"/>
      <c r="IP97" s="494"/>
      <c r="IQ97" s="494"/>
      <c r="IR97" s="558"/>
      <c r="IS97" s="495"/>
    </row>
    <row r="98" spans="1:253" s="497" customFormat="1">
      <c r="A98" s="494"/>
      <c r="B98" s="528"/>
      <c r="C98" s="542"/>
      <c r="D98" s="543">
        <v>91</v>
      </c>
      <c r="E98" s="544">
        <f t="shared" si="178"/>
        <v>0</v>
      </c>
      <c r="F98" s="544">
        <f t="shared" si="179"/>
        <v>0</v>
      </c>
      <c r="G98" s="494"/>
      <c r="H98" s="494"/>
      <c r="I98" s="494"/>
      <c r="J98" s="494"/>
      <c r="K98" s="494"/>
      <c r="L98" s="494"/>
      <c r="M98" s="494"/>
      <c r="N98" s="558"/>
      <c r="O98" s="495"/>
      <c r="P98" s="494"/>
      <c r="Q98" s="542"/>
      <c r="R98" s="543">
        <v>91</v>
      </c>
      <c r="S98" s="544">
        <f t="shared" si="180"/>
        <v>0</v>
      </c>
      <c r="T98" s="544">
        <f t="shared" si="181"/>
        <v>0</v>
      </c>
      <c r="U98" s="494"/>
      <c r="V98" s="494"/>
      <c r="W98" s="494"/>
      <c r="X98" s="494"/>
      <c r="Y98" s="494"/>
      <c r="Z98" s="494"/>
      <c r="AA98" s="494"/>
      <c r="AB98" s="558"/>
      <c r="AC98" s="495"/>
      <c r="AD98" s="494"/>
      <c r="AE98" s="542"/>
      <c r="AF98" s="543">
        <v>91</v>
      </c>
      <c r="AG98" s="544">
        <f t="shared" si="182"/>
        <v>0</v>
      </c>
      <c r="AH98" s="544">
        <f t="shared" si="183"/>
        <v>0</v>
      </c>
      <c r="AI98" s="494"/>
      <c r="AJ98" s="494"/>
      <c r="AK98" s="494"/>
      <c r="AL98" s="494"/>
      <c r="AM98" s="494"/>
      <c r="AN98" s="494"/>
      <c r="AO98" s="494"/>
      <c r="AP98" s="558"/>
      <c r="AQ98" s="495"/>
      <c r="AR98" s="494"/>
      <c r="AS98" s="542"/>
      <c r="AT98" s="543">
        <v>91</v>
      </c>
      <c r="AU98" s="544">
        <f t="shared" si="184"/>
        <v>0</v>
      </c>
      <c r="AV98" s="544">
        <f t="shared" si="185"/>
        <v>0</v>
      </c>
      <c r="AW98" s="494"/>
      <c r="AX98" s="494"/>
      <c r="AY98" s="494"/>
      <c r="AZ98" s="494"/>
      <c r="BA98" s="494"/>
      <c r="BB98" s="494"/>
      <c r="BC98" s="494"/>
      <c r="BD98" s="558"/>
      <c r="BE98" s="495"/>
      <c r="BF98" s="494"/>
      <c r="BG98" s="542"/>
      <c r="BH98" s="543">
        <v>91</v>
      </c>
      <c r="BI98" s="544">
        <f t="shared" si="186"/>
        <v>0</v>
      </c>
      <c r="BJ98" s="544">
        <f t="shared" si="187"/>
        <v>0</v>
      </c>
      <c r="BK98" s="494"/>
      <c r="BL98" s="494"/>
      <c r="BM98" s="494"/>
      <c r="BN98" s="494"/>
      <c r="BO98" s="494"/>
      <c r="BP98" s="494"/>
      <c r="BQ98" s="494"/>
      <c r="BR98" s="558"/>
      <c r="BS98" s="495"/>
      <c r="BT98" s="494"/>
      <c r="BU98" s="542"/>
      <c r="BV98" s="543">
        <v>91</v>
      </c>
      <c r="BW98" s="544">
        <f t="shared" si="188"/>
        <v>0</v>
      </c>
      <c r="BX98" s="544">
        <f t="shared" si="189"/>
        <v>0</v>
      </c>
      <c r="BY98" s="494"/>
      <c r="BZ98" s="494"/>
      <c r="CA98" s="494"/>
      <c r="CB98" s="494"/>
      <c r="CC98" s="494"/>
      <c r="CD98" s="494"/>
      <c r="CE98" s="494"/>
      <c r="CF98" s="558"/>
      <c r="CG98" s="495"/>
      <c r="CH98" s="494"/>
      <c r="CI98" s="542"/>
      <c r="CJ98" s="543">
        <v>91</v>
      </c>
      <c r="CK98" s="544">
        <f t="shared" si="190"/>
        <v>0</v>
      </c>
      <c r="CL98" s="544">
        <f t="shared" si="191"/>
        <v>0</v>
      </c>
      <c r="CM98" s="494"/>
      <c r="CN98" s="494"/>
      <c r="CO98" s="494"/>
      <c r="CP98" s="494"/>
      <c r="CQ98" s="494"/>
      <c r="CR98" s="494"/>
      <c r="CS98" s="494"/>
      <c r="CT98" s="558"/>
      <c r="CU98" s="495"/>
      <c r="CV98" s="494"/>
      <c r="CW98" s="542"/>
      <c r="CX98" s="543">
        <v>91</v>
      </c>
      <c r="CY98" s="544">
        <f t="shared" si="192"/>
        <v>0</v>
      </c>
      <c r="CZ98" s="544">
        <f t="shared" si="193"/>
        <v>0</v>
      </c>
      <c r="DA98" s="494"/>
      <c r="DB98" s="494"/>
      <c r="DC98" s="494"/>
      <c r="DD98" s="494"/>
      <c r="DE98" s="494"/>
      <c r="DF98" s="494"/>
      <c r="DG98" s="494"/>
      <c r="DH98" s="558"/>
      <c r="DI98" s="495"/>
      <c r="DJ98" s="494"/>
      <c r="DK98" s="542"/>
      <c r="DL98" s="543">
        <v>91</v>
      </c>
      <c r="DM98" s="544">
        <f t="shared" si="194"/>
        <v>0</v>
      </c>
      <c r="DN98" s="544">
        <f t="shared" si="195"/>
        <v>0</v>
      </c>
      <c r="DO98" s="494"/>
      <c r="DP98" s="494"/>
      <c r="DQ98" s="494"/>
      <c r="DR98" s="494"/>
      <c r="DS98" s="494"/>
      <c r="DT98" s="494"/>
      <c r="DU98" s="494"/>
      <c r="DV98" s="558"/>
      <c r="DW98" s="495"/>
      <c r="DX98" s="494"/>
      <c r="DY98" s="542"/>
      <c r="DZ98" s="543">
        <v>91</v>
      </c>
      <c r="EA98" s="544">
        <f t="shared" si="196"/>
        <v>0</v>
      </c>
      <c r="EB98" s="544">
        <f t="shared" si="197"/>
        <v>0</v>
      </c>
      <c r="EC98" s="494"/>
      <c r="ED98" s="494"/>
      <c r="EE98" s="494"/>
      <c r="EF98" s="494"/>
      <c r="EG98" s="494"/>
      <c r="EH98" s="494"/>
      <c r="EI98" s="494"/>
      <c r="EJ98" s="558"/>
      <c r="EK98" s="495"/>
      <c r="EL98" s="494"/>
      <c r="EM98" s="542"/>
      <c r="EN98" s="543">
        <v>91</v>
      </c>
      <c r="EO98" s="544">
        <f t="shared" si="198"/>
        <v>0</v>
      </c>
      <c r="EP98" s="544">
        <f t="shared" si="199"/>
        <v>0</v>
      </c>
      <c r="EQ98" s="494"/>
      <c r="ER98" s="494"/>
      <c r="ES98" s="494"/>
      <c r="ET98" s="494"/>
      <c r="EU98" s="494"/>
      <c r="EV98" s="494"/>
      <c r="EW98" s="494"/>
      <c r="EX98" s="558"/>
      <c r="EY98" s="495"/>
      <c r="EZ98" s="622"/>
      <c r="FA98" s="542"/>
      <c r="FB98" s="543">
        <v>91</v>
      </c>
      <c r="FC98" s="544">
        <f t="shared" si="200"/>
        <v>0</v>
      </c>
      <c r="FD98" s="544">
        <f t="shared" si="201"/>
        <v>0</v>
      </c>
      <c r="FE98" s="494"/>
      <c r="FF98" s="494"/>
      <c r="FG98" s="494"/>
      <c r="FH98" s="494"/>
      <c r="FI98" s="494"/>
      <c r="FJ98" s="494"/>
      <c r="FK98" s="494"/>
      <c r="FL98" s="558"/>
      <c r="FM98" s="495"/>
      <c r="FO98" s="542"/>
      <c r="FP98" s="543">
        <v>91</v>
      </c>
      <c r="FQ98" s="544">
        <f t="shared" si="202"/>
        <v>0</v>
      </c>
      <c r="FR98" s="544">
        <f t="shared" si="203"/>
        <v>0</v>
      </c>
      <c r="FS98" s="494"/>
      <c r="FT98" s="494"/>
      <c r="FU98" s="494"/>
      <c r="FV98" s="494"/>
      <c r="FW98" s="494"/>
      <c r="FX98" s="494"/>
      <c r="FY98" s="494"/>
      <c r="FZ98" s="558"/>
      <c r="GA98" s="495"/>
      <c r="GB98" s="622"/>
      <c r="GC98" s="542"/>
      <c r="GD98" s="543">
        <v>91</v>
      </c>
      <c r="GE98" s="544">
        <f t="shared" si="204"/>
        <v>0</v>
      </c>
      <c r="GF98" s="544">
        <f t="shared" si="205"/>
        <v>0</v>
      </c>
      <c r="GG98" s="494"/>
      <c r="GH98" s="494"/>
      <c r="GI98" s="494"/>
      <c r="GJ98" s="494"/>
      <c r="GK98" s="494"/>
      <c r="GL98" s="494"/>
      <c r="GM98" s="494"/>
      <c r="GN98" s="558"/>
      <c r="GO98" s="495"/>
      <c r="GP98" s="551"/>
      <c r="GQ98" s="542"/>
      <c r="GR98" s="543">
        <v>91</v>
      </c>
      <c r="GS98" s="544">
        <f t="shared" si="206"/>
        <v>0</v>
      </c>
      <c r="GT98" s="544">
        <f t="shared" si="207"/>
        <v>0</v>
      </c>
      <c r="GU98" s="494"/>
      <c r="GV98" s="494"/>
      <c r="GW98" s="494"/>
      <c r="GX98" s="494"/>
      <c r="GY98" s="494"/>
      <c r="GZ98" s="494"/>
      <c r="HA98" s="494"/>
      <c r="HB98" s="558"/>
      <c r="HC98" s="495"/>
      <c r="HD98" s="552"/>
      <c r="HE98" s="542"/>
      <c r="HF98" s="543">
        <v>91</v>
      </c>
      <c r="HG98" s="544">
        <f t="shared" si="208"/>
        <v>0</v>
      </c>
      <c r="HH98" s="544">
        <f t="shared" si="209"/>
        <v>0</v>
      </c>
      <c r="HI98" s="494"/>
      <c r="HJ98" s="494"/>
      <c r="HK98" s="494"/>
      <c r="HL98" s="494"/>
      <c r="HM98" s="494"/>
      <c r="HN98" s="494"/>
      <c r="HO98" s="494"/>
      <c r="HP98" s="558"/>
      <c r="HQ98" s="495"/>
      <c r="HR98" s="552"/>
      <c r="HS98" s="542"/>
      <c r="HT98" s="543">
        <v>91</v>
      </c>
      <c r="HU98" s="544">
        <f t="shared" si="210"/>
        <v>0</v>
      </c>
      <c r="HV98" s="544">
        <f t="shared" si="211"/>
        <v>0</v>
      </c>
      <c r="HW98" s="494"/>
      <c r="HX98" s="494"/>
      <c r="HY98" s="494"/>
      <c r="HZ98" s="494"/>
      <c r="IA98" s="494"/>
      <c r="IB98" s="494"/>
      <c r="IC98" s="494"/>
      <c r="ID98" s="558"/>
      <c r="IE98" s="495"/>
      <c r="IG98" s="542"/>
      <c r="IH98" s="543">
        <v>91</v>
      </c>
      <c r="II98" s="544">
        <f t="shared" si="212"/>
        <v>0</v>
      </c>
      <c r="IJ98" s="544">
        <f t="shared" si="213"/>
        <v>0</v>
      </c>
      <c r="IK98" s="494"/>
      <c r="IL98" s="494"/>
      <c r="IM98" s="494"/>
      <c r="IN98" s="494"/>
      <c r="IO98" s="494"/>
      <c r="IP98" s="494"/>
      <c r="IQ98" s="494"/>
      <c r="IR98" s="558"/>
      <c r="IS98" s="495"/>
    </row>
    <row r="99" spans="1:253" s="497" customFormat="1">
      <c r="A99" s="494"/>
      <c r="B99" s="528"/>
      <c r="C99" s="542"/>
      <c r="D99" s="543">
        <v>92</v>
      </c>
      <c r="E99" s="544">
        <f t="shared" si="178"/>
        <v>0</v>
      </c>
      <c r="F99" s="544">
        <f t="shared" si="179"/>
        <v>0</v>
      </c>
      <c r="G99" s="494"/>
      <c r="H99" s="494"/>
      <c r="I99" s="494"/>
      <c r="J99" s="494"/>
      <c r="K99" s="494"/>
      <c r="L99" s="494"/>
      <c r="M99" s="494"/>
      <c r="N99" s="558"/>
      <c r="O99" s="495"/>
      <c r="P99" s="494"/>
      <c r="Q99" s="542"/>
      <c r="R99" s="543">
        <v>92</v>
      </c>
      <c r="S99" s="544">
        <f t="shared" si="180"/>
        <v>0</v>
      </c>
      <c r="T99" s="544">
        <f t="shared" si="181"/>
        <v>0</v>
      </c>
      <c r="U99" s="494"/>
      <c r="V99" s="494"/>
      <c r="W99" s="494"/>
      <c r="X99" s="494"/>
      <c r="Y99" s="494"/>
      <c r="Z99" s="494"/>
      <c r="AA99" s="494"/>
      <c r="AB99" s="558"/>
      <c r="AC99" s="495"/>
      <c r="AD99" s="494"/>
      <c r="AE99" s="542"/>
      <c r="AF99" s="543">
        <v>92</v>
      </c>
      <c r="AG99" s="544">
        <f t="shared" si="182"/>
        <v>0</v>
      </c>
      <c r="AH99" s="544">
        <f t="shared" si="183"/>
        <v>0</v>
      </c>
      <c r="AI99" s="494"/>
      <c r="AJ99" s="494"/>
      <c r="AK99" s="494"/>
      <c r="AL99" s="494"/>
      <c r="AM99" s="494"/>
      <c r="AN99" s="494"/>
      <c r="AO99" s="494"/>
      <c r="AP99" s="558"/>
      <c r="AQ99" s="495"/>
      <c r="AR99" s="494"/>
      <c r="AS99" s="542"/>
      <c r="AT99" s="543">
        <v>92</v>
      </c>
      <c r="AU99" s="544">
        <f t="shared" si="184"/>
        <v>0</v>
      </c>
      <c r="AV99" s="544">
        <f t="shared" si="185"/>
        <v>0</v>
      </c>
      <c r="AW99" s="494"/>
      <c r="AX99" s="494"/>
      <c r="AY99" s="494"/>
      <c r="AZ99" s="494"/>
      <c r="BA99" s="494"/>
      <c r="BB99" s="494"/>
      <c r="BC99" s="494"/>
      <c r="BD99" s="558"/>
      <c r="BE99" s="495"/>
      <c r="BF99" s="494"/>
      <c r="BG99" s="542"/>
      <c r="BH99" s="543">
        <v>92</v>
      </c>
      <c r="BI99" s="544">
        <f t="shared" si="186"/>
        <v>0</v>
      </c>
      <c r="BJ99" s="544">
        <f t="shared" si="187"/>
        <v>0</v>
      </c>
      <c r="BK99" s="494"/>
      <c r="BL99" s="494"/>
      <c r="BM99" s="494"/>
      <c r="BN99" s="494"/>
      <c r="BO99" s="494"/>
      <c r="BP99" s="494"/>
      <c r="BQ99" s="494"/>
      <c r="BR99" s="558"/>
      <c r="BS99" s="495"/>
      <c r="BT99" s="494"/>
      <c r="BU99" s="542"/>
      <c r="BV99" s="543">
        <v>92</v>
      </c>
      <c r="BW99" s="544">
        <f t="shared" si="188"/>
        <v>0</v>
      </c>
      <c r="BX99" s="544">
        <f t="shared" si="189"/>
        <v>0</v>
      </c>
      <c r="BY99" s="494"/>
      <c r="BZ99" s="494"/>
      <c r="CA99" s="494"/>
      <c r="CB99" s="494"/>
      <c r="CC99" s="494"/>
      <c r="CD99" s="494"/>
      <c r="CE99" s="494"/>
      <c r="CF99" s="558"/>
      <c r="CG99" s="495"/>
      <c r="CH99" s="494"/>
      <c r="CI99" s="542"/>
      <c r="CJ99" s="543">
        <v>92</v>
      </c>
      <c r="CK99" s="544">
        <f t="shared" si="190"/>
        <v>0</v>
      </c>
      <c r="CL99" s="544">
        <f t="shared" si="191"/>
        <v>0</v>
      </c>
      <c r="CM99" s="494"/>
      <c r="CN99" s="494"/>
      <c r="CO99" s="494"/>
      <c r="CP99" s="494"/>
      <c r="CQ99" s="494"/>
      <c r="CR99" s="494"/>
      <c r="CS99" s="494"/>
      <c r="CT99" s="558"/>
      <c r="CU99" s="495"/>
      <c r="CV99" s="494"/>
      <c r="CW99" s="542"/>
      <c r="CX99" s="543">
        <v>92</v>
      </c>
      <c r="CY99" s="544">
        <f t="shared" si="192"/>
        <v>0</v>
      </c>
      <c r="CZ99" s="544">
        <f t="shared" si="193"/>
        <v>0</v>
      </c>
      <c r="DA99" s="494"/>
      <c r="DB99" s="494"/>
      <c r="DC99" s="494"/>
      <c r="DD99" s="494"/>
      <c r="DE99" s="494"/>
      <c r="DF99" s="494"/>
      <c r="DG99" s="494"/>
      <c r="DH99" s="558"/>
      <c r="DI99" s="495"/>
      <c r="DJ99" s="494"/>
      <c r="DK99" s="542"/>
      <c r="DL99" s="543">
        <v>92</v>
      </c>
      <c r="DM99" s="544">
        <f t="shared" si="194"/>
        <v>0</v>
      </c>
      <c r="DN99" s="544">
        <f t="shared" si="195"/>
        <v>0</v>
      </c>
      <c r="DO99" s="494"/>
      <c r="DP99" s="494"/>
      <c r="DQ99" s="494"/>
      <c r="DR99" s="494"/>
      <c r="DS99" s="494"/>
      <c r="DT99" s="494"/>
      <c r="DU99" s="494"/>
      <c r="DV99" s="558"/>
      <c r="DW99" s="495"/>
      <c r="DX99" s="494"/>
      <c r="DY99" s="542"/>
      <c r="DZ99" s="543">
        <v>92</v>
      </c>
      <c r="EA99" s="544">
        <f t="shared" si="196"/>
        <v>0</v>
      </c>
      <c r="EB99" s="544">
        <f t="shared" si="197"/>
        <v>0</v>
      </c>
      <c r="EC99" s="494"/>
      <c r="ED99" s="494"/>
      <c r="EE99" s="494"/>
      <c r="EF99" s="494"/>
      <c r="EG99" s="494"/>
      <c r="EH99" s="494"/>
      <c r="EI99" s="494"/>
      <c r="EJ99" s="558"/>
      <c r="EK99" s="495"/>
      <c r="EL99" s="494"/>
      <c r="EM99" s="542"/>
      <c r="EN99" s="543">
        <v>92</v>
      </c>
      <c r="EO99" s="544">
        <f t="shared" si="198"/>
        <v>0</v>
      </c>
      <c r="EP99" s="544">
        <f t="shared" si="199"/>
        <v>0</v>
      </c>
      <c r="EQ99" s="494"/>
      <c r="ER99" s="494"/>
      <c r="ES99" s="494"/>
      <c r="ET99" s="494"/>
      <c r="EU99" s="494"/>
      <c r="EV99" s="494"/>
      <c r="EW99" s="494"/>
      <c r="EX99" s="558"/>
      <c r="EY99" s="495"/>
      <c r="EZ99" s="622"/>
      <c r="FA99" s="542"/>
      <c r="FB99" s="543">
        <v>92</v>
      </c>
      <c r="FC99" s="544">
        <f t="shared" si="200"/>
        <v>0</v>
      </c>
      <c r="FD99" s="544">
        <f t="shared" si="201"/>
        <v>0</v>
      </c>
      <c r="FE99" s="494"/>
      <c r="FF99" s="494"/>
      <c r="FG99" s="494"/>
      <c r="FH99" s="494"/>
      <c r="FI99" s="494"/>
      <c r="FJ99" s="494"/>
      <c r="FK99" s="494"/>
      <c r="FL99" s="558"/>
      <c r="FM99" s="495"/>
      <c r="FO99" s="542"/>
      <c r="FP99" s="543">
        <v>92</v>
      </c>
      <c r="FQ99" s="544">
        <f t="shared" si="202"/>
        <v>0</v>
      </c>
      <c r="FR99" s="544">
        <f t="shared" si="203"/>
        <v>0</v>
      </c>
      <c r="FS99" s="494"/>
      <c r="FT99" s="494"/>
      <c r="FU99" s="494"/>
      <c r="FV99" s="494"/>
      <c r="FW99" s="494"/>
      <c r="FX99" s="494"/>
      <c r="FY99" s="494"/>
      <c r="FZ99" s="558"/>
      <c r="GA99" s="495"/>
      <c r="GB99" s="622"/>
      <c r="GC99" s="542"/>
      <c r="GD99" s="543">
        <v>92</v>
      </c>
      <c r="GE99" s="544">
        <f t="shared" si="204"/>
        <v>0</v>
      </c>
      <c r="GF99" s="544">
        <f t="shared" si="205"/>
        <v>0</v>
      </c>
      <c r="GG99" s="494"/>
      <c r="GH99" s="494"/>
      <c r="GI99" s="494"/>
      <c r="GJ99" s="494"/>
      <c r="GK99" s="494"/>
      <c r="GL99" s="494"/>
      <c r="GM99" s="494"/>
      <c r="GN99" s="558"/>
      <c r="GO99" s="495"/>
      <c r="GP99" s="551"/>
      <c r="GQ99" s="542"/>
      <c r="GR99" s="543">
        <v>92</v>
      </c>
      <c r="GS99" s="544">
        <f t="shared" si="206"/>
        <v>0</v>
      </c>
      <c r="GT99" s="544">
        <f t="shared" si="207"/>
        <v>0</v>
      </c>
      <c r="GU99" s="494"/>
      <c r="GV99" s="494"/>
      <c r="GW99" s="494"/>
      <c r="GX99" s="494"/>
      <c r="GY99" s="494"/>
      <c r="GZ99" s="494"/>
      <c r="HA99" s="494"/>
      <c r="HB99" s="558"/>
      <c r="HC99" s="495"/>
      <c r="HD99" s="552"/>
      <c r="HE99" s="542"/>
      <c r="HF99" s="543">
        <v>92</v>
      </c>
      <c r="HG99" s="544">
        <f t="shared" si="208"/>
        <v>0</v>
      </c>
      <c r="HH99" s="544">
        <f t="shared" si="209"/>
        <v>0</v>
      </c>
      <c r="HI99" s="494"/>
      <c r="HJ99" s="494"/>
      <c r="HK99" s="494"/>
      <c r="HL99" s="494"/>
      <c r="HM99" s="494"/>
      <c r="HN99" s="494"/>
      <c r="HO99" s="494"/>
      <c r="HP99" s="558"/>
      <c r="HQ99" s="495"/>
      <c r="HR99" s="552"/>
      <c r="HS99" s="542"/>
      <c r="HT99" s="543">
        <v>92</v>
      </c>
      <c r="HU99" s="544">
        <f t="shared" si="210"/>
        <v>0</v>
      </c>
      <c r="HV99" s="544">
        <f t="shared" si="211"/>
        <v>0</v>
      </c>
      <c r="HW99" s="494"/>
      <c r="HX99" s="494"/>
      <c r="HY99" s="494"/>
      <c r="HZ99" s="494"/>
      <c r="IA99" s="494"/>
      <c r="IB99" s="494"/>
      <c r="IC99" s="494"/>
      <c r="ID99" s="558"/>
      <c r="IE99" s="495"/>
      <c r="IG99" s="542"/>
      <c r="IH99" s="543">
        <v>92</v>
      </c>
      <c r="II99" s="544">
        <f t="shared" si="212"/>
        <v>0</v>
      </c>
      <c r="IJ99" s="544">
        <f t="shared" si="213"/>
        <v>0</v>
      </c>
      <c r="IK99" s="494"/>
      <c r="IL99" s="494"/>
      <c r="IM99" s="494"/>
      <c r="IN99" s="494"/>
      <c r="IO99" s="494"/>
      <c r="IP99" s="494"/>
      <c r="IQ99" s="494"/>
      <c r="IR99" s="558"/>
      <c r="IS99" s="495"/>
    </row>
    <row r="100" spans="1:253" s="497" customFormat="1">
      <c r="A100" s="494"/>
      <c r="B100" s="528"/>
      <c r="C100" s="542"/>
      <c r="D100" s="543">
        <v>93</v>
      </c>
      <c r="E100" s="544">
        <f t="shared" si="178"/>
        <v>0</v>
      </c>
      <c r="F100" s="544">
        <f t="shared" si="179"/>
        <v>0</v>
      </c>
      <c r="G100" s="494"/>
      <c r="H100" s="494"/>
      <c r="I100" s="494"/>
      <c r="J100" s="494"/>
      <c r="K100" s="494"/>
      <c r="L100" s="494"/>
      <c r="M100" s="494"/>
      <c r="N100" s="558"/>
      <c r="O100" s="495"/>
      <c r="P100" s="494"/>
      <c r="Q100" s="542"/>
      <c r="R100" s="543">
        <v>93</v>
      </c>
      <c r="S100" s="544">
        <f t="shared" si="180"/>
        <v>0</v>
      </c>
      <c r="T100" s="544">
        <f t="shared" si="181"/>
        <v>0</v>
      </c>
      <c r="U100" s="494"/>
      <c r="V100" s="494"/>
      <c r="W100" s="494"/>
      <c r="X100" s="494"/>
      <c r="Y100" s="494"/>
      <c r="Z100" s="494"/>
      <c r="AA100" s="494"/>
      <c r="AB100" s="558"/>
      <c r="AC100" s="495"/>
      <c r="AD100" s="494"/>
      <c r="AE100" s="542"/>
      <c r="AF100" s="543">
        <v>93</v>
      </c>
      <c r="AG100" s="544">
        <f t="shared" si="182"/>
        <v>0</v>
      </c>
      <c r="AH100" s="544">
        <f t="shared" si="183"/>
        <v>0</v>
      </c>
      <c r="AI100" s="494"/>
      <c r="AJ100" s="494"/>
      <c r="AK100" s="494"/>
      <c r="AL100" s="494"/>
      <c r="AM100" s="494"/>
      <c r="AN100" s="494"/>
      <c r="AO100" s="494"/>
      <c r="AP100" s="558"/>
      <c r="AQ100" s="495"/>
      <c r="AR100" s="494"/>
      <c r="AS100" s="542"/>
      <c r="AT100" s="543">
        <v>93</v>
      </c>
      <c r="AU100" s="544">
        <f t="shared" si="184"/>
        <v>0</v>
      </c>
      <c r="AV100" s="544">
        <f t="shared" si="185"/>
        <v>0</v>
      </c>
      <c r="AW100" s="494"/>
      <c r="AX100" s="494"/>
      <c r="AY100" s="494"/>
      <c r="AZ100" s="494"/>
      <c r="BA100" s="494"/>
      <c r="BB100" s="494"/>
      <c r="BC100" s="494"/>
      <c r="BD100" s="558"/>
      <c r="BE100" s="495"/>
      <c r="BF100" s="494"/>
      <c r="BG100" s="542"/>
      <c r="BH100" s="543">
        <v>93</v>
      </c>
      <c r="BI100" s="544">
        <f t="shared" si="186"/>
        <v>0</v>
      </c>
      <c r="BJ100" s="544">
        <f t="shared" si="187"/>
        <v>0</v>
      </c>
      <c r="BK100" s="494"/>
      <c r="BL100" s="494"/>
      <c r="BM100" s="494"/>
      <c r="BN100" s="494"/>
      <c r="BO100" s="494"/>
      <c r="BP100" s="494"/>
      <c r="BQ100" s="494"/>
      <c r="BR100" s="558"/>
      <c r="BS100" s="495"/>
      <c r="BT100" s="494"/>
      <c r="BU100" s="542"/>
      <c r="BV100" s="543">
        <v>93</v>
      </c>
      <c r="BW100" s="544">
        <f t="shared" si="188"/>
        <v>0</v>
      </c>
      <c r="BX100" s="544">
        <f t="shared" si="189"/>
        <v>0</v>
      </c>
      <c r="BY100" s="494"/>
      <c r="BZ100" s="494"/>
      <c r="CA100" s="494"/>
      <c r="CB100" s="494"/>
      <c r="CC100" s="494"/>
      <c r="CD100" s="494"/>
      <c r="CE100" s="494"/>
      <c r="CF100" s="558"/>
      <c r="CG100" s="495"/>
      <c r="CH100" s="494"/>
      <c r="CI100" s="542"/>
      <c r="CJ100" s="543">
        <v>93</v>
      </c>
      <c r="CK100" s="544">
        <f t="shared" si="190"/>
        <v>0</v>
      </c>
      <c r="CL100" s="544">
        <f t="shared" si="191"/>
        <v>0</v>
      </c>
      <c r="CM100" s="494"/>
      <c r="CN100" s="494"/>
      <c r="CO100" s="494"/>
      <c r="CP100" s="494"/>
      <c r="CQ100" s="494"/>
      <c r="CR100" s="494"/>
      <c r="CS100" s="494"/>
      <c r="CT100" s="558"/>
      <c r="CU100" s="495"/>
      <c r="CV100" s="494"/>
      <c r="CW100" s="542"/>
      <c r="CX100" s="543">
        <v>93</v>
      </c>
      <c r="CY100" s="544">
        <f t="shared" si="192"/>
        <v>0</v>
      </c>
      <c r="CZ100" s="544">
        <f t="shared" si="193"/>
        <v>0</v>
      </c>
      <c r="DA100" s="494"/>
      <c r="DB100" s="494"/>
      <c r="DC100" s="494"/>
      <c r="DD100" s="494"/>
      <c r="DE100" s="494"/>
      <c r="DF100" s="494"/>
      <c r="DG100" s="494"/>
      <c r="DH100" s="558"/>
      <c r="DI100" s="495"/>
      <c r="DJ100" s="494"/>
      <c r="DK100" s="542"/>
      <c r="DL100" s="543">
        <v>93</v>
      </c>
      <c r="DM100" s="544">
        <f t="shared" si="194"/>
        <v>0</v>
      </c>
      <c r="DN100" s="544">
        <f t="shared" si="195"/>
        <v>0</v>
      </c>
      <c r="DO100" s="494"/>
      <c r="DP100" s="494"/>
      <c r="DQ100" s="494"/>
      <c r="DR100" s="494"/>
      <c r="DS100" s="494"/>
      <c r="DT100" s="494"/>
      <c r="DU100" s="494"/>
      <c r="DV100" s="558"/>
      <c r="DW100" s="495"/>
      <c r="DX100" s="494"/>
      <c r="DY100" s="542"/>
      <c r="DZ100" s="543">
        <v>93</v>
      </c>
      <c r="EA100" s="544">
        <f t="shared" si="196"/>
        <v>0</v>
      </c>
      <c r="EB100" s="544">
        <f t="shared" si="197"/>
        <v>0</v>
      </c>
      <c r="EC100" s="494"/>
      <c r="ED100" s="494"/>
      <c r="EE100" s="494"/>
      <c r="EF100" s="494"/>
      <c r="EG100" s="494"/>
      <c r="EH100" s="494"/>
      <c r="EI100" s="494"/>
      <c r="EJ100" s="558"/>
      <c r="EK100" s="495"/>
      <c r="EL100" s="494"/>
      <c r="EM100" s="542"/>
      <c r="EN100" s="543">
        <v>93</v>
      </c>
      <c r="EO100" s="544">
        <f t="shared" si="198"/>
        <v>0</v>
      </c>
      <c r="EP100" s="544">
        <f t="shared" si="199"/>
        <v>0</v>
      </c>
      <c r="EQ100" s="494"/>
      <c r="ER100" s="494"/>
      <c r="ES100" s="494"/>
      <c r="ET100" s="494"/>
      <c r="EU100" s="494"/>
      <c r="EV100" s="494"/>
      <c r="EW100" s="494"/>
      <c r="EX100" s="558"/>
      <c r="EY100" s="495"/>
      <c r="EZ100" s="622"/>
      <c r="FA100" s="542"/>
      <c r="FB100" s="543">
        <v>93</v>
      </c>
      <c r="FC100" s="544">
        <f t="shared" si="200"/>
        <v>0</v>
      </c>
      <c r="FD100" s="544">
        <f t="shared" si="201"/>
        <v>0</v>
      </c>
      <c r="FE100" s="494"/>
      <c r="FF100" s="494"/>
      <c r="FG100" s="494"/>
      <c r="FH100" s="494"/>
      <c r="FI100" s="494"/>
      <c r="FJ100" s="494"/>
      <c r="FK100" s="494"/>
      <c r="FL100" s="558"/>
      <c r="FM100" s="495"/>
      <c r="FO100" s="542"/>
      <c r="FP100" s="543">
        <v>93</v>
      </c>
      <c r="FQ100" s="544">
        <f t="shared" si="202"/>
        <v>0</v>
      </c>
      <c r="FR100" s="544">
        <f t="shared" si="203"/>
        <v>0</v>
      </c>
      <c r="FS100" s="494"/>
      <c r="FT100" s="494"/>
      <c r="FU100" s="494"/>
      <c r="FV100" s="494"/>
      <c r="FW100" s="494"/>
      <c r="FX100" s="494"/>
      <c r="FY100" s="494"/>
      <c r="FZ100" s="558"/>
      <c r="GA100" s="495"/>
      <c r="GB100" s="622"/>
      <c r="GC100" s="542"/>
      <c r="GD100" s="543">
        <v>93</v>
      </c>
      <c r="GE100" s="544">
        <f t="shared" si="204"/>
        <v>0</v>
      </c>
      <c r="GF100" s="544">
        <f t="shared" si="205"/>
        <v>0</v>
      </c>
      <c r="GG100" s="494"/>
      <c r="GH100" s="494"/>
      <c r="GI100" s="494"/>
      <c r="GJ100" s="494"/>
      <c r="GK100" s="494"/>
      <c r="GL100" s="494"/>
      <c r="GM100" s="494"/>
      <c r="GN100" s="558"/>
      <c r="GO100" s="495"/>
      <c r="GP100" s="551"/>
      <c r="GQ100" s="542"/>
      <c r="GR100" s="543">
        <v>93</v>
      </c>
      <c r="GS100" s="544">
        <f t="shared" si="206"/>
        <v>0</v>
      </c>
      <c r="GT100" s="544">
        <f t="shared" si="207"/>
        <v>0</v>
      </c>
      <c r="GU100" s="494"/>
      <c r="GV100" s="494"/>
      <c r="GW100" s="494"/>
      <c r="GX100" s="494"/>
      <c r="GY100" s="494"/>
      <c r="GZ100" s="494"/>
      <c r="HA100" s="494"/>
      <c r="HB100" s="558"/>
      <c r="HC100" s="495"/>
      <c r="HD100" s="552"/>
      <c r="HE100" s="542"/>
      <c r="HF100" s="543">
        <v>93</v>
      </c>
      <c r="HG100" s="544">
        <f t="shared" si="208"/>
        <v>0</v>
      </c>
      <c r="HH100" s="544">
        <f t="shared" si="209"/>
        <v>0</v>
      </c>
      <c r="HI100" s="494"/>
      <c r="HJ100" s="494"/>
      <c r="HK100" s="494"/>
      <c r="HL100" s="494"/>
      <c r="HM100" s="494"/>
      <c r="HN100" s="494"/>
      <c r="HO100" s="494"/>
      <c r="HP100" s="558"/>
      <c r="HQ100" s="495"/>
      <c r="HR100" s="552"/>
      <c r="HS100" s="542"/>
      <c r="HT100" s="543">
        <v>93</v>
      </c>
      <c r="HU100" s="544">
        <f t="shared" si="210"/>
        <v>0</v>
      </c>
      <c r="HV100" s="544">
        <f t="shared" si="211"/>
        <v>0</v>
      </c>
      <c r="HW100" s="494"/>
      <c r="HX100" s="494"/>
      <c r="HY100" s="494"/>
      <c r="HZ100" s="494"/>
      <c r="IA100" s="494"/>
      <c r="IB100" s="494"/>
      <c r="IC100" s="494"/>
      <c r="ID100" s="558"/>
      <c r="IE100" s="495"/>
      <c r="IG100" s="542"/>
      <c r="IH100" s="543">
        <v>93</v>
      </c>
      <c r="II100" s="544">
        <f t="shared" si="212"/>
        <v>0</v>
      </c>
      <c r="IJ100" s="544">
        <f t="shared" si="213"/>
        <v>0</v>
      </c>
      <c r="IK100" s="494"/>
      <c r="IL100" s="494"/>
      <c r="IM100" s="494"/>
      <c r="IN100" s="494"/>
      <c r="IO100" s="494"/>
      <c r="IP100" s="494"/>
      <c r="IQ100" s="494"/>
      <c r="IR100" s="558"/>
      <c r="IS100" s="495"/>
    </row>
    <row r="101" spans="1:253" s="497" customFormat="1">
      <c r="A101" s="494"/>
      <c r="B101" s="528"/>
      <c r="C101" s="542"/>
      <c r="D101" s="543">
        <v>94</v>
      </c>
      <c r="E101" s="544">
        <f t="shared" si="178"/>
        <v>0</v>
      </c>
      <c r="F101" s="544">
        <f t="shared" si="179"/>
        <v>0</v>
      </c>
      <c r="G101" s="494"/>
      <c r="H101" s="494"/>
      <c r="I101" s="494"/>
      <c r="J101" s="494"/>
      <c r="K101" s="494"/>
      <c r="L101" s="494"/>
      <c r="M101" s="494"/>
      <c r="N101" s="558"/>
      <c r="O101" s="495"/>
      <c r="P101" s="494"/>
      <c r="Q101" s="542"/>
      <c r="R101" s="543">
        <v>94</v>
      </c>
      <c r="S101" s="544">
        <f t="shared" si="180"/>
        <v>0</v>
      </c>
      <c r="T101" s="544">
        <f t="shared" si="181"/>
        <v>0</v>
      </c>
      <c r="U101" s="494"/>
      <c r="V101" s="494"/>
      <c r="W101" s="494"/>
      <c r="X101" s="494"/>
      <c r="Y101" s="494"/>
      <c r="Z101" s="494"/>
      <c r="AA101" s="494"/>
      <c r="AB101" s="558"/>
      <c r="AC101" s="495"/>
      <c r="AD101" s="494"/>
      <c r="AE101" s="542"/>
      <c r="AF101" s="543">
        <v>94</v>
      </c>
      <c r="AG101" s="544">
        <f t="shared" si="182"/>
        <v>0</v>
      </c>
      <c r="AH101" s="544">
        <f t="shared" si="183"/>
        <v>0</v>
      </c>
      <c r="AI101" s="494"/>
      <c r="AJ101" s="494"/>
      <c r="AK101" s="494"/>
      <c r="AL101" s="494"/>
      <c r="AM101" s="494"/>
      <c r="AN101" s="494"/>
      <c r="AO101" s="494"/>
      <c r="AP101" s="558"/>
      <c r="AQ101" s="495"/>
      <c r="AR101" s="494"/>
      <c r="AS101" s="542"/>
      <c r="AT101" s="543">
        <v>94</v>
      </c>
      <c r="AU101" s="544">
        <f t="shared" si="184"/>
        <v>0</v>
      </c>
      <c r="AV101" s="544">
        <f t="shared" si="185"/>
        <v>0</v>
      </c>
      <c r="AW101" s="494"/>
      <c r="AX101" s="494"/>
      <c r="AY101" s="494"/>
      <c r="AZ101" s="494"/>
      <c r="BA101" s="494"/>
      <c r="BB101" s="494"/>
      <c r="BC101" s="494"/>
      <c r="BD101" s="558"/>
      <c r="BE101" s="495"/>
      <c r="BF101" s="494"/>
      <c r="BG101" s="542"/>
      <c r="BH101" s="543">
        <v>94</v>
      </c>
      <c r="BI101" s="544">
        <f t="shared" si="186"/>
        <v>0</v>
      </c>
      <c r="BJ101" s="544">
        <f t="shared" si="187"/>
        <v>0</v>
      </c>
      <c r="BK101" s="494"/>
      <c r="BL101" s="494"/>
      <c r="BM101" s="494"/>
      <c r="BN101" s="494"/>
      <c r="BO101" s="494"/>
      <c r="BP101" s="494"/>
      <c r="BQ101" s="494"/>
      <c r="BR101" s="558"/>
      <c r="BS101" s="495"/>
      <c r="BT101" s="494"/>
      <c r="BU101" s="542"/>
      <c r="BV101" s="543">
        <v>94</v>
      </c>
      <c r="BW101" s="544">
        <f t="shared" si="188"/>
        <v>0</v>
      </c>
      <c r="BX101" s="544">
        <f t="shared" si="189"/>
        <v>0</v>
      </c>
      <c r="BY101" s="494"/>
      <c r="BZ101" s="494"/>
      <c r="CA101" s="494"/>
      <c r="CB101" s="494"/>
      <c r="CC101" s="494"/>
      <c r="CD101" s="494"/>
      <c r="CE101" s="494"/>
      <c r="CF101" s="558"/>
      <c r="CG101" s="495"/>
      <c r="CH101" s="494"/>
      <c r="CI101" s="542"/>
      <c r="CJ101" s="543">
        <v>94</v>
      </c>
      <c r="CK101" s="544">
        <f t="shared" si="190"/>
        <v>0</v>
      </c>
      <c r="CL101" s="544">
        <f t="shared" si="191"/>
        <v>0</v>
      </c>
      <c r="CM101" s="494"/>
      <c r="CN101" s="494"/>
      <c r="CO101" s="494"/>
      <c r="CP101" s="494"/>
      <c r="CQ101" s="494"/>
      <c r="CR101" s="494"/>
      <c r="CS101" s="494"/>
      <c r="CT101" s="558"/>
      <c r="CU101" s="495"/>
      <c r="CV101" s="494"/>
      <c r="CW101" s="542"/>
      <c r="CX101" s="543">
        <v>94</v>
      </c>
      <c r="CY101" s="544">
        <f t="shared" si="192"/>
        <v>0</v>
      </c>
      <c r="CZ101" s="544">
        <f t="shared" si="193"/>
        <v>0</v>
      </c>
      <c r="DA101" s="494"/>
      <c r="DB101" s="494"/>
      <c r="DC101" s="494"/>
      <c r="DD101" s="494"/>
      <c r="DE101" s="494"/>
      <c r="DF101" s="494"/>
      <c r="DG101" s="494"/>
      <c r="DH101" s="558"/>
      <c r="DI101" s="495"/>
      <c r="DJ101" s="494"/>
      <c r="DK101" s="542"/>
      <c r="DL101" s="543">
        <v>94</v>
      </c>
      <c r="DM101" s="544">
        <f t="shared" si="194"/>
        <v>0</v>
      </c>
      <c r="DN101" s="544">
        <f t="shared" si="195"/>
        <v>0</v>
      </c>
      <c r="DO101" s="494"/>
      <c r="DP101" s="494"/>
      <c r="DQ101" s="494"/>
      <c r="DR101" s="494"/>
      <c r="DS101" s="494"/>
      <c r="DT101" s="494"/>
      <c r="DU101" s="494"/>
      <c r="DV101" s="558"/>
      <c r="DW101" s="495"/>
      <c r="DX101" s="494"/>
      <c r="DY101" s="542"/>
      <c r="DZ101" s="543">
        <v>94</v>
      </c>
      <c r="EA101" s="544">
        <f t="shared" si="196"/>
        <v>0</v>
      </c>
      <c r="EB101" s="544">
        <f t="shared" si="197"/>
        <v>0</v>
      </c>
      <c r="EC101" s="494"/>
      <c r="ED101" s="494"/>
      <c r="EE101" s="494"/>
      <c r="EF101" s="494"/>
      <c r="EG101" s="494"/>
      <c r="EH101" s="494"/>
      <c r="EI101" s="494"/>
      <c r="EJ101" s="558"/>
      <c r="EK101" s="495"/>
      <c r="EL101" s="494"/>
      <c r="EM101" s="542"/>
      <c r="EN101" s="543">
        <v>94</v>
      </c>
      <c r="EO101" s="544">
        <f t="shared" si="198"/>
        <v>0</v>
      </c>
      <c r="EP101" s="544">
        <f t="shared" si="199"/>
        <v>0</v>
      </c>
      <c r="EQ101" s="494"/>
      <c r="ER101" s="494"/>
      <c r="ES101" s="494"/>
      <c r="ET101" s="494"/>
      <c r="EU101" s="494"/>
      <c r="EV101" s="494"/>
      <c r="EW101" s="494"/>
      <c r="EX101" s="558"/>
      <c r="EY101" s="495"/>
      <c r="EZ101" s="622"/>
      <c r="FA101" s="542"/>
      <c r="FB101" s="543">
        <v>94</v>
      </c>
      <c r="FC101" s="544">
        <f t="shared" si="200"/>
        <v>0</v>
      </c>
      <c r="FD101" s="544">
        <f t="shared" si="201"/>
        <v>0</v>
      </c>
      <c r="FE101" s="494"/>
      <c r="FF101" s="494"/>
      <c r="FG101" s="494"/>
      <c r="FH101" s="494"/>
      <c r="FI101" s="494"/>
      <c r="FJ101" s="494"/>
      <c r="FK101" s="494"/>
      <c r="FL101" s="558"/>
      <c r="FM101" s="495"/>
      <c r="FO101" s="542"/>
      <c r="FP101" s="543">
        <v>94</v>
      </c>
      <c r="FQ101" s="544">
        <f t="shared" si="202"/>
        <v>0</v>
      </c>
      <c r="FR101" s="544">
        <f t="shared" si="203"/>
        <v>0</v>
      </c>
      <c r="FS101" s="494"/>
      <c r="FT101" s="494"/>
      <c r="FU101" s="494"/>
      <c r="FV101" s="494"/>
      <c r="FW101" s="494"/>
      <c r="FX101" s="494"/>
      <c r="FY101" s="494"/>
      <c r="FZ101" s="558"/>
      <c r="GA101" s="495"/>
      <c r="GB101" s="622"/>
      <c r="GC101" s="542"/>
      <c r="GD101" s="543">
        <v>94</v>
      </c>
      <c r="GE101" s="544">
        <f t="shared" si="204"/>
        <v>0</v>
      </c>
      <c r="GF101" s="544">
        <f t="shared" si="205"/>
        <v>0</v>
      </c>
      <c r="GG101" s="494"/>
      <c r="GH101" s="494"/>
      <c r="GI101" s="494"/>
      <c r="GJ101" s="494"/>
      <c r="GK101" s="494"/>
      <c r="GL101" s="494"/>
      <c r="GM101" s="494"/>
      <c r="GN101" s="558"/>
      <c r="GO101" s="495"/>
      <c r="GP101" s="551"/>
      <c r="GQ101" s="542"/>
      <c r="GR101" s="543">
        <v>94</v>
      </c>
      <c r="GS101" s="544">
        <f t="shared" si="206"/>
        <v>0</v>
      </c>
      <c r="GT101" s="544">
        <f t="shared" si="207"/>
        <v>0</v>
      </c>
      <c r="GU101" s="494"/>
      <c r="GV101" s="494"/>
      <c r="GW101" s="494"/>
      <c r="GX101" s="494"/>
      <c r="GY101" s="494"/>
      <c r="GZ101" s="494"/>
      <c r="HA101" s="494"/>
      <c r="HB101" s="558"/>
      <c r="HC101" s="495"/>
      <c r="HD101" s="552"/>
      <c r="HE101" s="542"/>
      <c r="HF101" s="543">
        <v>94</v>
      </c>
      <c r="HG101" s="544">
        <f t="shared" si="208"/>
        <v>0</v>
      </c>
      <c r="HH101" s="544">
        <f t="shared" si="209"/>
        <v>0</v>
      </c>
      <c r="HI101" s="494"/>
      <c r="HJ101" s="494"/>
      <c r="HK101" s="494"/>
      <c r="HL101" s="494"/>
      <c r="HM101" s="494"/>
      <c r="HN101" s="494"/>
      <c r="HO101" s="494"/>
      <c r="HP101" s="558"/>
      <c r="HQ101" s="495"/>
      <c r="HR101" s="552"/>
      <c r="HS101" s="542"/>
      <c r="HT101" s="543">
        <v>94</v>
      </c>
      <c r="HU101" s="544">
        <f t="shared" si="210"/>
        <v>0</v>
      </c>
      <c r="HV101" s="544">
        <f t="shared" si="211"/>
        <v>0</v>
      </c>
      <c r="HW101" s="494"/>
      <c r="HX101" s="494"/>
      <c r="HY101" s="494"/>
      <c r="HZ101" s="494"/>
      <c r="IA101" s="494"/>
      <c r="IB101" s="494"/>
      <c r="IC101" s="494"/>
      <c r="ID101" s="558"/>
      <c r="IE101" s="495"/>
      <c r="IG101" s="542"/>
      <c r="IH101" s="543">
        <v>94</v>
      </c>
      <c r="II101" s="544">
        <f t="shared" si="212"/>
        <v>0</v>
      </c>
      <c r="IJ101" s="544">
        <f t="shared" si="213"/>
        <v>0</v>
      </c>
      <c r="IK101" s="494"/>
      <c r="IL101" s="494"/>
      <c r="IM101" s="494"/>
      <c r="IN101" s="494"/>
      <c r="IO101" s="494"/>
      <c r="IP101" s="494"/>
      <c r="IQ101" s="494"/>
      <c r="IR101" s="558"/>
      <c r="IS101" s="495"/>
    </row>
    <row r="102" spans="1:253" s="497" customFormat="1">
      <c r="A102" s="494"/>
      <c r="B102" s="528"/>
      <c r="C102" s="542"/>
      <c r="D102" s="543">
        <v>95</v>
      </c>
      <c r="E102" s="544">
        <f t="shared" si="178"/>
        <v>0</v>
      </c>
      <c r="F102" s="544">
        <f t="shared" si="179"/>
        <v>0</v>
      </c>
      <c r="G102" s="494"/>
      <c r="H102" s="494"/>
      <c r="I102" s="494"/>
      <c r="J102" s="494"/>
      <c r="K102" s="494"/>
      <c r="L102" s="494"/>
      <c r="M102" s="494"/>
      <c r="N102" s="558"/>
      <c r="O102" s="495"/>
      <c r="P102" s="494"/>
      <c r="Q102" s="542"/>
      <c r="R102" s="543">
        <v>95</v>
      </c>
      <c r="S102" s="544">
        <f t="shared" si="180"/>
        <v>0</v>
      </c>
      <c r="T102" s="544">
        <f t="shared" si="181"/>
        <v>0</v>
      </c>
      <c r="U102" s="494"/>
      <c r="V102" s="494"/>
      <c r="W102" s="494"/>
      <c r="X102" s="494"/>
      <c r="Y102" s="494"/>
      <c r="Z102" s="494"/>
      <c r="AA102" s="494"/>
      <c r="AB102" s="558"/>
      <c r="AC102" s="495"/>
      <c r="AD102" s="494"/>
      <c r="AE102" s="542"/>
      <c r="AF102" s="543">
        <v>95</v>
      </c>
      <c r="AG102" s="544">
        <f t="shared" si="182"/>
        <v>0</v>
      </c>
      <c r="AH102" s="544">
        <f t="shared" si="183"/>
        <v>0</v>
      </c>
      <c r="AI102" s="494"/>
      <c r="AJ102" s="494"/>
      <c r="AK102" s="494"/>
      <c r="AL102" s="494"/>
      <c r="AM102" s="494"/>
      <c r="AN102" s="494"/>
      <c r="AO102" s="494"/>
      <c r="AP102" s="558"/>
      <c r="AQ102" s="495"/>
      <c r="AR102" s="494"/>
      <c r="AS102" s="542"/>
      <c r="AT102" s="543">
        <v>95</v>
      </c>
      <c r="AU102" s="544">
        <f t="shared" si="184"/>
        <v>0</v>
      </c>
      <c r="AV102" s="544">
        <f t="shared" si="185"/>
        <v>0</v>
      </c>
      <c r="AW102" s="494"/>
      <c r="AX102" s="494"/>
      <c r="AY102" s="494"/>
      <c r="AZ102" s="494"/>
      <c r="BA102" s="494"/>
      <c r="BB102" s="494"/>
      <c r="BC102" s="494"/>
      <c r="BD102" s="558"/>
      <c r="BE102" s="495"/>
      <c r="BF102" s="494"/>
      <c r="BG102" s="542"/>
      <c r="BH102" s="543">
        <v>95</v>
      </c>
      <c r="BI102" s="544">
        <f t="shared" si="186"/>
        <v>0</v>
      </c>
      <c r="BJ102" s="544">
        <f t="shared" si="187"/>
        <v>0</v>
      </c>
      <c r="BK102" s="494"/>
      <c r="BL102" s="494"/>
      <c r="BM102" s="494"/>
      <c r="BN102" s="494"/>
      <c r="BO102" s="494"/>
      <c r="BP102" s="494"/>
      <c r="BQ102" s="494"/>
      <c r="BR102" s="558"/>
      <c r="BS102" s="495"/>
      <c r="BT102" s="494"/>
      <c r="BU102" s="542"/>
      <c r="BV102" s="543">
        <v>95</v>
      </c>
      <c r="BW102" s="544">
        <f t="shared" si="188"/>
        <v>0</v>
      </c>
      <c r="BX102" s="544">
        <f t="shared" si="189"/>
        <v>0</v>
      </c>
      <c r="BY102" s="494"/>
      <c r="BZ102" s="494"/>
      <c r="CA102" s="494"/>
      <c r="CB102" s="494"/>
      <c r="CC102" s="494"/>
      <c r="CD102" s="494"/>
      <c r="CE102" s="494"/>
      <c r="CF102" s="558"/>
      <c r="CG102" s="495"/>
      <c r="CH102" s="494"/>
      <c r="CI102" s="542"/>
      <c r="CJ102" s="543">
        <v>95</v>
      </c>
      <c r="CK102" s="544">
        <f t="shared" si="190"/>
        <v>0</v>
      </c>
      <c r="CL102" s="544">
        <f t="shared" si="191"/>
        <v>0</v>
      </c>
      <c r="CM102" s="494"/>
      <c r="CN102" s="494"/>
      <c r="CO102" s="494"/>
      <c r="CP102" s="494"/>
      <c r="CQ102" s="494"/>
      <c r="CR102" s="494"/>
      <c r="CS102" s="494"/>
      <c r="CT102" s="558"/>
      <c r="CU102" s="495"/>
      <c r="CV102" s="494"/>
      <c r="CW102" s="542"/>
      <c r="CX102" s="543">
        <v>95</v>
      </c>
      <c r="CY102" s="544">
        <f t="shared" si="192"/>
        <v>0</v>
      </c>
      <c r="CZ102" s="544">
        <f t="shared" si="193"/>
        <v>0</v>
      </c>
      <c r="DA102" s="494"/>
      <c r="DB102" s="494"/>
      <c r="DC102" s="494"/>
      <c r="DD102" s="494"/>
      <c r="DE102" s="494"/>
      <c r="DF102" s="494"/>
      <c r="DG102" s="494"/>
      <c r="DH102" s="558"/>
      <c r="DI102" s="495"/>
      <c r="DJ102" s="494"/>
      <c r="DK102" s="542"/>
      <c r="DL102" s="543">
        <v>95</v>
      </c>
      <c r="DM102" s="544">
        <f t="shared" si="194"/>
        <v>0</v>
      </c>
      <c r="DN102" s="544">
        <f t="shared" si="195"/>
        <v>0</v>
      </c>
      <c r="DO102" s="494"/>
      <c r="DP102" s="494"/>
      <c r="DQ102" s="494"/>
      <c r="DR102" s="494"/>
      <c r="DS102" s="494"/>
      <c r="DT102" s="494"/>
      <c r="DU102" s="494"/>
      <c r="DV102" s="558"/>
      <c r="DW102" s="495"/>
      <c r="DX102" s="494"/>
      <c r="DY102" s="542"/>
      <c r="DZ102" s="543">
        <v>95</v>
      </c>
      <c r="EA102" s="544">
        <f t="shared" si="196"/>
        <v>0</v>
      </c>
      <c r="EB102" s="544">
        <f t="shared" si="197"/>
        <v>0</v>
      </c>
      <c r="EC102" s="494"/>
      <c r="ED102" s="494"/>
      <c r="EE102" s="494"/>
      <c r="EF102" s="494"/>
      <c r="EG102" s="494"/>
      <c r="EH102" s="494"/>
      <c r="EI102" s="494"/>
      <c r="EJ102" s="558"/>
      <c r="EK102" s="495"/>
      <c r="EL102" s="494"/>
      <c r="EM102" s="542"/>
      <c r="EN102" s="543">
        <v>95</v>
      </c>
      <c r="EO102" s="544">
        <f t="shared" si="198"/>
        <v>0</v>
      </c>
      <c r="EP102" s="544">
        <f t="shared" si="199"/>
        <v>0</v>
      </c>
      <c r="EQ102" s="494"/>
      <c r="ER102" s="494"/>
      <c r="ES102" s="494"/>
      <c r="ET102" s="494"/>
      <c r="EU102" s="494"/>
      <c r="EV102" s="494"/>
      <c r="EW102" s="494"/>
      <c r="EX102" s="558"/>
      <c r="EY102" s="495"/>
      <c r="EZ102" s="622"/>
      <c r="FA102" s="542"/>
      <c r="FB102" s="543">
        <v>95</v>
      </c>
      <c r="FC102" s="544">
        <f t="shared" si="200"/>
        <v>0</v>
      </c>
      <c r="FD102" s="544">
        <f t="shared" si="201"/>
        <v>0</v>
      </c>
      <c r="FE102" s="494"/>
      <c r="FF102" s="494"/>
      <c r="FG102" s="494"/>
      <c r="FH102" s="494"/>
      <c r="FI102" s="494"/>
      <c r="FJ102" s="494"/>
      <c r="FK102" s="494"/>
      <c r="FL102" s="558"/>
      <c r="FM102" s="495"/>
      <c r="FO102" s="542"/>
      <c r="FP102" s="543">
        <v>95</v>
      </c>
      <c r="FQ102" s="544">
        <f t="shared" si="202"/>
        <v>0</v>
      </c>
      <c r="FR102" s="544">
        <f t="shared" si="203"/>
        <v>0</v>
      </c>
      <c r="FS102" s="494"/>
      <c r="FT102" s="494"/>
      <c r="FU102" s="494"/>
      <c r="FV102" s="494"/>
      <c r="FW102" s="494"/>
      <c r="FX102" s="494"/>
      <c r="FY102" s="494"/>
      <c r="FZ102" s="558"/>
      <c r="GA102" s="495"/>
      <c r="GB102" s="622"/>
      <c r="GC102" s="542"/>
      <c r="GD102" s="543">
        <v>95</v>
      </c>
      <c r="GE102" s="544">
        <f t="shared" si="204"/>
        <v>0</v>
      </c>
      <c r="GF102" s="544">
        <f t="shared" si="205"/>
        <v>0</v>
      </c>
      <c r="GG102" s="494"/>
      <c r="GH102" s="494"/>
      <c r="GI102" s="494"/>
      <c r="GJ102" s="494"/>
      <c r="GK102" s="494"/>
      <c r="GL102" s="494"/>
      <c r="GM102" s="494"/>
      <c r="GN102" s="558"/>
      <c r="GO102" s="495"/>
      <c r="GP102" s="551"/>
      <c r="GQ102" s="542"/>
      <c r="GR102" s="543">
        <v>95</v>
      </c>
      <c r="GS102" s="544">
        <f t="shared" si="206"/>
        <v>0</v>
      </c>
      <c r="GT102" s="544">
        <f t="shared" si="207"/>
        <v>0</v>
      </c>
      <c r="GU102" s="494"/>
      <c r="GV102" s="494"/>
      <c r="GW102" s="494"/>
      <c r="GX102" s="494"/>
      <c r="GY102" s="494"/>
      <c r="GZ102" s="494"/>
      <c r="HA102" s="494"/>
      <c r="HB102" s="558"/>
      <c r="HC102" s="495"/>
      <c r="HD102" s="552"/>
      <c r="HE102" s="542"/>
      <c r="HF102" s="543">
        <v>95</v>
      </c>
      <c r="HG102" s="544">
        <f t="shared" si="208"/>
        <v>0</v>
      </c>
      <c r="HH102" s="544">
        <f t="shared" si="209"/>
        <v>0</v>
      </c>
      <c r="HI102" s="494"/>
      <c r="HJ102" s="494"/>
      <c r="HK102" s="494"/>
      <c r="HL102" s="494"/>
      <c r="HM102" s="494"/>
      <c r="HN102" s="494"/>
      <c r="HO102" s="494"/>
      <c r="HP102" s="558"/>
      <c r="HQ102" s="495"/>
      <c r="HR102" s="552"/>
      <c r="HS102" s="542"/>
      <c r="HT102" s="543">
        <v>95</v>
      </c>
      <c r="HU102" s="544">
        <f t="shared" si="210"/>
        <v>0</v>
      </c>
      <c r="HV102" s="544">
        <f t="shared" si="211"/>
        <v>0</v>
      </c>
      <c r="HW102" s="494"/>
      <c r="HX102" s="494"/>
      <c r="HY102" s="494"/>
      <c r="HZ102" s="494"/>
      <c r="IA102" s="494"/>
      <c r="IB102" s="494"/>
      <c r="IC102" s="494"/>
      <c r="ID102" s="558"/>
      <c r="IE102" s="495"/>
      <c r="IG102" s="542"/>
      <c r="IH102" s="543">
        <v>95</v>
      </c>
      <c r="II102" s="544">
        <f t="shared" si="212"/>
        <v>0</v>
      </c>
      <c r="IJ102" s="544">
        <f t="shared" si="213"/>
        <v>0</v>
      </c>
      <c r="IK102" s="494"/>
      <c r="IL102" s="494"/>
      <c r="IM102" s="494"/>
      <c r="IN102" s="494"/>
      <c r="IO102" s="494"/>
      <c r="IP102" s="494"/>
      <c r="IQ102" s="494"/>
      <c r="IR102" s="558"/>
      <c r="IS102" s="495"/>
    </row>
    <row r="103" spans="1:253" s="497" customFormat="1">
      <c r="A103" s="494"/>
      <c r="B103" s="528"/>
      <c r="C103" s="542"/>
      <c r="D103" s="543">
        <v>96</v>
      </c>
      <c r="E103" s="544">
        <f t="shared" si="178"/>
        <v>0</v>
      </c>
      <c r="F103" s="544">
        <f t="shared" si="179"/>
        <v>0</v>
      </c>
      <c r="G103" s="494"/>
      <c r="H103" s="494"/>
      <c r="I103" s="494"/>
      <c r="J103" s="494"/>
      <c r="K103" s="494"/>
      <c r="L103" s="494"/>
      <c r="M103" s="494"/>
      <c r="N103" s="558"/>
      <c r="O103" s="495"/>
      <c r="P103" s="494"/>
      <c r="Q103" s="542"/>
      <c r="R103" s="543">
        <v>96</v>
      </c>
      <c r="S103" s="544">
        <f t="shared" si="180"/>
        <v>0</v>
      </c>
      <c r="T103" s="544">
        <f t="shared" si="181"/>
        <v>0</v>
      </c>
      <c r="U103" s="494"/>
      <c r="V103" s="494"/>
      <c r="W103" s="494"/>
      <c r="X103" s="494"/>
      <c r="Y103" s="494"/>
      <c r="Z103" s="494"/>
      <c r="AA103" s="494"/>
      <c r="AB103" s="558"/>
      <c r="AC103" s="495"/>
      <c r="AD103" s="494"/>
      <c r="AE103" s="542"/>
      <c r="AF103" s="543">
        <v>96</v>
      </c>
      <c r="AG103" s="544">
        <f t="shared" si="182"/>
        <v>0</v>
      </c>
      <c r="AH103" s="544">
        <f t="shared" si="183"/>
        <v>0</v>
      </c>
      <c r="AI103" s="494"/>
      <c r="AJ103" s="494"/>
      <c r="AK103" s="494"/>
      <c r="AL103" s="494"/>
      <c r="AM103" s="494"/>
      <c r="AN103" s="494"/>
      <c r="AO103" s="494"/>
      <c r="AP103" s="558"/>
      <c r="AQ103" s="495"/>
      <c r="AR103" s="494"/>
      <c r="AS103" s="542"/>
      <c r="AT103" s="543">
        <v>96</v>
      </c>
      <c r="AU103" s="544">
        <f t="shared" si="184"/>
        <v>0</v>
      </c>
      <c r="AV103" s="544">
        <f t="shared" si="185"/>
        <v>0</v>
      </c>
      <c r="AW103" s="494"/>
      <c r="AX103" s="494"/>
      <c r="AY103" s="494"/>
      <c r="AZ103" s="494"/>
      <c r="BA103" s="494"/>
      <c r="BB103" s="494"/>
      <c r="BC103" s="494"/>
      <c r="BD103" s="558"/>
      <c r="BE103" s="495"/>
      <c r="BF103" s="494"/>
      <c r="BG103" s="542"/>
      <c r="BH103" s="543">
        <v>96</v>
      </c>
      <c r="BI103" s="544">
        <f t="shared" si="186"/>
        <v>0</v>
      </c>
      <c r="BJ103" s="544">
        <f t="shared" si="187"/>
        <v>0</v>
      </c>
      <c r="BK103" s="494"/>
      <c r="BL103" s="494"/>
      <c r="BM103" s="494"/>
      <c r="BN103" s="494"/>
      <c r="BO103" s="494"/>
      <c r="BP103" s="494"/>
      <c r="BQ103" s="494"/>
      <c r="BR103" s="558"/>
      <c r="BS103" s="495"/>
      <c r="BT103" s="494"/>
      <c r="BU103" s="542"/>
      <c r="BV103" s="543">
        <v>96</v>
      </c>
      <c r="BW103" s="544">
        <f t="shared" si="188"/>
        <v>0</v>
      </c>
      <c r="BX103" s="544">
        <f t="shared" si="189"/>
        <v>0</v>
      </c>
      <c r="BY103" s="494"/>
      <c r="BZ103" s="494"/>
      <c r="CA103" s="494"/>
      <c r="CB103" s="494"/>
      <c r="CC103" s="494"/>
      <c r="CD103" s="494"/>
      <c r="CE103" s="494"/>
      <c r="CF103" s="558"/>
      <c r="CG103" s="495"/>
      <c r="CH103" s="494"/>
      <c r="CI103" s="542"/>
      <c r="CJ103" s="543">
        <v>96</v>
      </c>
      <c r="CK103" s="544">
        <f t="shared" si="190"/>
        <v>0</v>
      </c>
      <c r="CL103" s="544">
        <f t="shared" si="191"/>
        <v>0</v>
      </c>
      <c r="CM103" s="494"/>
      <c r="CN103" s="494"/>
      <c r="CO103" s="494"/>
      <c r="CP103" s="494"/>
      <c r="CQ103" s="494"/>
      <c r="CR103" s="494"/>
      <c r="CS103" s="494"/>
      <c r="CT103" s="558"/>
      <c r="CU103" s="495"/>
      <c r="CV103" s="494"/>
      <c r="CW103" s="542"/>
      <c r="CX103" s="543">
        <v>96</v>
      </c>
      <c r="CY103" s="544">
        <f t="shared" si="192"/>
        <v>0</v>
      </c>
      <c r="CZ103" s="544">
        <f t="shared" si="193"/>
        <v>0</v>
      </c>
      <c r="DA103" s="494"/>
      <c r="DB103" s="494"/>
      <c r="DC103" s="494"/>
      <c r="DD103" s="494"/>
      <c r="DE103" s="494"/>
      <c r="DF103" s="494"/>
      <c r="DG103" s="494"/>
      <c r="DH103" s="558"/>
      <c r="DI103" s="495"/>
      <c r="DJ103" s="494"/>
      <c r="DK103" s="542"/>
      <c r="DL103" s="543">
        <v>96</v>
      </c>
      <c r="DM103" s="544">
        <f t="shared" si="194"/>
        <v>0</v>
      </c>
      <c r="DN103" s="544">
        <f t="shared" si="195"/>
        <v>0</v>
      </c>
      <c r="DO103" s="494"/>
      <c r="DP103" s="494"/>
      <c r="DQ103" s="494"/>
      <c r="DR103" s="494"/>
      <c r="DS103" s="494"/>
      <c r="DT103" s="494"/>
      <c r="DU103" s="494"/>
      <c r="DV103" s="558"/>
      <c r="DW103" s="495"/>
      <c r="DX103" s="494"/>
      <c r="DY103" s="542"/>
      <c r="DZ103" s="543">
        <v>96</v>
      </c>
      <c r="EA103" s="544">
        <f t="shared" si="196"/>
        <v>0</v>
      </c>
      <c r="EB103" s="544">
        <f t="shared" si="197"/>
        <v>0</v>
      </c>
      <c r="EC103" s="494"/>
      <c r="ED103" s="494"/>
      <c r="EE103" s="494"/>
      <c r="EF103" s="494"/>
      <c r="EG103" s="494"/>
      <c r="EH103" s="494"/>
      <c r="EI103" s="494"/>
      <c r="EJ103" s="558"/>
      <c r="EK103" s="495"/>
      <c r="EL103" s="494"/>
      <c r="EM103" s="542"/>
      <c r="EN103" s="543">
        <v>96</v>
      </c>
      <c r="EO103" s="544">
        <f t="shared" si="198"/>
        <v>0</v>
      </c>
      <c r="EP103" s="544">
        <f t="shared" si="199"/>
        <v>0</v>
      </c>
      <c r="EQ103" s="494"/>
      <c r="ER103" s="494"/>
      <c r="ES103" s="494"/>
      <c r="ET103" s="494"/>
      <c r="EU103" s="494"/>
      <c r="EV103" s="494"/>
      <c r="EW103" s="494"/>
      <c r="EX103" s="558"/>
      <c r="EY103" s="495"/>
      <c r="EZ103" s="622"/>
      <c r="FA103" s="542"/>
      <c r="FB103" s="543">
        <v>96</v>
      </c>
      <c r="FC103" s="544">
        <f t="shared" si="200"/>
        <v>0</v>
      </c>
      <c r="FD103" s="544">
        <f t="shared" si="201"/>
        <v>0</v>
      </c>
      <c r="FE103" s="494"/>
      <c r="FF103" s="494"/>
      <c r="FG103" s="494"/>
      <c r="FH103" s="494"/>
      <c r="FI103" s="494"/>
      <c r="FJ103" s="494"/>
      <c r="FK103" s="494"/>
      <c r="FL103" s="558"/>
      <c r="FM103" s="495"/>
      <c r="FO103" s="542"/>
      <c r="FP103" s="543">
        <v>96</v>
      </c>
      <c r="FQ103" s="544">
        <f t="shared" si="202"/>
        <v>0</v>
      </c>
      <c r="FR103" s="544">
        <f t="shared" si="203"/>
        <v>0</v>
      </c>
      <c r="FS103" s="494"/>
      <c r="FT103" s="494"/>
      <c r="FU103" s="494"/>
      <c r="FV103" s="494"/>
      <c r="FW103" s="494"/>
      <c r="FX103" s="494"/>
      <c r="FY103" s="494"/>
      <c r="FZ103" s="558"/>
      <c r="GA103" s="495"/>
      <c r="GB103" s="622"/>
      <c r="GC103" s="542"/>
      <c r="GD103" s="543">
        <v>96</v>
      </c>
      <c r="GE103" s="544">
        <f t="shared" si="204"/>
        <v>0</v>
      </c>
      <c r="GF103" s="544">
        <f t="shared" si="205"/>
        <v>0</v>
      </c>
      <c r="GG103" s="494"/>
      <c r="GH103" s="494"/>
      <c r="GI103" s="494"/>
      <c r="GJ103" s="494"/>
      <c r="GK103" s="494"/>
      <c r="GL103" s="494"/>
      <c r="GM103" s="494"/>
      <c r="GN103" s="558"/>
      <c r="GO103" s="495"/>
      <c r="GP103" s="551"/>
      <c r="GQ103" s="542"/>
      <c r="GR103" s="543">
        <v>96</v>
      </c>
      <c r="GS103" s="544">
        <f t="shared" si="206"/>
        <v>0</v>
      </c>
      <c r="GT103" s="544">
        <f t="shared" si="207"/>
        <v>0</v>
      </c>
      <c r="GU103" s="494"/>
      <c r="GV103" s="494"/>
      <c r="GW103" s="494"/>
      <c r="GX103" s="494"/>
      <c r="GY103" s="494"/>
      <c r="GZ103" s="494"/>
      <c r="HA103" s="494"/>
      <c r="HB103" s="558"/>
      <c r="HC103" s="495"/>
      <c r="HD103" s="552"/>
      <c r="HE103" s="542"/>
      <c r="HF103" s="543">
        <v>96</v>
      </c>
      <c r="HG103" s="544">
        <f t="shared" si="208"/>
        <v>0</v>
      </c>
      <c r="HH103" s="544">
        <f t="shared" si="209"/>
        <v>0</v>
      </c>
      <c r="HI103" s="494"/>
      <c r="HJ103" s="494"/>
      <c r="HK103" s="494"/>
      <c r="HL103" s="494"/>
      <c r="HM103" s="494"/>
      <c r="HN103" s="494"/>
      <c r="HO103" s="494"/>
      <c r="HP103" s="558"/>
      <c r="HQ103" s="495"/>
      <c r="HR103" s="552"/>
      <c r="HS103" s="542"/>
      <c r="HT103" s="543">
        <v>96</v>
      </c>
      <c r="HU103" s="544">
        <f t="shared" si="210"/>
        <v>0</v>
      </c>
      <c r="HV103" s="544">
        <f t="shared" si="211"/>
        <v>0</v>
      </c>
      <c r="HW103" s="494"/>
      <c r="HX103" s="494"/>
      <c r="HY103" s="494"/>
      <c r="HZ103" s="494"/>
      <c r="IA103" s="494"/>
      <c r="IB103" s="494"/>
      <c r="IC103" s="494"/>
      <c r="ID103" s="558"/>
      <c r="IE103" s="495"/>
      <c r="IG103" s="542"/>
      <c r="IH103" s="543">
        <v>96</v>
      </c>
      <c r="II103" s="544">
        <f t="shared" si="212"/>
        <v>0</v>
      </c>
      <c r="IJ103" s="544">
        <f t="shared" si="213"/>
        <v>0</v>
      </c>
      <c r="IK103" s="494"/>
      <c r="IL103" s="494"/>
      <c r="IM103" s="494"/>
      <c r="IN103" s="494"/>
      <c r="IO103" s="494"/>
      <c r="IP103" s="494"/>
      <c r="IQ103" s="494"/>
      <c r="IR103" s="558"/>
      <c r="IS103" s="495"/>
    </row>
    <row r="104" spans="1:253" s="497" customFormat="1">
      <c r="A104" s="494"/>
      <c r="B104" s="528"/>
      <c r="C104" s="542"/>
      <c r="D104" s="543">
        <v>97</v>
      </c>
      <c r="E104" s="544">
        <f t="shared" si="178"/>
        <v>0</v>
      </c>
      <c r="F104" s="544">
        <f t="shared" si="179"/>
        <v>0</v>
      </c>
      <c r="G104" s="494"/>
      <c r="H104" s="494"/>
      <c r="I104" s="494"/>
      <c r="J104" s="494"/>
      <c r="K104" s="494"/>
      <c r="L104" s="494"/>
      <c r="M104" s="494"/>
      <c r="N104" s="558"/>
      <c r="O104" s="495"/>
      <c r="P104" s="494"/>
      <c r="Q104" s="542"/>
      <c r="R104" s="543">
        <v>97</v>
      </c>
      <c r="S104" s="544">
        <f t="shared" si="180"/>
        <v>0</v>
      </c>
      <c r="T104" s="544">
        <f t="shared" si="181"/>
        <v>0</v>
      </c>
      <c r="U104" s="494"/>
      <c r="V104" s="494"/>
      <c r="W104" s="494"/>
      <c r="X104" s="494"/>
      <c r="Y104" s="494"/>
      <c r="Z104" s="494"/>
      <c r="AA104" s="494"/>
      <c r="AB104" s="558"/>
      <c r="AC104" s="495"/>
      <c r="AD104" s="494"/>
      <c r="AE104" s="542"/>
      <c r="AF104" s="543">
        <v>97</v>
      </c>
      <c r="AG104" s="544">
        <f t="shared" si="182"/>
        <v>0</v>
      </c>
      <c r="AH104" s="544">
        <f t="shared" si="183"/>
        <v>0</v>
      </c>
      <c r="AI104" s="494"/>
      <c r="AJ104" s="494"/>
      <c r="AK104" s="494"/>
      <c r="AL104" s="494"/>
      <c r="AM104" s="494"/>
      <c r="AN104" s="494"/>
      <c r="AO104" s="494"/>
      <c r="AP104" s="558"/>
      <c r="AQ104" s="495"/>
      <c r="AR104" s="494"/>
      <c r="AS104" s="542"/>
      <c r="AT104" s="543">
        <v>97</v>
      </c>
      <c r="AU104" s="544">
        <f t="shared" si="184"/>
        <v>0</v>
      </c>
      <c r="AV104" s="544">
        <f t="shared" si="185"/>
        <v>0</v>
      </c>
      <c r="AW104" s="494"/>
      <c r="AX104" s="494"/>
      <c r="AY104" s="494"/>
      <c r="AZ104" s="494"/>
      <c r="BA104" s="494"/>
      <c r="BB104" s="494"/>
      <c r="BC104" s="494"/>
      <c r="BD104" s="558"/>
      <c r="BE104" s="495"/>
      <c r="BF104" s="494"/>
      <c r="BG104" s="542"/>
      <c r="BH104" s="543">
        <v>97</v>
      </c>
      <c r="BI104" s="544">
        <f t="shared" si="186"/>
        <v>0</v>
      </c>
      <c r="BJ104" s="544">
        <f t="shared" si="187"/>
        <v>0</v>
      </c>
      <c r="BK104" s="494"/>
      <c r="BL104" s="494"/>
      <c r="BM104" s="494"/>
      <c r="BN104" s="494"/>
      <c r="BO104" s="494"/>
      <c r="BP104" s="494"/>
      <c r="BQ104" s="494"/>
      <c r="BR104" s="558"/>
      <c r="BS104" s="495"/>
      <c r="BT104" s="494"/>
      <c r="BU104" s="542"/>
      <c r="BV104" s="543">
        <v>97</v>
      </c>
      <c r="BW104" s="544">
        <f t="shared" si="188"/>
        <v>0</v>
      </c>
      <c r="BX104" s="544">
        <f t="shared" si="189"/>
        <v>0</v>
      </c>
      <c r="BY104" s="494"/>
      <c r="BZ104" s="494"/>
      <c r="CA104" s="494"/>
      <c r="CB104" s="494"/>
      <c r="CC104" s="494"/>
      <c r="CD104" s="494"/>
      <c r="CE104" s="494"/>
      <c r="CF104" s="558"/>
      <c r="CG104" s="495"/>
      <c r="CH104" s="494"/>
      <c r="CI104" s="542"/>
      <c r="CJ104" s="543">
        <v>97</v>
      </c>
      <c r="CK104" s="544">
        <f t="shared" si="190"/>
        <v>0</v>
      </c>
      <c r="CL104" s="544">
        <f t="shared" si="191"/>
        <v>0</v>
      </c>
      <c r="CM104" s="494"/>
      <c r="CN104" s="494"/>
      <c r="CO104" s="494"/>
      <c r="CP104" s="494"/>
      <c r="CQ104" s="494"/>
      <c r="CR104" s="494"/>
      <c r="CS104" s="494"/>
      <c r="CT104" s="558"/>
      <c r="CU104" s="495"/>
      <c r="CV104" s="494"/>
      <c r="CW104" s="542"/>
      <c r="CX104" s="543">
        <v>97</v>
      </c>
      <c r="CY104" s="544">
        <f t="shared" si="192"/>
        <v>0</v>
      </c>
      <c r="CZ104" s="544">
        <f t="shared" si="193"/>
        <v>0</v>
      </c>
      <c r="DA104" s="494"/>
      <c r="DB104" s="494"/>
      <c r="DC104" s="494"/>
      <c r="DD104" s="494"/>
      <c r="DE104" s="494"/>
      <c r="DF104" s="494"/>
      <c r="DG104" s="494"/>
      <c r="DH104" s="558"/>
      <c r="DI104" s="495"/>
      <c r="DJ104" s="494"/>
      <c r="DK104" s="542"/>
      <c r="DL104" s="543">
        <v>97</v>
      </c>
      <c r="DM104" s="544">
        <f t="shared" si="194"/>
        <v>0</v>
      </c>
      <c r="DN104" s="544">
        <f t="shared" si="195"/>
        <v>0</v>
      </c>
      <c r="DO104" s="494"/>
      <c r="DP104" s="494"/>
      <c r="DQ104" s="494"/>
      <c r="DR104" s="494"/>
      <c r="DS104" s="494"/>
      <c r="DT104" s="494"/>
      <c r="DU104" s="494"/>
      <c r="DV104" s="558"/>
      <c r="DW104" s="495"/>
      <c r="DX104" s="494"/>
      <c r="DY104" s="542"/>
      <c r="DZ104" s="543">
        <v>97</v>
      </c>
      <c r="EA104" s="544">
        <f t="shared" si="196"/>
        <v>0</v>
      </c>
      <c r="EB104" s="544">
        <f t="shared" si="197"/>
        <v>0</v>
      </c>
      <c r="EC104" s="494"/>
      <c r="ED104" s="494"/>
      <c r="EE104" s="494"/>
      <c r="EF104" s="494"/>
      <c r="EG104" s="494"/>
      <c r="EH104" s="494"/>
      <c r="EI104" s="494"/>
      <c r="EJ104" s="558"/>
      <c r="EK104" s="495"/>
      <c r="EL104" s="494"/>
      <c r="EM104" s="542"/>
      <c r="EN104" s="543">
        <v>97</v>
      </c>
      <c r="EO104" s="544">
        <f t="shared" si="198"/>
        <v>0</v>
      </c>
      <c r="EP104" s="544">
        <f t="shared" si="199"/>
        <v>0</v>
      </c>
      <c r="EQ104" s="494"/>
      <c r="ER104" s="494"/>
      <c r="ES104" s="494"/>
      <c r="ET104" s="494"/>
      <c r="EU104" s="494"/>
      <c r="EV104" s="494"/>
      <c r="EW104" s="494"/>
      <c r="EX104" s="558"/>
      <c r="EY104" s="495"/>
      <c r="EZ104" s="622"/>
      <c r="FA104" s="542"/>
      <c r="FB104" s="543">
        <v>97</v>
      </c>
      <c r="FC104" s="544">
        <f t="shared" si="200"/>
        <v>0</v>
      </c>
      <c r="FD104" s="544">
        <f t="shared" si="201"/>
        <v>0</v>
      </c>
      <c r="FE104" s="494"/>
      <c r="FF104" s="494"/>
      <c r="FG104" s="494"/>
      <c r="FH104" s="494"/>
      <c r="FI104" s="494"/>
      <c r="FJ104" s="494"/>
      <c r="FK104" s="494"/>
      <c r="FL104" s="558"/>
      <c r="FM104" s="495"/>
      <c r="FO104" s="542"/>
      <c r="FP104" s="543">
        <v>97</v>
      </c>
      <c r="FQ104" s="544">
        <f t="shared" si="202"/>
        <v>0</v>
      </c>
      <c r="FR104" s="544">
        <f t="shared" si="203"/>
        <v>0</v>
      </c>
      <c r="FS104" s="494"/>
      <c r="FT104" s="494"/>
      <c r="FU104" s="494"/>
      <c r="FV104" s="494"/>
      <c r="FW104" s="494"/>
      <c r="FX104" s="494"/>
      <c r="FY104" s="494"/>
      <c r="FZ104" s="558"/>
      <c r="GA104" s="495"/>
      <c r="GB104" s="622"/>
      <c r="GC104" s="542"/>
      <c r="GD104" s="543">
        <v>97</v>
      </c>
      <c r="GE104" s="544">
        <f t="shared" si="204"/>
        <v>0</v>
      </c>
      <c r="GF104" s="544">
        <f t="shared" si="205"/>
        <v>0</v>
      </c>
      <c r="GG104" s="494"/>
      <c r="GH104" s="494"/>
      <c r="GI104" s="494"/>
      <c r="GJ104" s="494"/>
      <c r="GK104" s="494"/>
      <c r="GL104" s="494"/>
      <c r="GM104" s="494"/>
      <c r="GN104" s="558"/>
      <c r="GO104" s="495"/>
      <c r="GP104" s="551"/>
      <c r="GQ104" s="542"/>
      <c r="GR104" s="543">
        <v>97</v>
      </c>
      <c r="GS104" s="544">
        <f t="shared" si="206"/>
        <v>0</v>
      </c>
      <c r="GT104" s="544">
        <f t="shared" si="207"/>
        <v>0</v>
      </c>
      <c r="GU104" s="494"/>
      <c r="GV104" s="494"/>
      <c r="GW104" s="494"/>
      <c r="GX104" s="494"/>
      <c r="GY104" s="494"/>
      <c r="GZ104" s="494"/>
      <c r="HA104" s="494"/>
      <c r="HB104" s="558"/>
      <c r="HC104" s="495"/>
      <c r="HD104" s="552"/>
      <c r="HE104" s="542"/>
      <c r="HF104" s="543">
        <v>97</v>
      </c>
      <c r="HG104" s="544">
        <f t="shared" si="208"/>
        <v>0</v>
      </c>
      <c r="HH104" s="544">
        <f t="shared" si="209"/>
        <v>0</v>
      </c>
      <c r="HI104" s="494"/>
      <c r="HJ104" s="494"/>
      <c r="HK104" s="494"/>
      <c r="HL104" s="494"/>
      <c r="HM104" s="494"/>
      <c r="HN104" s="494"/>
      <c r="HO104" s="494"/>
      <c r="HP104" s="558"/>
      <c r="HQ104" s="495"/>
      <c r="HR104" s="552"/>
      <c r="HS104" s="542"/>
      <c r="HT104" s="543">
        <v>97</v>
      </c>
      <c r="HU104" s="544">
        <f t="shared" si="210"/>
        <v>0</v>
      </c>
      <c r="HV104" s="544">
        <f t="shared" si="211"/>
        <v>0</v>
      </c>
      <c r="HW104" s="494"/>
      <c r="HX104" s="494"/>
      <c r="HY104" s="494"/>
      <c r="HZ104" s="494"/>
      <c r="IA104" s="494"/>
      <c r="IB104" s="494"/>
      <c r="IC104" s="494"/>
      <c r="ID104" s="558"/>
      <c r="IE104" s="495"/>
      <c r="IG104" s="542"/>
      <c r="IH104" s="543">
        <v>97</v>
      </c>
      <c r="II104" s="544">
        <f t="shared" si="212"/>
        <v>0</v>
      </c>
      <c r="IJ104" s="544">
        <f t="shared" si="213"/>
        <v>0</v>
      </c>
      <c r="IK104" s="494"/>
      <c r="IL104" s="494"/>
      <c r="IM104" s="494"/>
      <c r="IN104" s="494"/>
      <c r="IO104" s="494"/>
      <c r="IP104" s="494"/>
      <c r="IQ104" s="494"/>
      <c r="IR104" s="558"/>
      <c r="IS104" s="495"/>
    </row>
    <row r="105" spans="1:253" s="497" customFormat="1">
      <c r="A105" s="494"/>
      <c r="B105" s="528"/>
      <c r="C105" s="542"/>
      <c r="D105" s="543">
        <v>98</v>
      </c>
      <c r="E105" s="544">
        <f t="shared" si="178"/>
        <v>0</v>
      </c>
      <c r="F105" s="544">
        <f t="shared" si="179"/>
        <v>0</v>
      </c>
      <c r="G105" s="494"/>
      <c r="H105" s="494"/>
      <c r="I105" s="494"/>
      <c r="J105" s="494"/>
      <c r="K105" s="494"/>
      <c r="L105" s="494"/>
      <c r="M105" s="494"/>
      <c r="N105" s="558"/>
      <c r="O105" s="495"/>
      <c r="P105" s="494"/>
      <c r="Q105" s="542"/>
      <c r="R105" s="543">
        <v>98</v>
      </c>
      <c r="S105" s="544">
        <f t="shared" si="180"/>
        <v>0</v>
      </c>
      <c r="T105" s="544">
        <f t="shared" si="181"/>
        <v>0</v>
      </c>
      <c r="U105" s="494"/>
      <c r="V105" s="494"/>
      <c r="W105" s="494"/>
      <c r="X105" s="494"/>
      <c r="Y105" s="494"/>
      <c r="Z105" s="494"/>
      <c r="AA105" s="494"/>
      <c r="AB105" s="558"/>
      <c r="AC105" s="495"/>
      <c r="AD105" s="494"/>
      <c r="AE105" s="542"/>
      <c r="AF105" s="543">
        <v>98</v>
      </c>
      <c r="AG105" s="544">
        <f t="shared" si="182"/>
        <v>0</v>
      </c>
      <c r="AH105" s="544">
        <f t="shared" si="183"/>
        <v>0</v>
      </c>
      <c r="AI105" s="494"/>
      <c r="AJ105" s="494"/>
      <c r="AK105" s="494"/>
      <c r="AL105" s="494"/>
      <c r="AM105" s="494"/>
      <c r="AN105" s="494"/>
      <c r="AO105" s="494"/>
      <c r="AP105" s="558"/>
      <c r="AQ105" s="495"/>
      <c r="AR105" s="494"/>
      <c r="AS105" s="542"/>
      <c r="AT105" s="543">
        <v>98</v>
      </c>
      <c r="AU105" s="544">
        <f t="shared" si="184"/>
        <v>0</v>
      </c>
      <c r="AV105" s="544">
        <f t="shared" si="185"/>
        <v>0</v>
      </c>
      <c r="AW105" s="494"/>
      <c r="AX105" s="494"/>
      <c r="AY105" s="494"/>
      <c r="AZ105" s="494"/>
      <c r="BA105" s="494"/>
      <c r="BB105" s="494"/>
      <c r="BC105" s="494"/>
      <c r="BD105" s="558"/>
      <c r="BE105" s="495"/>
      <c r="BF105" s="494"/>
      <c r="BG105" s="542"/>
      <c r="BH105" s="543">
        <v>98</v>
      </c>
      <c r="BI105" s="544">
        <f t="shared" si="186"/>
        <v>0</v>
      </c>
      <c r="BJ105" s="544">
        <f t="shared" si="187"/>
        <v>0</v>
      </c>
      <c r="BK105" s="494"/>
      <c r="BL105" s="494"/>
      <c r="BM105" s="494"/>
      <c r="BN105" s="494"/>
      <c r="BO105" s="494"/>
      <c r="BP105" s="494"/>
      <c r="BQ105" s="494"/>
      <c r="BR105" s="558"/>
      <c r="BS105" s="495"/>
      <c r="BT105" s="494"/>
      <c r="BU105" s="542"/>
      <c r="BV105" s="543">
        <v>98</v>
      </c>
      <c r="BW105" s="544">
        <f t="shared" si="188"/>
        <v>0</v>
      </c>
      <c r="BX105" s="544">
        <f t="shared" si="189"/>
        <v>0</v>
      </c>
      <c r="BY105" s="494"/>
      <c r="BZ105" s="494"/>
      <c r="CA105" s="494"/>
      <c r="CB105" s="494"/>
      <c r="CC105" s="494"/>
      <c r="CD105" s="494"/>
      <c r="CE105" s="494"/>
      <c r="CF105" s="558"/>
      <c r="CG105" s="495"/>
      <c r="CH105" s="494"/>
      <c r="CI105" s="542"/>
      <c r="CJ105" s="543">
        <v>98</v>
      </c>
      <c r="CK105" s="544">
        <f t="shared" si="190"/>
        <v>0</v>
      </c>
      <c r="CL105" s="544">
        <f t="shared" si="191"/>
        <v>0</v>
      </c>
      <c r="CM105" s="494"/>
      <c r="CN105" s="494"/>
      <c r="CO105" s="494"/>
      <c r="CP105" s="494"/>
      <c r="CQ105" s="494"/>
      <c r="CR105" s="494"/>
      <c r="CS105" s="494"/>
      <c r="CT105" s="558"/>
      <c r="CU105" s="495"/>
      <c r="CV105" s="494"/>
      <c r="CW105" s="542"/>
      <c r="CX105" s="543">
        <v>98</v>
      </c>
      <c r="CY105" s="544">
        <f t="shared" si="192"/>
        <v>0</v>
      </c>
      <c r="CZ105" s="544">
        <f t="shared" si="193"/>
        <v>0</v>
      </c>
      <c r="DA105" s="494"/>
      <c r="DB105" s="494"/>
      <c r="DC105" s="494"/>
      <c r="DD105" s="494"/>
      <c r="DE105" s="494"/>
      <c r="DF105" s="494"/>
      <c r="DG105" s="494"/>
      <c r="DH105" s="558"/>
      <c r="DI105" s="495"/>
      <c r="DJ105" s="494"/>
      <c r="DK105" s="542"/>
      <c r="DL105" s="543">
        <v>98</v>
      </c>
      <c r="DM105" s="544">
        <f t="shared" si="194"/>
        <v>0</v>
      </c>
      <c r="DN105" s="544">
        <f t="shared" si="195"/>
        <v>0</v>
      </c>
      <c r="DO105" s="494"/>
      <c r="DP105" s="494"/>
      <c r="DQ105" s="494"/>
      <c r="DR105" s="494"/>
      <c r="DS105" s="494"/>
      <c r="DT105" s="494"/>
      <c r="DU105" s="494"/>
      <c r="DV105" s="558"/>
      <c r="DW105" s="495"/>
      <c r="DX105" s="494"/>
      <c r="DY105" s="542"/>
      <c r="DZ105" s="543">
        <v>98</v>
      </c>
      <c r="EA105" s="544">
        <f t="shared" si="196"/>
        <v>0</v>
      </c>
      <c r="EB105" s="544">
        <f t="shared" si="197"/>
        <v>0</v>
      </c>
      <c r="EC105" s="494"/>
      <c r="ED105" s="494"/>
      <c r="EE105" s="494"/>
      <c r="EF105" s="494"/>
      <c r="EG105" s="494"/>
      <c r="EH105" s="494"/>
      <c r="EI105" s="494"/>
      <c r="EJ105" s="558"/>
      <c r="EK105" s="495"/>
      <c r="EL105" s="494"/>
      <c r="EM105" s="542"/>
      <c r="EN105" s="543">
        <v>98</v>
      </c>
      <c r="EO105" s="544">
        <f t="shared" si="198"/>
        <v>0</v>
      </c>
      <c r="EP105" s="544">
        <f t="shared" si="199"/>
        <v>0</v>
      </c>
      <c r="EQ105" s="494"/>
      <c r="ER105" s="494"/>
      <c r="ES105" s="494"/>
      <c r="ET105" s="494"/>
      <c r="EU105" s="494"/>
      <c r="EV105" s="494"/>
      <c r="EW105" s="494"/>
      <c r="EX105" s="558"/>
      <c r="EY105" s="495"/>
      <c r="EZ105" s="622"/>
      <c r="FA105" s="542"/>
      <c r="FB105" s="543">
        <v>98</v>
      </c>
      <c r="FC105" s="544">
        <f t="shared" si="200"/>
        <v>0</v>
      </c>
      <c r="FD105" s="544">
        <f t="shared" si="201"/>
        <v>0</v>
      </c>
      <c r="FE105" s="494"/>
      <c r="FF105" s="494"/>
      <c r="FG105" s="494"/>
      <c r="FH105" s="494"/>
      <c r="FI105" s="494"/>
      <c r="FJ105" s="494"/>
      <c r="FK105" s="494"/>
      <c r="FL105" s="558"/>
      <c r="FM105" s="495"/>
      <c r="FO105" s="542"/>
      <c r="FP105" s="543">
        <v>98</v>
      </c>
      <c r="FQ105" s="544">
        <f t="shared" si="202"/>
        <v>0</v>
      </c>
      <c r="FR105" s="544">
        <f t="shared" si="203"/>
        <v>0</v>
      </c>
      <c r="FS105" s="494"/>
      <c r="FT105" s="494"/>
      <c r="FU105" s="494"/>
      <c r="FV105" s="494"/>
      <c r="FW105" s="494"/>
      <c r="FX105" s="494"/>
      <c r="FY105" s="494"/>
      <c r="FZ105" s="558"/>
      <c r="GA105" s="495"/>
      <c r="GB105" s="622"/>
      <c r="GC105" s="542"/>
      <c r="GD105" s="543">
        <v>98</v>
      </c>
      <c r="GE105" s="544">
        <f t="shared" si="204"/>
        <v>0</v>
      </c>
      <c r="GF105" s="544">
        <f t="shared" si="205"/>
        <v>0</v>
      </c>
      <c r="GG105" s="494"/>
      <c r="GH105" s="494"/>
      <c r="GI105" s="494"/>
      <c r="GJ105" s="494"/>
      <c r="GK105" s="494"/>
      <c r="GL105" s="494"/>
      <c r="GM105" s="494"/>
      <c r="GN105" s="558"/>
      <c r="GO105" s="495"/>
      <c r="GP105" s="551"/>
      <c r="GQ105" s="542"/>
      <c r="GR105" s="543">
        <v>98</v>
      </c>
      <c r="GS105" s="544">
        <f t="shared" si="206"/>
        <v>0</v>
      </c>
      <c r="GT105" s="544">
        <f t="shared" si="207"/>
        <v>0</v>
      </c>
      <c r="GU105" s="494"/>
      <c r="GV105" s="494"/>
      <c r="GW105" s="494"/>
      <c r="GX105" s="494"/>
      <c r="GY105" s="494"/>
      <c r="GZ105" s="494"/>
      <c r="HA105" s="494"/>
      <c r="HB105" s="558"/>
      <c r="HC105" s="495"/>
      <c r="HD105" s="552"/>
      <c r="HE105" s="542"/>
      <c r="HF105" s="543">
        <v>98</v>
      </c>
      <c r="HG105" s="544">
        <f t="shared" si="208"/>
        <v>0</v>
      </c>
      <c r="HH105" s="544">
        <f t="shared" si="209"/>
        <v>0</v>
      </c>
      <c r="HI105" s="494"/>
      <c r="HJ105" s="494"/>
      <c r="HK105" s="494"/>
      <c r="HL105" s="494"/>
      <c r="HM105" s="494"/>
      <c r="HN105" s="494"/>
      <c r="HO105" s="494"/>
      <c r="HP105" s="558"/>
      <c r="HQ105" s="495"/>
      <c r="HR105" s="552"/>
      <c r="HS105" s="542"/>
      <c r="HT105" s="543">
        <v>98</v>
      </c>
      <c r="HU105" s="544">
        <f t="shared" si="210"/>
        <v>0</v>
      </c>
      <c r="HV105" s="544">
        <f t="shared" si="211"/>
        <v>0</v>
      </c>
      <c r="HW105" s="494"/>
      <c r="HX105" s="494"/>
      <c r="HY105" s="494"/>
      <c r="HZ105" s="494"/>
      <c r="IA105" s="494"/>
      <c r="IB105" s="494"/>
      <c r="IC105" s="494"/>
      <c r="ID105" s="558"/>
      <c r="IE105" s="495"/>
      <c r="IG105" s="542"/>
      <c r="IH105" s="543">
        <v>98</v>
      </c>
      <c r="II105" s="544">
        <f t="shared" si="212"/>
        <v>0</v>
      </c>
      <c r="IJ105" s="544">
        <f t="shared" si="213"/>
        <v>0</v>
      </c>
      <c r="IK105" s="494"/>
      <c r="IL105" s="494"/>
      <c r="IM105" s="494"/>
      <c r="IN105" s="494"/>
      <c r="IO105" s="494"/>
      <c r="IP105" s="494"/>
      <c r="IQ105" s="494"/>
      <c r="IR105" s="558"/>
      <c r="IS105" s="495"/>
    </row>
    <row r="106" spans="1:253" s="497" customFormat="1">
      <c r="A106" s="494"/>
      <c r="B106" s="528"/>
      <c r="C106" s="542"/>
      <c r="D106" s="543">
        <v>99</v>
      </c>
      <c r="E106" s="544">
        <f t="shared" si="178"/>
        <v>0</v>
      </c>
      <c r="F106" s="544">
        <f t="shared" si="179"/>
        <v>0</v>
      </c>
      <c r="G106" s="494"/>
      <c r="H106" s="494"/>
      <c r="I106" s="494"/>
      <c r="J106" s="494"/>
      <c r="K106" s="494"/>
      <c r="L106" s="494"/>
      <c r="M106" s="494"/>
      <c r="N106" s="558"/>
      <c r="O106" s="495"/>
      <c r="P106" s="494"/>
      <c r="Q106" s="542"/>
      <c r="R106" s="543">
        <v>99</v>
      </c>
      <c r="S106" s="544">
        <f t="shared" si="180"/>
        <v>0</v>
      </c>
      <c r="T106" s="544">
        <f t="shared" si="181"/>
        <v>0</v>
      </c>
      <c r="U106" s="494"/>
      <c r="V106" s="494"/>
      <c r="W106" s="494"/>
      <c r="X106" s="494"/>
      <c r="Y106" s="494"/>
      <c r="Z106" s="494"/>
      <c r="AA106" s="494"/>
      <c r="AB106" s="558"/>
      <c r="AC106" s="495"/>
      <c r="AD106" s="494"/>
      <c r="AE106" s="542"/>
      <c r="AF106" s="543">
        <v>99</v>
      </c>
      <c r="AG106" s="544">
        <f t="shared" si="182"/>
        <v>0</v>
      </c>
      <c r="AH106" s="544">
        <f t="shared" si="183"/>
        <v>0</v>
      </c>
      <c r="AI106" s="494"/>
      <c r="AJ106" s="494"/>
      <c r="AK106" s="494"/>
      <c r="AL106" s="494"/>
      <c r="AM106" s="494"/>
      <c r="AN106" s="494"/>
      <c r="AO106" s="494"/>
      <c r="AP106" s="558"/>
      <c r="AQ106" s="495"/>
      <c r="AR106" s="494"/>
      <c r="AS106" s="542"/>
      <c r="AT106" s="543">
        <v>99</v>
      </c>
      <c r="AU106" s="544">
        <f t="shared" si="184"/>
        <v>0</v>
      </c>
      <c r="AV106" s="544">
        <f t="shared" si="185"/>
        <v>0</v>
      </c>
      <c r="AW106" s="494"/>
      <c r="AX106" s="494"/>
      <c r="AY106" s="494"/>
      <c r="AZ106" s="494"/>
      <c r="BA106" s="494"/>
      <c r="BB106" s="494"/>
      <c r="BC106" s="494"/>
      <c r="BD106" s="558"/>
      <c r="BE106" s="495"/>
      <c r="BF106" s="494"/>
      <c r="BG106" s="542"/>
      <c r="BH106" s="543">
        <v>99</v>
      </c>
      <c r="BI106" s="544">
        <f t="shared" si="186"/>
        <v>0</v>
      </c>
      <c r="BJ106" s="544">
        <f t="shared" si="187"/>
        <v>0</v>
      </c>
      <c r="BK106" s="494"/>
      <c r="BL106" s="494"/>
      <c r="BM106" s="494"/>
      <c r="BN106" s="494"/>
      <c r="BO106" s="494"/>
      <c r="BP106" s="494"/>
      <c r="BQ106" s="494"/>
      <c r="BR106" s="558"/>
      <c r="BS106" s="495"/>
      <c r="BT106" s="494"/>
      <c r="BU106" s="542"/>
      <c r="BV106" s="543">
        <v>99</v>
      </c>
      <c r="BW106" s="544">
        <f t="shared" si="188"/>
        <v>0</v>
      </c>
      <c r="BX106" s="544">
        <f t="shared" si="189"/>
        <v>0</v>
      </c>
      <c r="BY106" s="494"/>
      <c r="BZ106" s="494"/>
      <c r="CA106" s="494"/>
      <c r="CB106" s="494"/>
      <c r="CC106" s="494"/>
      <c r="CD106" s="494"/>
      <c r="CE106" s="494"/>
      <c r="CF106" s="558"/>
      <c r="CG106" s="495"/>
      <c r="CH106" s="494"/>
      <c r="CI106" s="542"/>
      <c r="CJ106" s="543">
        <v>99</v>
      </c>
      <c r="CK106" s="544">
        <f t="shared" si="190"/>
        <v>0</v>
      </c>
      <c r="CL106" s="544">
        <f t="shared" si="191"/>
        <v>0</v>
      </c>
      <c r="CM106" s="494"/>
      <c r="CN106" s="494"/>
      <c r="CO106" s="494"/>
      <c r="CP106" s="494"/>
      <c r="CQ106" s="494"/>
      <c r="CR106" s="494"/>
      <c r="CS106" s="494"/>
      <c r="CT106" s="558"/>
      <c r="CU106" s="495"/>
      <c r="CV106" s="494"/>
      <c r="CW106" s="542"/>
      <c r="CX106" s="543">
        <v>99</v>
      </c>
      <c r="CY106" s="544">
        <f t="shared" si="192"/>
        <v>0</v>
      </c>
      <c r="CZ106" s="544">
        <f t="shared" si="193"/>
        <v>0</v>
      </c>
      <c r="DA106" s="494"/>
      <c r="DB106" s="494"/>
      <c r="DC106" s="494"/>
      <c r="DD106" s="494"/>
      <c r="DE106" s="494"/>
      <c r="DF106" s="494"/>
      <c r="DG106" s="494"/>
      <c r="DH106" s="558"/>
      <c r="DI106" s="495"/>
      <c r="DJ106" s="494"/>
      <c r="DK106" s="542"/>
      <c r="DL106" s="543">
        <v>99</v>
      </c>
      <c r="DM106" s="544">
        <f t="shared" si="194"/>
        <v>0</v>
      </c>
      <c r="DN106" s="544">
        <f t="shared" si="195"/>
        <v>0</v>
      </c>
      <c r="DO106" s="494"/>
      <c r="DP106" s="494"/>
      <c r="DQ106" s="494"/>
      <c r="DR106" s="494"/>
      <c r="DS106" s="494"/>
      <c r="DT106" s="494"/>
      <c r="DU106" s="494"/>
      <c r="DV106" s="558"/>
      <c r="DW106" s="495"/>
      <c r="DX106" s="494"/>
      <c r="DY106" s="542"/>
      <c r="DZ106" s="543">
        <v>99</v>
      </c>
      <c r="EA106" s="544">
        <f t="shared" si="196"/>
        <v>0</v>
      </c>
      <c r="EB106" s="544">
        <f t="shared" si="197"/>
        <v>0</v>
      </c>
      <c r="EC106" s="494"/>
      <c r="ED106" s="494"/>
      <c r="EE106" s="494"/>
      <c r="EF106" s="494"/>
      <c r="EG106" s="494"/>
      <c r="EH106" s="494"/>
      <c r="EI106" s="494"/>
      <c r="EJ106" s="558"/>
      <c r="EK106" s="495"/>
      <c r="EL106" s="494"/>
      <c r="EM106" s="542"/>
      <c r="EN106" s="543">
        <v>99</v>
      </c>
      <c r="EO106" s="544">
        <f t="shared" si="198"/>
        <v>0</v>
      </c>
      <c r="EP106" s="544">
        <f t="shared" si="199"/>
        <v>0</v>
      </c>
      <c r="EQ106" s="494"/>
      <c r="ER106" s="494"/>
      <c r="ES106" s="494"/>
      <c r="ET106" s="494"/>
      <c r="EU106" s="494"/>
      <c r="EV106" s="494"/>
      <c r="EW106" s="494"/>
      <c r="EX106" s="558"/>
      <c r="EY106" s="495"/>
      <c r="EZ106" s="622"/>
      <c r="FA106" s="542"/>
      <c r="FB106" s="543">
        <v>99</v>
      </c>
      <c r="FC106" s="544">
        <f t="shared" si="200"/>
        <v>0</v>
      </c>
      <c r="FD106" s="544">
        <f t="shared" si="201"/>
        <v>0</v>
      </c>
      <c r="FE106" s="494"/>
      <c r="FF106" s="494"/>
      <c r="FG106" s="494"/>
      <c r="FH106" s="494"/>
      <c r="FI106" s="494"/>
      <c r="FJ106" s="494"/>
      <c r="FK106" s="494"/>
      <c r="FL106" s="558"/>
      <c r="FM106" s="495"/>
      <c r="FO106" s="542"/>
      <c r="FP106" s="543">
        <v>99</v>
      </c>
      <c r="FQ106" s="544">
        <f t="shared" si="202"/>
        <v>0</v>
      </c>
      <c r="FR106" s="544">
        <f t="shared" si="203"/>
        <v>0</v>
      </c>
      <c r="FS106" s="494"/>
      <c r="FT106" s="494"/>
      <c r="FU106" s="494"/>
      <c r="FV106" s="494"/>
      <c r="FW106" s="494"/>
      <c r="FX106" s="494"/>
      <c r="FY106" s="494"/>
      <c r="FZ106" s="558"/>
      <c r="GA106" s="495"/>
      <c r="GB106" s="622"/>
      <c r="GC106" s="542"/>
      <c r="GD106" s="543">
        <v>99</v>
      </c>
      <c r="GE106" s="544">
        <f t="shared" si="204"/>
        <v>0</v>
      </c>
      <c r="GF106" s="544">
        <f t="shared" si="205"/>
        <v>0</v>
      </c>
      <c r="GG106" s="494"/>
      <c r="GH106" s="494"/>
      <c r="GI106" s="494"/>
      <c r="GJ106" s="494"/>
      <c r="GK106" s="494"/>
      <c r="GL106" s="494"/>
      <c r="GM106" s="494"/>
      <c r="GN106" s="558"/>
      <c r="GO106" s="495"/>
      <c r="GP106" s="551"/>
      <c r="GQ106" s="542"/>
      <c r="GR106" s="543">
        <v>99</v>
      </c>
      <c r="GS106" s="544">
        <f t="shared" si="206"/>
        <v>0</v>
      </c>
      <c r="GT106" s="544">
        <f t="shared" si="207"/>
        <v>0</v>
      </c>
      <c r="GU106" s="494"/>
      <c r="GV106" s="494"/>
      <c r="GW106" s="494"/>
      <c r="GX106" s="494"/>
      <c r="GY106" s="494"/>
      <c r="GZ106" s="494"/>
      <c r="HA106" s="494"/>
      <c r="HB106" s="558"/>
      <c r="HC106" s="495"/>
      <c r="HD106" s="552"/>
      <c r="HE106" s="542"/>
      <c r="HF106" s="543">
        <v>99</v>
      </c>
      <c r="HG106" s="544">
        <f t="shared" si="208"/>
        <v>0</v>
      </c>
      <c r="HH106" s="544">
        <f t="shared" si="209"/>
        <v>0</v>
      </c>
      <c r="HI106" s="494"/>
      <c r="HJ106" s="494"/>
      <c r="HK106" s="494"/>
      <c r="HL106" s="494"/>
      <c r="HM106" s="494"/>
      <c r="HN106" s="494"/>
      <c r="HO106" s="494"/>
      <c r="HP106" s="558"/>
      <c r="HQ106" s="495"/>
      <c r="HR106" s="552"/>
      <c r="HS106" s="542"/>
      <c r="HT106" s="543">
        <v>99</v>
      </c>
      <c r="HU106" s="544">
        <f t="shared" si="210"/>
        <v>0</v>
      </c>
      <c r="HV106" s="544">
        <f t="shared" si="211"/>
        <v>0</v>
      </c>
      <c r="HW106" s="494"/>
      <c r="HX106" s="494"/>
      <c r="HY106" s="494"/>
      <c r="HZ106" s="494"/>
      <c r="IA106" s="494"/>
      <c r="IB106" s="494"/>
      <c r="IC106" s="494"/>
      <c r="ID106" s="558"/>
      <c r="IE106" s="495"/>
      <c r="IG106" s="542"/>
      <c r="IH106" s="543">
        <v>99</v>
      </c>
      <c r="II106" s="544">
        <f t="shared" si="212"/>
        <v>0</v>
      </c>
      <c r="IJ106" s="544">
        <f t="shared" si="213"/>
        <v>0</v>
      </c>
      <c r="IK106" s="494"/>
      <c r="IL106" s="494"/>
      <c r="IM106" s="494"/>
      <c r="IN106" s="494"/>
      <c r="IO106" s="494"/>
      <c r="IP106" s="494"/>
      <c r="IQ106" s="494"/>
      <c r="IR106" s="558"/>
      <c r="IS106" s="495"/>
    </row>
    <row r="107" spans="1:253" s="497" customFormat="1">
      <c r="A107" s="494"/>
      <c r="B107" s="528"/>
      <c r="C107" s="542"/>
      <c r="D107" s="543">
        <v>100</v>
      </c>
      <c r="E107" s="544">
        <f t="shared" si="178"/>
        <v>0</v>
      </c>
      <c r="F107" s="544">
        <f t="shared" si="179"/>
        <v>0</v>
      </c>
      <c r="G107" s="494"/>
      <c r="H107" s="494"/>
      <c r="I107" s="494"/>
      <c r="J107" s="494"/>
      <c r="K107" s="494"/>
      <c r="L107" s="494"/>
      <c r="M107" s="494"/>
      <c r="N107" s="558"/>
      <c r="O107" s="495"/>
      <c r="P107" s="494"/>
      <c r="Q107" s="542"/>
      <c r="R107" s="543">
        <v>100</v>
      </c>
      <c r="S107" s="544">
        <f t="shared" si="180"/>
        <v>0</v>
      </c>
      <c r="T107" s="544">
        <f t="shared" si="181"/>
        <v>0</v>
      </c>
      <c r="U107" s="494"/>
      <c r="V107" s="494"/>
      <c r="W107" s="494"/>
      <c r="X107" s="494"/>
      <c r="Y107" s="494"/>
      <c r="Z107" s="494"/>
      <c r="AA107" s="494"/>
      <c r="AB107" s="558"/>
      <c r="AC107" s="495"/>
      <c r="AD107" s="494"/>
      <c r="AE107" s="542"/>
      <c r="AF107" s="543">
        <v>100</v>
      </c>
      <c r="AG107" s="544">
        <f t="shared" si="182"/>
        <v>0</v>
      </c>
      <c r="AH107" s="544">
        <f t="shared" si="183"/>
        <v>0</v>
      </c>
      <c r="AI107" s="494"/>
      <c r="AJ107" s="494"/>
      <c r="AK107" s="494"/>
      <c r="AL107" s="494"/>
      <c r="AM107" s="494"/>
      <c r="AN107" s="494"/>
      <c r="AO107" s="494"/>
      <c r="AP107" s="558"/>
      <c r="AQ107" s="495"/>
      <c r="AR107" s="494"/>
      <c r="AS107" s="542"/>
      <c r="AT107" s="543">
        <v>100</v>
      </c>
      <c r="AU107" s="544">
        <f t="shared" si="184"/>
        <v>0</v>
      </c>
      <c r="AV107" s="544">
        <f t="shared" si="185"/>
        <v>0</v>
      </c>
      <c r="AW107" s="494"/>
      <c r="AX107" s="494"/>
      <c r="AY107" s="494"/>
      <c r="AZ107" s="494"/>
      <c r="BA107" s="494"/>
      <c r="BB107" s="494"/>
      <c r="BC107" s="494"/>
      <c r="BD107" s="558"/>
      <c r="BE107" s="495"/>
      <c r="BF107" s="494"/>
      <c r="BG107" s="542"/>
      <c r="BH107" s="543">
        <v>100</v>
      </c>
      <c r="BI107" s="544">
        <f t="shared" si="186"/>
        <v>0</v>
      </c>
      <c r="BJ107" s="544">
        <f t="shared" si="187"/>
        <v>0</v>
      </c>
      <c r="BK107" s="494"/>
      <c r="BL107" s="494"/>
      <c r="BM107" s="494"/>
      <c r="BN107" s="494"/>
      <c r="BO107" s="494"/>
      <c r="BP107" s="494"/>
      <c r="BQ107" s="494"/>
      <c r="BR107" s="558"/>
      <c r="BS107" s="495"/>
      <c r="BT107" s="494"/>
      <c r="BU107" s="542"/>
      <c r="BV107" s="543">
        <v>100</v>
      </c>
      <c r="BW107" s="544">
        <f t="shared" si="188"/>
        <v>0</v>
      </c>
      <c r="BX107" s="544">
        <f t="shared" si="189"/>
        <v>0</v>
      </c>
      <c r="BY107" s="494"/>
      <c r="BZ107" s="494"/>
      <c r="CA107" s="494"/>
      <c r="CB107" s="494"/>
      <c r="CC107" s="494"/>
      <c r="CD107" s="494"/>
      <c r="CE107" s="494"/>
      <c r="CF107" s="558"/>
      <c r="CG107" s="495"/>
      <c r="CH107" s="494"/>
      <c r="CI107" s="542"/>
      <c r="CJ107" s="543">
        <v>100</v>
      </c>
      <c r="CK107" s="544">
        <f t="shared" si="190"/>
        <v>0</v>
      </c>
      <c r="CL107" s="544">
        <f t="shared" si="191"/>
        <v>0</v>
      </c>
      <c r="CM107" s="494"/>
      <c r="CN107" s="494"/>
      <c r="CO107" s="494"/>
      <c r="CP107" s="494"/>
      <c r="CQ107" s="494"/>
      <c r="CR107" s="494"/>
      <c r="CS107" s="494"/>
      <c r="CT107" s="558"/>
      <c r="CU107" s="495"/>
      <c r="CV107" s="494"/>
      <c r="CW107" s="542"/>
      <c r="CX107" s="543">
        <v>100</v>
      </c>
      <c r="CY107" s="544">
        <f t="shared" si="192"/>
        <v>0</v>
      </c>
      <c r="CZ107" s="544">
        <f t="shared" si="193"/>
        <v>0</v>
      </c>
      <c r="DA107" s="494"/>
      <c r="DB107" s="494"/>
      <c r="DC107" s="494"/>
      <c r="DD107" s="494"/>
      <c r="DE107" s="494"/>
      <c r="DF107" s="494"/>
      <c r="DG107" s="494"/>
      <c r="DH107" s="558"/>
      <c r="DI107" s="495"/>
      <c r="DJ107" s="494"/>
      <c r="DK107" s="542"/>
      <c r="DL107" s="543">
        <v>100</v>
      </c>
      <c r="DM107" s="544">
        <f t="shared" si="194"/>
        <v>0</v>
      </c>
      <c r="DN107" s="544">
        <f t="shared" si="195"/>
        <v>0</v>
      </c>
      <c r="DO107" s="494"/>
      <c r="DP107" s="494"/>
      <c r="DQ107" s="494"/>
      <c r="DR107" s="494"/>
      <c r="DS107" s="494"/>
      <c r="DT107" s="494"/>
      <c r="DU107" s="494"/>
      <c r="DV107" s="558"/>
      <c r="DW107" s="495"/>
      <c r="DX107" s="494"/>
      <c r="DY107" s="542"/>
      <c r="DZ107" s="543">
        <v>100</v>
      </c>
      <c r="EA107" s="544">
        <f t="shared" si="196"/>
        <v>0</v>
      </c>
      <c r="EB107" s="544">
        <f t="shared" si="197"/>
        <v>0</v>
      </c>
      <c r="EC107" s="494"/>
      <c r="ED107" s="494"/>
      <c r="EE107" s="494"/>
      <c r="EF107" s="494"/>
      <c r="EG107" s="494"/>
      <c r="EH107" s="494"/>
      <c r="EI107" s="494"/>
      <c r="EJ107" s="558"/>
      <c r="EK107" s="495"/>
      <c r="EL107" s="494"/>
      <c r="EM107" s="542"/>
      <c r="EN107" s="543">
        <v>100</v>
      </c>
      <c r="EO107" s="544">
        <f t="shared" si="198"/>
        <v>0</v>
      </c>
      <c r="EP107" s="544">
        <f t="shared" si="199"/>
        <v>0</v>
      </c>
      <c r="EQ107" s="494"/>
      <c r="ER107" s="494"/>
      <c r="ES107" s="494"/>
      <c r="ET107" s="494"/>
      <c r="EU107" s="494"/>
      <c r="EV107" s="494"/>
      <c r="EW107" s="494"/>
      <c r="EX107" s="558"/>
      <c r="EY107" s="495"/>
      <c r="EZ107" s="622"/>
      <c r="FA107" s="542"/>
      <c r="FB107" s="543">
        <v>100</v>
      </c>
      <c r="FC107" s="544">
        <f t="shared" si="200"/>
        <v>0</v>
      </c>
      <c r="FD107" s="544">
        <f t="shared" si="201"/>
        <v>0</v>
      </c>
      <c r="FE107" s="494"/>
      <c r="FF107" s="494"/>
      <c r="FG107" s="494"/>
      <c r="FH107" s="494"/>
      <c r="FI107" s="494"/>
      <c r="FJ107" s="494"/>
      <c r="FK107" s="494"/>
      <c r="FL107" s="558"/>
      <c r="FM107" s="495"/>
      <c r="FO107" s="542"/>
      <c r="FP107" s="543">
        <v>100</v>
      </c>
      <c r="FQ107" s="544">
        <f t="shared" si="202"/>
        <v>0</v>
      </c>
      <c r="FR107" s="544">
        <f t="shared" si="203"/>
        <v>0</v>
      </c>
      <c r="FS107" s="494"/>
      <c r="FT107" s="494"/>
      <c r="FU107" s="494"/>
      <c r="FV107" s="494"/>
      <c r="FW107" s="494"/>
      <c r="FX107" s="494"/>
      <c r="FY107" s="494"/>
      <c r="FZ107" s="558"/>
      <c r="GA107" s="495"/>
      <c r="GB107" s="622"/>
      <c r="GC107" s="542"/>
      <c r="GD107" s="543">
        <v>100</v>
      </c>
      <c r="GE107" s="544">
        <f t="shared" si="204"/>
        <v>0</v>
      </c>
      <c r="GF107" s="544">
        <f t="shared" si="205"/>
        <v>0</v>
      </c>
      <c r="GG107" s="494"/>
      <c r="GH107" s="494"/>
      <c r="GI107" s="494"/>
      <c r="GJ107" s="494"/>
      <c r="GK107" s="494"/>
      <c r="GL107" s="494"/>
      <c r="GM107" s="494"/>
      <c r="GN107" s="558"/>
      <c r="GO107" s="495"/>
      <c r="GP107" s="551"/>
      <c r="GQ107" s="542"/>
      <c r="GR107" s="543">
        <v>100</v>
      </c>
      <c r="GS107" s="544">
        <f t="shared" si="206"/>
        <v>0</v>
      </c>
      <c r="GT107" s="544">
        <f t="shared" si="207"/>
        <v>0</v>
      </c>
      <c r="GU107" s="494"/>
      <c r="GV107" s="494"/>
      <c r="GW107" s="494"/>
      <c r="GX107" s="494"/>
      <c r="GY107" s="494"/>
      <c r="GZ107" s="494"/>
      <c r="HA107" s="494"/>
      <c r="HB107" s="558"/>
      <c r="HC107" s="495"/>
      <c r="HD107" s="552"/>
      <c r="HE107" s="542"/>
      <c r="HF107" s="543">
        <v>100</v>
      </c>
      <c r="HG107" s="544">
        <f t="shared" si="208"/>
        <v>0</v>
      </c>
      <c r="HH107" s="544">
        <f t="shared" si="209"/>
        <v>0</v>
      </c>
      <c r="HI107" s="494"/>
      <c r="HJ107" s="494"/>
      <c r="HK107" s="494"/>
      <c r="HL107" s="494"/>
      <c r="HM107" s="494"/>
      <c r="HN107" s="494"/>
      <c r="HO107" s="494"/>
      <c r="HP107" s="558"/>
      <c r="HQ107" s="495"/>
      <c r="HR107" s="552"/>
      <c r="HS107" s="542"/>
      <c r="HT107" s="543">
        <v>100</v>
      </c>
      <c r="HU107" s="544">
        <f t="shared" si="210"/>
        <v>0</v>
      </c>
      <c r="HV107" s="544">
        <f t="shared" si="211"/>
        <v>0</v>
      </c>
      <c r="HW107" s="494"/>
      <c r="HX107" s="494"/>
      <c r="HY107" s="494"/>
      <c r="HZ107" s="494"/>
      <c r="IA107" s="494"/>
      <c r="IB107" s="494"/>
      <c r="IC107" s="494"/>
      <c r="ID107" s="558"/>
      <c r="IE107" s="495"/>
      <c r="IG107" s="542"/>
      <c r="IH107" s="543">
        <v>100</v>
      </c>
      <c r="II107" s="544">
        <f t="shared" si="212"/>
        <v>0</v>
      </c>
      <c r="IJ107" s="544">
        <f t="shared" si="213"/>
        <v>0</v>
      </c>
      <c r="IK107" s="494"/>
      <c r="IL107" s="494"/>
      <c r="IM107" s="494"/>
      <c r="IN107" s="494"/>
      <c r="IO107" s="494"/>
      <c r="IP107" s="494"/>
      <c r="IQ107" s="494"/>
      <c r="IR107" s="558"/>
      <c r="IS107" s="495"/>
    </row>
    <row r="108" spans="1:253" s="497" customFormat="1">
      <c r="A108" s="494"/>
      <c r="B108" s="528"/>
      <c r="C108" s="542"/>
      <c r="D108" s="543">
        <v>101</v>
      </c>
      <c r="E108" s="544">
        <f t="shared" si="178"/>
        <v>0</v>
      </c>
      <c r="F108" s="544">
        <f t="shared" si="179"/>
        <v>0</v>
      </c>
      <c r="G108" s="604"/>
      <c r="H108" s="604"/>
      <c r="I108" s="604"/>
      <c r="J108" s="604"/>
      <c r="K108" s="604"/>
      <c r="L108" s="604"/>
      <c r="M108" s="604"/>
      <c r="N108" s="604"/>
      <c r="O108" s="495"/>
      <c r="P108" s="494"/>
      <c r="Q108" s="542"/>
      <c r="R108" s="543">
        <v>101</v>
      </c>
      <c r="S108" s="544">
        <f t="shared" si="180"/>
        <v>0</v>
      </c>
      <c r="T108" s="544">
        <f t="shared" si="181"/>
        <v>0</v>
      </c>
      <c r="U108" s="604"/>
      <c r="V108" s="604"/>
      <c r="W108" s="604"/>
      <c r="X108" s="604"/>
      <c r="Y108" s="604"/>
      <c r="Z108" s="604"/>
      <c r="AA108" s="604"/>
      <c r="AB108" s="604"/>
      <c r="AC108" s="495"/>
      <c r="AD108" s="494"/>
      <c r="AE108" s="542"/>
      <c r="AF108" s="543">
        <v>101</v>
      </c>
      <c r="AG108" s="544">
        <f t="shared" si="182"/>
        <v>0</v>
      </c>
      <c r="AH108" s="544">
        <f t="shared" si="183"/>
        <v>0</v>
      </c>
      <c r="AI108" s="604"/>
      <c r="AJ108" s="604"/>
      <c r="AK108" s="604"/>
      <c r="AL108" s="604"/>
      <c r="AM108" s="604"/>
      <c r="AN108" s="604"/>
      <c r="AO108" s="604"/>
      <c r="AP108" s="604"/>
      <c r="AQ108" s="495"/>
      <c r="AR108" s="494"/>
      <c r="AS108" s="542"/>
      <c r="AT108" s="543">
        <v>101</v>
      </c>
      <c r="AU108" s="544">
        <f t="shared" si="184"/>
        <v>0</v>
      </c>
      <c r="AV108" s="544">
        <f t="shared" si="185"/>
        <v>0</v>
      </c>
      <c r="AW108" s="604"/>
      <c r="AX108" s="604"/>
      <c r="AY108" s="604"/>
      <c r="AZ108" s="604"/>
      <c r="BA108" s="604"/>
      <c r="BB108" s="604"/>
      <c r="BC108" s="604"/>
      <c r="BD108" s="604"/>
      <c r="BE108" s="495"/>
      <c r="BF108" s="494"/>
      <c r="BG108" s="542"/>
      <c r="BH108" s="543">
        <v>101</v>
      </c>
      <c r="BI108" s="544">
        <f t="shared" si="186"/>
        <v>0</v>
      </c>
      <c r="BJ108" s="544">
        <f t="shared" si="187"/>
        <v>0</v>
      </c>
      <c r="BK108" s="604"/>
      <c r="BL108" s="604"/>
      <c r="BM108" s="604"/>
      <c r="BN108" s="604"/>
      <c r="BO108" s="604"/>
      <c r="BP108" s="604"/>
      <c r="BQ108" s="604"/>
      <c r="BR108" s="604"/>
      <c r="BS108" s="495"/>
      <c r="BT108" s="494"/>
      <c r="BU108" s="542"/>
      <c r="BV108" s="543">
        <v>101</v>
      </c>
      <c r="BW108" s="544">
        <f t="shared" si="188"/>
        <v>0</v>
      </c>
      <c r="BX108" s="544">
        <f t="shared" si="189"/>
        <v>0</v>
      </c>
      <c r="BY108" s="604"/>
      <c r="BZ108" s="604"/>
      <c r="CA108" s="604"/>
      <c r="CB108" s="604"/>
      <c r="CC108" s="604"/>
      <c r="CD108" s="604"/>
      <c r="CE108" s="604"/>
      <c r="CF108" s="604"/>
      <c r="CG108" s="495"/>
      <c r="CH108" s="494"/>
      <c r="CI108" s="542"/>
      <c r="CJ108" s="543">
        <v>101</v>
      </c>
      <c r="CK108" s="544">
        <f t="shared" si="190"/>
        <v>0</v>
      </c>
      <c r="CL108" s="544">
        <f t="shared" si="191"/>
        <v>0</v>
      </c>
      <c r="CM108" s="604"/>
      <c r="CN108" s="604"/>
      <c r="CO108" s="604"/>
      <c r="CP108" s="604"/>
      <c r="CQ108" s="604"/>
      <c r="CR108" s="604"/>
      <c r="CS108" s="604"/>
      <c r="CT108" s="604"/>
      <c r="CU108" s="495"/>
      <c r="CV108" s="494"/>
      <c r="CW108" s="542"/>
      <c r="CX108" s="543">
        <v>101</v>
      </c>
      <c r="CY108" s="544">
        <f t="shared" si="192"/>
        <v>0</v>
      </c>
      <c r="CZ108" s="544">
        <f t="shared" si="193"/>
        <v>0</v>
      </c>
      <c r="DA108" s="604"/>
      <c r="DB108" s="604"/>
      <c r="DC108" s="604"/>
      <c r="DD108" s="604"/>
      <c r="DE108" s="604"/>
      <c r="DF108" s="604"/>
      <c r="DG108" s="604"/>
      <c r="DH108" s="604"/>
      <c r="DI108" s="495"/>
      <c r="DJ108" s="494"/>
      <c r="DK108" s="542"/>
      <c r="DL108" s="543">
        <v>101</v>
      </c>
      <c r="DM108" s="544">
        <f t="shared" si="194"/>
        <v>0</v>
      </c>
      <c r="DN108" s="544">
        <f t="shared" si="195"/>
        <v>0</v>
      </c>
      <c r="DO108" s="604"/>
      <c r="DP108" s="604"/>
      <c r="DQ108" s="604"/>
      <c r="DR108" s="604"/>
      <c r="DS108" s="604"/>
      <c r="DT108" s="604"/>
      <c r="DU108" s="604"/>
      <c r="DV108" s="604"/>
      <c r="DW108" s="495"/>
      <c r="DX108" s="494"/>
      <c r="DY108" s="542"/>
      <c r="DZ108" s="543">
        <v>101</v>
      </c>
      <c r="EA108" s="544">
        <f t="shared" si="196"/>
        <v>0</v>
      </c>
      <c r="EB108" s="544">
        <f t="shared" si="197"/>
        <v>0</v>
      </c>
      <c r="EC108" s="604"/>
      <c r="ED108" s="604"/>
      <c r="EE108" s="604"/>
      <c r="EF108" s="604"/>
      <c r="EG108" s="604"/>
      <c r="EH108" s="604"/>
      <c r="EI108" s="604"/>
      <c r="EJ108" s="604"/>
      <c r="EK108" s="495"/>
      <c r="EL108" s="494"/>
      <c r="EM108" s="542"/>
      <c r="EN108" s="543">
        <v>101</v>
      </c>
      <c r="EO108" s="544">
        <f t="shared" si="198"/>
        <v>0</v>
      </c>
      <c r="EP108" s="544">
        <f t="shared" si="199"/>
        <v>0</v>
      </c>
      <c r="EQ108" s="604"/>
      <c r="ER108" s="604"/>
      <c r="ES108" s="604"/>
      <c r="ET108" s="604"/>
      <c r="EU108" s="604"/>
      <c r="EV108" s="604"/>
      <c r="EW108" s="604"/>
      <c r="EX108" s="604"/>
      <c r="EY108" s="495"/>
      <c r="EZ108" s="622"/>
      <c r="FA108" s="542"/>
      <c r="FB108" s="543">
        <v>101</v>
      </c>
      <c r="FC108" s="544">
        <f t="shared" si="200"/>
        <v>0</v>
      </c>
      <c r="FD108" s="544">
        <f t="shared" si="201"/>
        <v>0</v>
      </c>
      <c r="FE108" s="604"/>
      <c r="FF108" s="604"/>
      <c r="FG108" s="604"/>
      <c r="FH108" s="604"/>
      <c r="FI108" s="604"/>
      <c r="FJ108" s="604"/>
      <c r="FK108" s="604"/>
      <c r="FL108" s="604"/>
      <c r="FM108" s="495"/>
      <c r="FO108" s="542"/>
      <c r="FP108" s="543">
        <v>101</v>
      </c>
      <c r="FQ108" s="544">
        <f t="shared" si="202"/>
        <v>0</v>
      </c>
      <c r="FR108" s="544">
        <f t="shared" si="203"/>
        <v>0</v>
      </c>
      <c r="FS108" s="604"/>
      <c r="FT108" s="604"/>
      <c r="FU108" s="604"/>
      <c r="FV108" s="604"/>
      <c r="FW108" s="604"/>
      <c r="FX108" s="604"/>
      <c r="FY108" s="604"/>
      <c r="FZ108" s="604"/>
      <c r="GA108" s="495"/>
      <c r="GB108" s="622"/>
      <c r="GC108" s="542"/>
      <c r="GD108" s="543">
        <v>101</v>
      </c>
      <c r="GE108" s="544">
        <f t="shared" si="204"/>
        <v>0</v>
      </c>
      <c r="GF108" s="544">
        <f t="shared" si="205"/>
        <v>0</v>
      </c>
      <c r="GG108" s="604"/>
      <c r="GH108" s="604"/>
      <c r="GI108" s="604"/>
      <c r="GJ108" s="604"/>
      <c r="GK108" s="604"/>
      <c r="GL108" s="604"/>
      <c r="GM108" s="604"/>
      <c r="GN108" s="604"/>
      <c r="GO108" s="495"/>
      <c r="GP108" s="551"/>
      <c r="GQ108" s="542"/>
      <c r="GR108" s="543">
        <v>101</v>
      </c>
      <c r="GS108" s="544">
        <f t="shared" si="206"/>
        <v>0</v>
      </c>
      <c r="GT108" s="544">
        <f t="shared" si="207"/>
        <v>0</v>
      </c>
      <c r="GU108" s="604"/>
      <c r="GV108" s="604"/>
      <c r="GW108" s="604"/>
      <c r="GX108" s="604"/>
      <c r="GY108" s="604"/>
      <c r="GZ108" s="604"/>
      <c r="HA108" s="604"/>
      <c r="HB108" s="604"/>
      <c r="HC108" s="495"/>
      <c r="HD108" s="552"/>
      <c r="HE108" s="542"/>
      <c r="HF108" s="543">
        <v>101</v>
      </c>
      <c r="HG108" s="544">
        <f t="shared" si="208"/>
        <v>0</v>
      </c>
      <c r="HH108" s="544">
        <f t="shared" si="209"/>
        <v>0</v>
      </c>
      <c r="HI108" s="604"/>
      <c r="HJ108" s="604"/>
      <c r="HK108" s="604"/>
      <c r="HL108" s="604"/>
      <c r="HM108" s="604"/>
      <c r="HN108" s="604"/>
      <c r="HO108" s="604"/>
      <c r="HP108" s="604"/>
      <c r="HQ108" s="495"/>
      <c r="HR108" s="552"/>
      <c r="HS108" s="542"/>
      <c r="HT108" s="543">
        <v>101</v>
      </c>
      <c r="HU108" s="544">
        <f t="shared" si="210"/>
        <v>0</v>
      </c>
      <c r="HV108" s="544">
        <f t="shared" si="211"/>
        <v>0</v>
      </c>
      <c r="HW108" s="604"/>
      <c r="HX108" s="604"/>
      <c r="HY108" s="604"/>
      <c r="HZ108" s="604"/>
      <c r="IA108" s="604"/>
      <c r="IB108" s="604"/>
      <c r="IC108" s="604"/>
      <c r="ID108" s="604"/>
      <c r="IE108" s="495"/>
      <c r="IF108" s="662"/>
      <c r="IG108" s="542"/>
      <c r="IH108" s="543">
        <v>101</v>
      </c>
      <c r="II108" s="544">
        <f t="shared" si="212"/>
        <v>0</v>
      </c>
      <c r="IJ108" s="544">
        <f t="shared" si="213"/>
        <v>0</v>
      </c>
      <c r="IK108" s="604"/>
      <c r="IL108" s="604"/>
      <c r="IM108" s="604"/>
      <c r="IN108" s="604"/>
      <c r="IO108" s="604"/>
      <c r="IP108" s="604"/>
      <c r="IQ108" s="604"/>
      <c r="IR108" s="604"/>
      <c r="IS108" s="495"/>
    </row>
    <row r="109" spans="1:253" s="497" customFormat="1">
      <c r="A109" s="494"/>
      <c r="B109" s="528"/>
      <c r="C109" s="542"/>
      <c r="D109" s="543">
        <v>102</v>
      </c>
      <c r="E109" s="544">
        <f t="shared" si="178"/>
        <v>0</v>
      </c>
      <c r="F109" s="544">
        <f t="shared" si="179"/>
        <v>0</v>
      </c>
      <c r="G109" s="604"/>
      <c r="H109" s="604"/>
      <c r="I109" s="604"/>
      <c r="J109" s="604"/>
      <c r="K109" s="604"/>
      <c r="L109" s="604"/>
      <c r="M109" s="604"/>
      <c r="N109" s="604"/>
      <c r="O109" s="495"/>
      <c r="P109" s="494"/>
      <c r="Q109" s="542"/>
      <c r="R109" s="543">
        <v>102</v>
      </c>
      <c r="S109" s="544">
        <f t="shared" si="180"/>
        <v>0</v>
      </c>
      <c r="T109" s="544">
        <f t="shared" si="181"/>
        <v>0</v>
      </c>
      <c r="U109" s="604"/>
      <c r="V109" s="604"/>
      <c r="W109" s="604"/>
      <c r="X109" s="604"/>
      <c r="Y109" s="604"/>
      <c r="Z109" s="604"/>
      <c r="AA109" s="604"/>
      <c r="AB109" s="604"/>
      <c r="AC109" s="495"/>
      <c r="AD109" s="494"/>
      <c r="AE109" s="542"/>
      <c r="AF109" s="543">
        <v>102</v>
      </c>
      <c r="AG109" s="544">
        <f t="shared" si="182"/>
        <v>0</v>
      </c>
      <c r="AH109" s="544">
        <f t="shared" si="183"/>
        <v>0</v>
      </c>
      <c r="AI109" s="604"/>
      <c r="AJ109" s="604"/>
      <c r="AK109" s="604"/>
      <c r="AL109" s="604"/>
      <c r="AM109" s="604"/>
      <c r="AN109" s="604"/>
      <c r="AO109" s="604"/>
      <c r="AP109" s="604"/>
      <c r="AQ109" s="495"/>
      <c r="AR109" s="494"/>
      <c r="AS109" s="542"/>
      <c r="AT109" s="543">
        <v>102</v>
      </c>
      <c r="AU109" s="544">
        <f t="shared" si="184"/>
        <v>0</v>
      </c>
      <c r="AV109" s="544">
        <f t="shared" si="185"/>
        <v>0</v>
      </c>
      <c r="AW109" s="604"/>
      <c r="AX109" s="604"/>
      <c r="AY109" s="604"/>
      <c r="AZ109" s="604"/>
      <c r="BA109" s="604"/>
      <c r="BB109" s="604"/>
      <c r="BC109" s="604"/>
      <c r="BD109" s="604"/>
      <c r="BE109" s="495"/>
      <c r="BF109" s="494"/>
      <c r="BG109" s="542"/>
      <c r="BH109" s="543">
        <v>102</v>
      </c>
      <c r="BI109" s="544">
        <f t="shared" si="186"/>
        <v>0</v>
      </c>
      <c r="BJ109" s="544">
        <f t="shared" si="187"/>
        <v>0</v>
      </c>
      <c r="BK109" s="604"/>
      <c r="BL109" s="604"/>
      <c r="BM109" s="604"/>
      <c r="BN109" s="604"/>
      <c r="BO109" s="604"/>
      <c r="BP109" s="604"/>
      <c r="BQ109" s="604"/>
      <c r="BR109" s="604"/>
      <c r="BS109" s="495"/>
      <c r="BT109" s="494"/>
      <c r="BU109" s="542"/>
      <c r="BV109" s="543">
        <v>102</v>
      </c>
      <c r="BW109" s="544">
        <f t="shared" si="188"/>
        <v>0</v>
      </c>
      <c r="BX109" s="544">
        <f t="shared" si="189"/>
        <v>0</v>
      </c>
      <c r="BY109" s="604"/>
      <c r="BZ109" s="604"/>
      <c r="CA109" s="604"/>
      <c r="CB109" s="604"/>
      <c r="CC109" s="604"/>
      <c r="CD109" s="604"/>
      <c r="CE109" s="604"/>
      <c r="CF109" s="604"/>
      <c r="CG109" s="495"/>
      <c r="CH109" s="494"/>
      <c r="CI109" s="542"/>
      <c r="CJ109" s="543">
        <v>102</v>
      </c>
      <c r="CK109" s="544">
        <f t="shared" si="190"/>
        <v>0</v>
      </c>
      <c r="CL109" s="544">
        <f t="shared" si="191"/>
        <v>0</v>
      </c>
      <c r="CM109" s="604"/>
      <c r="CN109" s="604"/>
      <c r="CO109" s="604"/>
      <c r="CP109" s="604"/>
      <c r="CQ109" s="604"/>
      <c r="CR109" s="604"/>
      <c r="CS109" s="604"/>
      <c r="CT109" s="604"/>
      <c r="CU109" s="495"/>
      <c r="CV109" s="494"/>
      <c r="CW109" s="542"/>
      <c r="CX109" s="543">
        <v>102</v>
      </c>
      <c r="CY109" s="544">
        <f t="shared" si="192"/>
        <v>0</v>
      </c>
      <c r="CZ109" s="544">
        <f t="shared" si="193"/>
        <v>0</v>
      </c>
      <c r="DA109" s="604"/>
      <c r="DB109" s="604"/>
      <c r="DC109" s="604"/>
      <c r="DD109" s="604"/>
      <c r="DE109" s="604"/>
      <c r="DF109" s="604"/>
      <c r="DG109" s="604"/>
      <c r="DH109" s="604"/>
      <c r="DI109" s="495"/>
      <c r="DJ109" s="494"/>
      <c r="DK109" s="542"/>
      <c r="DL109" s="543">
        <v>102</v>
      </c>
      <c r="DM109" s="544">
        <f t="shared" si="194"/>
        <v>0</v>
      </c>
      <c r="DN109" s="544">
        <f t="shared" si="195"/>
        <v>0</v>
      </c>
      <c r="DO109" s="604"/>
      <c r="DP109" s="604"/>
      <c r="DQ109" s="604"/>
      <c r="DR109" s="604"/>
      <c r="DS109" s="604"/>
      <c r="DT109" s="604"/>
      <c r="DU109" s="604"/>
      <c r="DV109" s="604"/>
      <c r="DW109" s="495"/>
      <c r="DX109" s="494"/>
      <c r="DY109" s="542"/>
      <c r="DZ109" s="543">
        <v>102</v>
      </c>
      <c r="EA109" s="544">
        <f t="shared" si="196"/>
        <v>0</v>
      </c>
      <c r="EB109" s="544">
        <f t="shared" si="197"/>
        <v>0</v>
      </c>
      <c r="EC109" s="604"/>
      <c r="ED109" s="604"/>
      <c r="EE109" s="604"/>
      <c r="EF109" s="604"/>
      <c r="EG109" s="604"/>
      <c r="EH109" s="604"/>
      <c r="EI109" s="604"/>
      <c r="EJ109" s="604"/>
      <c r="EK109" s="495"/>
      <c r="EL109" s="494"/>
      <c r="EM109" s="542"/>
      <c r="EN109" s="543">
        <v>102</v>
      </c>
      <c r="EO109" s="544">
        <f t="shared" si="198"/>
        <v>0</v>
      </c>
      <c r="EP109" s="544">
        <f t="shared" si="199"/>
        <v>0</v>
      </c>
      <c r="EQ109" s="604"/>
      <c r="ER109" s="604"/>
      <c r="ES109" s="604"/>
      <c r="ET109" s="604"/>
      <c r="EU109" s="604"/>
      <c r="EV109" s="604"/>
      <c r="EW109" s="604"/>
      <c r="EX109" s="604"/>
      <c r="EY109" s="495"/>
      <c r="EZ109" s="622"/>
      <c r="FA109" s="542"/>
      <c r="FB109" s="543">
        <v>102</v>
      </c>
      <c r="FC109" s="544">
        <f t="shared" si="200"/>
        <v>0</v>
      </c>
      <c r="FD109" s="544">
        <f t="shared" si="201"/>
        <v>0</v>
      </c>
      <c r="FE109" s="604"/>
      <c r="FF109" s="604"/>
      <c r="FG109" s="604"/>
      <c r="FH109" s="604"/>
      <c r="FI109" s="604"/>
      <c r="FJ109" s="604"/>
      <c r="FK109" s="604"/>
      <c r="FL109" s="604"/>
      <c r="FM109" s="495"/>
      <c r="FO109" s="542"/>
      <c r="FP109" s="543">
        <v>102</v>
      </c>
      <c r="FQ109" s="544">
        <f t="shared" si="202"/>
        <v>0</v>
      </c>
      <c r="FR109" s="544">
        <f t="shared" si="203"/>
        <v>0</v>
      </c>
      <c r="FS109" s="604"/>
      <c r="FT109" s="604"/>
      <c r="FU109" s="604"/>
      <c r="FV109" s="604"/>
      <c r="FW109" s="604"/>
      <c r="FX109" s="604"/>
      <c r="FY109" s="604"/>
      <c r="FZ109" s="604"/>
      <c r="GA109" s="495"/>
      <c r="GB109" s="622"/>
      <c r="GC109" s="542"/>
      <c r="GD109" s="543">
        <v>102</v>
      </c>
      <c r="GE109" s="544">
        <f t="shared" si="204"/>
        <v>0</v>
      </c>
      <c r="GF109" s="544">
        <f t="shared" si="205"/>
        <v>0</v>
      </c>
      <c r="GG109" s="604"/>
      <c r="GH109" s="604"/>
      <c r="GI109" s="604"/>
      <c r="GJ109" s="604"/>
      <c r="GK109" s="604"/>
      <c r="GL109" s="604"/>
      <c r="GM109" s="604"/>
      <c r="GN109" s="604"/>
      <c r="GO109" s="495"/>
      <c r="GP109" s="551"/>
      <c r="GQ109" s="542"/>
      <c r="GR109" s="543">
        <v>102</v>
      </c>
      <c r="GS109" s="544">
        <f t="shared" si="206"/>
        <v>0</v>
      </c>
      <c r="GT109" s="544">
        <f t="shared" si="207"/>
        <v>0</v>
      </c>
      <c r="GU109" s="604"/>
      <c r="GV109" s="604"/>
      <c r="GW109" s="604"/>
      <c r="GX109" s="604"/>
      <c r="GY109" s="604"/>
      <c r="GZ109" s="604"/>
      <c r="HA109" s="604"/>
      <c r="HB109" s="604"/>
      <c r="HC109" s="495"/>
      <c r="HD109" s="552"/>
      <c r="HE109" s="542"/>
      <c r="HF109" s="543">
        <v>102</v>
      </c>
      <c r="HG109" s="544">
        <f t="shared" si="208"/>
        <v>0</v>
      </c>
      <c r="HH109" s="544">
        <f t="shared" si="209"/>
        <v>0</v>
      </c>
      <c r="HI109" s="604"/>
      <c r="HJ109" s="604"/>
      <c r="HK109" s="604"/>
      <c r="HL109" s="604"/>
      <c r="HM109" s="604"/>
      <c r="HN109" s="604"/>
      <c r="HO109" s="604"/>
      <c r="HP109" s="604"/>
      <c r="HQ109" s="495"/>
      <c r="HR109" s="552"/>
      <c r="HS109" s="542"/>
      <c r="HT109" s="543">
        <v>102</v>
      </c>
      <c r="HU109" s="544">
        <f t="shared" si="210"/>
        <v>0</v>
      </c>
      <c r="HV109" s="544">
        <f t="shared" si="211"/>
        <v>0</v>
      </c>
      <c r="HW109" s="604"/>
      <c r="HX109" s="604"/>
      <c r="HY109" s="604"/>
      <c r="HZ109" s="604"/>
      <c r="IA109" s="604"/>
      <c r="IB109" s="604"/>
      <c r="IC109" s="604"/>
      <c r="ID109" s="604"/>
      <c r="IE109" s="495"/>
      <c r="IF109" s="662"/>
      <c r="IG109" s="542"/>
      <c r="IH109" s="543">
        <v>102</v>
      </c>
      <c r="II109" s="544">
        <f t="shared" si="212"/>
        <v>0</v>
      </c>
      <c r="IJ109" s="544">
        <f t="shared" si="213"/>
        <v>0</v>
      </c>
      <c r="IK109" s="604"/>
      <c r="IL109" s="604"/>
      <c r="IM109" s="604"/>
      <c r="IN109" s="604"/>
      <c r="IO109" s="604"/>
      <c r="IP109" s="604"/>
      <c r="IQ109" s="604"/>
      <c r="IR109" s="604"/>
      <c r="IS109" s="495"/>
    </row>
    <row r="110" spans="1:253" s="497" customFormat="1">
      <c r="A110" s="494"/>
      <c r="B110" s="528"/>
      <c r="C110" s="542"/>
      <c r="D110" s="543">
        <v>103</v>
      </c>
      <c r="E110" s="544">
        <f t="shared" si="178"/>
        <v>0</v>
      </c>
      <c r="F110" s="544">
        <f t="shared" si="179"/>
        <v>0</v>
      </c>
      <c r="G110" s="495"/>
      <c r="H110" s="2447"/>
      <c r="I110" s="2447"/>
      <c r="J110" s="2447"/>
      <c r="K110" s="671"/>
      <c r="L110" s="671"/>
      <c r="M110" s="671"/>
      <c r="N110" s="671"/>
      <c r="O110" s="495"/>
      <c r="P110" s="494"/>
      <c r="Q110" s="542"/>
      <c r="R110" s="543">
        <v>103</v>
      </c>
      <c r="S110" s="544">
        <f t="shared" si="180"/>
        <v>0</v>
      </c>
      <c r="T110" s="544">
        <f t="shared" si="181"/>
        <v>0</v>
      </c>
      <c r="U110" s="495"/>
      <c r="V110" s="2447"/>
      <c r="W110" s="2447"/>
      <c r="X110" s="2447"/>
      <c r="Y110" s="671"/>
      <c r="Z110" s="671"/>
      <c r="AA110" s="671"/>
      <c r="AB110" s="671"/>
      <c r="AC110" s="495"/>
      <c r="AD110" s="494"/>
      <c r="AE110" s="542"/>
      <c r="AF110" s="543">
        <v>103</v>
      </c>
      <c r="AG110" s="544">
        <f t="shared" si="182"/>
        <v>0</v>
      </c>
      <c r="AH110" s="544">
        <f t="shared" si="183"/>
        <v>0</v>
      </c>
      <c r="AI110" s="495"/>
      <c r="AJ110" s="2447"/>
      <c r="AK110" s="2447"/>
      <c r="AL110" s="2447"/>
      <c r="AM110" s="671"/>
      <c r="AN110" s="671"/>
      <c r="AO110" s="671"/>
      <c r="AP110" s="671"/>
      <c r="AQ110" s="495"/>
      <c r="AR110" s="494"/>
      <c r="AS110" s="542"/>
      <c r="AT110" s="543">
        <v>103</v>
      </c>
      <c r="AU110" s="544">
        <f t="shared" si="184"/>
        <v>0</v>
      </c>
      <c r="AV110" s="544">
        <f t="shared" si="185"/>
        <v>0</v>
      </c>
      <c r="AW110" s="495"/>
      <c r="AX110" s="2447"/>
      <c r="AY110" s="2447"/>
      <c r="AZ110" s="2447"/>
      <c r="BA110" s="671"/>
      <c r="BB110" s="671"/>
      <c r="BC110" s="671"/>
      <c r="BD110" s="671"/>
      <c r="BE110" s="495"/>
      <c r="BF110" s="494"/>
      <c r="BG110" s="542"/>
      <c r="BH110" s="543">
        <v>103</v>
      </c>
      <c r="BI110" s="544">
        <f t="shared" si="186"/>
        <v>0</v>
      </c>
      <c r="BJ110" s="544">
        <f t="shared" si="187"/>
        <v>0</v>
      </c>
      <c r="BK110" s="495"/>
      <c r="BL110" s="2447"/>
      <c r="BM110" s="2447"/>
      <c r="BN110" s="2447"/>
      <c r="BO110" s="671"/>
      <c r="BP110" s="671"/>
      <c r="BQ110" s="671"/>
      <c r="BR110" s="671"/>
      <c r="BS110" s="495"/>
      <c r="BT110" s="494"/>
      <c r="BU110" s="542"/>
      <c r="BV110" s="543">
        <v>103</v>
      </c>
      <c r="BW110" s="544">
        <f t="shared" si="188"/>
        <v>0</v>
      </c>
      <c r="BX110" s="544">
        <f t="shared" si="189"/>
        <v>0</v>
      </c>
      <c r="BY110" s="495"/>
      <c r="BZ110" s="2447"/>
      <c r="CA110" s="2447"/>
      <c r="CB110" s="2447"/>
      <c r="CC110" s="671"/>
      <c r="CD110" s="671"/>
      <c r="CE110" s="671"/>
      <c r="CF110" s="671"/>
      <c r="CG110" s="495"/>
      <c r="CH110" s="494"/>
      <c r="CI110" s="542"/>
      <c r="CJ110" s="543">
        <v>103</v>
      </c>
      <c r="CK110" s="544">
        <f t="shared" si="190"/>
        <v>0</v>
      </c>
      <c r="CL110" s="544">
        <f t="shared" si="191"/>
        <v>0</v>
      </c>
      <c r="CM110" s="495"/>
      <c r="CN110" s="2447"/>
      <c r="CO110" s="2447"/>
      <c r="CP110" s="2447"/>
      <c r="CQ110" s="671"/>
      <c r="CR110" s="671"/>
      <c r="CS110" s="671"/>
      <c r="CT110" s="671"/>
      <c r="CU110" s="495"/>
      <c r="CV110" s="494"/>
      <c r="CW110" s="542"/>
      <c r="CX110" s="543">
        <v>103</v>
      </c>
      <c r="CY110" s="544">
        <f t="shared" si="192"/>
        <v>0</v>
      </c>
      <c r="CZ110" s="544">
        <f t="shared" si="193"/>
        <v>0</v>
      </c>
      <c r="DA110" s="495"/>
      <c r="DB110" s="2447"/>
      <c r="DC110" s="2447"/>
      <c r="DD110" s="2447"/>
      <c r="DE110" s="671"/>
      <c r="DF110" s="671"/>
      <c r="DG110" s="671"/>
      <c r="DH110" s="671"/>
      <c r="DI110" s="495"/>
      <c r="DJ110" s="494"/>
      <c r="DK110" s="542"/>
      <c r="DL110" s="543">
        <v>103</v>
      </c>
      <c r="DM110" s="544">
        <f t="shared" si="194"/>
        <v>0</v>
      </c>
      <c r="DN110" s="544">
        <f t="shared" si="195"/>
        <v>0</v>
      </c>
      <c r="DO110" s="495"/>
      <c r="DP110" s="2447"/>
      <c r="DQ110" s="2447"/>
      <c r="DR110" s="2447"/>
      <c r="DS110" s="671"/>
      <c r="DT110" s="671"/>
      <c r="DU110" s="671"/>
      <c r="DV110" s="671"/>
      <c r="DW110" s="495"/>
      <c r="DX110" s="494"/>
      <c r="DY110" s="542"/>
      <c r="DZ110" s="543">
        <v>103</v>
      </c>
      <c r="EA110" s="544">
        <f t="shared" si="196"/>
        <v>0</v>
      </c>
      <c r="EB110" s="544">
        <f t="shared" si="197"/>
        <v>0</v>
      </c>
      <c r="EC110" s="495"/>
      <c r="ED110" s="2447"/>
      <c r="EE110" s="2447"/>
      <c r="EF110" s="2447"/>
      <c r="EG110" s="671"/>
      <c r="EH110" s="671"/>
      <c r="EI110" s="671"/>
      <c r="EJ110" s="671"/>
      <c r="EK110" s="495"/>
      <c r="EL110" s="494"/>
      <c r="EM110" s="542"/>
      <c r="EN110" s="543">
        <v>103</v>
      </c>
      <c r="EO110" s="544">
        <f t="shared" si="198"/>
        <v>0</v>
      </c>
      <c r="EP110" s="544">
        <f t="shared" si="199"/>
        <v>0</v>
      </c>
      <c r="EQ110" s="495"/>
      <c r="ER110" s="2447"/>
      <c r="ES110" s="2447"/>
      <c r="ET110" s="2447"/>
      <c r="EU110" s="671"/>
      <c r="EV110" s="671"/>
      <c r="EW110" s="671"/>
      <c r="EX110" s="671"/>
      <c r="EY110" s="495"/>
      <c r="EZ110" s="622"/>
      <c r="FA110" s="542"/>
      <c r="FB110" s="543">
        <v>103</v>
      </c>
      <c r="FC110" s="544">
        <f t="shared" si="200"/>
        <v>0</v>
      </c>
      <c r="FD110" s="544">
        <f t="shared" si="201"/>
        <v>0</v>
      </c>
      <c r="FE110" s="495"/>
      <c r="FF110" s="2447"/>
      <c r="FG110" s="2447"/>
      <c r="FH110" s="2447"/>
      <c r="FI110" s="671"/>
      <c r="FJ110" s="671"/>
      <c r="FK110" s="671"/>
      <c r="FL110" s="671"/>
      <c r="FM110" s="495"/>
      <c r="FO110" s="542"/>
      <c r="FP110" s="543">
        <v>103</v>
      </c>
      <c r="FQ110" s="544">
        <f t="shared" si="202"/>
        <v>0</v>
      </c>
      <c r="FR110" s="544">
        <f t="shared" si="203"/>
        <v>0</v>
      </c>
      <c r="FS110" s="495"/>
      <c r="FT110" s="2447"/>
      <c r="FU110" s="2447"/>
      <c r="FV110" s="2447"/>
      <c r="FW110" s="671"/>
      <c r="FX110" s="671"/>
      <c r="FY110" s="671"/>
      <c r="FZ110" s="671"/>
      <c r="GA110" s="495"/>
      <c r="GB110" s="622"/>
      <c r="GC110" s="542"/>
      <c r="GD110" s="543">
        <v>103</v>
      </c>
      <c r="GE110" s="544">
        <f t="shared" si="204"/>
        <v>0</v>
      </c>
      <c r="GF110" s="544">
        <f t="shared" si="205"/>
        <v>0</v>
      </c>
      <c r="GG110" s="495"/>
      <c r="GH110" s="2447"/>
      <c r="GI110" s="2447"/>
      <c r="GJ110" s="2447"/>
      <c r="GK110" s="671"/>
      <c r="GL110" s="671"/>
      <c r="GM110" s="671"/>
      <c r="GN110" s="671"/>
      <c r="GO110" s="495"/>
      <c r="GP110" s="551"/>
      <c r="GQ110" s="542"/>
      <c r="GR110" s="543">
        <v>103</v>
      </c>
      <c r="GS110" s="544">
        <f t="shared" si="206"/>
        <v>0</v>
      </c>
      <c r="GT110" s="544">
        <f t="shared" si="207"/>
        <v>0</v>
      </c>
      <c r="GU110" s="495"/>
      <c r="GV110" s="2447"/>
      <c r="GW110" s="2447"/>
      <c r="GX110" s="2447"/>
      <c r="GY110" s="671"/>
      <c r="GZ110" s="671"/>
      <c r="HA110" s="671"/>
      <c r="HB110" s="671"/>
      <c r="HC110" s="495"/>
      <c r="HD110" s="552"/>
      <c r="HE110" s="542"/>
      <c r="HF110" s="543">
        <v>103</v>
      </c>
      <c r="HG110" s="544">
        <f t="shared" si="208"/>
        <v>0</v>
      </c>
      <c r="HH110" s="544">
        <f t="shared" si="209"/>
        <v>0</v>
      </c>
      <c r="HI110" s="495"/>
      <c r="HJ110" s="2447"/>
      <c r="HK110" s="2447"/>
      <c r="HL110" s="2447"/>
      <c r="HM110" s="671"/>
      <c r="HN110" s="671"/>
      <c r="HO110" s="671"/>
      <c r="HP110" s="671"/>
      <c r="HQ110" s="495"/>
      <c r="HR110" s="552"/>
      <c r="HS110" s="542"/>
      <c r="HT110" s="543">
        <v>103</v>
      </c>
      <c r="HU110" s="544">
        <f t="shared" si="210"/>
        <v>0</v>
      </c>
      <c r="HV110" s="544">
        <f t="shared" si="211"/>
        <v>0</v>
      </c>
      <c r="HW110" s="495"/>
      <c r="HX110" s="2447"/>
      <c r="HY110" s="2447"/>
      <c r="HZ110" s="2447"/>
      <c r="IA110" s="671"/>
      <c r="IB110" s="671"/>
      <c r="IC110" s="671"/>
      <c r="ID110" s="671"/>
      <c r="IE110" s="495"/>
      <c r="IG110" s="542"/>
      <c r="IH110" s="543">
        <v>103</v>
      </c>
      <c r="II110" s="544">
        <f t="shared" si="212"/>
        <v>0</v>
      </c>
      <c r="IJ110" s="544">
        <f t="shared" si="213"/>
        <v>0</v>
      </c>
      <c r="IK110" s="495"/>
      <c r="IL110" s="2447"/>
      <c r="IM110" s="2447"/>
      <c r="IN110" s="2447"/>
      <c r="IO110" s="671"/>
      <c r="IP110" s="671"/>
      <c r="IQ110" s="671"/>
      <c r="IR110" s="671"/>
      <c r="IS110" s="495"/>
    </row>
    <row r="111" spans="1:253" s="497" customFormat="1">
      <c r="A111" s="494"/>
      <c r="B111" s="528"/>
      <c r="C111" s="542"/>
      <c r="D111" s="543">
        <v>104</v>
      </c>
      <c r="E111" s="544">
        <f t="shared" si="178"/>
        <v>0</v>
      </c>
      <c r="F111" s="544">
        <f t="shared" si="179"/>
        <v>0</v>
      </c>
      <c r="G111" s="672"/>
      <c r="H111" s="672"/>
      <c r="I111" s="672"/>
      <c r="J111" s="672"/>
      <c r="K111" s="672"/>
      <c r="L111" s="672"/>
      <c r="M111" s="672"/>
      <c r="N111" s="672"/>
      <c r="O111" s="495"/>
      <c r="P111" s="494"/>
      <c r="Q111" s="542"/>
      <c r="R111" s="543">
        <v>104</v>
      </c>
      <c r="S111" s="544">
        <f t="shared" si="180"/>
        <v>0</v>
      </c>
      <c r="T111" s="544">
        <f t="shared" si="181"/>
        <v>0</v>
      </c>
      <c r="U111" s="672"/>
      <c r="V111" s="672"/>
      <c r="W111" s="672"/>
      <c r="X111" s="672"/>
      <c r="Y111" s="672"/>
      <c r="Z111" s="672"/>
      <c r="AA111" s="672"/>
      <c r="AB111" s="672"/>
      <c r="AC111" s="495"/>
      <c r="AD111" s="494"/>
      <c r="AE111" s="542"/>
      <c r="AF111" s="543">
        <v>104</v>
      </c>
      <c r="AG111" s="544">
        <f t="shared" si="182"/>
        <v>0</v>
      </c>
      <c r="AH111" s="544">
        <f t="shared" si="183"/>
        <v>0</v>
      </c>
      <c r="AI111" s="672"/>
      <c r="AJ111" s="672"/>
      <c r="AK111" s="672"/>
      <c r="AL111" s="672"/>
      <c r="AM111" s="672"/>
      <c r="AN111" s="672"/>
      <c r="AO111" s="672"/>
      <c r="AP111" s="672"/>
      <c r="AQ111" s="495"/>
      <c r="AR111" s="494"/>
      <c r="AS111" s="542"/>
      <c r="AT111" s="543">
        <v>104</v>
      </c>
      <c r="AU111" s="544">
        <f t="shared" si="184"/>
        <v>0</v>
      </c>
      <c r="AV111" s="544">
        <f t="shared" si="185"/>
        <v>0</v>
      </c>
      <c r="AW111" s="672"/>
      <c r="AX111" s="672"/>
      <c r="AY111" s="672"/>
      <c r="AZ111" s="672"/>
      <c r="BA111" s="672"/>
      <c r="BB111" s="672"/>
      <c r="BC111" s="672"/>
      <c r="BD111" s="672"/>
      <c r="BE111" s="495"/>
      <c r="BF111" s="494"/>
      <c r="BG111" s="542"/>
      <c r="BH111" s="543">
        <v>104</v>
      </c>
      <c r="BI111" s="544">
        <f t="shared" si="186"/>
        <v>0</v>
      </c>
      <c r="BJ111" s="544">
        <f t="shared" si="187"/>
        <v>0</v>
      </c>
      <c r="BK111" s="672"/>
      <c r="BL111" s="672"/>
      <c r="BM111" s="672"/>
      <c r="BN111" s="672"/>
      <c r="BO111" s="672"/>
      <c r="BP111" s="672"/>
      <c r="BQ111" s="672"/>
      <c r="BR111" s="672"/>
      <c r="BS111" s="495"/>
      <c r="BT111" s="494"/>
      <c r="BU111" s="542"/>
      <c r="BV111" s="543">
        <v>104</v>
      </c>
      <c r="BW111" s="544">
        <f t="shared" si="188"/>
        <v>0</v>
      </c>
      <c r="BX111" s="544">
        <f t="shared" si="189"/>
        <v>0</v>
      </c>
      <c r="BY111" s="672"/>
      <c r="BZ111" s="672"/>
      <c r="CA111" s="672"/>
      <c r="CB111" s="672"/>
      <c r="CC111" s="672"/>
      <c r="CD111" s="672"/>
      <c r="CE111" s="672"/>
      <c r="CF111" s="672"/>
      <c r="CG111" s="495"/>
      <c r="CH111" s="494"/>
      <c r="CI111" s="542"/>
      <c r="CJ111" s="543">
        <v>104</v>
      </c>
      <c r="CK111" s="544">
        <f t="shared" si="190"/>
        <v>0</v>
      </c>
      <c r="CL111" s="544">
        <f t="shared" si="191"/>
        <v>0</v>
      </c>
      <c r="CM111" s="672"/>
      <c r="CN111" s="672"/>
      <c r="CO111" s="672"/>
      <c r="CP111" s="672"/>
      <c r="CQ111" s="672"/>
      <c r="CR111" s="672"/>
      <c r="CS111" s="672"/>
      <c r="CT111" s="672"/>
      <c r="CU111" s="495"/>
      <c r="CV111" s="494"/>
      <c r="CW111" s="542"/>
      <c r="CX111" s="543">
        <v>104</v>
      </c>
      <c r="CY111" s="544">
        <f t="shared" si="192"/>
        <v>0</v>
      </c>
      <c r="CZ111" s="544">
        <f t="shared" si="193"/>
        <v>0</v>
      </c>
      <c r="DA111" s="672"/>
      <c r="DB111" s="672"/>
      <c r="DC111" s="672"/>
      <c r="DD111" s="672"/>
      <c r="DE111" s="672"/>
      <c r="DF111" s="672"/>
      <c r="DG111" s="672"/>
      <c r="DH111" s="672"/>
      <c r="DI111" s="495"/>
      <c r="DJ111" s="494"/>
      <c r="DK111" s="542"/>
      <c r="DL111" s="543">
        <v>104</v>
      </c>
      <c r="DM111" s="544">
        <f t="shared" si="194"/>
        <v>0</v>
      </c>
      <c r="DN111" s="544">
        <f t="shared" si="195"/>
        <v>0</v>
      </c>
      <c r="DO111" s="672"/>
      <c r="DP111" s="672"/>
      <c r="DQ111" s="672"/>
      <c r="DR111" s="672"/>
      <c r="DS111" s="672"/>
      <c r="DT111" s="672"/>
      <c r="DU111" s="672"/>
      <c r="DV111" s="672"/>
      <c r="DW111" s="495"/>
      <c r="DX111" s="494"/>
      <c r="DY111" s="542"/>
      <c r="DZ111" s="543">
        <v>104</v>
      </c>
      <c r="EA111" s="544">
        <f t="shared" si="196"/>
        <v>0</v>
      </c>
      <c r="EB111" s="544">
        <f t="shared" si="197"/>
        <v>0</v>
      </c>
      <c r="EC111" s="672"/>
      <c r="ED111" s="672"/>
      <c r="EE111" s="672"/>
      <c r="EF111" s="672"/>
      <c r="EG111" s="672"/>
      <c r="EH111" s="672"/>
      <c r="EI111" s="672"/>
      <c r="EJ111" s="672"/>
      <c r="EK111" s="495"/>
      <c r="EL111" s="494"/>
      <c r="EM111" s="542"/>
      <c r="EN111" s="543">
        <v>104</v>
      </c>
      <c r="EO111" s="544">
        <f t="shared" si="198"/>
        <v>0</v>
      </c>
      <c r="EP111" s="544">
        <f t="shared" si="199"/>
        <v>0</v>
      </c>
      <c r="EQ111" s="672"/>
      <c r="ER111" s="672"/>
      <c r="ES111" s="672"/>
      <c r="ET111" s="672"/>
      <c r="EU111" s="672"/>
      <c r="EV111" s="672"/>
      <c r="EW111" s="672"/>
      <c r="EX111" s="672"/>
      <c r="EY111" s="495"/>
      <c r="EZ111" s="622"/>
      <c r="FA111" s="542"/>
      <c r="FB111" s="543">
        <v>104</v>
      </c>
      <c r="FC111" s="544">
        <f t="shared" si="200"/>
        <v>0</v>
      </c>
      <c r="FD111" s="544">
        <f t="shared" si="201"/>
        <v>0</v>
      </c>
      <c r="FE111" s="672"/>
      <c r="FF111" s="672"/>
      <c r="FG111" s="672"/>
      <c r="FH111" s="672"/>
      <c r="FI111" s="672"/>
      <c r="FJ111" s="672"/>
      <c r="FK111" s="672"/>
      <c r="FL111" s="672"/>
      <c r="FM111" s="495"/>
      <c r="FO111" s="542"/>
      <c r="FP111" s="543">
        <v>104</v>
      </c>
      <c r="FQ111" s="544">
        <f t="shared" si="202"/>
        <v>0</v>
      </c>
      <c r="FR111" s="544">
        <f t="shared" si="203"/>
        <v>0</v>
      </c>
      <c r="FS111" s="672"/>
      <c r="FT111" s="672"/>
      <c r="FU111" s="672"/>
      <c r="FV111" s="672"/>
      <c r="FW111" s="672"/>
      <c r="FX111" s="672"/>
      <c r="FY111" s="672"/>
      <c r="FZ111" s="672"/>
      <c r="GA111" s="495"/>
      <c r="GB111" s="622"/>
      <c r="GC111" s="542"/>
      <c r="GD111" s="543">
        <v>104</v>
      </c>
      <c r="GE111" s="544">
        <f t="shared" si="204"/>
        <v>0</v>
      </c>
      <c r="GF111" s="544">
        <f t="shared" si="205"/>
        <v>0</v>
      </c>
      <c r="GG111" s="672"/>
      <c r="GH111" s="672"/>
      <c r="GI111" s="672"/>
      <c r="GJ111" s="672"/>
      <c r="GK111" s="672"/>
      <c r="GL111" s="672"/>
      <c r="GM111" s="672"/>
      <c r="GN111" s="672"/>
      <c r="GO111" s="495"/>
      <c r="GP111" s="551"/>
      <c r="GQ111" s="542"/>
      <c r="GR111" s="543">
        <v>104</v>
      </c>
      <c r="GS111" s="544">
        <f t="shared" si="206"/>
        <v>0</v>
      </c>
      <c r="GT111" s="544">
        <f t="shared" si="207"/>
        <v>0</v>
      </c>
      <c r="GU111" s="672"/>
      <c r="GV111" s="672"/>
      <c r="GW111" s="672"/>
      <c r="GX111" s="672"/>
      <c r="GY111" s="672"/>
      <c r="GZ111" s="672"/>
      <c r="HA111" s="672"/>
      <c r="HB111" s="672"/>
      <c r="HC111" s="495"/>
      <c r="HD111" s="552"/>
      <c r="HE111" s="542"/>
      <c r="HF111" s="543">
        <v>104</v>
      </c>
      <c r="HG111" s="544">
        <f t="shared" si="208"/>
        <v>0</v>
      </c>
      <c r="HH111" s="544">
        <f t="shared" si="209"/>
        <v>0</v>
      </c>
      <c r="HI111" s="672"/>
      <c r="HJ111" s="672"/>
      <c r="HK111" s="672"/>
      <c r="HL111" s="672"/>
      <c r="HM111" s="672"/>
      <c r="HN111" s="672"/>
      <c r="HO111" s="672"/>
      <c r="HP111" s="672"/>
      <c r="HQ111" s="495"/>
      <c r="HR111" s="552"/>
      <c r="HS111" s="542"/>
      <c r="HT111" s="543">
        <v>104</v>
      </c>
      <c r="HU111" s="544">
        <f t="shared" si="210"/>
        <v>0</v>
      </c>
      <c r="HV111" s="544">
        <f t="shared" si="211"/>
        <v>0</v>
      </c>
      <c r="HW111" s="672"/>
      <c r="HX111" s="672"/>
      <c r="HY111" s="672"/>
      <c r="HZ111" s="672"/>
      <c r="IA111" s="672"/>
      <c r="IB111" s="672"/>
      <c r="IC111" s="672"/>
      <c r="ID111" s="672"/>
      <c r="IE111" s="495"/>
      <c r="IF111" s="553"/>
      <c r="IG111" s="542"/>
      <c r="IH111" s="543">
        <v>104</v>
      </c>
      <c r="II111" s="544">
        <f t="shared" si="212"/>
        <v>0</v>
      </c>
      <c r="IJ111" s="544">
        <f t="shared" si="213"/>
        <v>0</v>
      </c>
      <c r="IK111" s="672"/>
      <c r="IL111" s="672"/>
      <c r="IM111" s="672"/>
      <c r="IN111" s="672"/>
      <c r="IO111" s="672"/>
      <c r="IP111" s="672"/>
      <c r="IQ111" s="672"/>
      <c r="IR111" s="672"/>
      <c r="IS111" s="495"/>
    </row>
    <row r="112" spans="1:253" s="497" customFormat="1">
      <c r="A112" s="494"/>
      <c r="B112" s="528"/>
      <c r="C112" s="542"/>
      <c r="D112" s="543">
        <v>105</v>
      </c>
      <c r="E112" s="544">
        <f t="shared" si="178"/>
        <v>0</v>
      </c>
      <c r="F112" s="544">
        <f t="shared" si="179"/>
        <v>0</v>
      </c>
      <c r="G112" s="604"/>
      <c r="H112" s="604"/>
      <c r="I112" s="604"/>
      <c r="J112" s="604"/>
      <c r="K112" s="604"/>
      <c r="L112" s="604"/>
      <c r="M112" s="604"/>
      <c r="N112" s="604" t="s">
        <v>261</v>
      </c>
      <c r="O112" s="495"/>
      <c r="P112" s="494"/>
      <c r="Q112" s="542"/>
      <c r="R112" s="543">
        <v>105</v>
      </c>
      <c r="S112" s="544">
        <f t="shared" si="180"/>
        <v>0</v>
      </c>
      <c r="T112" s="544">
        <f t="shared" si="181"/>
        <v>0</v>
      </c>
      <c r="U112" s="604"/>
      <c r="V112" s="604"/>
      <c r="W112" s="604"/>
      <c r="X112" s="604"/>
      <c r="Y112" s="604"/>
      <c r="Z112" s="604"/>
      <c r="AA112" s="604"/>
      <c r="AB112" s="604" t="s">
        <v>261</v>
      </c>
      <c r="AC112" s="495"/>
      <c r="AD112" s="494"/>
      <c r="AE112" s="542"/>
      <c r="AF112" s="543">
        <v>105</v>
      </c>
      <c r="AG112" s="544">
        <f t="shared" si="182"/>
        <v>0</v>
      </c>
      <c r="AH112" s="544">
        <f t="shared" si="183"/>
        <v>0</v>
      </c>
      <c r="AI112" s="604"/>
      <c r="AJ112" s="604"/>
      <c r="AK112" s="604"/>
      <c r="AL112" s="604"/>
      <c r="AM112" s="604"/>
      <c r="AN112" s="604"/>
      <c r="AO112" s="604"/>
      <c r="AP112" s="604" t="s">
        <v>261</v>
      </c>
      <c r="AQ112" s="495"/>
      <c r="AR112" s="494"/>
      <c r="AS112" s="542"/>
      <c r="AT112" s="543">
        <v>105</v>
      </c>
      <c r="AU112" s="544">
        <f t="shared" si="184"/>
        <v>0</v>
      </c>
      <c r="AV112" s="544">
        <f t="shared" si="185"/>
        <v>0</v>
      </c>
      <c r="AW112" s="604"/>
      <c r="AX112" s="604"/>
      <c r="AY112" s="604"/>
      <c r="AZ112" s="604"/>
      <c r="BA112" s="604"/>
      <c r="BB112" s="604"/>
      <c r="BC112" s="604"/>
      <c r="BD112" s="604" t="s">
        <v>261</v>
      </c>
      <c r="BE112" s="495"/>
      <c r="BF112" s="494"/>
      <c r="BG112" s="542"/>
      <c r="BH112" s="543">
        <v>105</v>
      </c>
      <c r="BI112" s="544">
        <f t="shared" si="186"/>
        <v>0</v>
      </c>
      <c r="BJ112" s="544">
        <f t="shared" si="187"/>
        <v>0</v>
      </c>
      <c r="BK112" s="604"/>
      <c r="BL112" s="604"/>
      <c r="BM112" s="604"/>
      <c r="BN112" s="604"/>
      <c r="BO112" s="604"/>
      <c r="BP112" s="604"/>
      <c r="BQ112" s="604"/>
      <c r="BR112" s="604" t="s">
        <v>261</v>
      </c>
      <c r="BS112" s="495"/>
      <c r="BT112" s="494"/>
      <c r="BU112" s="542"/>
      <c r="BV112" s="543">
        <v>105</v>
      </c>
      <c r="BW112" s="544">
        <f t="shared" si="188"/>
        <v>0</v>
      </c>
      <c r="BX112" s="544">
        <f t="shared" si="189"/>
        <v>0</v>
      </c>
      <c r="BY112" s="604"/>
      <c r="BZ112" s="604"/>
      <c r="CA112" s="604"/>
      <c r="CB112" s="604"/>
      <c r="CC112" s="604"/>
      <c r="CD112" s="604"/>
      <c r="CE112" s="604"/>
      <c r="CF112" s="604" t="s">
        <v>261</v>
      </c>
      <c r="CG112" s="495"/>
      <c r="CH112" s="494"/>
      <c r="CI112" s="542"/>
      <c r="CJ112" s="543">
        <v>105</v>
      </c>
      <c r="CK112" s="544">
        <f t="shared" si="190"/>
        <v>0</v>
      </c>
      <c r="CL112" s="544">
        <f t="shared" si="191"/>
        <v>0</v>
      </c>
      <c r="CM112" s="604"/>
      <c r="CN112" s="604"/>
      <c r="CO112" s="604"/>
      <c r="CP112" s="604"/>
      <c r="CQ112" s="604"/>
      <c r="CR112" s="604"/>
      <c r="CS112" s="604"/>
      <c r="CT112" s="604" t="s">
        <v>261</v>
      </c>
      <c r="CU112" s="495"/>
      <c r="CV112" s="494"/>
      <c r="CW112" s="542"/>
      <c r="CX112" s="543">
        <v>105</v>
      </c>
      <c r="CY112" s="544">
        <f t="shared" si="192"/>
        <v>0</v>
      </c>
      <c r="CZ112" s="544">
        <f t="shared" si="193"/>
        <v>0</v>
      </c>
      <c r="DA112" s="604"/>
      <c r="DB112" s="604"/>
      <c r="DC112" s="604"/>
      <c r="DD112" s="604"/>
      <c r="DE112" s="604"/>
      <c r="DF112" s="604"/>
      <c r="DG112" s="604"/>
      <c r="DH112" s="604" t="s">
        <v>261</v>
      </c>
      <c r="DI112" s="495"/>
      <c r="DJ112" s="494"/>
      <c r="DK112" s="542"/>
      <c r="DL112" s="543">
        <v>105</v>
      </c>
      <c r="DM112" s="544">
        <f t="shared" si="194"/>
        <v>0</v>
      </c>
      <c r="DN112" s="544">
        <f t="shared" si="195"/>
        <v>0</v>
      </c>
      <c r="DO112" s="604"/>
      <c r="DP112" s="604"/>
      <c r="DQ112" s="604"/>
      <c r="DR112" s="604"/>
      <c r="DS112" s="604"/>
      <c r="DT112" s="604"/>
      <c r="DU112" s="604"/>
      <c r="DV112" s="604" t="s">
        <v>261</v>
      </c>
      <c r="DW112" s="495"/>
      <c r="DX112" s="494"/>
      <c r="DY112" s="542"/>
      <c r="DZ112" s="543">
        <v>105</v>
      </c>
      <c r="EA112" s="544">
        <f t="shared" si="196"/>
        <v>0</v>
      </c>
      <c r="EB112" s="544">
        <f t="shared" si="197"/>
        <v>0</v>
      </c>
      <c r="EC112" s="604"/>
      <c r="ED112" s="604"/>
      <c r="EE112" s="604"/>
      <c r="EF112" s="604"/>
      <c r="EG112" s="604"/>
      <c r="EH112" s="604"/>
      <c r="EI112" s="604"/>
      <c r="EJ112" s="604" t="s">
        <v>261</v>
      </c>
      <c r="EK112" s="495"/>
      <c r="EL112" s="494"/>
      <c r="EM112" s="542"/>
      <c r="EN112" s="543">
        <v>105</v>
      </c>
      <c r="EO112" s="544">
        <f t="shared" si="198"/>
        <v>0</v>
      </c>
      <c r="EP112" s="544">
        <f t="shared" si="199"/>
        <v>0</v>
      </c>
      <c r="EQ112" s="604"/>
      <c r="ER112" s="604"/>
      <c r="ES112" s="604"/>
      <c r="ET112" s="604"/>
      <c r="EU112" s="604"/>
      <c r="EV112" s="604"/>
      <c r="EW112" s="604"/>
      <c r="EX112" s="604" t="s">
        <v>261</v>
      </c>
      <c r="EY112" s="495"/>
      <c r="EZ112" s="622"/>
      <c r="FA112" s="542"/>
      <c r="FB112" s="543">
        <v>105</v>
      </c>
      <c r="FC112" s="544">
        <f t="shared" si="200"/>
        <v>0</v>
      </c>
      <c r="FD112" s="544">
        <f t="shared" si="201"/>
        <v>0</v>
      </c>
      <c r="FE112" s="604"/>
      <c r="FF112" s="604"/>
      <c r="FG112" s="604"/>
      <c r="FH112" s="604"/>
      <c r="FI112" s="604"/>
      <c r="FJ112" s="604"/>
      <c r="FK112" s="604"/>
      <c r="FL112" s="604" t="s">
        <v>261</v>
      </c>
      <c r="FM112" s="495"/>
      <c r="FO112" s="542"/>
      <c r="FP112" s="543">
        <v>105</v>
      </c>
      <c r="FQ112" s="544">
        <f t="shared" si="202"/>
        <v>0</v>
      </c>
      <c r="FR112" s="544">
        <f t="shared" si="203"/>
        <v>0</v>
      </c>
      <c r="FS112" s="604"/>
      <c r="FT112" s="604"/>
      <c r="FU112" s="604"/>
      <c r="FV112" s="604"/>
      <c r="FW112" s="604"/>
      <c r="FX112" s="604"/>
      <c r="FY112" s="604"/>
      <c r="FZ112" s="604" t="s">
        <v>261</v>
      </c>
      <c r="GA112" s="495"/>
      <c r="GB112" s="622"/>
      <c r="GC112" s="542"/>
      <c r="GD112" s="543">
        <v>105</v>
      </c>
      <c r="GE112" s="544">
        <f t="shared" si="204"/>
        <v>0</v>
      </c>
      <c r="GF112" s="544">
        <f t="shared" si="205"/>
        <v>0</v>
      </c>
      <c r="GG112" s="604"/>
      <c r="GH112" s="604"/>
      <c r="GI112" s="604"/>
      <c r="GJ112" s="604"/>
      <c r="GK112" s="604"/>
      <c r="GL112" s="604"/>
      <c r="GM112" s="604"/>
      <c r="GN112" s="604" t="s">
        <v>261</v>
      </c>
      <c r="GO112" s="495"/>
      <c r="GP112" s="551"/>
      <c r="GQ112" s="542"/>
      <c r="GR112" s="543">
        <v>105</v>
      </c>
      <c r="GS112" s="544">
        <f t="shared" si="206"/>
        <v>0</v>
      </c>
      <c r="GT112" s="544">
        <f t="shared" si="207"/>
        <v>0</v>
      </c>
      <c r="GU112" s="604"/>
      <c r="GV112" s="604"/>
      <c r="GW112" s="604"/>
      <c r="GX112" s="604"/>
      <c r="GY112" s="604"/>
      <c r="GZ112" s="604"/>
      <c r="HA112" s="604"/>
      <c r="HB112" s="604" t="s">
        <v>261</v>
      </c>
      <c r="HC112" s="495"/>
      <c r="HD112" s="552"/>
      <c r="HE112" s="542"/>
      <c r="HF112" s="543">
        <v>105</v>
      </c>
      <c r="HG112" s="544">
        <f t="shared" si="208"/>
        <v>0</v>
      </c>
      <c r="HH112" s="544">
        <f t="shared" si="209"/>
        <v>0</v>
      </c>
      <c r="HI112" s="604"/>
      <c r="HJ112" s="604"/>
      <c r="HK112" s="604"/>
      <c r="HL112" s="604"/>
      <c r="HM112" s="604"/>
      <c r="HN112" s="604"/>
      <c r="HO112" s="604"/>
      <c r="HP112" s="604" t="s">
        <v>261</v>
      </c>
      <c r="HQ112" s="495"/>
      <c r="HR112" s="552"/>
      <c r="HS112" s="542"/>
      <c r="HT112" s="543">
        <v>105</v>
      </c>
      <c r="HU112" s="544">
        <f t="shared" si="210"/>
        <v>0</v>
      </c>
      <c r="HV112" s="544">
        <f t="shared" si="211"/>
        <v>0</v>
      </c>
      <c r="HW112" s="604"/>
      <c r="HX112" s="604"/>
      <c r="HY112" s="604"/>
      <c r="HZ112" s="604"/>
      <c r="IA112" s="604"/>
      <c r="IB112" s="604"/>
      <c r="IC112" s="604"/>
      <c r="ID112" s="604" t="s">
        <v>261</v>
      </c>
      <c r="IE112" s="495"/>
      <c r="IF112" s="662"/>
      <c r="IG112" s="542"/>
      <c r="IH112" s="543">
        <v>105</v>
      </c>
      <c r="II112" s="544">
        <f t="shared" si="212"/>
        <v>0</v>
      </c>
      <c r="IJ112" s="544">
        <f t="shared" si="213"/>
        <v>0</v>
      </c>
      <c r="IK112" s="604"/>
      <c r="IL112" s="604"/>
      <c r="IM112" s="604"/>
      <c r="IN112" s="604"/>
      <c r="IO112" s="604"/>
      <c r="IP112" s="604"/>
      <c r="IQ112" s="604"/>
      <c r="IR112" s="604" t="s">
        <v>261</v>
      </c>
      <c r="IS112" s="495"/>
    </row>
    <row r="113" spans="1:253" s="497" customFormat="1">
      <c r="A113" s="494"/>
      <c r="B113" s="528"/>
      <c r="C113" s="542"/>
      <c r="D113" s="543">
        <v>106</v>
      </c>
      <c r="E113" s="544">
        <f t="shared" si="178"/>
        <v>0</v>
      </c>
      <c r="F113" s="544">
        <f t="shared" si="179"/>
        <v>0</v>
      </c>
      <c r="G113" s="673"/>
      <c r="H113" s="544"/>
      <c r="I113" s="544"/>
      <c r="J113" s="544"/>
      <c r="K113" s="604"/>
      <c r="L113" s="673"/>
      <c r="M113" s="604"/>
      <c r="N113" s="604"/>
      <c r="O113" s="495"/>
      <c r="P113" s="494"/>
      <c r="Q113" s="542"/>
      <c r="R113" s="543">
        <v>106</v>
      </c>
      <c r="S113" s="544">
        <f t="shared" si="180"/>
        <v>0</v>
      </c>
      <c r="T113" s="544">
        <f t="shared" si="181"/>
        <v>0</v>
      </c>
      <c r="U113" s="673"/>
      <c r="V113" s="544"/>
      <c r="W113" s="544"/>
      <c r="X113" s="544"/>
      <c r="Y113" s="604"/>
      <c r="Z113" s="673"/>
      <c r="AA113" s="604"/>
      <c r="AB113" s="604"/>
      <c r="AC113" s="495"/>
      <c r="AD113" s="494"/>
      <c r="AE113" s="542"/>
      <c r="AF113" s="543">
        <v>106</v>
      </c>
      <c r="AG113" s="544">
        <f t="shared" si="182"/>
        <v>0</v>
      </c>
      <c r="AH113" s="544">
        <f t="shared" si="183"/>
        <v>0</v>
      </c>
      <c r="AI113" s="673"/>
      <c r="AJ113" s="544"/>
      <c r="AK113" s="544"/>
      <c r="AL113" s="544"/>
      <c r="AM113" s="604"/>
      <c r="AN113" s="673"/>
      <c r="AO113" s="604"/>
      <c r="AP113" s="604"/>
      <c r="AQ113" s="495"/>
      <c r="AR113" s="494"/>
      <c r="AS113" s="542"/>
      <c r="AT113" s="543">
        <v>106</v>
      </c>
      <c r="AU113" s="544">
        <f t="shared" si="184"/>
        <v>0</v>
      </c>
      <c r="AV113" s="544">
        <f t="shared" si="185"/>
        <v>0</v>
      </c>
      <c r="AW113" s="673"/>
      <c r="AX113" s="544"/>
      <c r="AY113" s="544"/>
      <c r="AZ113" s="544"/>
      <c r="BA113" s="604"/>
      <c r="BB113" s="673"/>
      <c r="BC113" s="604"/>
      <c r="BD113" s="604"/>
      <c r="BE113" s="495"/>
      <c r="BF113" s="494"/>
      <c r="BG113" s="542"/>
      <c r="BH113" s="543">
        <v>106</v>
      </c>
      <c r="BI113" s="544">
        <f t="shared" si="186"/>
        <v>0</v>
      </c>
      <c r="BJ113" s="544">
        <f t="shared" si="187"/>
        <v>0</v>
      </c>
      <c r="BK113" s="673"/>
      <c r="BL113" s="544"/>
      <c r="BM113" s="544"/>
      <c r="BN113" s="544"/>
      <c r="BO113" s="604"/>
      <c r="BP113" s="673"/>
      <c r="BQ113" s="604"/>
      <c r="BR113" s="604"/>
      <c r="BS113" s="495"/>
      <c r="BT113" s="494"/>
      <c r="BU113" s="542"/>
      <c r="BV113" s="543">
        <v>106</v>
      </c>
      <c r="BW113" s="544">
        <f t="shared" si="188"/>
        <v>0</v>
      </c>
      <c r="BX113" s="544">
        <f t="shared" si="189"/>
        <v>0</v>
      </c>
      <c r="BY113" s="673"/>
      <c r="BZ113" s="544"/>
      <c r="CA113" s="544"/>
      <c r="CB113" s="544"/>
      <c r="CC113" s="604"/>
      <c r="CD113" s="673"/>
      <c r="CE113" s="604"/>
      <c r="CF113" s="604"/>
      <c r="CG113" s="495"/>
      <c r="CH113" s="494"/>
      <c r="CI113" s="542"/>
      <c r="CJ113" s="543">
        <v>106</v>
      </c>
      <c r="CK113" s="544">
        <f t="shared" si="190"/>
        <v>0</v>
      </c>
      <c r="CL113" s="544">
        <f t="shared" si="191"/>
        <v>0</v>
      </c>
      <c r="CM113" s="673"/>
      <c r="CN113" s="544"/>
      <c r="CO113" s="544"/>
      <c r="CP113" s="544"/>
      <c r="CQ113" s="604"/>
      <c r="CR113" s="673"/>
      <c r="CS113" s="604"/>
      <c r="CT113" s="604"/>
      <c r="CU113" s="495"/>
      <c r="CV113" s="494"/>
      <c r="CW113" s="542"/>
      <c r="CX113" s="543">
        <v>106</v>
      </c>
      <c r="CY113" s="544">
        <f t="shared" si="192"/>
        <v>0</v>
      </c>
      <c r="CZ113" s="544">
        <f t="shared" si="193"/>
        <v>0</v>
      </c>
      <c r="DA113" s="673"/>
      <c r="DB113" s="544"/>
      <c r="DC113" s="544"/>
      <c r="DD113" s="544"/>
      <c r="DE113" s="604"/>
      <c r="DF113" s="673"/>
      <c r="DG113" s="604"/>
      <c r="DH113" s="604"/>
      <c r="DI113" s="495"/>
      <c r="DJ113" s="494"/>
      <c r="DK113" s="542"/>
      <c r="DL113" s="543">
        <v>106</v>
      </c>
      <c r="DM113" s="544">
        <f t="shared" si="194"/>
        <v>0</v>
      </c>
      <c r="DN113" s="544">
        <f t="shared" si="195"/>
        <v>0</v>
      </c>
      <c r="DO113" s="673"/>
      <c r="DP113" s="544"/>
      <c r="DQ113" s="544"/>
      <c r="DR113" s="544"/>
      <c r="DS113" s="604"/>
      <c r="DT113" s="673"/>
      <c r="DU113" s="604"/>
      <c r="DV113" s="604"/>
      <c r="DW113" s="495"/>
      <c r="DX113" s="494"/>
      <c r="DY113" s="542"/>
      <c r="DZ113" s="543">
        <v>106</v>
      </c>
      <c r="EA113" s="544">
        <f t="shared" si="196"/>
        <v>0</v>
      </c>
      <c r="EB113" s="544">
        <f t="shared" si="197"/>
        <v>0</v>
      </c>
      <c r="EC113" s="673"/>
      <c r="ED113" s="544"/>
      <c r="EE113" s="544"/>
      <c r="EF113" s="544"/>
      <c r="EG113" s="604"/>
      <c r="EH113" s="673"/>
      <c r="EI113" s="604"/>
      <c r="EJ113" s="604"/>
      <c r="EK113" s="495"/>
      <c r="EL113" s="494"/>
      <c r="EM113" s="542"/>
      <c r="EN113" s="543">
        <v>106</v>
      </c>
      <c r="EO113" s="544">
        <f t="shared" si="198"/>
        <v>0</v>
      </c>
      <c r="EP113" s="544">
        <f t="shared" si="199"/>
        <v>0</v>
      </c>
      <c r="EQ113" s="673"/>
      <c r="ER113" s="544"/>
      <c r="ES113" s="544"/>
      <c r="ET113" s="544"/>
      <c r="EU113" s="604"/>
      <c r="EV113" s="673"/>
      <c r="EW113" s="604"/>
      <c r="EX113" s="604"/>
      <c r="EY113" s="495"/>
      <c r="EZ113" s="622"/>
      <c r="FA113" s="542"/>
      <c r="FB113" s="543">
        <v>106</v>
      </c>
      <c r="FC113" s="544">
        <f t="shared" si="200"/>
        <v>0</v>
      </c>
      <c r="FD113" s="544">
        <f t="shared" si="201"/>
        <v>0</v>
      </c>
      <c r="FE113" s="673"/>
      <c r="FF113" s="544"/>
      <c r="FG113" s="544"/>
      <c r="FH113" s="544"/>
      <c r="FI113" s="604"/>
      <c r="FJ113" s="673"/>
      <c r="FK113" s="604"/>
      <c r="FL113" s="604"/>
      <c r="FM113" s="495"/>
      <c r="FO113" s="542"/>
      <c r="FP113" s="543">
        <v>106</v>
      </c>
      <c r="FQ113" s="544">
        <f t="shared" si="202"/>
        <v>0</v>
      </c>
      <c r="FR113" s="544">
        <f t="shared" si="203"/>
        <v>0</v>
      </c>
      <c r="FS113" s="673"/>
      <c r="FT113" s="544"/>
      <c r="FU113" s="544"/>
      <c r="FV113" s="544"/>
      <c r="FW113" s="604"/>
      <c r="FX113" s="673"/>
      <c r="FY113" s="604"/>
      <c r="FZ113" s="604"/>
      <c r="GA113" s="495"/>
      <c r="GB113" s="622"/>
      <c r="GC113" s="542"/>
      <c r="GD113" s="543">
        <v>106</v>
      </c>
      <c r="GE113" s="544">
        <f t="shared" si="204"/>
        <v>0</v>
      </c>
      <c r="GF113" s="544">
        <f t="shared" si="205"/>
        <v>0</v>
      </c>
      <c r="GG113" s="673"/>
      <c r="GH113" s="544"/>
      <c r="GI113" s="544"/>
      <c r="GJ113" s="544"/>
      <c r="GK113" s="604"/>
      <c r="GL113" s="673"/>
      <c r="GM113" s="604"/>
      <c r="GN113" s="604"/>
      <c r="GO113" s="495"/>
      <c r="GP113" s="551"/>
      <c r="GQ113" s="542"/>
      <c r="GR113" s="543">
        <v>106</v>
      </c>
      <c r="GS113" s="544">
        <f t="shared" si="206"/>
        <v>0</v>
      </c>
      <c r="GT113" s="544">
        <f t="shared" si="207"/>
        <v>0</v>
      </c>
      <c r="GU113" s="673"/>
      <c r="GV113" s="544"/>
      <c r="GW113" s="544"/>
      <c r="GX113" s="544"/>
      <c r="GY113" s="604"/>
      <c r="GZ113" s="673"/>
      <c r="HA113" s="604"/>
      <c r="HB113" s="604"/>
      <c r="HC113" s="495"/>
      <c r="HD113" s="552"/>
      <c r="HE113" s="542"/>
      <c r="HF113" s="543">
        <v>106</v>
      </c>
      <c r="HG113" s="544">
        <f t="shared" si="208"/>
        <v>0</v>
      </c>
      <c r="HH113" s="544">
        <f t="shared" si="209"/>
        <v>0</v>
      </c>
      <c r="HI113" s="673"/>
      <c r="HJ113" s="544"/>
      <c r="HK113" s="544"/>
      <c r="HL113" s="544"/>
      <c r="HM113" s="604"/>
      <c r="HN113" s="673"/>
      <c r="HO113" s="604"/>
      <c r="HP113" s="604"/>
      <c r="HQ113" s="495"/>
      <c r="HR113" s="552"/>
      <c r="HS113" s="542"/>
      <c r="HT113" s="543">
        <v>106</v>
      </c>
      <c r="HU113" s="544">
        <f t="shared" si="210"/>
        <v>0</v>
      </c>
      <c r="HV113" s="544">
        <f t="shared" si="211"/>
        <v>0</v>
      </c>
      <c r="HW113" s="673"/>
      <c r="HX113" s="544"/>
      <c r="HY113" s="544"/>
      <c r="HZ113" s="544"/>
      <c r="IA113" s="604"/>
      <c r="IB113" s="673"/>
      <c r="IC113" s="604"/>
      <c r="ID113" s="604"/>
      <c r="IE113" s="495"/>
      <c r="IF113" s="622"/>
      <c r="IG113" s="542"/>
      <c r="IH113" s="543">
        <v>106</v>
      </c>
      <c r="II113" s="544">
        <f t="shared" si="212"/>
        <v>0</v>
      </c>
      <c r="IJ113" s="544">
        <f t="shared" si="213"/>
        <v>0</v>
      </c>
      <c r="IK113" s="673"/>
      <c r="IL113" s="544"/>
      <c r="IM113" s="544"/>
      <c r="IN113" s="544"/>
      <c r="IO113" s="604"/>
      <c r="IP113" s="673"/>
      <c r="IQ113" s="604"/>
      <c r="IR113" s="604"/>
      <c r="IS113" s="495"/>
    </row>
    <row r="114" spans="1:253" s="497" customFormat="1">
      <c r="A114" s="494"/>
      <c r="B114" s="528"/>
      <c r="C114" s="542"/>
      <c r="D114" s="543">
        <v>107</v>
      </c>
      <c r="E114" s="544">
        <f t="shared" si="178"/>
        <v>0</v>
      </c>
      <c r="F114" s="544">
        <f t="shared" si="179"/>
        <v>0</v>
      </c>
      <c r="G114" s="673"/>
      <c r="H114" s="544"/>
      <c r="I114" s="544"/>
      <c r="J114" s="544"/>
      <c r="K114" s="604"/>
      <c r="L114" s="673"/>
      <c r="M114" s="604"/>
      <c r="N114" s="604"/>
      <c r="O114" s="495"/>
      <c r="P114" s="494"/>
      <c r="Q114" s="542"/>
      <c r="R114" s="543">
        <v>107</v>
      </c>
      <c r="S114" s="544">
        <f t="shared" si="180"/>
        <v>0</v>
      </c>
      <c r="T114" s="544">
        <f t="shared" si="181"/>
        <v>0</v>
      </c>
      <c r="U114" s="673"/>
      <c r="V114" s="544"/>
      <c r="W114" s="544"/>
      <c r="X114" s="544"/>
      <c r="Y114" s="604"/>
      <c r="Z114" s="673"/>
      <c r="AA114" s="604"/>
      <c r="AB114" s="604"/>
      <c r="AC114" s="495"/>
      <c r="AD114" s="494"/>
      <c r="AE114" s="542"/>
      <c r="AF114" s="543">
        <v>107</v>
      </c>
      <c r="AG114" s="544">
        <f t="shared" si="182"/>
        <v>0</v>
      </c>
      <c r="AH114" s="544">
        <f t="shared" si="183"/>
        <v>0</v>
      </c>
      <c r="AI114" s="673"/>
      <c r="AJ114" s="544"/>
      <c r="AK114" s="544"/>
      <c r="AL114" s="544"/>
      <c r="AM114" s="604"/>
      <c r="AN114" s="673"/>
      <c r="AO114" s="604"/>
      <c r="AP114" s="604"/>
      <c r="AQ114" s="495"/>
      <c r="AR114" s="494"/>
      <c r="AS114" s="542"/>
      <c r="AT114" s="543">
        <v>107</v>
      </c>
      <c r="AU114" s="544">
        <f t="shared" si="184"/>
        <v>0</v>
      </c>
      <c r="AV114" s="544">
        <f t="shared" si="185"/>
        <v>0</v>
      </c>
      <c r="AW114" s="673"/>
      <c r="AX114" s="544"/>
      <c r="AY114" s="544"/>
      <c r="AZ114" s="544"/>
      <c r="BA114" s="604"/>
      <c r="BB114" s="673"/>
      <c r="BC114" s="604"/>
      <c r="BD114" s="604"/>
      <c r="BE114" s="495"/>
      <c r="BF114" s="494"/>
      <c r="BG114" s="542"/>
      <c r="BH114" s="543">
        <v>107</v>
      </c>
      <c r="BI114" s="544">
        <f t="shared" si="186"/>
        <v>0</v>
      </c>
      <c r="BJ114" s="544">
        <f t="shared" si="187"/>
        <v>0</v>
      </c>
      <c r="BK114" s="673"/>
      <c r="BL114" s="544"/>
      <c r="BM114" s="544"/>
      <c r="BN114" s="544"/>
      <c r="BO114" s="604"/>
      <c r="BP114" s="673"/>
      <c r="BQ114" s="604"/>
      <c r="BR114" s="604"/>
      <c r="BS114" s="495"/>
      <c r="BT114" s="494"/>
      <c r="BU114" s="542"/>
      <c r="BV114" s="543">
        <v>107</v>
      </c>
      <c r="BW114" s="544">
        <f t="shared" si="188"/>
        <v>0</v>
      </c>
      <c r="BX114" s="544">
        <f t="shared" si="189"/>
        <v>0</v>
      </c>
      <c r="BY114" s="673"/>
      <c r="BZ114" s="544"/>
      <c r="CA114" s="544"/>
      <c r="CB114" s="544"/>
      <c r="CC114" s="604"/>
      <c r="CD114" s="673"/>
      <c r="CE114" s="604"/>
      <c r="CF114" s="604"/>
      <c r="CG114" s="495"/>
      <c r="CH114" s="494"/>
      <c r="CI114" s="542"/>
      <c r="CJ114" s="543">
        <v>107</v>
      </c>
      <c r="CK114" s="544">
        <f t="shared" si="190"/>
        <v>0</v>
      </c>
      <c r="CL114" s="544">
        <f t="shared" si="191"/>
        <v>0</v>
      </c>
      <c r="CM114" s="673"/>
      <c r="CN114" s="544"/>
      <c r="CO114" s="544"/>
      <c r="CP114" s="544"/>
      <c r="CQ114" s="604"/>
      <c r="CR114" s="673"/>
      <c r="CS114" s="604"/>
      <c r="CT114" s="604"/>
      <c r="CU114" s="495"/>
      <c r="CV114" s="494"/>
      <c r="CW114" s="542"/>
      <c r="CX114" s="543">
        <v>107</v>
      </c>
      <c r="CY114" s="544">
        <f t="shared" si="192"/>
        <v>0</v>
      </c>
      <c r="CZ114" s="544">
        <f t="shared" si="193"/>
        <v>0</v>
      </c>
      <c r="DA114" s="673"/>
      <c r="DB114" s="544"/>
      <c r="DC114" s="544"/>
      <c r="DD114" s="544"/>
      <c r="DE114" s="604"/>
      <c r="DF114" s="673"/>
      <c r="DG114" s="604"/>
      <c r="DH114" s="604"/>
      <c r="DI114" s="495"/>
      <c r="DJ114" s="494"/>
      <c r="DK114" s="542"/>
      <c r="DL114" s="543">
        <v>107</v>
      </c>
      <c r="DM114" s="544">
        <f t="shared" si="194"/>
        <v>0</v>
      </c>
      <c r="DN114" s="544">
        <f t="shared" si="195"/>
        <v>0</v>
      </c>
      <c r="DO114" s="673"/>
      <c r="DP114" s="544"/>
      <c r="DQ114" s="544"/>
      <c r="DR114" s="544"/>
      <c r="DS114" s="604"/>
      <c r="DT114" s="673"/>
      <c r="DU114" s="604"/>
      <c r="DV114" s="604"/>
      <c r="DW114" s="495"/>
      <c r="DX114" s="494"/>
      <c r="DY114" s="542"/>
      <c r="DZ114" s="543">
        <v>107</v>
      </c>
      <c r="EA114" s="544">
        <f t="shared" si="196"/>
        <v>0</v>
      </c>
      <c r="EB114" s="544">
        <f t="shared" si="197"/>
        <v>0</v>
      </c>
      <c r="EC114" s="673"/>
      <c r="ED114" s="544"/>
      <c r="EE114" s="544"/>
      <c r="EF114" s="544"/>
      <c r="EG114" s="604"/>
      <c r="EH114" s="673"/>
      <c r="EI114" s="604"/>
      <c r="EJ114" s="604"/>
      <c r="EK114" s="495"/>
      <c r="EL114" s="494"/>
      <c r="EM114" s="542"/>
      <c r="EN114" s="543">
        <v>107</v>
      </c>
      <c r="EO114" s="544">
        <f t="shared" si="198"/>
        <v>0</v>
      </c>
      <c r="EP114" s="544">
        <f t="shared" si="199"/>
        <v>0</v>
      </c>
      <c r="EQ114" s="673"/>
      <c r="ER114" s="544"/>
      <c r="ES114" s="544"/>
      <c r="ET114" s="544"/>
      <c r="EU114" s="604"/>
      <c r="EV114" s="673"/>
      <c r="EW114" s="604"/>
      <c r="EX114" s="604"/>
      <c r="EY114" s="495"/>
      <c r="EZ114" s="622"/>
      <c r="FA114" s="542"/>
      <c r="FB114" s="543">
        <v>107</v>
      </c>
      <c r="FC114" s="544">
        <f t="shared" si="200"/>
        <v>0</v>
      </c>
      <c r="FD114" s="544">
        <f t="shared" si="201"/>
        <v>0</v>
      </c>
      <c r="FE114" s="673"/>
      <c r="FF114" s="544"/>
      <c r="FG114" s="544"/>
      <c r="FH114" s="544"/>
      <c r="FI114" s="604"/>
      <c r="FJ114" s="673"/>
      <c r="FK114" s="604"/>
      <c r="FL114" s="604"/>
      <c r="FM114" s="495"/>
      <c r="FO114" s="542"/>
      <c r="FP114" s="543">
        <v>107</v>
      </c>
      <c r="FQ114" s="544">
        <f t="shared" si="202"/>
        <v>0</v>
      </c>
      <c r="FR114" s="544">
        <f t="shared" si="203"/>
        <v>0</v>
      </c>
      <c r="FS114" s="673"/>
      <c r="FT114" s="544"/>
      <c r="FU114" s="544"/>
      <c r="FV114" s="544"/>
      <c r="FW114" s="604"/>
      <c r="FX114" s="673"/>
      <c r="FY114" s="604"/>
      <c r="FZ114" s="604"/>
      <c r="GA114" s="495"/>
      <c r="GB114" s="622"/>
      <c r="GC114" s="542"/>
      <c r="GD114" s="543">
        <v>107</v>
      </c>
      <c r="GE114" s="544">
        <f t="shared" si="204"/>
        <v>0</v>
      </c>
      <c r="GF114" s="544">
        <f t="shared" si="205"/>
        <v>0</v>
      </c>
      <c r="GG114" s="673"/>
      <c r="GH114" s="544"/>
      <c r="GI114" s="544"/>
      <c r="GJ114" s="544"/>
      <c r="GK114" s="604"/>
      <c r="GL114" s="673"/>
      <c r="GM114" s="604"/>
      <c r="GN114" s="604"/>
      <c r="GO114" s="495"/>
      <c r="GP114" s="551"/>
      <c r="GQ114" s="542"/>
      <c r="GR114" s="543">
        <v>107</v>
      </c>
      <c r="GS114" s="544">
        <f t="shared" si="206"/>
        <v>0</v>
      </c>
      <c r="GT114" s="544">
        <f t="shared" si="207"/>
        <v>0</v>
      </c>
      <c r="GU114" s="673"/>
      <c r="GV114" s="544"/>
      <c r="GW114" s="544"/>
      <c r="GX114" s="544"/>
      <c r="GY114" s="604"/>
      <c r="GZ114" s="673"/>
      <c r="HA114" s="604"/>
      <c r="HB114" s="604"/>
      <c r="HC114" s="495"/>
      <c r="HD114" s="552"/>
      <c r="HE114" s="542"/>
      <c r="HF114" s="543">
        <v>107</v>
      </c>
      <c r="HG114" s="544">
        <f t="shared" si="208"/>
        <v>0</v>
      </c>
      <c r="HH114" s="544">
        <f t="shared" si="209"/>
        <v>0</v>
      </c>
      <c r="HI114" s="673"/>
      <c r="HJ114" s="544"/>
      <c r="HK114" s="544"/>
      <c r="HL114" s="544"/>
      <c r="HM114" s="604"/>
      <c r="HN114" s="673"/>
      <c r="HO114" s="604"/>
      <c r="HP114" s="604"/>
      <c r="HQ114" s="495"/>
      <c r="HR114" s="552"/>
      <c r="HS114" s="542"/>
      <c r="HT114" s="543">
        <v>107</v>
      </c>
      <c r="HU114" s="544">
        <f t="shared" si="210"/>
        <v>0</v>
      </c>
      <c r="HV114" s="544">
        <f t="shared" si="211"/>
        <v>0</v>
      </c>
      <c r="HW114" s="673"/>
      <c r="HX114" s="544"/>
      <c r="HY114" s="544"/>
      <c r="HZ114" s="544"/>
      <c r="IA114" s="604"/>
      <c r="IB114" s="673"/>
      <c r="IC114" s="604"/>
      <c r="ID114" s="604"/>
      <c r="IE114" s="495"/>
      <c r="IF114" s="622"/>
      <c r="IG114" s="542"/>
      <c r="IH114" s="543">
        <v>107</v>
      </c>
      <c r="II114" s="544">
        <f t="shared" si="212"/>
        <v>0</v>
      </c>
      <c r="IJ114" s="544">
        <f t="shared" si="213"/>
        <v>0</v>
      </c>
      <c r="IK114" s="673"/>
      <c r="IL114" s="544"/>
      <c r="IM114" s="544"/>
      <c r="IN114" s="544"/>
      <c r="IO114" s="604"/>
      <c r="IP114" s="673"/>
      <c r="IQ114" s="604"/>
      <c r="IR114" s="604"/>
      <c r="IS114" s="495"/>
    </row>
    <row r="115" spans="1:253" s="497" customFormat="1">
      <c r="A115" s="494"/>
      <c r="B115" s="528"/>
      <c r="C115" s="542"/>
      <c r="D115" s="543">
        <v>108</v>
      </c>
      <c r="E115" s="544">
        <f t="shared" si="178"/>
        <v>0</v>
      </c>
      <c r="F115" s="544">
        <f t="shared" si="179"/>
        <v>0</v>
      </c>
      <c r="G115" s="673"/>
      <c r="H115" s="544"/>
      <c r="I115" s="544"/>
      <c r="J115" s="544"/>
      <c r="K115" s="604"/>
      <c r="L115" s="673"/>
      <c r="M115" s="604"/>
      <c r="N115" s="604"/>
      <c r="O115" s="495"/>
      <c r="P115" s="494"/>
      <c r="Q115" s="542"/>
      <c r="R115" s="543">
        <v>108</v>
      </c>
      <c r="S115" s="544">
        <f t="shared" si="180"/>
        <v>0</v>
      </c>
      <c r="T115" s="544">
        <f t="shared" si="181"/>
        <v>0</v>
      </c>
      <c r="U115" s="673"/>
      <c r="V115" s="544"/>
      <c r="W115" s="544"/>
      <c r="X115" s="544"/>
      <c r="Y115" s="604"/>
      <c r="Z115" s="673"/>
      <c r="AA115" s="604"/>
      <c r="AB115" s="604"/>
      <c r="AC115" s="495"/>
      <c r="AD115" s="494"/>
      <c r="AE115" s="542"/>
      <c r="AF115" s="543">
        <v>108</v>
      </c>
      <c r="AG115" s="544">
        <f t="shared" si="182"/>
        <v>0</v>
      </c>
      <c r="AH115" s="544">
        <f t="shared" si="183"/>
        <v>0</v>
      </c>
      <c r="AI115" s="673"/>
      <c r="AJ115" s="544"/>
      <c r="AK115" s="544"/>
      <c r="AL115" s="544"/>
      <c r="AM115" s="604"/>
      <c r="AN115" s="673"/>
      <c r="AO115" s="604"/>
      <c r="AP115" s="604"/>
      <c r="AQ115" s="495"/>
      <c r="AR115" s="494"/>
      <c r="AS115" s="542"/>
      <c r="AT115" s="543">
        <v>108</v>
      </c>
      <c r="AU115" s="544">
        <f t="shared" si="184"/>
        <v>0</v>
      </c>
      <c r="AV115" s="544">
        <f t="shared" si="185"/>
        <v>0</v>
      </c>
      <c r="AW115" s="673"/>
      <c r="AX115" s="544"/>
      <c r="AY115" s="544"/>
      <c r="AZ115" s="544"/>
      <c r="BA115" s="604"/>
      <c r="BB115" s="673"/>
      <c r="BC115" s="604"/>
      <c r="BD115" s="604"/>
      <c r="BE115" s="495"/>
      <c r="BF115" s="494"/>
      <c r="BG115" s="542"/>
      <c r="BH115" s="543">
        <v>108</v>
      </c>
      <c r="BI115" s="544">
        <f t="shared" si="186"/>
        <v>0</v>
      </c>
      <c r="BJ115" s="544">
        <f t="shared" si="187"/>
        <v>0</v>
      </c>
      <c r="BK115" s="673"/>
      <c r="BL115" s="544"/>
      <c r="BM115" s="544"/>
      <c r="BN115" s="544"/>
      <c r="BO115" s="604"/>
      <c r="BP115" s="673"/>
      <c r="BQ115" s="604"/>
      <c r="BR115" s="604"/>
      <c r="BS115" s="495"/>
      <c r="BT115" s="494"/>
      <c r="BU115" s="542"/>
      <c r="BV115" s="543">
        <v>108</v>
      </c>
      <c r="BW115" s="544">
        <f t="shared" si="188"/>
        <v>0</v>
      </c>
      <c r="BX115" s="544">
        <f t="shared" si="189"/>
        <v>0</v>
      </c>
      <c r="BY115" s="673"/>
      <c r="BZ115" s="544"/>
      <c r="CA115" s="544"/>
      <c r="CB115" s="544"/>
      <c r="CC115" s="604"/>
      <c r="CD115" s="673"/>
      <c r="CE115" s="604"/>
      <c r="CF115" s="604"/>
      <c r="CG115" s="495"/>
      <c r="CH115" s="494"/>
      <c r="CI115" s="542"/>
      <c r="CJ115" s="543">
        <v>108</v>
      </c>
      <c r="CK115" s="544">
        <f t="shared" si="190"/>
        <v>0</v>
      </c>
      <c r="CL115" s="544">
        <f t="shared" si="191"/>
        <v>0</v>
      </c>
      <c r="CM115" s="673"/>
      <c r="CN115" s="544"/>
      <c r="CO115" s="544"/>
      <c r="CP115" s="544"/>
      <c r="CQ115" s="604"/>
      <c r="CR115" s="673"/>
      <c r="CS115" s="604"/>
      <c r="CT115" s="604"/>
      <c r="CU115" s="495"/>
      <c r="CV115" s="494"/>
      <c r="CW115" s="542"/>
      <c r="CX115" s="543">
        <v>108</v>
      </c>
      <c r="CY115" s="544">
        <f t="shared" si="192"/>
        <v>0</v>
      </c>
      <c r="CZ115" s="544">
        <f t="shared" si="193"/>
        <v>0</v>
      </c>
      <c r="DA115" s="673"/>
      <c r="DB115" s="544"/>
      <c r="DC115" s="544"/>
      <c r="DD115" s="544"/>
      <c r="DE115" s="604"/>
      <c r="DF115" s="673"/>
      <c r="DG115" s="604"/>
      <c r="DH115" s="604"/>
      <c r="DI115" s="495"/>
      <c r="DJ115" s="494"/>
      <c r="DK115" s="542"/>
      <c r="DL115" s="543">
        <v>108</v>
      </c>
      <c r="DM115" s="544">
        <f t="shared" si="194"/>
        <v>0</v>
      </c>
      <c r="DN115" s="544">
        <f t="shared" si="195"/>
        <v>0</v>
      </c>
      <c r="DO115" s="673"/>
      <c r="DP115" s="544"/>
      <c r="DQ115" s="544"/>
      <c r="DR115" s="544"/>
      <c r="DS115" s="604"/>
      <c r="DT115" s="673"/>
      <c r="DU115" s="604"/>
      <c r="DV115" s="604"/>
      <c r="DW115" s="495"/>
      <c r="DX115" s="494"/>
      <c r="DY115" s="542"/>
      <c r="DZ115" s="543">
        <v>108</v>
      </c>
      <c r="EA115" s="544">
        <f t="shared" si="196"/>
        <v>0</v>
      </c>
      <c r="EB115" s="544">
        <f t="shared" si="197"/>
        <v>0</v>
      </c>
      <c r="EC115" s="673"/>
      <c r="ED115" s="544"/>
      <c r="EE115" s="544"/>
      <c r="EF115" s="544"/>
      <c r="EG115" s="604"/>
      <c r="EH115" s="673"/>
      <c r="EI115" s="604"/>
      <c r="EJ115" s="604"/>
      <c r="EK115" s="495"/>
      <c r="EL115" s="494"/>
      <c r="EM115" s="542"/>
      <c r="EN115" s="543">
        <v>108</v>
      </c>
      <c r="EO115" s="544">
        <f t="shared" si="198"/>
        <v>0</v>
      </c>
      <c r="EP115" s="544">
        <f t="shared" si="199"/>
        <v>0</v>
      </c>
      <c r="EQ115" s="673"/>
      <c r="ER115" s="544"/>
      <c r="ES115" s="544"/>
      <c r="ET115" s="544"/>
      <c r="EU115" s="604"/>
      <c r="EV115" s="673"/>
      <c r="EW115" s="604"/>
      <c r="EX115" s="604"/>
      <c r="EY115" s="495"/>
      <c r="EZ115" s="622"/>
      <c r="FA115" s="542"/>
      <c r="FB115" s="543">
        <v>108</v>
      </c>
      <c r="FC115" s="544">
        <f t="shared" si="200"/>
        <v>0</v>
      </c>
      <c r="FD115" s="544">
        <f t="shared" si="201"/>
        <v>0</v>
      </c>
      <c r="FE115" s="673"/>
      <c r="FF115" s="544"/>
      <c r="FG115" s="544"/>
      <c r="FH115" s="544"/>
      <c r="FI115" s="604"/>
      <c r="FJ115" s="673"/>
      <c r="FK115" s="604"/>
      <c r="FL115" s="604"/>
      <c r="FM115" s="495"/>
      <c r="FO115" s="542"/>
      <c r="FP115" s="543">
        <v>108</v>
      </c>
      <c r="FQ115" s="544">
        <f t="shared" si="202"/>
        <v>0</v>
      </c>
      <c r="FR115" s="544">
        <f t="shared" si="203"/>
        <v>0</v>
      </c>
      <c r="FS115" s="673"/>
      <c r="FT115" s="544"/>
      <c r="FU115" s="544"/>
      <c r="FV115" s="544"/>
      <c r="FW115" s="604"/>
      <c r="FX115" s="673"/>
      <c r="FY115" s="604"/>
      <c r="FZ115" s="604"/>
      <c r="GA115" s="495"/>
      <c r="GB115" s="622"/>
      <c r="GC115" s="542"/>
      <c r="GD115" s="543">
        <v>108</v>
      </c>
      <c r="GE115" s="544">
        <f t="shared" si="204"/>
        <v>0</v>
      </c>
      <c r="GF115" s="544">
        <f t="shared" si="205"/>
        <v>0</v>
      </c>
      <c r="GG115" s="673"/>
      <c r="GH115" s="544"/>
      <c r="GI115" s="544"/>
      <c r="GJ115" s="544"/>
      <c r="GK115" s="604"/>
      <c r="GL115" s="673"/>
      <c r="GM115" s="604"/>
      <c r="GN115" s="604"/>
      <c r="GO115" s="495"/>
      <c r="GP115" s="551"/>
      <c r="GQ115" s="542"/>
      <c r="GR115" s="543">
        <v>108</v>
      </c>
      <c r="GS115" s="544">
        <f t="shared" si="206"/>
        <v>0</v>
      </c>
      <c r="GT115" s="544">
        <f t="shared" si="207"/>
        <v>0</v>
      </c>
      <c r="GU115" s="673"/>
      <c r="GV115" s="544"/>
      <c r="GW115" s="544"/>
      <c r="GX115" s="544"/>
      <c r="GY115" s="604"/>
      <c r="GZ115" s="673"/>
      <c r="HA115" s="604"/>
      <c r="HB115" s="604"/>
      <c r="HC115" s="495"/>
      <c r="HD115" s="552"/>
      <c r="HE115" s="542"/>
      <c r="HF115" s="543">
        <v>108</v>
      </c>
      <c r="HG115" s="544">
        <f t="shared" si="208"/>
        <v>0</v>
      </c>
      <c r="HH115" s="544">
        <f t="shared" si="209"/>
        <v>0</v>
      </c>
      <c r="HI115" s="673"/>
      <c r="HJ115" s="544"/>
      <c r="HK115" s="544"/>
      <c r="HL115" s="544"/>
      <c r="HM115" s="604"/>
      <c r="HN115" s="673"/>
      <c r="HO115" s="604"/>
      <c r="HP115" s="604"/>
      <c r="HQ115" s="495"/>
      <c r="HR115" s="552"/>
      <c r="HS115" s="542"/>
      <c r="HT115" s="543">
        <v>108</v>
      </c>
      <c r="HU115" s="544">
        <f t="shared" si="210"/>
        <v>0</v>
      </c>
      <c r="HV115" s="544">
        <f t="shared" si="211"/>
        <v>0</v>
      </c>
      <c r="HW115" s="673"/>
      <c r="HX115" s="544"/>
      <c r="HY115" s="544"/>
      <c r="HZ115" s="544"/>
      <c r="IA115" s="604"/>
      <c r="IB115" s="673"/>
      <c r="IC115" s="604"/>
      <c r="ID115" s="604"/>
      <c r="IE115" s="495"/>
      <c r="IF115" s="622"/>
      <c r="IG115" s="542"/>
      <c r="IH115" s="543">
        <v>108</v>
      </c>
      <c r="II115" s="544">
        <f t="shared" si="212"/>
        <v>0</v>
      </c>
      <c r="IJ115" s="544">
        <f t="shared" si="213"/>
        <v>0</v>
      </c>
      <c r="IK115" s="673"/>
      <c r="IL115" s="544"/>
      <c r="IM115" s="544"/>
      <c r="IN115" s="544"/>
      <c r="IO115" s="604"/>
      <c r="IP115" s="673"/>
      <c r="IQ115" s="604"/>
      <c r="IR115" s="604"/>
      <c r="IS115" s="495"/>
    </row>
    <row r="116" spans="1:253" s="497" customFormat="1">
      <c r="A116" s="494"/>
      <c r="B116" s="528"/>
      <c r="C116" s="542"/>
      <c r="D116" s="543">
        <v>109</v>
      </c>
      <c r="E116" s="544">
        <f t="shared" si="178"/>
        <v>0</v>
      </c>
      <c r="F116" s="544">
        <f t="shared" si="179"/>
        <v>0</v>
      </c>
      <c r="G116" s="673"/>
      <c r="H116" s="544"/>
      <c r="I116" s="544"/>
      <c r="J116" s="544"/>
      <c r="K116" s="604"/>
      <c r="L116" s="673"/>
      <c r="M116" s="604"/>
      <c r="N116" s="604"/>
      <c r="O116" s="495"/>
      <c r="P116" s="494"/>
      <c r="Q116" s="542"/>
      <c r="R116" s="543">
        <v>109</v>
      </c>
      <c r="S116" s="544">
        <f t="shared" si="180"/>
        <v>0</v>
      </c>
      <c r="T116" s="544">
        <f t="shared" si="181"/>
        <v>0</v>
      </c>
      <c r="U116" s="673"/>
      <c r="V116" s="544"/>
      <c r="W116" s="544"/>
      <c r="X116" s="544"/>
      <c r="Y116" s="604"/>
      <c r="Z116" s="673"/>
      <c r="AA116" s="604"/>
      <c r="AB116" s="604"/>
      <c r="AC116" s="495"/>
      <c r="AD116" s="494"/>
      <c r="AE116" s="542"/>
      <c r="AF116" s="543">
        <v>109</v>
      </c>
      <c r="AG116" s="544">
        <f t="shared" si="182"/>
        <v>0</v>
      </c>
      <c r="AH116" s="544">
        <f t="shared" si="183"/>
        <v>0</v>
      </c>
      <c r="AI116" s="673"/>
      <c r="AJ116" s="544"/>
      <c r="AK116" s="544"/>
      <c r="AL116" s="544"/>
      <c r="AM116" s="604"/>
      <c r="AN116" s="673"/>
      <c r="AO116" s="604"/>
      <c r="AP116" s="604"/>
      <c r="AQ116" s="495"/>
      <c r="AR116" s="494"/>
      <c r="AS116" s="542"/>
      <c r="AT116" s="543">
        <v>109</v>
      </c>
      <c r="AU116" s="544">
        <f t="shared" si="184"/>
        <v>0</v>
      </c>
      <c r="AV116" s="544">
        <f t="shared" si="185"/>
        <v>0</v>
      </c>
      <c r="AW116" s="673"/>
      <c r="AX116" s="544"/>
      <c r="AY116" s="544"/>
      <c r="AZ116" s="544"/>
      <c r="BA116" s="604"/>
      <c r="BB116" s="673"/>
      <c r="BC116" s="604"/>
      <c r="BD116" s="604"/>
      <c r="BE116" s="495"/>
      <c r="BF116" s="494"/>
      <c r="BG116" s="542"/>
      <c r="BH116" s="543">
        <v>109</v>
      </c>
      <c r="BI116" s="544">
        <f t="shared" si="186"/>
        <v>0</v>
      </c>
      <c r="BJ116" s="544">
        <f t="shared" si="187"/>
        <v>0</v>
      </c>
      <c r="BK116" s="673"/>
      <c r="BL116" s="544"/>
      <c r="BM116" s="544"/>
      <c r="BN116" s="544"/>
      <c r="BO116" s="604"/>
      <c r="BP116" s="673"/>
      <c r="BQ116" s="604"/>
      <c r="BR116" s="604"/>
      <c r="BS116" s="495"/>
      <c r="BT116" s="494"/>
      <c r="BU116" s="542"/>
      <c r="BV116" s="543">
        <v>109</v>
      </c>
      <c r="BW116" s="544">
        <f t="shared" si="188"/>
        <v>0</v>
      </c>
      <c r="BX116" s="544">
        <f t="shared" si="189"/>
        <v>0</v>
      </c>
      <c r="BY116" s="673"/>
      <c r="BZ116" s="544"/>
      <c r="CA116" s="544"/>
      <c r="CB116" s="544"/>
      <c r="CC116" s="604"/>
      <c r="CD116" s="673"/>
      <c r="CE116" s="604"/>
      <c r="CF116" s="604"/>
      <c r="CG116" s="495"/>
      <c r="CH116" s="494"/>
      <c r="CI116" s="542"/>
      <c r="CJ116" s="543">
        <v>109</v>
      </c>
      <c r="CK116" s="544">
        <f t="shared" si="190"/>
        <v>0</v>
      </c>
      <c r="CL116" s="544">
        <f t="shared" si="191"/>
        <v>0</v>
      </c>
      <c r="CM116" s="673"/>
      <c r="CN116" s="544"/>
      <c r="CO116" s="544"/>
      <c r="CP116" s="544"/>
      <c r="CQ116" s="604"/>
      <c r="CR116" s="673"/>
      <c r="CS116" s="604"/>
      <c r="CT116" s="604"/>
      <c r="CU116" s="495"/>
      <c r="CV116" s="494"/>
      <c r="CW116" s="542"/>
      <c r="CX116" s="543">
        <v>109</v>
      </c>
      <c r="CY116" s="544">
        <f t="shared" si="192"/>
        <v>0</v>
      </c>
      <c r="CZ116" s="544">
        <f t="shared" si="193"/>
        <v>0</v>
      </c>
      <c r="DA116" s="673"/>
      <c r="DB116" s="544"/>
      <c r="DC116" s="544"/>
      <c r="DD116" s="544"/>
      <c r="DE116" s="604"/>
      <c r="DF116" s="673"/>
      <c r="DG116" s="604"/>
      <c r="DH116" s="604"/>
      <c r="DI116" s="495"/>
      <c r="DJ116" s="494"/>
      <c r="DK116" s="542"/>
      <c r="DL116" s="543">
        <v>109</v>
      </c>
      <c r="DM116" s="544">
        <f t="shared" si="194"/>
        <v>0</v>
      </c>
      <c r="DN116" s="544">
        <f t="shared" si="195"/>
        <v>0</v>
      </c>
      <c r="DO116" s="673"/>
      <c r="DP116" s="544"/>
      <c r="DQ116" s="544"/>
      <c r="DR116" s="544"/>
      <c r="DS116" s="604"/>
      <c r="DT116" s="673"/>
      <c r="DU116" s="604"/>
      <c r="DV116" s="604"/>
      <c r="DW116" s="495"/>
      <c r="DX116" s="494"/>
      <c r="DY116" s="542"/>
      <c r="DZ116" s="543">
        <v>109</v>
      </c>
      <c r="EA116" s="544">
        <f t="shared" si="196"/>
        <v>0</v>
      </c>
      <c r="EB116" s="544">
        <f t="shared" si="197"/>
        <v>0</v>
      </c>
      <c r="EC116" s="673"/>
      <c r="ED116" s="544"/>
      <c r="EE116" s="544"/>
      <c r="EF116" s="544"/>
      <c r="EG116" s="604"/>
      <c r="EH116" s="673"/>
      <c r="EI116" s="604"/>
      <c r="EJ116" s="604"/>
      <c r="EK116" s="495"/>
      <c r="EL116" s="494"/>
      <c r="EM116" s="542"/>
      <c r="EN116" s="543">
        <v>109</v>
      </c>
      <c r="EO116" s="544">
        <f t="shared" si="198"/>
        <v>0</v>
      </c>
      <c r="EP116" s="544">
        <f t="shared" si="199"/>
        <v>0</v>
      </c>
      <c r="EQ116" s="673"/>
      <c r="ER116" s="544"/>
      <c r="ES116" s="544"/>
      <c r="ET116" s="544"/>
      <c r="EU116" s="604"/>
      <c r="EV116" s="673"/>
      <c r="EW116" s="604"/>
      <c r="EX116" s="604"/>
      <c r="EY116" s="495"/>
      <c r="EZ116" s="622"/>
      <c r="FA116" s="542"/>
      <c r="FB116" s="543">
        <v>109</v>
      </c>
      <c r="FC116" s="544">
        <f t="shared" si="200"/>
        <v>0</v>
      </c>
      <c r="FD116" s="544">
        <f t="shared" si="201"/>
        <v>0</v>
      </c>
      <c r="FE116" s="673"/>
      <c r="FF116" s="544"/>
      <c r="FG116" s="544"/>
      <c r="FH116" s="544"/>
      <c r="FI116" s="604"/>
      <c r="FJ116" s="673"/>
      <c r="FK116" s="604"/>
      <c r="FL116" s="604"/>
      <c r="FM116" s="495"/>
      <c r="FO116" s="542"/>
      <c r="FP116" s="543">
        <v>109</v>
      </c>
      <c r="FQ116" s="544">
        <f t="shared" si="202"/>
        <v>0</v>
      </c>
      <c r="FR116" s="544">
        <f t="shared" si="203"/>
        <v>0</v>
      </c>
      <c r="FS116" s="673"/>
      <c r="FT116" s="544"/>
      <c r="FU116" s="544"/>
      <c r="FV116" s="544"/>
      <c r="FW116" s="604"/>
      <c r="FX116" s="673"/>
      <c r="FY116" s="604"/>
      <c r="FZ116" s="604"/>
      <c r="GA116" s="495"/>
      <c r="GB116" s="622"/>
      <c r="GC116" s="542"/>
      <c r="GD116" s="543">
        <v>109</v>
      </c>
      <c r="GE116" s="544">
        <f t="shared" si="204"/>
        <v>0</v>
      </c>
      <c r="GF116" s="544">
        <f t="shared" si="205"/>
        <v>0</v>
      </c>
      <c r="GG116" s="673"/>
      <c r="GH116" s="544"/>
      <c r="GI116" s="544"/>
      <c r="GJ116" s="544"/>
      <c r="GK116" s="604"/>
      <c r="GL116" s="673"/>
      <c r="GM116" s="604"/>
      <c r="GN116" s="604"/>
      <c r="GO116" s="495"/>
      <c r="GP116" s="551"/>
      <c r="GQ116" s="542"/>
      <c r="GR116" s="543">
        <v>109</v>
      </c>
      <c r="GS116" s="544">
        <f t="shared" si="206"/>
        <v>0</v>
      </c>
      <c r="GT116" s="544">
        <f t="shared" si="207"/>
        <v>0</v>
      </c>
      <c r="GU116" s="673"/>
      <c r="GV116" s="544"/>
      <c r="GW116" s="544"/>
      <c r="GX116" s="544"/>
      <c r="GY116" s="604"/>
      <c r="GZ116" s="673"/>
      <c r="HA116" s="604"/>
      <c r="HB116" s="604"/>
      <c r="HC116" s="495"/>
      <c r="HD116" s="552"/>
      <c r="HE116" s="542"/>
      <c r="HF116" s="543">
        <v>109</v>
      </c>
      <c r="HG116" s="544">
        <f t="shared" si="208"/>
        <v>0</v>
      </c>
      <c r="HH116" s="544">
        <f t="shared" si="209"/>
        <v>0</v>
      </c>
      <c r="HI116" s="673"/>
      <c r="HJ116" s="544"/>
      <c r="HK116" s="544"/>
      <c r="HL116" s="544"/>
      <c r="HM116" s="604"/>
      <c r="HN116" s="673"/>
      <c r="HO116" s="604"/>
      <c r="HP116" s="604"/>
      <c r="HQ116" s="495"/>
      <c r="HR116" s="552"/>
      <c r="HS116" s="542"/>
      <c r="HT116" s="543">
        <v>109</v>
      </c>
      <c r="HU116" s="544">
        <f t="shared" si="210"/>
        <v>0</v>
      </c>
      <c r="HV116" s="544">
        <f t="shared" si="211"/>
        <v>0</v>
      </c>
      <c r="HW116" s="673"/>
      <c r="HX116" s="544"/>
      <c r="HY116" s="544"/>
      <c r="HZ116" s="544"/>
      <c r="IA116" s="604"/>
      <c r="IB116" s="673"/>
      <c r="IC116" s="604"/>
      <c r="ID116" s="604"/>
      <c r="IE116" s="495"/>
      <c r="IF116" s="622"/>
      <c r="IG116" s="542"/>
      <c r="IH116" s="543">
        <v>109</v>
      </c>
      <c r="II116" s="544">
        <f t="shared" si="212"/>
        <v>0</v>
      </c>
      <c r="IJ116" s="544">
        <f t="shared" si="213"/>
        <v>0</v>
      </c>
      <c r="IK116" s="673"/>
      <c r="IL116" s="544"/>
      <c r="IM116" s="544"/>
      <c r="IN116" s="544"/>
      <c r="IO116" s="604"/>
      <c r="IP116" s="673"/>
      <c r="IQ116" s="604"/>
      <c r="IR116" s="604"/>
      <c r="IS116" s="495"/>
    </row>
    <row r="117" spans="1:253" s="497" customFormat="1">
      <c r="A117" s="494"/>
      <c r="B117" s="528"/>
      <c r="C117" s="542"/>
      <c r="D117" s="543">
        <v>110</v>
      </c>
      <c r="E117" s="544">
        <f t="shared" si="178"/>
        <v>0</v>
      </c>
      <c r="F117" s="544">
        <f t="shared" si="179"/>
        <v>0</v>
      </c>
      <c r="G117" s="673"/>
      <c r="H117" s="544"/>
      <c r="I117" s="544"/>
      <c r="J117" s="544"/>
      <c r="K117" s="604"/>
      <c r="L117" s="673"/>
      <c r="M117" s="604"/>
      <c r="N117" s="604"/>
      <c r="O117" s="495"/>
      <c r="P117" s="494"/>
      <c r="Q117" s="542"/>
      <c r="R117" s="543">
        <v>110</v>
      </c>
      <c r="S117" s="544">
        <f t="shared" si="180"/>
        <v>0</v>
      </c>
      <c r="T117" s="544">
        <f t="shared" si="181"/>
        <v>0</v>
      </c>
      <c r="U117" s="673"/>
      <c r="V117" s="544"/>
      <c r="W117" s="544"/>
      <c r="X117" s="544"/>
      <c r="Y117" s="604"/>
      <c r="Z117" s="673"/>
      <c r="AA117" s="604"/>
      <c r="AB117" s="604"/>
      <c r="AC117" s="495"/>
      <c r="AD117" s="494"/>
      <c r="AE117" s="542"/>
      <c r="AF117" s="543">
        <v>110</v>
      </c>
      <c r="AG117" s="544">
        <f t="shared" si="182"/>
        <v>0</v>
      </c>
      <c r="AH117" s="544">
        <f t="shared" si="183"/>
        <v>0</v>
      </c>
      <c r="AI117" s="673"/>
      <c r="AJ117" s="544"/>
      <c r="AK117" s="544"/>
      <c r="AL117" s="544"/>
      <c r="AM117" s="604"/>
      <c r="AN117" s="673"/>
      <c r="AO117" s="604"/>
      <c r="AP117" s="604"/>
      <c r="AQ117" s="495"/>
      <c r="AR117" s="494"/>
      <c r="AS117" s="542"/>
      <c r="AT117" s="543">
        <v>110</v>
      </c>
      <c r="AU117" s="544">
        <f t="shared" si="184"/>
        <v>0</v>
      </c>
      <c r="AV117" s="544">
        <f t="shared" si="185"/>
        <v>0</v>
      </c>
      <c r="AW117" s="673"/>
      <c r="AX117" s="544"/>
      <c r="AY117" s="544"/>
      <c r="AZ117" s="544"/>
      <c r="BA117" s="604"/>
      <c r="BB117" s="673"/>
      <c r="BC117" s="604"/>
      <c r="BD117" s="604"/>
      <c r="BE117" s="495"/>
      <c r="BF117" s="494"/>
      <c r="BG117" s="542"/>
      <c r="BH117" s="543">
        <v>110</v>
      </c>
      <c r="BI117" s="544">
        <f t="shared" si="186"/>
        <v>0</v>
      </c>
      <c r="BJ117" s="544">
        <f t="shared" si="187"/>
        <v>0</v>
      </c>
      <c r="BK117" s="673"/>
      <c r="BL117" s="544"/>
      <c r="BM117" s="544"/>
      <c r="BN117" s="544"/>
      <c r="BO117" s="604"/>
      <c r="BP117" s="673"/>
      <c r="BQ117" s="604"/>
      <c r="BR117" s="604"/>
      <c r="BS117" s="495"/>
      <c r="BT117" s="494"/>
      <c r="BU117" s="542"/>
      <c r="BV117" s="543">
        <v>110</v>
      </c>
      <c r="BW117" s="544">
        <f t="shared" si="188"/>
        <v>0</v>
      </c>
      <c r="BX117" s="544">
        <f t="shared" si="189"/>
        <v>0</v>
      </c>
      <c r="BY117" s="673"/>
      <c r="BZ117" s="544"/>
      <c r="CA117" s="544"/>
      <c r="CB117" s="544"/>
      <c r="CC117" s="604"/>
      <c r="CD117" s="673"/>
      <c r="CE117" s="604"/>
      <c r="CF117" s="604"/>
      <c r="CG117" s="495"/>
      <c r="CH117" s="494"/>
      <c r="CI117" s="542"/>
      <c r="CJ117" s="543">
        <v>110</v>
      </c>
      <c r="CK117" s="544">
        <f t="shared" si="190"/>
        <v>0</v>
      </c>
      <c r="CL117" s="544">
        <f t="shared" si="191"/>
        <v>0</v>
      </c>
      <c r="CM117" s="673"/>
      <c r="CN117" s="544"/>
      <c r="CO117" s="544"/>
      <c r="CP117" s="544"/>
      <c r="CQ117" s="604"/>
      <c r="CR117" s="673"/>
      <c r="CS117" s="604"/>
      <c r="CT117" s="604"/>
      <c r="CU117" s="495"/>
      <c r="CV117" s="494"/>
      <c r="CW117" s="542"/>
      <c r="CX117" s="543">
        <v>110</v>
      </c>
      <c r="CY117" s="544">
        <f t="shared" si="192"/>
        <v>0</v>
      </c>
      <c r="CZ117" s="544">
        <f t="shared" si="193"/>
        <v>0</v>
      </c>
      <c r="DA117" s="673"/>
      <c r="DB117" s="544"/>
      <c r="DC117" s="544"/>
      <c r="DD117" s="544"/>
      <c r="DE117" s="604"/>
      <c r="DF117" s="673"/>
      <c r="DG117" s="604"/>
      <c r="DH117" s="604"/>
      <c r="DI117" s="495"/>
      <c r="DJ117" s="494"/>
      <c r="DK117" s="542"/>
      <c r="DL117" s="543">
        <v>110</v>
      </c>
      <c r="DM117" s="544">
        <f t="shared" si="194"/>
        <v>0</v>
      </c>
      <c r="DN117" s="544">
        <f t="shared" si="195"/>
        <v>0</v>
      </c>
      <c r="DO117" s="673"/>
      <c r="DP117" s="544"/>
      <c r="DQ117" s="544"/>
      <c r="DR117" s="544"/>
      <c r="DS117" s="604"/>
      <c r="DT117" s="673"/>
      <c r="DU117" s="604"/>
      <c r="DV117" s="604"/>
      <c r="DW117" s="495"/>
      <c r="DX117" s="494"/>
      <c r="DY117" s="542"/>
      <c r="DZ117" s="543">
        <v>110</v>
      </c>
      <c r="EA117" s="544">
        <f t="shared" si="196"/>
        <v>0</v>
      </c>
      <c r="EB117" s="544">
        <f t="shared" si="197"/>
        <v>0</v>
      </c>
      <c r="EC117" s="673"/>
      <c r="ED117" s="544"/>
      <c r="EE117" s="544"/>
      <c r="EF117" s="544"/>
      <c r="EG117" s="604"/>
      <c r="EH117" s="673"/>
      <c r="EI117" s="604"/>
      <c r="EJ117" s="604"/>
      <c r="EK117" s="495"/>
      <c r="EL117" s="494"/>
      <c r="EM117" s="542"/>
      <c r="EN117" s="543">
        <v>110</v>
      </c>
      <c r="EO117" s="544">
        <f t="shared" si="198"/>
        <v>0</v>
      </c>
      <c r="EP117" s="544">
        <f t="shared" si="199"/>
        <v>0</v>
      </c>
      <c r="EQ117" s="673"/>
      <c r="ER117" s="544"/>
      <c r="ES117" s="544"/>
      <c r="ET117" s="544"/>
      <c r="EU117" s="604"/>
      <c r="EV117" s="673"/>
      <c r="EW117" s="604"/>
      <c r="EX117" s="604"/>
      <c r="EY117" s="495"/>
      <c r="EZ117" s="622"/>
      <c r="FA117" s="542"/>
      <c r="FB117" s="543">
        <v>110</v>
      </c>
      <c r="FC117" s="544">
        <f t="shared" si="200"/>
        <v>0</v>
      </c>
      <c r="FD117" s="544">
        <f t="shared" si="201"/>
        <v>0</v>
      </c>
      <c r="FE117" s="673"/>
      <c r="FF117" s="544"/>
      <c r="FG117" s="544"/>
      <c r="FH117" s="544"/>
      <c r="FI117" s="604"/>
      <c r="FJ117" s="673"/>
      <c r="FK117" s="604"/>
      <c r="FL117" s="604"/>
      <c r="FM117" s="495"/>
      <c r="FO117" s="542"/>
      <c r="FP117" s="543">
        <v>110</v>
      </c>
      <c r="FQ117" s="544">
        <f t="shared" si="202"/>
        <v>0</v>
      </c>
      <c r="FR117" s="544">
        <f t="shared" si="203"/>
        <v>0</v>
      </c>
      <c r="FS117" s="673"/>
      <c r="FT117" s="544"/>
      <c r="FU117" s="544"/>
      <c r="FV117" s="544"/>
      <c r="FW117" s="604"/>
      <c r="FX117" s="673"/>
      <c r="FY117" s="604"/>
      <c r="FZ117" s="604"/>
      <c r="GA117" s="495"/>
      <c r="GB117" s="622"/>
      <c r="GC117" s="542"/>
      <c r="GD117" s="543">
        <v>110</v>
      </c>
      <c r="GE117" s="544">
        <f t="shared" si="204"/>
        <v>0</v>
      </c>
      <c r="GF117" s="544">
        <f t="shared" si="205"/>
        <v>0</v>
      </c>
      <c r="GG117" s="673"/>
      <c r="GH117" s="544"/>
      <c r="GI117" s="544"/>
      <c r="GJ117" s="544"/>
      <c r="GK117" s="604"/>
      <c r="GL117" s="673"/>
      <c r="GM117" s="604"/>
      <c r="GN117" s="604"/>
      <c r="GO117" s="495"/>
      <c r="GP117" s="551"/>
      <c r="GQ117" s="542"/>
      <c r="GR117" s="543">
        <v>110</v>
      </c>
      <c r="GS117" s="544">
        <f t="shared" si="206"/>
        <v>0</v>
      </c>
      <c r="GT117" s="544">
        <f t="shared" si="207"/>
        <v>0</v>
      </c>
      <c r="GU117" s="673"/>
      <c r="GV117" s="544"/>
      <c r="GW117" s="544"/>
      <c r="GX117" s="544"/>
      <c r="GY117" s="604"/>
      <c r="GZ117" s="673"/>
      <c r="HA117" s="604"/>
      <c r="HB117" s="604"/>
      <c r="HC117" s="495"/>
      <c r="HD117" s="552"/>
      <c r="HE117" s="542"/>
      <c r="HF117" s="543">
        <v>110</v>
      </c>
      <c r="HG117" s="544">
        <f t="shared" si="208"/>
        <v>0</v>
      </c>
      <c r="HH117" s="544">
        <f t="shared" si="209"/>
        <v>0</v>
      </c>
      <c r="HI117" s="673"/>
      <c r="HJ117" s="544"/>
      <c r="HK117" s="544"/>
      <c r="HL117" s="544"/>
      <c r="HM117" s="604"/>
      <c r="HN117" s="673"/>
      <c r="HO117" s="604"/>
      <c r="HP117" s="604"/>
      <c r="HQ117" s="495"/>
      <c r="HR117" s="552"/>
      <c r="HS117" s="542"/>
      <c r="HT117" s="543">
        <v>110</v>
      </c>
      <c r="HU117" s="544">
        <f t="shared" si="210"/>
        <v>0</v>
      </c>
      <c r="HV117" s="544">
        <f t="shared" si="211"/>
        <v>0</v>
      </c>
      <c r="HW117" s="673"/>
      <c r="HX117" s="544"/>
      <c r="HY117" s="544"/>
      <c r="HZ117" s="544"/>
      <c r="IA117" s="604"/>
      <c r="IB117" s="673"/>
      <c r="IC117" s="604"/>
      <c r="ID117" s="604"/>
      <c r="IE117" s="495"/>
      <c r="IF117" s="622"/>
      <c r="IG117" s="542"/>
      <c r="IH117" s="543">
        <v>110</v>
      </c>
      <c r="II117" s="544">
        <f t="shared" si="212"/>
        <v>0</v>
      </c>
      <c r="IJ117" s="544">
        <f t="shared" si="213"/>
        <v>0</v>
      </c>
      <c r="IK117" s="673"/>
      <c r="IL117" s="544"/>
      <c r="IM117" s="544"/>
      <c r="IN117" s="544"/>
      <c r="IO117" s="604"/>
      <c r="IP117" s="673"/>
      <c r="IQ117" s="604"/>
      <c r="IR117" s="604"/>
      <c r="IS117" s="495"/>
    </row>
    <row r="118" spans="1:253" s="497" customFormat="1">
      <c r="A118" s="494"/>
      <c r="B118" s="528"/>
      <c r="C118" s="542"/>
      <c r="D118" s="543">
        <v>111</v>
      </c>
      <c r="E118" s="544">
        <f t="shared" si="178"/>
        <v>0</v>
      </c>
      <c r="F118" s="544">
        <f t="shared" si="179"/>
        <v>0</v>
      </c>
      <c r="G118" s="673"/>
      <c r="H118" s="544"/>
      <c r="I118" s="544"/>
      <c r="J118" s="544"/>
      <c r="K118" s="604"/>
      <c r="L118" s="673"/>
      <c r="M118" s="604"/>
      <c r="N118" s="604"/>
      <c r="O118" s="495"/>
      <c r="P118" s="494"/>
      <c r="Q118" s="542"/>
      <c r="R118" s="543">
        <v>111</v>
      </c>
      <c r="S118" s="544">
        <f t="shared" si="180"/>
        <v>0</v>
      </c>
      <c r="T118" s="544">
        <f t="shared" si="181"/>
        <v>0</v>
      </c>
      <c r="U118" s="673"/>
      <c r="V118" s="544"/>
      <c r="W118" s="544"/>
      <c r="X118" s="544"/>
      <c r="Y118" s="604"/>
      <c r="Z118" s="673"/>
      <c r="AA118" s="604"/>
      <c r="AB118" s="604"/>
      <c r="AC118" s="495"/>
      <c r="AD118" s="494"/>
      <c r="AE118" s="542"/>
      <c r="AF118" s="543">
        <v>111</v>
      </c>
      <c r="AG118" s="544">
        <f t="shared" si="182"/>
        <v>0</v>
      </c>
      <c r="AH118" s="544">
        <f t="shared" si="183"/>
        <v>0</v>
      </c>
      <c r="AI118" s="673"/>
      <c r="AJ118" s="544"/>
      <c r="AK118" s="544"/>
      <c r="AL118" s="544"/>
      <c r="AM118" s="604"/>
      <c r="AN118" s="673"/>
      <c r="AO118" s="604"/>
      <c r="AP118" s="604"/>
      <c r="AQ118" s="495"/>
      <c r="AR118" s="494"/>
      <c r="AS118" s="542"/>
      <c r="AT118" s="543">
        <v>111</v>
      </c>
      <c r="AU118" s="544">
        <f t="shared" si="184"/>
        <v>0</v>
      </c>
      <c r="AV118" s="544">
        <f t="shared" si="185"/>
        <v>0</v>
      </c>
      <c r="AW118" s="673"/>
      <c r="AX118" s="544"/>
      <c r="AY118" s="544"/>
      <c r="AZ118" s="544"/>
      <c r="BA118" s="604"/>
      <c r="BB118" s="673"/>
      <c r="BC118" s="604"/>
      <c r="BD118" s="604"/>
      <c r="BE118" s="495"/>
      <c r="BF118" s="494"/>
      <c r="BG118" s="542"/>
      <c r="BH118" s="543">
        <v>111</v>
      </c>
      <c r="BI118" s="544">
        <f t="shared" si="186"/>
        <v>0</v>
      </c>
      <c r="BJ118" s="544">
        <f t="shared" si="187"/>
        <v>0</v>
      </c>
      <c r="BK118" s="673"/>
      <c r="BL118" s="544"/>
      <c r="BM118" s="544"/>
      <c r="BN118" s="544"/>
      <c r="BO118" s="604"/>
      <c r="BP118" s="673"/>
      <c r="BQ118" s="604"/>
      <c r="BR118" s="604"/>
      <c r="BS118" s="495"/>
      <c r="BT118" s="494"/>
      <c r="BU118" s="542"/>
      <c r="BV118" s="543">
        <v>111</v>
      </c>
      <c r="BW118" s="544">
        <f t="shared" si="188"/>
        <v>0</v>
      </c>
      <c r="BX118" s="544">
        <f t="shared" si="189"/>
        <v>0</v>
      </c>
      <c r="BY118" s="673"/>
      <c r="BZ118" s="544"/>
      <c r="CA118" s="544"/>
      <c r="CB118" s="544"/>
      <c r="CC118" s="604"/>
      <c r="CD118" s="673"/>
      <c r="CE118" s="604"/>
      <c r="CF118" s="604"/>
      <c r="CG118" s="495"/>
      <c r="CH118" s="494"/>
      <c r="CI118" s="542"/>
      <c r="CJ118" s="543">
        <v>111</v>
      </c>
      <c r="CK118" s="544">
        <f t="shared" si="190"/>
        <v>0</v>
      </c>
      <c r="CL118" s="544">
        <f t="shared" si="191"/>
        <v>0</v>
      </c>
      <c r="CM118" s="673"/>
      <c r="CN118" s="544"/>
      <c r="CO118" s="544"/>
      <c r="CP118" s="544"/>
      <c r="CQ118" s="604"/>
      <c r="CR118" s="673"/>
      <c r="CS118" s="604"/>
      <c r="CT118" s="604"/>
      <c r="CU118" s="495"/>
      <c r="CV118" s="494"/>
      <c r="CW118" s="542"/>
      <c r="CX118" s="543">
        <v>111</v>
      </c>
      <c r="CY118" s="544">
        <f t="shared" si="192"/>
        <v>0</v>
      </c>
      <c r="CZ118" s="544">
        <f t="shared" si="193"/>
        <v>0</v>
      </c>
      <c r="DA118" s="673"/>
      <c r="DB118" s="544"/>
      <c r="DC118" s="544"/>
      <c r="DD118" s="544"/>
      <c r="DE118" s="604"/>
      <c r="DF118" s="673"/>
      <c r="DG118" s="604"/>
      <c r="DH118" s="604"/>
      <c r="DI118" s="495"/>
      <c r="DJ118" s="494"/>
      <c r="DK118" s="542"/>
      <c r="DL118" s="543">
        <v>111</v>
      </c>
      <c r="DM118" s="544">
        <f t="shared" si="194"/>
        <v>0</v>
      </c>
      <c r="DN118" s="544">
        <f t="shared" si="195"/>
        <v>0</v>
      </c>
      <c r="DO118" s="673"/>
      <c r="DP118" s="544"/>
      <c r="DQ118" s="544"/>
      <c r="DR118" s="544"/>
      <c r="DS118" s="604"/>
      <c r="DT118" s="673"/>
      <c r="DU118" s="604"/>
      <c r="DV118" s="604"/>
      <c r="DW118" s="495"/>
      <c r="DX118" s="494"/>
      <c r="DY118" s="542"/>
      <c r="DZ118" s="543">
        <v>111</v>
      </c>
      <c r="EA118" s="544">
        <f t="shared" si="196"/>
        <v>0</v>
      </c>
      <c r="EB118" s="544">
        <f t="shared" si="197"/>
        <v>0</v>
      </c>
      <c r="EC118" s="673"/>
      <c r="ED118" s="544"/>
      <c r="EE118" s="544"/>
      <c r="EF118" s="544"/>
      <c r="EG118" s="604"/>
      <c r="EH118" s="673"/>
      <c r="EI118" s="604"/>
      <c r="EJ118" s="604"/>
      <c r="EK118" s="495"/>
      <c r="EL118" s="494"/>
      <c r="EM118" s="542"/>
      <c r="EN118" s="543">
        <v>111</v>
      </c>
      <c r="EO118" s="544">
        <f t="shared" si="198"/>
        <v>0</v>
      </c>
      <c r="EP118" s="544">
        <f t="shared" si="199"/>
        <v>0</v>
      </c>
      <c r="EQ118" s="673"/>
      <c r="ER118" s="544"/>
      <c r="ES118" s="544"/>
      <c r="ET118" s="544"/>
      <c r="EU118" s="604"/>
      <c r="EV118" s="673"/>
      <c r="EW118" s="604"/>
      <c r="EX118" s="604"/>
      <c r="EY118" s="495"/>
      <c r="EZ118" s="622"/>
      <c r="FA118" s="542"/>
      <c r="FB118" s="543">
        <v>111</v>
      </c>
      <c r="FC118" s="544">
        <f t="shared" si="200"/>
        <v>0</v>
      </c>
      <c r="FD118" s="544">
        <f t="shared" si="201"/>
        <v>0</v>
      </c>
      <c r="FE118" s="673"/>
      <c r="FF118" s="544"/>
      <c r="FG118" s="544"/>
      <c r="FH118" s="544"/>
      <c r="FI118" s="604"/>
      <c r="FJ118" s="673"/>
      <c r="FK118" s="604"/>
      <c r="FL118" s="604"/>
      <c r="FM118" s="495"/>
      <c r="FO118" s="542"/>
      <c r="FP118" s="543">
        <v>111</v>
      </c>
      <c r="FQ118" s="544">
        <f t="shared" si="202"/>
        <v>0</v>
      </c>
      <c r="FR118" s="544">
        <f t="shared" si="203"/>
        <v>0</v>
      </c>
      <c r="FS118" s="673"/>
      <c r="FT118" s="544"/>
      <c r="FU118" s="544"/>
      <c r="FV118" s="544"/>
      <c r="FW118" s="604"/>
      <c r="FX118" s="673"/>
      <c r="FY118" s="604"/>
      <c r="FZ118" s="604"/>
      <c r="GA118" s="495"/>
      <c r="GB118" s="622"/>
      <c r="GC118" s="542"/>
      <c r="GD118" s="543">
        <v>111</v>
      </c>
      <c r="GE118" s="544">
        <f t="shared" si="204"/>
        <v>0</v>
      </c>
      <c r="GF118" s="544">
        <f t="shared" si="205"/>
        <v>0</v>
      </c>
      <c r="GG118" s="673"/>
      <c r="GH118" s="544"/>
      <c r="GI118" s="544"/>
      <c r="GJ118" s="544"/>
      <c r="GK118" s="604"/>
      <c r="GL118" s="673"/>
      <c r="GM118" s="604"/>
      <c r="GN118" s="604"/>
      <c r="GO118" s="495"/>
      <c r="GP118" s="551"/>
      <c r="GQ118" s="542"/>
      <c r="GR118" s="543">
        <v>111</v>
      </c>
      <c r="GS118" s="544">
        <f t="shared" si="206"/>
        <v>0</v>
      </c>
      <c r="GT118" s="544">
        <f t="shared" si="207"/>
        <v>0</v>
      </c>
      <c r="GU118" s="673"/>
      <c r="GV118" s="544"/>
      <c r="GW118" s="544"/>
      <c r="GX118" s="544"/>
      <c r="GY118" s="604"/>
      <c r="GZ118" s="673"/>
      <c r="HA118" s="604"/>
      <c r="HB118" s="604"/>
      <c r="HC118" s="495"/>
      <c r="HD118" s="552"/>
      <c r="HE118" s="542"/>
      <c r="HF118" s="543">
        <v>111</v>
      </c>
      <c r="HG118" s="544">
        <f t="shared" si="208"/>
        <v>0</v>
      </c>
      <c r="HH118" s="544">
        <f t="shared" si="209"/>
        <v>0</v>
      </c>
      <c r="HI118" s="673"/>
      <c r="HJ118" s="544"/>
      <c r="HK118" s="544"/>
      <c r="HL118" s="544"/>
      <c r="HM118" s="604"/>
      <c r="HN118" s="673"/>
      <c r="HO118" s="604"/>
      <c r="HP118" s="604"/>
      <c r="HQ118" s="495"/>
      <c r="HR118" s="552"/>
      <c r="HS118" s="542"/>
      <c r="HT118" s="543">
        <v>111</v>
      </c>
      <c r="HU118" s="544">
        <f t="shared" si="210"/>
        <v>0</v>
      </c>
      <c r="HV118" s="544">
        <f t="shared" si="211"/>
        <v>0</v>
      </c>
      <c r="HW118" s="673"/>
      <c r="HX118" s="544"/>
      <c r="HY118" s="544"/>
      <c r="HZ118" s="544"/>
      <c r="IA118" s="604"/>
      <c r="IB118" s="673"/>
      <c r="IC118" s="604"/>
      <c r="ID118" s="604"/>
      <c r="IE118" s="495"/>
      <c r="IF118" s="622"/>
      <c r="IG118" s="542"/>
      <c r="IH118" s="543">
        <v>111</v>
      </c>
      <c r="II118" s="544">
        <f t="shared" si="212"/>
        <v>0</v>
      </c>
      <c r="IJ118" s="544">
        <f t="shared" si="213"/>
        <v>0</v>
      </c>
      <c r="IK118" s="673"/>
      <c r="IL118" s="544"/>
      <c r="IM118" s="544"/>
      <c r="IN118" s="544"/>
      <c r="IO118" s="604"/>
      <c r="IP118" s="673"/>
      <c r="IQ118" s="604"/>
      <c r="IR118" s="604"/>
      <c r="IS118" s="495"/>
    </row>
    <row r="119" spans="1:253" s="497" customFormat="1">
      <c r="A119" s="494"/>
      <c r="B119" s="528"/>
      <c r="C119" s="542"/>
      <c r="D119" s="543">
        <v>112</v>
      </c>
      <c r="E119" s="544">
        <f t="shared" si="178"/>
        <v>0</v>
      </c>
      <c r="F119" s="544">
        <f t="shared" si="179"/>
        <v>0</v>
      </c>
      <c r="G119" s="673"/>
      <c r="H119" s="544"/>
      <c r="I119" s="544"/>
      <c r="J119" s="544"/>
      <c r="K119" s="604"/>
      <c r="L119" s="673"/>
      <c r="M119" s="604"/>
      <c r="N119" s="604"/>
      <c r="O119" s="495"/>
      <c r="P119" s="494"/>
      <c r="Q119" s="542"/>
      <c r="R119" s="543">
        <v>112</v>
      </c>
      <c r="S119" s="544">
        <f t="shared" si="180"/>
        <v>0</v>
      </c>
      <c r="T119" s="544">
        <f t="shared" si="181"/>
        <v>0</v>
      </c>
      <c r="U119" s="673"/>
      <c r="V119" s="544"/>
      <c r="W119" s="544"/>
      <c r="X119" s="544"/>
      <c r="Y119" s="604"/>
      <c r="Z119" s="673"/>
      <c r="AA119" s="604"/>
      <c r="AB119" s="604"/>
      <c r="AC119" s="495"/>
      <c r="AD119" s="494"/>
      <c r="AE119" s="542"/>
      <c r="AF119" s="543">
        <v>112</v>
      </c>
      <c r="AG119" s="544">
        <f t="shared" si="182"/>
        <v>0</v>
      </c>
      <c r="AH119" s="544">
        <f t="shared" si="183"/>
        <v>0</v>
      </c>
      <c r="AI119" s="673"/>
      <c r="AJ119" s="544"/>
      <c r="AK119" s="544"/>
      <c r="AL119" s="544"/>
      <c r="AM119" s="604"/>
      <c r="AN119" s="673"/>
      <c r="AO119" s="604"/>
      <c r="AP119" s="604"/>
      <c r="AQ119" s="495"/>
      <c r="AR119" s="494"/>
      <c r="AS119" s="542"/>
      <c r="AT119" s="543">
        <v>112</v>
      </c>
      <c r="AU119" s="544">
        <f t="shared" si="184"/>
        <v>0</v>
      </c>
      <c r="AV119" s="544">
        <f t="shared" si="185"/>
        <v>0</v>
      </c>
      <c r="AW119" s="673"/>
      <c r="AX119" s="544"/>
      <c r="AY119" s="544"/>
      <c r="AZ119" s="544"/>
      <c r="BA119" s="604"/>
      <c r="BB119" s="673"/>
      <c r="BC119" s="604"/>
      <c r="BD119" s="604"/>
      <c r="BE119" s="495"/>
      <c r="BF119" s="494"/>
      <c r="BG119" s="542"/>
      <c r="BH119" s="543">
        <v>112</v>
      </c>
      <c r="BI119" s="544">
        <f t="shared" si="186"/>
        <v>0</v>
      </c>
      <c r="BJ119" s="544">
        <f t="shared" si="187"/>
        <v>0</v>
      </c>
      <c r="BK119" s="673"/>
      <c r="BL119" s="544"/>
      <c r="BM119" s="544"/>
      <c r="BN119" s="544"/>
      <c r="BO119" s="604"/>
      <c r="BP119" s="673"/>
      <c r="BQ119" s="604"/>
      <c r="BR119" s="604"/>
      <c r="BS119" s="495"/>
      <c r="BT119" s="494"/>
      <c r="BU119" s="542"/>
      <c r="BV119" s="543">
        <v>112</v>
      </c>
      <c r="BW119" s="544">
        <f t="shared" si="188"/>
        <v>0</v>
      </c>
      <c r="BX119" s="544">
        <f t="shared" si="189"/>
        <v>0</v>
      </c>
      <c r="BY119" s="673"/>
      <c r="BZ119" s="544"/>
      <c r="CA119" s="544"/>
      <c r="CB119" s="544"/>
      <c r="CC119" s="604"/>
      <c r="CD119" s="673"/>
      <c r="CE119" s="604"/>
      <c r="CF119" s="604"/>
      <c r="CG119" s="495"/>
      <c r="CH119" s="494"/>
      <c r="CI119" s="542"/>
      <c r="CJ119" s="543">
        <v>112</v>
      </c>
      <c r="CK119" s="544">
        <f t="shared" si="190"/>
        <v>0</v>
      </c>
      <c r="CL119" s="544">
        <f t="shared" si="191"/>
        <v>0</v>
      </c>
      <c r="CM119" s="673"/>
      <c r="CN119" s="544"/>
      <c r="CO119" s="544"/>
      <c r="CP119" s="544"/>
      <c r="CQ119" s="604"/>
      <c r="CR119" s="673"/>
      <c r="CS119" s="604"/>
      <c r="CT119" s="604"/>
      <c r="CU119" s="495"/>
      <c r="CV119" s="494"/>
      <c r="CW119" s="542"/>
      <c r="CX119" s="543">
        <v>112</v>
      </c>
      <c r="CY119" s="544">
        <f t="shared" si="192"/>
        <v>0</v>
      </c>
      <c r="CZ119" s="544">
        <f t="shared" si="193"/>
        <v>0</v>
      </c>
      <c r="DA119" s="673"/>
      <c r="DB119" s="544"/>
      <c r="DC119" s="544"/>
      <c r="DD119" s="544"/>
      <c r="DE119" s="604"/>
      <c r="DF119" s="673"/>
      <c r="DG119" s="604"/>
      <c r="DH119" s="604"/>
      <c r="DI119" s="495"/>
      <c r="DJ119" s="494"/>
      <c r="DK119" s="542"/>
      <c r="DL119" s="543">
        <v>112</v>
      </c>
      <c r="DM119" s="544">
        <f t="shared" si="194"/>
        <v>0</v>
      </c>
      <c r="DN119" s="544">
        <f t="shared" si="195"/>
        <v>0</v>
      </c>
      <c r="DO119" s="673"/>
      <c r="DP119" s="544"/>
      <c r="DQ119" s="544"/>
      <c r="DR119" s="544"/>
      <c r="DS119" s="604"/>
      <c r="DT119" s="673"/>
      <c r="DU119" s="604"/>
      <c r="DV119" s="604"/>
      <c r="DW119" s="495"/>
      <c r="DX119" s="494"/>
      <c r="DY119" s="542"/>
      <c r="DZ119" s="543">
        <v>112</v>
      </c>
      <c r="EA119" s="544">
        <f t="shared" si="196"/>
        <v>0</v>
      </c>
      <c r="EB119" s="544">
        <f t="shared" si="197"/>
        <v>0</v>
      </c>
      <c r="EC119" s="673"/>
      <c r="ED119" s="544"/>
      <c r="EE119" s="544"/>
      <c r="EF119" s="544"/>
      <c r="EG119" s="604"/>
      <c r="EH119" s="673"/>
      <c r="EI119" s="604"/>
      <c r="EJ119" s="604"/>
      <c r="EK119" s="495"/>
      <c r="EL119" s="494"/>
      <c r="EM119" s="542"/>
      <c r="EN119" s="543">
        <v>112</v>
      </c>
      <c r="EO119" s="544">
        <f t="shared" si="198"/>
        <v>0</v>
      </c>
      <c r="EP119" s="544">
        <f t="shared" si="199"/>
        <v>0</v>
      </c>
      <c r="EQ119" s="673"/>
      <c r="ER119" s="544"/>
      <c r="ES119" s="544"/>
      <c r="ET119" s="544"/>
      <c r="EU119" s="604"/>
      <c r="EV119" s="673"/>
      <c r="EW119" s="604"/>
      <c r="EX119" s="604"/>
      <c r="EY119" s="495"/>
      <c r="EZ119" s="622"/>
      <c r="FA119" s="542"/>
      <c r="FB119" s="543">
        <v>112</v>
      </c>
      <c r="FC119" s="544">
        <f t="shared" si="200"/>
        <v>0</v>
      </c>
      <c r="FD119" s="544">
        <f t="shared" si="201"/>
        <v>0</v>
      </c>
      <c r="FE119" s="673"/>
      <c r="FF119" s="544"/>
      <c r="FG119" s="544"/>
      <c r="FH119" s="544"/>
      <c r="FI119" s="604"/>
      <c r="FJ119" s="673"/>
      <c r="FK119" s="604"/>
      <c r="FL119" s="604"/>
      <c r="FM119" s="495"/>
      <c r="FO119" s="542"/>
      <c r="FP119" s="543">
        <v>112</v>
      </c>
      <c r="FQ119" s="544">
        <f t="shared" si="202"/>
        <v>0</v>
      </c>
      <c r="FR119" s="544">
        <f t="shared" si="203"/>
        <v>0</v>
      </c>
      <c r="FS119" s="673"/>
      <c r="FT119" s="544"/>
      <c r="FU119" s="544"/>
      <c r="FV119" s="544"/>
      <c r="FW119" s="604"/>
      <c r="FX119" s="673"/>
      <c r="FY119" s="604"/>
      <c r="FZ119" s="604"/>
      <c r="GA119" s="495"/>
      <c r="GB119" s="622"/>
      <c r="GC119" s="542"/>
      <c r="GD119" s="543">
        <v>112</v>
      </c>
      <c r="GE119" s="544">
        <f t="shared" si="204"/>
        <v>0</v>
      </c>
      <c r="GF119" s="544">
        <f t="shared" si="205"/>
        <v>0</v>
      </c>
      <c r="GG119" s="673"/>
      <c r="GH119" s="544"/>
      <c r="GI119" s="544"/>
      <c r="GJ119" s="544"/>
      <c r="GK119" s="604"/>
      <c r="GL119" s="673"/>
      <c r="GM119" s="604"/>
      <c r="GN119" s="604"/>
      <c r="GO119" s="495"/>
      <c r="GP119" s="551"/>
      <c r="GQ119" s="542"/>
      <c r="GR119" s="543">
        <v>112</v>
      </c>
      <c r="GS119" s="544">
        <f t="shared" si="206"/>
        <v>0</v>
      </c>
      <c r="GT119" s="544">
        <f t="shared" si="207"/>
        <v>0</v>
      </c>
      <c r="GU119" s="673"/>
      <c r="GV119" s="544"/>
      <c r="GW119" s="544"/>
      <c r="GX119" s="544"/>
      <c r="GY119" s="604"/>
      <c r="GZ119" s="673"/>
      <c r="HA119" s="604"/>
      <c r="HB119" s="604"/>
      <c r="HC119" s="495"/>
      <c r="HD119" s="552"/>
      <c r="HE119" s="542"/>
      <c r="HF119" s="543">
        <v>112</v>
      </c>
      <c r="HG119" s="544">
        <f t="shared" si="208"/>
        <v>0</v>
      </c>
      <c r="HH119" s="544">
        <f t="shared" si="209"/>
        <v>0</v>
      </c>
      <c r="HI119" s="673"/>
      <c r="HJ119" s="544"/>
      <c r="HK119" s="544"/>
      <c r="HL119" s="544"/>
      <c r="HM119" s="604"/>
      <c r="HN119" s="673"/>
      <c r="HO119" s="604"/>
      <c r="HP119" s="604"/>
      <c r="HQ119" s="495"/>
      <c r="HR119" s="552"/>
      <c r="HS119" s="542"/>
      <c r="HT119" s="543">
        <v>112</v>
      </c>
      <c r="HU119" s="544">
        <f t="shared" si="210"/>
        <v>0</v>
      </c>
      <c r="HV119" s="544">
        <f t="shared" si="211"/>
        <v>0</v>
      </c>
      <c r="HW119" s="673"/>
      <c r="HX119" s="544"/>
      <c r="HY119" s="544"/>
      <c r="HZ119" s="544"/>
      <c r="IA119" s="604"/>
      <c r="IB119" s="673"/>
      <c r="IC119" s="604"/>
      <c r="ID119" s="604"/>
      <c r="IE119" s="495"/>
      <c r="IF119" s="622"/>
      <c r="IG119" s="542"/>
      <c r="IH119" s="543">
        <v>112</v>
      </c>
      <c r="II119" s="544">
        <f t="shared" si="212"/>
        <v>0</v>
      </c>
      <c r="IJ119" s="544">
        <f t="shared" si="213"/>
        <v>0</v>
      </c>
      <c r="IK119" s="673"/>
      <c r="IL119" s="544"/>
      <c r="IM119" s="544"/>
      <c r="IN119" s="544"/>
      <c r="IO119" s="604"/>
      <c r="IP119" s="673"/>
      <c r="IQ119" s="604"/>
      <c r="IR119" s="604"/>
      <c r="IS119" s="495"/>
    </row>
    <row r="120" spans="1:253" s="497" customFormat="1">
      <c r="A120" s="494"/>
      <c r="B120" s="528"/>
      <c r="C120" s="542"/>
      <c r="D120" s="543">
        <v>113</v>
      </c>
      <c r="E120" s="544">
        <f t="shared" si="178"/>
        <v>0</v>
      </c>
      <c r="F120" s="544">
        <f t="shared" si="179"/>
        <v>0</v>
      </c>
      <c r="G120" s="673"/>
      <c r="H120" s="544"/>
      <c r="I120" s="544"/>
      <c r="J120" s="544"/>
      <c r="K120" s="604"/>
      <c r="L120" s="673"/>
      <c r="M120" s="604"/>
      <c r="N120" s="604"/>
      <c r="O120" s="495"/>
      <c r="P120" s="494"/>
      <c r="Q120" s="542"/>
      <c r="R120" s="543">
        <v>113</v>
      </c>
      <c r="S120" s="544">
        <f t="shared" si="180"/>
        <v>0</v>
      </c>
      <c r="T120" s="544">
        <f t="shared" si="181"/>
        <v>0</v>
      </c>
      <c r="U120" s="673"/>
      <c r="V120" s="544"/>
      <c r="W120" s="544"/>
      <c r="X120" s="544"/>
      <c r="Y120" s="604"/>
      <c r="Z120" s="673"/>
      <c r="AA120" s="604"/>
      <c r="AB120" s="604"/>
      <c r="AC120" s="495"/>
      <c r="AD120" s="494"/>
      <c r="AE120" s="542"/>
      <c r="AF120" s="543">
        <v>113</v>
      </c>
      <c r="AG120" s="544">
        <f t="shared" si="182"/>
        <v>0</v>
      </c>
      <c r="AH120" s="544">
        <f t="shared" si="183"/>
        <v>0</v>
      </c>
      <c r="AI120" s="673"/>
      <c r="AJ120" s="544"/>
      <c r="AK120" s="544"/>
      <c r="AL120" s="544"/>
      <c r="AM120" s="604"/>
      <c r="AN120" s="673"/>
      <c r="AO120" s="604"/>
      <c r="AP120" s="604"/>
      <c r="AQ120" s="495"/>
      <c r="AR120" s="494"/>
      <c r="AS120" s="542"/>
      <c r="AT120" s="543">
        <v>113</v>
      </c>
      <c r="AU120" s="544">
        <f t="shared" si="184"/>
        <v>0</v>
      </c>
      <c r="AV120" s="544">
        <f t="shared" si="185"/>
        <v>0</v>
      </c>
      <c r="AW120" s="673"/>
      <c r="AX120" s="544"/>
      <c r="AY120" s="544"/>
      <c r="AZ120" s="544"/>
      <c r="BA120" s="604"/>
      <c r="BB120" s="673"/>
      <c r="BC120" s="604"/>
      <c r="BD120" s="604"/>
      <c r="BE120" s="495"/>
      <c r="BF120" s="494"/>
      <c r="BG120" s="542"/>
      <c r="BH120" s="543">
        <v>113</v>
      </c>
      <c r="BI120" s="544">
        <f t="shared" si="186"/>
        <v>0</v>
      </c>
      <c r="BJ120" s="544">
        <f t="shared" si="187"/>
        <v>0</v>
      </c>
      <c r="BK120" s="673"/>
      <c r="BL120" s="544"/>
      <c r="BM120" s="544"/>
      <c r="BN120" s="544"/>
      <c r="BO120" s="604"/>
      <c r="BP120" s="673"/>
      <c r="BQ120" s="604"/>
      <c r="BR120" s="604"/>
      <c r="BS120" s="495"/>
      <c r="BT120" s="494"/>
      <c r="BU120" s="542"/>
      <c r="BV120" s="543">
        <v>113</v>
      </c>
      <c r="BW120" s="544">
        <f t="shared" si="188"/>
        <v>0</v>
      </c>
      <c r="BX120" s="544">
        <f t="shared" si="189"/>
        <v>0</v>
      </c>
      <c r="BY120" s="673"/>
      <c r="BZ120" s="544"/>
      <c r="CA120" s="544"/>
      <c r="CB120" s="544"/>
      <c r="CC120" s="604"/>
      <c r="CD120" s="673"/>
      <c r="CE120" s="604"/>
      <c r="CF120" s="604"/>
      <c r="CG120" s="495"/>
      <c r="CH120" s="494"/>
      <c r="CI120" s="542"/>
      <c r="CJ120" s="543">
        <v>113</v>
      </c>
      <c r="CK120" s="544">
        <f t="shared" si="190"/>
        <v>0</v>
      </c>
      <c r="CL120" s="544">
        <f t="shared" si="191"/>
        <v>0</v>
      </c>
      <c r="CM120" s="673"/>
      <c r="CN120" s="544"/>
      <c r="CO120" s="544"/>
      <c r="CP120" s="544"/>
      <c r="CQ120" s="604"/>
      <c r="CR120" s="673"/>
      <c r="CS120" s="604"/>
      <c r="CT120" s="604"/>
      <c r="CU120" s="495"/>
      <c r="CV120" s="494"/>
      <c r="CW120" s="542"/>
      <c r="CX120" s="543">
        <v>113</v>
      </c>
      <c r="CY120" s="544">
        <f t="shared" si="192"/>
        <v>0</v>
      </c>
      <c r="CZ120" s="544">
        <f t="shared" si="193"/>
        <v>0</v>
      </c>
      <c r="DA120" s="673"/>
      <c r="DB120" s="544"/>
      <c r="DC120" s="544"/>
      <c r="DD120" s="544"/>
      <c r="DE120" s="604"/>
      <c r="DF120" s="673"/>
      <c r="DG120" s="604"/>
      <c r="DH120" s="604"/>
      <c r="DI120" s="495"/>
      <c r="DJ120" s="494"/>
      <c r="DK120" s="542"/>
      <c r="DL120" s="543">
        <v>113</v>
      </c>
      <c r="DM120" s="544">
        <f t="shared" si="194"/>
        <v>0</v>
      </c>
      <c r="DN120" s="544">
        <f t="shared" si="195"/>
        <v>0</v>
      </c>
      <c r="DO120" s="673"/>
      <c r="DP120" s="544"/>
      <c r="DQ120" s="544"/>
      <c r="DR120" s="544"/>
      <c r="DS120" s="604"/>
      <c r="DT120" s="673"/>
      <c r="DU120" s="604"/>
      <c r="DV120" s="604"/>
      <c r="DW120" s="495"/>
      <c r="DX120" s="494"/>
      <c r="DY120" s="542"/>
      <c r="DZ120" s="543">
        <v>113</v>
      </c>
      <c r="EA120" s="544">
        <f t="shared" si="196"/>
        <v>0</v>
      </c>
      <c r="EB120" s="544">
        <f t="shared" si="197"/>
        <v>0</v>
      </c>
      <c r="EC120" s="673"/>
      <c r="ED120" s="544"/>
      <c r="EE120" s="544"/>
      <c r="EF120" s="544"/>
      <c r="EG120" s="604"/>
      <c r="EH120" s="673"/>
      <c r="EI120" s="604"/>
      <c r="EJ120" s="604"/>
      <c r="EK120" s="495"/>
      <c r="EL120" s="494"/>
      <c r="EM120" s="542"/>
      <c r="EN120" s="543">
        <v>113</v>
      </c>
      <c r="EO120" s="544">
        <f t="shared" si="198"/>
        <v>0</v>
      </c>
      <c r="EP120" s="544">
        <f t="shared" si="199"/>
        <v>0</v>
      </c>
      <c r="EQ120" s="673"/>
      <c r="ER120" s="544"/>
      <c r="ES120" s="544"/>
      <c r="ET120" s="544"/>
      <c r="EU120" s="604"/>
      <c r="EV120" s="673"/>
      <c r="EW120" s="604"/>
      <c r="EX120" s="604"/>
      <c r="EY120" s="495"/>
      <c r="EZ120" s="622"/>
      <c r="FA120" s="542"/>
      <c r="FB120" s="543">
        <v>113</v>
      </c>
      <c r="FC120" s="544">
        <f t="shared" si="200"/>
        <v>0</v>
      </c>
      <c r="FD120" s="544">
        <f t="shared" si="201"/>
        <v>0</v>
      </c>
      <c r="FE120" s="673"/>
      <c r="FF120" s="544"/>
      <c r="FG120" s="544"/>
      <c r="FH120" s="544"/>
      <c r="FI120" s="604"/>
      <c r="FJ120" s="673"/>
      <c r="FK120" s="604"/>
      <c r="FL120" s="604"/>
      <c r="FM120" s="495"/>
      <c r="FO120" s="542"/>
      <c r="FP120" s="543">
        <v>113</v>
      </c>
      <c r="FQ120" s="544">
        <f t="shared" si="202"/>
        <v>0</v>
      </c>
      <c r="FR120" s="544">
        <f t="shared" si="203"/>
        <v>0</v>
      </c>
      <c r="FS120" s="673"/>
      <c r="FT120" s="544"/>
      <c r="FU120" s="544"/>
      <c r="FV120" s="544"/>
      <c r="FW120" s="604"/>
      <c r="FX120" s="673"/>
      <c r="FY120" s="604"/>
      <c r="FZ120" s="604"/>
      <c r="GA120" s="495"/>
      <c r="GB120" s="622"/>
      <c r="GC120" s="542"/>
      <c r="GD120" s="543">
        <v>113</v>
      </c>
      <c r="GE120" s="544">
        <f t="shared" si="204"/>
        <v>0</v>
      </c>
      <c r="GF120" s="544">
        <f t="shared" si="205"/>
        <v>0</v>
      </c>
      <c r="GG120" s="673"/>
      <c r="GH120" s="544"/>
      <c r="GI120" s="544"/>
      <c r="GJ120" s="544"/>
      <c r="GK120" s="604"/>
      <c r="GL120" s="673"/>
      <c r="GM120" s="604"/>
      <c r="GN120" s="604"/>
      <c r="GO120" s="495"/>
      <c r="GP120" s="551"/>
      <c r="GQ120" s="542"/>
      <c r="GR120" s="543">
        <v>113</v>
      </c>
      <c r="GS120" s="544">
        <f t="shared" si="206"/>
        <v>0</v>
      </c>
      <c r="GT120" s="544">
        <f t="shared" si="207"/>
        <v>0</v>
      </c>
      <c r="GU120" s="673"/>
      <c r="GV120" s="544"/>
      <c r="GW120" s="544"/>
      <c r="GX120" s="544"/>
      <c r="GY120" s="604"/>
      <c r="GZ120" s="673"/>
      <c r="HA120" s="604"/>
      <c r="HB120" s="604"/>
      <c r="HC120" s="495"/>
      <c r="HD120" s="552"/>
      <c r="HE120" s="542"/>
      <c r="HF120" s="543">
        <v>113</v>
      </c>
      <c r="HG120" s="544">
        <f t="shared" si="208"/>
        <v>0</v>
      </c>
      <c r="HH120" s="544">
        <f t="shared" si="209"/>
        <v>0</v>
      </c>
      <c r="HI120" s="673"/>
      <c r="HJ120" s="544"/>
      <c r="HK120" s="544"/>
      <c r="HL120" s="544"/>
      <c r="HM120" s="604"/>
      <c r="HN120" s="673"/>
      <c r="HO120" s="604"/>
      <c r="HP120" s="604"/>
      <c r="HQ120" s="495"/>
      <c r="HR120" s="552"/>
      <c r="HS120" s="542"/>
      <c r="HT120" s="543">
        <v>113</v>
      </c>
      <c r="HU120" s="544">
        <f t="shared" si="210"/>
        <v>0</v>
      </c>
      <c r="HV120" s="544">
        <f t="shared" si="211"/>
        <v>0</v>
      </c>
      <c r="HW120" s="673"/>
      <c r="HX120" s="544"/>
      <c r="HY120" s="544"/>
      <c r="HZ120" s="544"/>
      <c r="IA120" s="604"/>
      <c r="IB120" s="673"/>
      <c r="IC120" s="604"/>
      <c r="ID120" s="604"/>
      <c r="IE120" s="495"/>
      <c r="IF120" s="622"/>
      <c r="IG120" s="542"/>
      <c r="IH120" s="543">
        <v>113</v>
      </c>
      <c r="II120" s="544">
        <f t="shared" si="212"/>
        <v>0</v>
      </c>
      <c r="IJ120" s="544">
        <f t="shared" si="213"/>
        <v>0</v>
      </c>
      <c r="IK120" s="673"/>
      <c r="IL120" s="544"/>
      <c r="IM120" s="544"/>
      <c r="IN120" s="544"/>
      <c r="IO120" s="604"/>
      <c r="IP120" s="673"/>
      <c r="IQ120" s="604"/>
      <c r="IR120" s="604"/>
      <c r="IS120" s="495"/>
    </row>
    <row r="121" spans="1:253" s="497" customFormat="1">
      <c r="A121" s="494"/>
      <c r="B121" s="528"/>
      <c r="C121" s="542"/>
      <c r="D121" s="543">
        <v>114</v>
      </c>
      <c r="E121" s="544">
        <f t="shared" si="178"/>
        <v>0</v>
      </c>
      <c r="F121" s="544">
        <f t="shared" si="179"/>
        <v>0</v>
      </c>
      <c r="G121" s="673"/>
      <c r="H121" s="544"/>
      <c r="I121" s="544"/>
      <c r="J121" s="544"/>
      <c r="K121" s="604"/>
      <c r="L121" s="673"/>
      <c r="M121" s="604"/>
      <c r="N121" s="604"/>
      <c r="O121" s="495"/>
      <c r="P121" s="494"/>
      <c r="Q121" s="542"/>
      <c r="R121" s="543">
        <v>114</v>
      </c>
      <c r="S121" s="544">
        <f t="shared" si="180"/>
        <v>0</v>
      </c>
      <c r="T121" s="544">
        <f t="shared" si="181"/>
        <v>0</v>
      </c>
      <c r="U121" s="673"/>
      <c r="V121" s="544"/>
      <c r="W121" s="544"/>
      <c r="X121" s="544"/>
      <c r="Y121" s="604"/>
      <c r="Z121" s="673"/>
      <c r="AA121" s="604"/>
      <c r="AB121" s="604"/>
      <c r="AC121" s="495"/>
      <c r="AD121" s="494"/>
      <c r="AE121" s="542"/>
      <c r="AF121" s="543">
        <v>114</v>
      </c>
      <c r="AG121" s="544">
        <f t="shared" si="182"/>
        <v>0</v>
      </c>
      <c r="AH121" s="544">
        <f t="shared" si="183"/>
        <v>0</v>
      </c>
      <c r="AI121" s="673"/>
      <c r="AJ121" s="544"/>
      <c r="AK121" s="544"/>
      <c r="AL121" s="544"/>
      <c r="AM121" s="604"/>
      <c r="AN121" s="673"/>
      <c r="AO121" s="604"/>
      <c r="AP121" s="604"/>
      <c r="AQ121" s="495"/>
      <c r="AR121" s="494"/>
      <c r="AS121" s="542"/>
      <c r="AT121" s="543">
        <v>114</v>
      </c>
      <c r="AU121" s="544">
        <f t="shared" si="184"/>
        <v>0</v>
      </c>
      <c r="AV121" s="544">
        <f t="shared" si="185"/>
        <v>0</v>
      </c>
      <c r="AW121" s="673"/>
      <c r="AX121" s="544"/>
      <c r="AY121" s="544"/>
      <c r="AZ121" s="544"/>
      <c r="BA121" s="604"/>
      <c r="BB121" s="673"/>
      <c r="BC121" s="604"/>
      <c r="BD121" s="604"/>
      <c r="BE121" s="495"/>
      <c r="BF121" s="494"/>
      <c r="BG121" s="542"/>
      <c r="BH121" s="543">
        <v>114</v>
      </c>
      <c r="BI121" s="544">
        <f t="shared" si="186"/>
        <v>0</v>
      </c>
      <c r="BJ121" s="544">
        <f t="shared" si="187"/>
        <v>0</v>
      </c>
      <c r="BK121" s="673"/>
      <c r="BL121" s="544"/>
      <c r="BM121" s="544"/>
      <c r="BN121" s="544"/>
      <c r="BO121" s="604"/>
      <c r="BP121" s="673"/>
      <c r="BQ121" s="604"/>
      <c r="BR121" s="604"/>
      <c r="BS121" s="495"/>
      <c r="BT121" s="494"/>
      <c r="BU121" s="542"/>
      <c r="BV121" s="543">
        <v>114</v>
      </c>
      <c r="BW121" s="544">
        <f t="shared" si="188"/>
        <v>0</v>
      </c>
      <c r="BX121" s="544">
        <f t="shared" si="189"/>
        <v>0</v>
      </c>
      <c r="BY121" s="673"/>
      <c r="BZ121" s="544"/>
      <c r="CA121" s="544"/>
      <c r="CB121" s="544"/>
      <c r="CC121" s="604"/>
      <c r="CD121" s="673"/>
      <c r="CE121" s="604"/>
      <c r="CF121" s="604"/>
      <c r="CG121" s="495"/>
      <c r="CH121" s="494"/>
      <c r="CI121" s="542"/>
      <c r="CJ121" s="543">
        <v>114</v>
      </c>
      <c r="CK121" s="544">
        <f t="shared" si="190"/>
        <v>0</v>
      </c>
      <c r="CL121" s="544">
        <f t="shared" si="191"/>
        <v>0</v>
      </c>
      <c r="CM121" s="673"/>
      <c r="CN121" s="544"/>
      <c r="CO121" s="544"/>
      <c r="CP121" s="544"/>
      <c r="CQ121" s="604"/>
      <c r="CR121" s="673"/>
      <c r="CS121" s="604"/>
      <c r="CT121" s="604"/>
      <c r="CU121" s="495"/>
      <c r="CV121" s="494"/>
      <c r="CW121" s="542"/>
      <c r="CX121" s="543">
        <v>114</v>
      </c>
      <c r="CY121" s="544">
        <f t="shared" si="192"/>
        <v>0</v>
      </c>
      <c r="CZ121" s="544">
        <f t="shared" si="193"/>
        <v>0</v>
      </c>
      <c r="DA121" s="673"/>
      <c r="DB121" s="544"/>
      <c r="DC121" s="544"/>
      <c r="DD121" s="544"/>
      <c r="DE121" s="604"/>
      <c r="DF121" s="673"/>
      <c r="DG121" s="604"/>
      <c r="DH121" s="604"/>
      <c r="DI121" s="495"/>
      <c r="DJ121" s="494"/>
      <c r="DK121" s="542"/>
      <c r="DL121" s="543">
        <v>114</v>
      </c>
      <c r="DM121" s="544">
        <f t="shared" si="194"/>
        <v>0</v>
      </c>
      <c r="DN121" s="544">
        <f t="shared" si="195"/>
        <v>0</v>
      </c>
      <c r="DO121" s="673"/>
      <c r="DP121" s="544"/>
      <c r="DQ121" s="544"/>
      <c r="DR121" s="544"/>
      <c r="DS121" s="604"/>
      <c r="DT121" s="673"/>
      <c r="DU121" s="604"/>
      <c r="DV121" s="604"/>
      <c r="DW121" s="495"/>
      <c r="DX121" s="494"/>
      <c r="DY121" s="542"/>
      <c r="DZ121" s="543">
        <v>114</v>
      </c>
      <c r="EA121" s="544">
        <f t="shared" si="196"/>
        <v>0</v>
      </c>
      <c r="EB121" s="544">
        <f t="shared" si="197"/>
        <v>0</v>
      </c>
      <c r="EC121" s="673"/>
      <c r="ED121" s="544"/>
      <c r="EE121" s="544"/>
      <c r="EF121" s="544"/>
      <c r="EG121" s="604"/>
      <c r="EH121" s="673"/>
      <c r="EI121" s="604"/>
      <c r="EJ121" s="604"/>
      <c r="EK121" s="495"/>
      <c r="EL121" s="494"/>
      <c r="EM121" s="542"/>
      <c r="EN121" s="543">
        <v>114</v>
      </c>
      <c r="EO121" s="544">
        <f t="shared" si="198"/>
        <v>0</v>
      </c>
      <c r="EP121" s="544">
        <f t="shared" si="199"/>
        <v>0</v>
      </c>
      <c r="EQ121" s="673"/>
      <c r="ER121" s="544"/>
      <c r="ES121" s="544"/>
      <c r="ET121" s="544"/>
      <c r="EU121" s="604"/>
      <c r="EV121" s="673"/>
      <c r="EW121" s="604"/>
      <c r="EX121" s="604"/>
      <c r="EY121" s="495"/>
      <c r="EZ121" s="622"/>
      <c r="FA121" s="542"/>
      <c r="FB121" s="543">
        <v>114</v>
      </c>
      <c r="FC121" s="544">
        <f t="shared" si="200"/>
        <v>0</v>
      </c>
      <c r="FD121" s="544">
        <f t="shared" si="201"/>
        <v>0</v>
      </c>
      <c r="FE121" s="673"/>
      <c r="FF121" s="544"/>
      <c r="FG121" s="544"/>
      <c r="FH121" s="544"/>
      <c r="FI121" s="604"/>
      <c r="FJ121" s="673"/>
      <c r="FK121" s="604"/>
      <c r="FL121" s="604"/>
      <c r="FM121" s="495"/>
      <c r="FO121" s="542"/>
      <c r="FP121" s="543">
        <v>114</v>
      </c>
      <c r="FQ121" s="544">
        <f t="shared" si="202"/>
        <v>0</v>
      </c>
      <c r="FR121" s="544">
        <f t="shared" si="203"/>
        <v>0</v>
      </c>
      <c r="FS121" s="673"/>
      <c r="FT121" s="544"/>
      <c r="FU121" s="544"/>
      <c r="FV121" s="544"/>
      <c r="FW121" s="604"/>
      <c r="FX121" s="673"/>
      <c r="FY121" s="604"/>
      <c r="FZ121" s="604"/>
      <c r="GA121" s="495"/>
      <c r="GB121" s="622"/>
      <c r="GC121" s="542"/>
      <c r="GD121" s="543">
        <v>114</v>
      </c>
      <c r="GE121" s="544">
        <f t="shared" si="204"/>
        <v>0</v>
      </c>
      <c r="GF121" s="544">
        <f t="shared" si="205"/>
        <v>0</v>
      </c>
      <c r="GG121" s="673"/>
      <c r="GH121" s="544"/>
      <c r="GI121" s="544"/>
      <c r="GJ121" s="544"/>
      <c r="GK121" s="604"/>
      <c r="GL121" s="673"/>
      <c r="GM121" s="604"/>
      <c r="GN121" s="604"/>
      <c r="GO121" s="495"/>
      <c r="GP121" s="551"/>
      <c r="GQ121" s="542"/>
      <c r="GR121" s="543">
        <v>114</v>
      </c>
      <c r="GS121" s="544">
        <f t="shared" si="206"/>
        <v>0</v>
      </c>
      <c r="GT121" s="544">
        <f t="shared" si="207"/>
        <v>0</v>
      </c>
      <c r="GU121" s="673"/>
      <c r="GV121" s="544"/>
      <c r="GW121" s="544"/>
      <c r="GX121" s="544"/>
      <c r="GY121" s="604"/>
      <c r="GZ121" s="673"/>
      <c r="HA121" s="604"/>
      <c r="HB121" s="604"/>
      <c r="HC121" s="495"/>
      <c r="HD121" s="552"/>
      <c r="HE121" s="542"/>
      <c r="HF121" s="543">
        <v>114</v>
      </c>
      <c r="HG121" s="544">
        <f t="shared" si="208"/>
        <v>0</v>
      </c>
      <c r="HH121" s="544">
        <f t="shared" si="209"/>
        <v>0</v>
      </c>
      <c r="HI121" s="673"/>
      <c r="HJ121" s="544"/>
      <c r="HK121" s="544"/>
      <c r="HL121" s="544"/>
      <c r="HM121" s="604"/>
      <c r="HN121" s="673"/>
      <c r="HO121" s="604"/>
      <c r="HP121" s="604"/>
      <c r="HQ121" s="495"/>
      <c r="HR121" s="552"/>
      <c r="HS121" s="542"/>
      <c r="HT121" s="543">
        <v>114</v>
      </c>
      <c r="HU121" s="544">
        <f t="shared" si="210"/>
        <v>0</v>
      </c>
      <c r="HV121" s="544">
        <f t="shared" si="211"/>
        <v>0</v>
      </c>
      <c r="HW121" s="673"/>
      <c r="HX121" s="544"/>
      <c r="HY121" s="544"/>
      <c r="HZ121" s="544"/>
      <c r="IA121" s="604"/>
      <c r="IB121" s="673"/>
      <c r="IC121" s="604"/>
      <c r="ID121" s="604"/>
      <c r="IE121" s="495"/>
      <c r="IF121" s="622"/>
      <c r="IG121" s="542"/>
      <c r="IH121" s="543">
        <v>114</v>
      </c>
      <c r="II121" s="544">
        <f t="shared" si="212"/>
        <v>0</v>
      </c>
      <c r="IJ121" s="544">
        <f t="shared" si="213"/>
        <v>0</v>
      </c>
      <c r="IK121" s="673"/>
      <c r="IL121" s="544"/>
      <c r="IM121" s="544"/>
      <c r="IN121" s="544"/>
      <c r="IO121" s="604"/>
      <c r="IP121" s="673"/>
      <c r="IQ121" s="604"/>
      <c r="IR121" s="604"/>
      <c r="IS121" s="495"/>
    </row>
    <row r="122" spans="1:253" s="497" customFormat="1">
      <c r="A122" s="494"/>
      <c r="B122" s="528"/>
      <c r="C122" s="542"/>
      <c r="D122" s="543">
        <v>115</v>
      </c>
      <c r="E122" s="544">
        <f t="shared" si="178"/>
        <v>0</v>
      </c>
      <c r="F122" s="544">
        <f t="shared" si="179"/>
        <v>0</v>
      </c>
      <c r="G122" s="673"/>
      <c r="H122" s="544"/>
      <c r="I122" s="544"/>
      <c r="J122" s="544"/>
      <c r="K122" s="604"/>
      <c r="L122" s="673"/>
      <c r="M122" s="604"/>
      <c r="N122" s="604"/>
      <c r="O122" s="495"/>
      <c r="P122" s="494"/>
      <c r="Q122" s="542"/>
      <c r="R122" s="543">
        <v>115</v>
      </c>
      <c r="S122" s="544">
        <f t="shared" si="180"/>
        <v>0</v>
      </c>
      <c r="T122" s="544">
        <f t="shared" si="181"/>
        <v>0</v>
      </c>
      <c r="U122" s="673"/>
      <c r="V122" s="544"/>
      <c r="W122" s="544"/>
      <c r="X122" s="544"/>
      <c r="Y122" s="604"/>
      <c r="Z122" s="673"/>
      <c r="AA122" s="604"/>
      <c r="AB122" s="604"/>
      <c r="AC122" s="495"/>
      <c r="AD122" s="494"/>
      <c r="AE122" s="542"/>
      <c r="AF122" s="543">
        <v>115</v>
      </c>
      <c r="AG122" s="544">
        <f t="shared" si="182"/>
        <v>0</v>
      </c>
      <c r="AH122" s="544">
        <f t="shared" si="183"/>
        <v>0</v>
      </c>
      <c r="AI122" s="673"/>
      <c r="AJ122" s="544"/>
      <c r="AK122" s="544"/>
      <c r="AL122" s="544"/>
      <c r="AM122" s="604"/>
      <c r="AN122" s="673"/>
      <c r="AO122" s="604"/>
      <c r="AP122" s="604"/>
      <c r="AQ122" s="495"/>
      <c r="AR122" s="494"/>
      <c r="AS122" s="542"/>
      <c r="AT122" s="543">
        <v>115</v>
      </c>
      <c r="AU122" s="544">
        <f t="shared" si="184"/>
        <v>0</v>
      </c>
      <c r="AV122" s="544">
        <f t="shared" si="185"/>
        <v>0</v>
      </c>
      <c r="AW122" s="673"/>
      <c r="AX122" s="544"/>
      <c r="AY122" s="544"/>
      <c r="AZ122" s="544"/>
      <c r="BA122" s="604"/>
      <c r="BB122" s="673"/>
      <c r="BC122" s="604"/>
      <c r="BD122" s="604"/>
      <c r="BE122" s="495"/>
      <c r="BF122" s="494"/>
      <c r="BG122" s="542"/>
      <c r="BH122" s="543">
        <v>115</v>
      </c>
      <c r="BI122" s="544">
        <f t="shared" si="186"/>
        <v>0</v>
      </c>
      <c r="BJ122" s="544">
        <f t="shared" si="187"/>
        <v>0</v>
      </c>
      <c r="BK122" s="673"/>
      <c r="BL122" s="544"/>
      <c r="BM122" s="544"/>
      <c r="BN122" s="544"/>
      <c r="BO122" s="604"/>
      <c r="BP122" s="673"/>
      <c r="BQ122" s="604"/>
      <c r="BR122" s="604"/>
      <c r="BS122" s="495"/>
      <c r="BT122" s="494"/>
      <c r="BU122" s="542"/>
      <c r="BV122" s="543">
        <v>115</v>
      </c>
      <c r="BW122" s="544">
        <f t="shared" si="188"/>
        <v>0</v>
      </c>
      <c r="BX122" s="544">
        <f t="shared" si="189"/>
        <v>0</v>
      </c>
      <c r="BY122" s="673"/>
      <c r="BZ122" s="544"/>
      <c r="CA122" s="544"/>
      <c r="CB122" s="544"/>
      <c r="CC122" s="604"/>
      <c r="CD122" s="673"/>
      <c r="CE122" s="604"/>
      <c r="CF122" s="604"/>
      <c r="CG122" s="495"/>
      <c r="CH122" s="494"/>
      <c r="CI122" s="542"/>
      <c r="CJ122" s="543">
        <v>115</v>
      </c>
      <c r="CK122" s="544">
        <f t="shared" si="190"/>
        <v>0</v>
      </c>
      <c r="CL122" s="544">
        <f t="shared" si="191"/>
        <v>0</v>
      </c>
      <c r="CM122" s="673"/>
      <c r="CN122" s="544"/>
      <c r="CO122" s="544"/>
      <c r="CP122" s="544"/>
      <c r="CQ122" s="604"/>
      <c r="CR122" s="673"/>
      <c r="CS122" s="604"/>
      <c r="CT122" s="604"/>
      <c r="CU122" s="495"/>
      <c r="CV122" s="494"/>
      <c r="CW122" s="542"/>
      <c r="CX122" s="543">
        <v>115</v>
      </c>
      <c r="CY122" s="544">
        <f t="shared" si="192"/>
        <v>0</v>
      </c>
      <c r="CZ122" s="544">
        <f t="shared" si="193"/>
        <v>0</v>
      </c>
      <c r="DA122" s="673"/>
      <c r="DB122" s="544"/>
      <c r="DC122" s="544"/>
      <c r="DD122" s="544"/>
      <c r="DE122" s="604"/>
      <c r="DF122" s="673"/>
      <c r="DG122" s="604"/>
      <c r="DH122" s="604"/>
      <c r="DI122" s="495"/>
      <c r="DJ122" s="494"/>
      <c r="DK122" s="542"/>
      <c r="DL122" s="543">
        <v>115</v>
      </c>
      <c r="DM122" s="544">
        <f t="shared" si="194"/>
        <v>0</v>
      </c>
      <c r="DN122" s="544">
        <f t="shared" si="195"/>
        <v>0</v>
      </c>
      <c r="DO122" s="673"/>
      <c r="DP122" s="544"/>
      <c r="DQ122" s="544"/>
      <c r="DR122" s="544"/>
      <c r="DS122" s="604"/>
      <c r="DT122" s="673"/>
      <c r="DU122" s="604"/>
      <c r="DV122" s="604"/>
      <c r="DW122" s="495"/>
      <c r="DX122" s="494"/>
      <c r="DY122" s="542"/>
      <c r="DZ122" s="543">
        <v>115</v>
      </c>
      <c r="EA122" s="544">
        <f t="shared" si="196"/>
        <v>0</v>
      </c>
      <c r="EB122" s="544">
        <f t="shared" si="197"/>
        <v>0</v>
      </c>
      <c r="EC122" s="673"/>
      <c r="ED122" s="544"/>
      <c r="EE122" s="544"/>
      <c r="EF122" s="544"/>
      <c r="EG122" s="604"/>
      <c r="EH122" s="673"/>
      <c r="EI122" s="604"/>
      <c r="EJ122" s="604"/>
      <c r="EK122" s="495"/>
      <c r="EL122" s="494"/>
      <c r="EM122" s="542"/>
      <c r="EN122" s="543">
        <v>115</v>
      </c>
      <c r="EO122" s="544">
        <f t="shared" si="198"/>
        <v>0</v>
      </c>
      <c r="EP122" s="544">
        <f t="shared" si="199"/>
        <v>0</v>
      </c>
      <c r="EQ122" s="673"/>
      <c r="ER122" s="544"/>
      <c r="ES122" s="544"/>
      <c r="ET122" s="544"/>
      <c r="EU122" s="604"/>
      <c r="EV122" s="673"/>
      <c r="EW122" s="604"/>
      <c r="EX122" s="604"/>
      <c r="EY122" s="495"/>
      <c r="EZ122" s="622"/>
      <c r="FA122" s="542"/>
      <c r="FB122" s="543">
        <v>115</v>
      </c>
      <c r="FC122" s="544">
        <f t="shared" si="200"/>
        <v>0</v>
      </c>
      <c r="FD122" s="544">
        <f t="shared" si="201"/>
        <v>0</v>
      </c>
      <c r="FE122" s="673"/>
      <c r="FF122" s="544"/>
      <c r="FG122" s="544"/>
      <c r="FH122" s="544"/>
      <c r="FI122" s="604"/>
      <c r="FJ122" s="673"/>
      <c r="FK122" s="604"/>
      <c r="FL122" s="604"/>
      <c r="FM122" s="495"/>
      <c r="FO122" s="542"/>
      <c r="FP122" s="543">
        <v>115</v>
      </c>
      <c r="FQ122" s="544">
        <f t="shared" si="202"/>
        <v>0</v>
      </c>
      <c r="FR122" s="544">
        <f t="shared" si="203"/>
        <v>0</v>
      </c>
      <c r="FS122" s="673"/>
      <c r="FT122" s="544"/>
      <c r="FU122" s="544"/>
      <c r="FV122" s="544"/>
      <c r="FW122" s="604"/>
      <c r="FX122" s="673"/>
      <c r="FY122" s="604"/>
      <c r="FZ122" s="604"/>
      <c r="GA122" s="495"/>
      <c r="GB122" s="622"/>
      <c r="GC122" s="542"/>
      <c r="GD122" s="543">
        <v>115</v>
      </c>
      <c r="GE122" s="544">
        <f t="shared" si="204"/>
        <v>0</v>
      </c>
      <c r="GF122" s="544">
        <f t="shared" si="205"/>
        <v>0</v>
      </c>
      <c r="GG122" s="673"/>
      <c r="GH122" s="544"/>
      <c r="GI122" s="544"/>
      <c r="GJ122" s="544"/>
      <c r="GK122" s="604"/>
      <c r="GL122" s="673"/>
      <c r="GM122" s="604"/>
      <c r="GN122" s="604"/>
      <c r="GO122" s="495"/>
      <c r="GP122" s="551"/>
      <c r="GQ122" s="542"/>
      <c r="GR122" s="543">
        <v>115</v>
      </c>
      <c r="GS122" s="544">
        <f t="shared" si="206"/>
        <v>0</v>
      </c>
      <c r="GT122" s="544">
        <f t="shared" si="207"/>
        <v>0</v>
      </c>
      <c r="GU122" s="673"/>
      <c r="GV122" s="544"/>
      <c r="GW122" s="544"/>
      <c r="GX122" s="544"/>
      <c r="GY122" s="604"/>
      <c r="GZ122" s="673"/>
      <c r="HA122" s="604"/>
      <c r="HB122" s="604"/>
      <c r="HC122" s="495"/>
      <c r="HD122" s="552"/>
      <c r="HE122" s="542"/>
      <c r="HF122" s="543">
        <v>115</v>
      </c>
      <c r="HG122" s="544">
        <f t="shared" si="208"/>
        <v>0</v>
      </c>
      <c r="HH122" s="544">
        <f t="shared" si="209"/>
        <v>0</v>
      </c>
      <c r="HI122" s="673"/>
      <c r="HJ122" s="544"/>
      <c r="HK122" s="544"/>
      <c r="HL122" s="544"/>
      <c r="HM122" s="604"/>
      <c r="HN122" s="673"/>
      <c r="HO122" s="604"/>
      <c r="HP122" s="604"/>
      <c r="HQ122" s="495"/>
      <c r="HR122" s="552"/>
      <c r="HS122" s="542"/>
      <c r="HT122" s="543">
        <v>115</v>
      </c>
      <c r="HU122" s="544">
        <f t="shared" si="210"/>
        <v>0</v>
      </c>
      <c r="HV122" s="544">
        <f t="shared" si="211"/>
        <v>0</v>
      </c>
      <c r="HW122" s="673"/>
      <c r="HX122" s="544"/>
      <c r="HY122" s="544"/>
      <c r="HZ122" s="544"/>
      <c r="IA122" s="604"/>
      <c r="IB122" s="673"/>
      <c r="IC122" s="604"/>
      <c r="ID122" s="604"/>
      <c r="IE122" s="495"/>
      <c r="IF122" s="622"/>
      <c r="IG122" s="542"/>
      <c r="IH122" s="543">
        <v>115</v>
      </c>
      <c r="II122" s="544">
        <f t="shared" si="212"/>
        <v>0</v>
      </c>
      <c r="IJ122" s="544">
        <f t="shared" si="213"/>
        <v>0</v>
      </c>
      <c r="IK122" s="673"/>
      <c r="IL122" s="544"/>
      <c r="IM122" s="544"/>
      <c r="IN122" s="544"/>
      <c r="IO122" s="604"/>
      <c r="IP122" s="673"/>
      <c r="IQ122" s="604"/>
      <c r="IR122" s="604"/>
      <c r="IS122" s="495"/>
    </row>
    <row r="123" spans="1:253" s="497" customFormat="1">
      <c r="A123" s="494"/>
      <c r="B123" s="528"/>
      <c r="C123" s="542"/>
      <c r="D123" s="543">
        <v>116</v>
      </c>
      <c r="E123" s="544">
        <f t="shared" si="178"/>
        <v>0</v>
      </c>
      <c r="F123" s="544">
        <f t="shared" si="179"/>
        <v>0</v>
      </c>
      <c r="G123" s="673"/>
      <c r="H123" s="544"/>
      <c r="I123" s="544"/>
      <c r="J123" s="544"/>
      <c r="K123" s="604"/>
      <c r="L123" s="673"/>
      <c r="M123" s="604"/>
      <c r="N123" s="604"/>
      <c r="O123" s="495"/>
      <c r="P123" s="494"/>
      <c r="Q123" s="542"/>
      <c r="R123" s="543">
        <v>116</v>
      </c>
      <c r="S123" s="544">
        <f t="shared" si="180"/>
        <v>0</v>
      </c>
      <c r="T123" s="544">
        <f t="shared" si="181"/>
        <v>0</v>
      </c>
      <c r="U123" s="673"/>
      <c r="V123" s="544"/>
      <c r="W123" s="544"/>
      <c r="X123" s="544"/>
      <c r="Y123" s="604"/>
      <c r="Z123" s="673"/>
      <c r="AA123" s="604"/>
      <c r="AB123" s="604"/>
      <c r="AC123" s="495"/>
      <c r="AD123" s="494"/>
      <c r="AE123" s="542"/>
      <c r="AF123" s="543">
        <v>116</v>
      </c>
      <c r="AG123" s="544">
        <f t="shared" si="182"/>
        <v>0</v>
      </c>
      <c r="AH123" s="544">
        <f t="shared" si="183"/>
        <v>0</v>
      </c>
      <c r="AI123" s="673"/>
      <c r="AJ123" s="544"/>
      <c r="AK123" s="544"/>
      <c r="AL123" s="544"/>
      <c r="AM123" s="604"/>
      <c r="AN123" s="673"/>
      <c r="AO123" s="604"/>
      <c r="AP123" s="604"/>
      <c r="AQ123" s="495"/>
      <c r="AR123" s="494"/>
      <c r="AS123" s="542"/>
      <c r="AT123" s="543">
        <v>116</v>
      </c>
      <c r="AU123" s="544">
        <f t="shared" si="184"/>
        <v>0</v>
      </c>
      <c r="AV123" s="544">
        <f t="shared" si="185"/>
        <v>0</v>
      </c>
      <c r="AW123" s="673"/>
      <c r="AX123" s="544"/>
      <c r="AY123" s="544"/>
      <c r="AZ123" s="544"/>
      <c r="BA123" s="604"/>
      <c r="BB123" s="673"/>
      <c r="BC123" s="604"/>
      <c r="BD123" s="604"/>
      <c r="BE123" s="495"/>
      <c r="BF123" s="494"/>
      <c r="BG123" s="542"/>
      <c r="BH123" s="543">
        <v>116</v>
      </c>
      <c r="BI123" s="544">
        <f t="shared" si="186"/>
        <v>0</v>
      </c>
      <c r="BJ123" s="544">
        <f t="shared" si="187"/>
        <v>0</v>
      </c>
      <c r="BK123" s="673"/>
      <c r="BL123" s="544"/>
      <c r="BM123" s="544"/>
      <c r="BN123" s="544"/>
      <c r="BO123" s="604"/>
      <c r="BP123" s="673"/>
      <c r="BQ123" s="604"/>
      <c r="BR123" s="604"/>
      <c r="BS123" s="495"/>
      <c r="BT123" s="494"/>
      <c r="BU123" s="542"/>
      <c r="BV123" s="543">
        <v>116</v>
      </c>
      <c r="BW123" s="544">
        <f t="shared" si="188"/>
        <v>0</v>
      </c>
      <c r="BX123" s="544">
        <f t="shared" si="189"/>
        <v>0</v>
      </c>
      <c r="BY123" s="673"/>
      <c r="BZ123" s="544"/>
      <c r="CA123" s="544"/>
      <c r="CB123" s="544"/>
      <c r="CC123" s="604"/>
      <c r="CD123" s="673"/>
      <c r="CE123" s="604"/>
      <c r="CF123" s="604"/>
      <c r="CG123" s="495"/>
      <c r="CH123" s="494"/>
      <c r="CI123" s="542"/>
      <c r="CJ123" s="543">
        <v>116</v>
      </c>
      <c r="CK123" s="544">
        <f t="shared" si="190"/>
        <v>0</v>
      </c>
      <c r="CL123" s="544">
        <f t="shared" si="191"/>
        <v>0</v>
      </c>
      <c r="CM123" s="673"/>
      <c r="CN123" s="544"/>
      <c r="CO123" s="544"/>
      <c r="CP123" s="544"/>
      <c r="CQ123" s="604"/>
      <c r="CR123" s="673"/>
      <c r="CS123" s="604"/>
      <c r="CT123" s="604"/>
      <c r="CU123" s="495"/>
      <c r="CV123" s="494"/>
      <c r="CW123" s="542"/>
      <c r="CX123" s="543">
        <v>116</v>
      </c>
      <c r="CY123" s="544">
        <f t="shared" si="192"/>
        <v>0</v>
      </c>
      <c r="CZ123" s="544">
        <f t="shared" si="193"/>
        <v>0</v>
      </c>
      <c r="DA123" s="673"/>
      <c r="DB123" s="544"/>
      <c r="DC123" s="544"/>
      <c r="DD123" s="544"/>
      <c r="DE123" s="604"/>
      <c r="DF123" s="673"/>
      <c r="DG123" s="604"/>
      <c r="DH123" s="604"/>
      <c r="DI123" s="495"/>
      <c r="DJ123" s="494"/>
      <c r="DK123" s="542"/>
      <c r="DL123" s="543">
        <v>116</v>
      </c>
      <c r="DM123" s="544">
        <f t="shared" si="194"/>
        <v>0</v>
      </c>
      <c r="DN123" s="544">
        <f t="shared" si="195"/>
        <v>0</v>
      </c>
      <c r="DO123" s="673"/>
      <c r="DP123" s="544"/>
      <c r="DQ123" s="544"/>
      <c r="DR123" s="544"/>
      <c r="DS123" s="604"/>
      <c r="DT123" s="673"/>
      <c r="DU123" s="604"/>
      <c r="DV123" s="604"/>
      <c r="DW123" s="495"/>
      <c r="DX123" s="494"/>
      <c r="DY123" s="542"/>
      <c r="DZ123" s="543">
        <v>116</v>
      </c>
      <c r="EA123" s="544">
        <f t="shared" si="196"/>
        <v>0</v>
      </c>
      <c r="EB123" s="544">
        <f t="shared" si="197"/>
        <v>0</v>
      </c>
      <c r="EC123" s="673"/>
      <c r="ED123" s="544"/>
      <c r="EE123" s="544"/>
      <c r="EF123" s="544"/>
      <c r="EG123" s="604"/>
      <c r="EH123" s="673"/>
      <c r="EI123" s="604"/>
      <c r="EJ123" s="604"/>
      <c r="EK123" s="495"/>
      <c r="EL123" s="494"/>
      <c r="EM123" s="542"/>
      <c r="EN123" s="543">
        <v>116</v>
      </c>
      <c r="EO123" s="544">
        <f t="shared" si="198"/>
        <v>0</v>
      </c>
      <c r="EP123" s="544">
        <f t="shared" si="199"/>
        <v>0</v>
      </c>
      <c r="EQ123" s="673"/>
      <c r="ER123" s="544"/>
      <c r="ES123" s="544"/>
      <c r="ET123" s="544"/>
      <c r="EU123" s="604"/>
      <c r="EV123" s="673"/>
      <c r="EW123" s="604"/>
      <c r="EX123" s="604"/>
      <c r="EY123" s="495"/>
      <c r="EZ123" s="622"/>
      <c r="FA123" s="542"/>
      <c r="FB123" s="543">
        <v>116</v>
      </c>
      <c r="FC123" s="544">
        <f t="shared" si="200"/>
        <v>0</v>
      </c>
      <c r="FD123" s="544">
        <f t="shared" si="201"/>
        <v>0</v>
      </c>
      <c r="FE123" s="673"/>
      <c r="FF123" s="544"/>
      <c r="FG123" s="544"/>
      <c r="FH123" s="544"/>
      <c r="FI123" s="604"/>
      <c r="FJ123" s="673"/>
      <c r="FK123" s="604"/>
      <c r="FL123" s="604"/>
      <c r="FM123" s="495"/>
      <c r="FO123" s="542"/>
      <c r="FP123" s="543">
        <v>116</v>
      </c>
      <c r="FQ123" s="544">
        <f t="shared" si="202"/>
        <v>0</v>
      </c>
      <c r="FR123" s="544">
        <f t="shared" si="203"/>
        <v>0</v>
      </c>
      <c r="FS123" s="673"/>
      <c r="FT123" s="544"/>
      <c r="FU123" s="544"/>
      <c r="FV123" s="544"/>
      <c r="FW123" s="604"/>
      <c r="FX123" s="673"/>
      <c r="FY123" s="604"/>
      <c r="FZ123" s="604"/>
      <c r="GA123" s="495"/>
      <c r="GB123" s="622"/>
      <c r="GC123" s="542"/>
      <c r="GD123" s="543">
        <v>116</v>
      </c>
      <c r="GE123" s="544">
        <f t="shared" si="204"/>
        <v>0</v>
      </c>
      <c r="GF123" s="544">
        <f t="shared" si="205"/>
        <v>0</v>
      </c>
      <c r="GG123" s="673"/>
      <c r="GH123" s="544"/>
      <c r="GI123" s="544"/>
      <c r="GJ123" s="544"/>
      <c r="GK123" s="604"/>
      <c r="GL123" s="673"/>
      <c r="GM123" s="604"/>
      <c r="GN123" s="604"/>
      <c r="GO123" s="495"/>
      <c r="GP123" s="551"/>
      <c r="GQ123" s="542"/>
      <c r="GR123" s="543">
        <v>116</v>
      </c>
      <c r="GS123" s="544">
        <f t="shared" si="206"/>
        <v>0</v>
      </c>
      <c r="GT123" s="544">
        <f t="shared" si="207"/>
        <v>0</v>
      </c>
      <c r="GU123" s="673"/>
      <c r="GV123" s="544"/>
      <c r="GW123" s="544"/>
      <c r="GX123" s="544"/>
      <c r="GY123" s="604"/>
      <c r="GZ123" s="673"/>
      <c r="HA123" s="604"/>
      <c r="HB123" s="604"/>
      <c r="HC123" s="495"/>
      <c r="HD123" s="552"/>
      <c r="HE123" s="542"/>
      <c r="HF123" s="543">
        <v>116</v>
      </c>
      <c r="HG123" s="544">
        <f t="shared" si="208"/>
        <v>0</v>
      </c>
      <c r="HH123" s="544">
        <f t="shared" si="209"/>
        <v>0</v>
      </c>
      <c r="HI123" s="673"/>
      <c r="HJ123" s="544"/>
      <c r="HK123" s="544"/>
      <c r="HL123" s="544"/>
      <c r="HM123" s="604"/>
      <c r="HN123" s="673"/>
      <c r="HO123" s="604"/>
      <c r="HP123" s="604"/>
      <c r="HQ123" s="495"/>
      <c r="HR123" s="552"/>
      <c r="HS123" s="542"/>
      <c r="HT123" s="543">
        <v>116</v>
      </c>
      <c r="HU123" s="544">
        <f t="shared" si="210"/>
        <v>0</v>
      </c>
      <c r="HV123" s="544">
        <f t="shared" si="211"/>
        <v>0</v>
      </c>
      <c r="HW123" s="673"/>
      <c r="HX123" s="544"/>
      <c r="HY123" s="544"/>
      <c r="HZ123" s="544"/>
      <c r="IA123" s="604"/>
      <c r="IB123" s="673"/>
      <c r="IC123" s="604"/>
      <c r="ID123" s="604"/>
      <c r="IE123" s="495"/>
      <c r="IF123" s="622"/>
      <c r="IG123" s="542"/>
      <c r="IH123" s="543">
        <v>116</v>
      </c>
      <c r="II123" s="544">
        <f t="shared" si="212"/>
        <v>0</v>
      </c>
      <c r="IJ123" s="544">
        <f t="shared" si="213"/>
        <v>0</v>
      </c>
      <c r="IK123" s="673"/>
      <c r="IL123" s="544"/>
      <c r="IM123" s="544"/>
      <c r="IN123" s="544"/>
      <c r="IO123" s="604"/>
      <c r="IP123" s="673"/>
      <c r="IQ123" s="604"/>
      <c r="IR123" s="604"/>
      <c r="IS123" s="495"/>
    </row>
    <row r="124" spans="1:253" s="497" customFormat="1">
      <c r="A124" s="494"/>
      <c r="B124" s="528"/>
      <c r="C124" s="542"/>
      <c r="D124" s="543">
        <v>117</v>
      </c>
      <c r="E124" s="544">
        <f t="shared" si="178"/>
        <v>0</v>
      </c>
      <c r="F124" s="544">
        <f t="shared" si="179"/>
        <v>0</v>
      </c>
      <c r="G124" s="673"/>
      <c r="H124" s="544"/>
      <c r="I124" s="544"/>
      <c r="J124" s="544"/>
      <c r="K124" s="604"/>
      <c r="L124" s="673"/>
      <c r="M124" s="604"/>
      <c r="N124" s="604"/>
      <c r="O124" s="495"/>
      <c r="P124" s="494"/>
      <c r="Q124" s="542"/>
      <c r="R124" s="543">
        <v>117</v>
      </c>
      <c r="S124" s="544">
        <f t="shared" si="180"/>
        <v>0</v>
      </c>
      <c r="T124" s="544">
        <f t="shared" si="181"/>
        <v>0</v>
      </c>
      <c r="U124" s="673"/>
      <c r="V124" s="544"/>
      <c r="W124" s="544"/>
      <c r="X124" s="544"/>
      <c r="Y124" s="604"/>
      <c r="Z124" s="673"/>
      <c r="AA124" s="604"/>
      <c r="AB124" s="604"/>
      <c r="AC124" s="495"/>
      <c r="AD124" s="494"/>
      <c r="AE124" s="542"/>
      <c r="AF124" s="543">
        <v>117</v>
      </c>
      <c r="AG124" s="544">
        <f t="shared" si="182"/>
        <v>0</v>
      </c>
      <c r="AH124" s="544">
        <f t="shared" si="183"/>
        <v>0</v>
      </c>
      <c r="AI124" s="673"/>
      <c r="AJ124" s="544"/>
      <c r="AK124" s="544"/>
      <c r="AL124" s="544"/>
      <c r="AM124" s="604"/>
      <c r="AN124" s="673"/>
      <c r="AO124" s="604"/>
      <c r="AP124" s="604"/>
      <c r="AQ124" s="495"/>
      <c r="AR124" s="494"/>
      <c r="AS124" s="542"/>
      <c r="AT124" s="543">
        <v>117</v>
      </c>
      <c r="AU124" s="544">
        <f t="shared" si="184"/>
        <v>0</v>
      </c>
      <c r="AV124" s="544">
        <f t="shared" si="185"/>
        <v>0</v>
      </c>
      <c r="AW124" s="673"/>
      <c r="AX124" s="544"/>
      <c r="AY124" s="544"/>
      <c r="AZ124" s="544"/>
      <c r="BA124" s="604"/>
      <c r="BB124" s="673"/>
      <c r="BC124" s="604"/>
      <c r="BD124" s="604"/>
      <c r="BE124" s="495"/>
      <c r="BF124" s="494"/>
      <c r="BG124" s="542"/>
      <c r="BH124" s="543">
        <v>117</v>
      </c>
      <c r="BI124" s="544">
        <f t="shared" si="186"/>
        <v>0</v>
      </c>
      <c r="BJ124" s="544">
        <f t="shared" si="187"/>
        <v>0</v>
      </c>
      <c r="BK124" s="673"/>
      <c r="BL124" s="544"/>
      <c r="BM124" s="544"/>
      <c r="BN124" s="544"/>
      <c r="BO124" s="604"/>
      <c r="BP124" s="673"/>
      <c r="BQ124" s="604"/>
      <c r="BR124" s="604"/>
      <c r="BS124" s="495"/>
      <c r="BT124" s="494"/>
      <c r="BU124" s="542"/>
      <c r="BV124" s="543">
        <v>117</v>
      </c>
      <c r="BW124" s="544">
        <f t="shared" si="188"/>
        <v>0</v>
      </c>
      <c r="BX124" s="544">
        <f t="shared" si="189"/>
        <v>0</v>
      </c>
      <c r="BY124" s="673"/>
      <c r="BZ124" s="544"/>
      <c r="CA124" s="544"/>
      <c r="CB124" s="544"/>
      <c r="CC124" s="604"/>
      <c r="CD124" s="673"/>
      <c r="CE124" s="604"/>
      <c r="CF124" s="604"/>
      <c r="CG124" s="495"/>
      <c r="CH124" s="494"/>
      <c r="CI124" s="542"/>
      <c r="CJ124" s="543">
        <v>117</v>
      </c>
      <c r="CK124" s="544">
        <f t="shared" si="190"/>
        <v>0</v>
      </c>
      <c r="CL124" s="544">
        <f t="shared" si="191"/>
        <v>0</v>
      </c>
      <c r="CM124" s="673"/>
      <c r="CN124" s="544"/>
      <c r="CO124" s="544"/>
      <c r="CP124" s="544"/>
      <c r="CQ124" s="604"/>
      <c r="CR124" s="673"/>
      <c r="CS124" s="604"/>
      <c r="CT124" s="604"/>
      <c r="CU124" s="495"/>
      <c r="CV124" s="494"/>
      <c r="CW124" s="542"/>
      <c r="CX124" s="543">
        <v>117</v>
      </c>
      <c r="CY124" s="544">
        <f t="shared" si="192"/>
        <v>0</v>
      </c>
      <c r="CZ124" s="544">
        <f t="shared" si="193"/>
        <v>0</v>
      </c>
      <c r="DA124" s="673"/>
      <c r="DB124" s="544"/>
      <c r="DC124" s="544"/>
      <c r="DD124" s="544"/>
      <c r="DE124" s="604"/>
      <c r="DF124" s="673"/>
      <c r="DG124" s="604"/>
      <c r="DH124" s="604"/>
      <c r="DI124" s="495"/>
      <c r="DJ124" s="494"/>
      <c r="DK124" s="542"/>
      <c r="DL124" s="543">
        <v>117</v>
      </c>
      <c r="DM124" s="544">
        <f t="shared" si="194"/>
        <v>0</v>
      </c>
      <c r="DN124" s="544">
        <f t="shared" si="195"/>
        <v>0</v>
      </c>
      <c r="DO124" s="673"/>
      <c r="DP124" s="544"/>
      <c r="DQ124" s="544"/>
      <c r="DR124" s="544"/>
      <c r="DS124" s="604"/>
      <c r="DT124" s="673"/>
      <c r="DU124" s="604"/>
      <c r="DV124" s="604"/>
      <c r="DW124" s="495"/>
      <c r="DX124" s="494"/>
      <c r="DY124" s="542"/>
      <c r="DZ124" s="543">
        <v>117</v>
      </c>
      <c r="EA124" s="544">
        <f t="shared" si="196"/>
        <v>0</v>
      </c>
      <c r="EB124" s="544">
        <f t="shared" si="197"/>
        <v>0</v>
      </c>
      <c r="EC124" s="673"/>
      <c r="ED124" s="544"/>
      <c r="EE124" s="544"/>
      <c r="EF124" s="544"/>
      <c r="EG124" s="604"/>
      <c r="EH124" s="673"/>
      <c r="EI124" s="604"/>
      <c r="EJ124" s="604"/>
      <c r="EK124" s="495"/>
      <c r="EL124" s="494"/>
      <c r="EM124" s="542"/>
      <c r="EN124" s="543">
        <v>117</v>
      </c>
      <c r="EO124" s="544">
        <f t="shared" si="198"/>
        <v>0</v>
      </c>
      <c r="EP124" s="544">
        <f t="shared" si="199"/>
        <v>0</v>
      </c>
      <c r="EQ124" s="673"/>
      <c r="ER124" s="544"/>
      <c r="ES124" s="544"/>
      <c r="ET124" s="544"/>
      <c r="EU124" s="604"/>
      <c r="EV124" s="673"/>
      <c r="EW124" s="604"/>
      <c r="EX124" s="604"/>
      <c r="EY124" s="495"/>
      <c r="EZ124" s="622"/>
      <c r="FA124" s="542"/>
      <c r="FB124" s="543">
        <v>117</v>
      </c>
      <c r="FC124" s="544">
        <f t="shared" si="200"/>
        <v>0</v>
      </c>
      <c r="FD124" s="544">
        <f t="shared" si="201"/>
        <v>0</v>
      </c>
      <c r="FE124" s="673"/>
      <c r="FF124" s="544"/>
      <c r="FG124" s="544"/>
      <c r="FH124" s="544"/>
      <c r="FI124" s="604"/>
      <c r="FJ124" s="673"/>
      <c r="FK124" s="604"/>
      <c r="FL124" s="604"/>
      <c r="FM124" s="495"/>
      <c r="FO124" s="542"/>
      <c r="FP124" s="543">
        <v>117</v>
      </c>
      <c r="FQ124" s="544">
        <f t="shared" si="202"/>
        <v>0</v>
      </c>
      <c r="FR124" s="544">
        <f t="shared" si="203"/>
        <v>0</v>
      </c>
      <c r="FS124" s="673"/>
      <c r="FT124" s="544"/>
      <c r="FU124" s="544"/>
      <c r="FV124" s="544"/>
      <c r="FW124" s="604"/>
      <c r="FX124" s="673"/>
      <c r="FY124" s="604"/>
      <c r="FZ124" s="604"/>
      <c r="GA124" s="495"/>
      <c r="GB124" s="622"/>
      <c r="GC124" s="542"/>
      <c r="GD124" s="543">
        <v>117</v>
      </c>
      <c r="GE124" s="544">
        <f t="shared" si="204"/>
        <v>0</v>
      </c>
      <c r="GF124" s="544">
        <f t="shared" si="205"/>
        <v>0</v>
      </c>
      <c r="GG124" s="673"/>
      <c r="GH124" s="544"/>
      <c r="GI124" s="544"/>
      <c r="GJ124" s="544"/>
      <c r="GK124" s="604"/>
      <c r="GL124" s="673"/>
      <c r="GM124" s="604"/>
      <c r="GN124" s="604"/>
      <c r="GO124" s="495"/>
      <c r="GP124" s="551"/>
      <c r="GQ124" s="542"/>
      <c r="GR124" s="543">
        <v>117</v>
      </c>
      <c r="GS124" s="544">
        <f t="shared" si="206"/>
        <v>0</v>
      </c>
      <c r="GT124" s="544">
        <f t="shared" si="207"/>
        <v>0</v>
      </c>
      <c r="GU124" s="673"/>
      <c r="GV124" s="544"/>
      <c r="GW124" s="544"/>
      <c r="GX124" s="544"/>
      <c r="GY124" s="604"/>
      <c r="GZ124" s="673"/>
      <c r="HA124" s="604"/>
      <c r="HB124" s="604"/>
      <c r="HC124" s="495"/>
      <c r="HD124" s="552"/>
      <c r="HE124" s="542"/>
      <c r="HF124" s="543">
        <v>117</v>
      </c>
      <c r="HG124" s="544">
        <f t="shared" si="208"/>
        <v>0</v>
      </c>
      <c r="HH124" s="544">
        <f t="shared" si="209"/>
        <v>0</v>
      </c>
      <c r="HI124" s="673"/>
      <c r="HJ124" s="544"/>
      <c r="HK124" s="544"/>
      <c r="HL124" s="544"/>
      <c r="HM124" s="604"/>
      <c r="HN124" s="673"/>
      <c r="HO124" s="604"/>
      <c r="HP124" s="604"/>
      <c r="HQ124" s="495"/>
      <c r="HR124" s="552"/>
      <c r="HS124" s="542"/>
      <c r="HT124" s="543">
        <v>117</v>
      </c>
      <c r="HU124" s="544">
        <f t="shared" si="210"/>
        <v>0</v>
      </c>
      <c r="HV124" s="544">
        <f t="shared" si="211"/>
        <v>0</v>
      </c>
      <c r="HW124" s="673"/>
      <c r="HX124" s="544"/>
      <c r="HY124" s="544"/>
      <c r="HZ124" s="544"/>
      <c r="IA124" s="604"/>
      <c r="IB124" s="673"/>
      <c r="IC124" s="604"/>
      <c r="ID124" s="604"/>
      <c r="IE124" s="495"/>
      <c r="IF124" s="622"/>
      <c r="IG124" s="542"/>
      <c r="IH124" s="543">
        <v>117</v>
      </c>
      <c r="II124" s="544">
        <f t="shared" si="212"/>
        <v>0</v>
      </c>
      <c r="IJ124" s="544">
        <f t="shared" si="213"/>
        <v>0</v>
      </c>
      <c r="IK124" s="673"/>
      <c r="IL124" s="544"/>
      <c r="IM124" s="544"/>
      <c r="IN124" s="544"/>
      <c r="IO124" s="604"/>
      <c r="IP124" s="673"/>
      <c r="IQ124" s="604"/>
      <c r="IR124" s="604"/>
      <c r="IS124" s="495"/>
    </row>
    <row r="125" spans="1:253" s="497" customFormat="1">
      <c r="A125" s="494"/>
      <c r="B125" s="528"/>
      <c r="C125" s="542"/>
      <c r="D125" s="543">
        <v>118</v>
      </c>
      <c r="E125" s="544">
        <f t="shared" si="178"/>
        <v>0</v>
      </c>
      <c r="F125" s="544">
        <f t="shared" si="179"/>
        <v>0</v>
      </c>
      <c r="G125" s="673"/>
      <c r="H125" s="544"/>
      <c r="I125" s="544"/>
      <c r="J125" s="544"/>
      <c r="K125" s="604"/>
      <c r="L125" s="673"/>
      <c r="M125" s="604"/>
      <c r="N125" s="604"/>
      <c r="O125" s="495"/>
      <c r="P125" s="494"/>
      <c r="Q125" s="542"/>
      <c r="R125" s="543">
        <v>118</v>
      </c>
      <c r="S125" s="544">
        <f t="shared" si="180"/>
        <v>0</v>
      </c>
      <c r="T125" s="544">
        <f t="shared" si="181"/>
        <v>0</v>
      </c>
      <c r="U125" s="673"/>
      <c r="V125" s="544"/>
      <c r="W125" s="544"/>
      <c r="X125" s="544"/>
      <c r="Y125" s="604"/>
      <c r="Z125" s="673"/>
      <c r="AA125" s="604"/>
      <c r="AB125" s="604"/>
      <c r="AC125" s="495"/>
      <c r="AD125" s="494"/>
      <c r="AE125" s="542"/>
      <c r="AF125" s="543">
        <v>118</v>
      </c>
      <c r="AG125" s="544">
        <f t="shared" si="182"/>
        <v>0</v>
      </c>
      <c r="AH125" s="544">
        <f t="shared" si="183"/>
        <v>0</v>
      </c>
      <c r="AI125" s="673"/>
      <c r="AJ125" s="544"/>
      <c r="AK125" s="544"/>
      <c r="AL125" s="544"/>
      <c r="AM125" s="604"/>
      <c r="AN125" s="673"/>
      <c r="AO125" s="604"/>
      <c r="AP125" s="604"/>
      <c r="AQ125" s="495"/>
      <c r="AR125" s="494"/>
      <c r="AS125" s="542"/>
      <c r="AT125" s="543">
        <v>118</v>
      </c>
      <c r="AU125" s="544">
        <f t="shared" si="184"/>
        <v>0</v>
      </c>
      <c r="AV125" s="544">
        <f t="shared" si="185"/>
        <v>0</v>
      </c>
      <c r="AW125" s="673"/>
      <c r="AX125" s="544"/>
      <c r="AY125" s="544"/>
      <c r="AZ125" s="544"/>
      <c r="BA125" s="604"/>
      <c r="BB125" s="673"/>
      <c r="BC125" s="604"/>
      <c r="BD125" s="604"/>
      <c r="BE125" s="495"/>
      <c r="BF125" s="494"/>
      <c r="BG125" s="542"/>
      <c r="BH125" s="543">
        <v>118</v>
      </c>
      <c r="BI125" s="544">
        <f t="shared" si="186"/>
        <v>0</v>
      </c>
      <c r="BJ125" s="544">
        <f t="shared" si="187"/>
        <v>0</v>
      </c>
      <c r="BK125" s="673"/>
      <c r="BL125" s="544"/>
      <c r="BM125" s="544"/>
      <c r="BN125" s="544"/>
      <c r="BO125" s="604"/>
      <c r="BP125" s="673"/>
      <c r="BQ125" s="604"/>
      <c r="BR125" s="604"/>
      <c r="BS125" s="495"/>
      <c r="BT125" s="494"/>
      <c r="BU125" s="542"/>
      <c r="BV125" s="543">
        <v>118</v>
      </c>
      <c r="BW125" s="544">
        <f t="shared" si="188"/>
        <v>0</v>
      </c>
      <c r="BX125" s="544">
        <f t="shared" si="189"/>
        <v>0</v>
      </c>
      <c r="BY125" s="673"/>
      <c r="BZ125" s="544"/>
      <c r="CA125" s="544"/>
      <c r="CB125" s="544"/>
      <c r="CC125" s="604"/>
      <c r="CD125" s="673"/>
      <c r="CE125" s="604"/>
      <c r="CF125" s="604"/>
      <c r="CG125" s="495"/>
      <c r="CH125" s="494"/>
      <c r="CI125" s="542"/>
      <c r="CJ125" s="543">
        <v>118</v>
      </c>
      <c r="CK125" s="544">
        <f t="shared" si="190"/>
        <v>0</v>
      </c>
      <c r="CL125" s="544">
        <f t="shared" si="191"/>
        <v>0</v>
      </c>
      <c r="CM125" s="673"/>
      <c r="CN125" s="544"/>
      <c r="CO125" s="544"/>
      <c r="CP125" s="544"/>
      <c r="CQ125" s="604"/>
      <c r="CR125" s="673"/>
      <c r="CS125" s="604"/>
      <c r="CT125" s="604"/>
      <c r="CU125" s="495"/>
      <c r="CV125" s="494"/>
      <c r="CW125" s="542"/>
      <c r="CX125" s="543">
        <v>118</v>
      </c>
      <c r="CY125" s="544">
        <f t="shared" si="192"/>
        <v>0</v>
      </c>
      <c r="CZ125" s="544">
        <f t="shared" si="193"/>
        <v>0</v>
      </c>
      <c r="DA125" s="673"/>
      <c r="DB125" s="544"/>
      <c r="DC125" s="544"/>
      <c r="DD125" s="544"/>
      <c r="DE125" s="604"/>
      <c r="DF125" s="673"/>
      <c r="DG125" s="604"/>
      <c r="DH125" s="604"/>
      <c r="DI125" s="495"/>
      <c r="DJ125" s="494"/>
      <c r="DK125" s="542"/>
      <c r="DL125" s="543">
        <v>118</v>
      </c>
      <c r="DM125" s="544">
        <f t="shared" si="194"/>
        <v>0</v>
      </c>
      <c r="DN125" s="544">
        <f t="shared" si="195"/>
        <v>0</v>
      </c>
      <c r="DO125" s="673"/>
      <c r="DP125" s="544"/>
      <c r="DQ125" s="544"/>
      <c r="DR125" s="544"/>
      <c r="DS125" s="604"/>
      <c r="DT125" s="673"/>
      <c r="DU125" s="604"/>
      <c r="DV125" s="604"/>
      <c r="DW125" s="495"/>
      <c r="DX125" s="494"/>
      <c r="DY125" s="542"/>
      <c r="DZ125" s="543">
        <v>118</v>
      </c>
      <c r="EA125" s="544">
        <f t="shared" si="196"/>
        <v>0</v>
      </c>
      <c r="EB125" s="544">
        <f t="shared" si="197"/>
        <v>0</v>
      </c>
      <c r="EC125" s="673"/>
      <c r="ED125" s="544"/>
      <c r="EE125" s="544"/>
      <c r="EF125" s="544"/>
      <c r="EG125" s="604"/>
      <c r="EH125" s="673"/>
      <c r="EI125" s="604"/>
      <c r="EJ125" s="604"/>
      <c r="EK125" s="495"/>
      <c r="EL125" s="494"/>
      <c r="EM125" s="542"/>
      <c r="EN125" s="543">
        <v>118</v>
      </c>
      <c r="EO125" s="544">
        <f t="shared" si="198"/>
        <v>0</v>
      </c>
      <c r="EP125" s="544">
        <f t="shared" si="199"/>
        <v>0</v>
      </c>
      <c r="EQ125" s="673"/>
      <c r="ER125" s="544"/>
      <c r="ES125" s="544"/>
      <c r="ET125" s="544"/>
      <c r="EU125" s="604"/>
      <c r="EV125" s="673"/>
      <c r="EW125" s="604"/>
      <c r="EX125" s="604"/>
      <c r="EY125" s="495"/>
      <c r="EZ125" s="622"/>
      <c r="FA125" s="542"/>
      <c r="FB125" s="543">
        <v>118</v>
      </c>
      <c r="FC125" s="544">
        <f t="shared" si="200"/>
        <v>0</v>
      </c>
      <c r="FD125" s="544">
        <f t="shared" si="201"/>
        <v>0</v>
      </c>
      <c r="FE125" s="673"/>
      <c r="FF125" s="544"/>
      <c r="FG125" s="544"/>
      <c r="FH125" s="544"/>
      <c r="FI125" s="604"/>
      <c r="FJ125" s="673"/>
      <c r="FK125" s="604"/>
      <c r="FL125" s="604"/>
      <c r="FM125" s="495"/>
      <c r="FO125" s="542"/>
      <c r="FP125" s="543">
        <v>118</v>
      </c>
      <c r="FQ125" s="544">
        <f t="shared" si="202"/>
        <v>0</v>
      </c>
      <c r="FR125" s="544">
        <f t="shared" si="203"/>
        <v>0</v>
      </c>
      <c r="FS125" s="673"/>
      <c r="FT125" s="544"/>
      <c r="FU125" s="544"/>
      <c r="FV125" s="544"/>
      <c r="FW125" s="604"/>
      <c r="FX125" s="673"/>
      <c r="FY125" s="604"/>
      <c r="FZ125" s="604"/>
      <c r="GA125" s="495"/>
      <c r="GB125" s="622"/>
      <c r="GC125" s="542"/>
      <c r="GD125" s="543">
        <v>118</v>
      </c>
      <c r="GE125" s="544">
        <f t="shared" si="204"/>
        <v>0</v>
      </c>
      <c r="GF125" s="544">
        <f t="shared" si="205"/>
        <v>0</v>
      </c>
      <c r="GG125" s="673"/>
      <c r="GH125" s="544"/>
      <c r="GI125" s="544"/>
      <c r="GJ125" s="544"/>
      <c r="GK125" s="604"/>
      <c r="GL125" s="673"/>
      <c r="GM125" s="604"/>
      <c r="GN125" s="604"/>
      <c r="GO125" s="495"/>
      <c r="GP125" s="551"/>
      <c r="GQ125" s="542"/>
      <c r="GR125" s="543">
        <v>118</v>
      </c>
      <c r="GS125" s="544">
        <f t="shared" si="206"/>
        <v>0</v>
      </c>
      <c r="GT125" s="544">
        <f t="shared" si="207"/>
        <v>0</v>
      </c>
      <c r="GU125" s="673"/>
      <c r="GV125" s="544"/>
      <c r="GW125" s="544"/>
      <c r="GX125" s="544"/>
      <c r="GY125" s="604"/>
      <c r="GZ125" s="673"/>
      <c r="HA125" s="604"/>
      <c r="HB125" s="604"/>
      <c r="HC125" s="495"/>
      <c r="HD125" s="552"/>
      <c r="HE125" s="542"/>
      <c r="HF125" s="543">
        <v>118</v>
      </c>
      <c r="HG125" s="544">
        <f t="shared" si="208"/>
        <v>0</v>
      </c>
      <c r="HH125" s="544">
        <f t="shared" si="209"/>
        <v>0</v>
      </c>
      <c r="HI125" s="673"/>
      <c r="HJ125" s="544"/>
      <c r="HK125" s="544"/>
      <c r="HL125" s="544"/>
      <c r="HM125" s="604"/>
      <c r="HN125" s="673"/>
      <c r="HO125" s="604"/>
      <c r="HP125" s="604"/>
      <c r="HQ125" s="495"/>
      <c r="HR125" s="552"/>
      <c r="HS125" s="542"/>
      <c r="HT125" s="543">
        <v>118</v>
      </c>
      <c r="HU125" s="544">
        <f t="shared" si="210"/>
        <v>0</v>
      </c>
      <c r="HV125" s="544">
        <f t="shared" si="211"/>
        <v>0</v>
      </c>
      <c r="HW125" s="673"/>
      <c r="HX125" s="544"/>
      <c r="HY125" s="544"/>
      <c r="HZ125" s="544"/>
      <c r="IA125" s="604"/>
      <c r="IB125" s="673"/>
      <c r="IC125" s="604"/>
      <c r="ID125" s="604"/>
      <c r="IE125" s="495"/>
      <c r="IF125" s="622"/>
      <c r="IG125" s="542"/>
      <c r="IH125" s="543">
        <v>118</v>
      </c>
      <c r="II125" s="544">
        <f t="shared" si="212"/>
        <v>0</v>
      </c>
      <c r="IJ125" s="544">
        <f t="shared" si="213"/>
        <v>0</v>
      </c>
      <c r="IK125" s="673"/>
      <c r="IL125" s="544"/>
      <c r="IM125" s="544"/>
      <c r="IN125" s="544"/>
      <c r="IO125" s="604"/>
      <c r="IP125" s="673"/>
      <c r="IQ125" s="604"/>
      <c r="IR125" s="604"/>
      <c r="IS125" s="495"/>
    </row>
    <row r="126" spans="1:253" s="497" customFormat="1">
      <c r="A126" s="494"/>
      <c r="B126" s="528"/>
      <c r="C126" s="542"/>
      <c r="D126" s="543">
        <v>119</v>
      </c>
      <c r="E126" s="544">
        <f t="shared" si="178"/>
        <v>0</v>
      </c>
      <c r="F126" s="544">
        <f t="shared" si="179"/>
        <v>0</v>
      </c>
      <c r="G126" s="673"/>
      <c r="H126" s="544"/>
      <c r="I126" s="544"/>
      <c r="J126" s="544"/>
      <c r="K126" s="604"/>
      <c r="L126" s="673"/>
      <c r="M126" s="604"/>
      <c r="N126" s="604"/>
      <c r="O126" s="495"/>
      <c r="P126" s="494"/>
      <c r="Q126" s="542"/>
      <c r="R126" s="543">
        <v>119</v>
      </c>
      <c r="S126" s="544">
        <f t="shared" si="180"/>
        <v>0</v>
      </c>
      <c r="T126" s="544">
        <f t="shared" si="181"/>
        <v>0</v>
      </c>
      <c r="U126" s="673"/>
      <c r="V126" s="544"/>
      <c r="W126" s="544"/>
      <c r="X126" s="544"/>
      <c r="Y126" s="604"/>
      <c r="Z126" s="673"/>
      <c r="AA126" s="604"/>
      <c r="AB126" s="604"/>
      <c r="AC126" s="495"/>
      <c r="AD126" s="494"/>
      <c r="AE126" s="542"/>
      <c r="AF126" s="543">
        <v>119</v>
      </c>
      <c r="AG126" s="544">
        <f t="shared" si="182"/>
        <v>0</v>
      </c>
      <c r="AH126" s="544">
        <f t="shared" si="183"/>
        <v>0</v>
      </c>
      <c r="AI126" s="673"/>
      <c r="AJ126" s="544"/>
      <c r="AK126" s="544"/>
      <c r="AL126" s="544"/>
      <c r="AM126" s="604"/>
      <c r="AN126" s="673"/>
      <c r="AO126" s="604"/>
      <c r="AP126" s="604"/>
      <c r="AQ126" s="495"/>
      <c r="AR126" s="494"/>
      <c r="AS126" s="542"/>
      <c r="AT126" s="543">
        <v>119</v>
      </c>
      <c r="AU126" s="544">
        <f t="shared" si="184"/>
        <v>0</v>
      </c>
      <c r="AV126" s="544">
        <f t="shared" si="185"/>
        <v>0</v>
      </c>
      <c r="AW126" s="673"/>
      <c r="AX126" s="544"/>
      <c r="AY126" s="544"/>
      <c r="AZ126" s="544"/>
      <c r="BA126" s="604"/>
      <c r="BB126" s="673"/>
      <c r="BC126" s="604"/>
      <c r="BD126" s="604"/>
      <c r="BE126" s="495"/>
      <c r="BF126" s="494"/>
      <c r="BG126" s="542"/>
      <c r="BH126" s="543">
        <v>119</v>
      </c>
      <c r="BI126" s="544">
        <f t="shared" si="186"/>
        <v>0</v>
      </c>
      <c r="BJ126" s="544">
        <f t="shared" si="187"/>
        <v>0</v>
      </c>
      <c r="BK126" s="673"/>
      <c r="BL126" s="544"/>
      <c r="BM126" s="544"/>
      <c r="BN126" s="544"/>
      <c r="BO126" s="604"/>
      <c r="BP126" s="673"/>
      <c r="BQ126" s="604"/>
      <c r="BR126" s="604"/>
      <c r="BS126" s="495"/>
      <c r="BT126" s="494"/>
      <c r="BU126" s="542"/>
      <c r="BV126" s="543">
        <v>119</v>
      </c>
      <c r="BW126" s="544">
        <f t="shared" si="188"/>
        <v>0</v>
      </c>
      <c r="BX126" s="544">
        <f t="shared" si="189"/>
        <v>0</v>
      </c>
      <c r="BY126" s="673"/>
      <c r="BZ126" s="544"/>
      <c r="CA126" s="544"/>
      <c r="CB126" s="544"/>
      <c r="CC126" s="604"/>
      <c r="CD126" s="673"/>
      <c r="CE126" s="604"/>
      <c r="CF126" s="604"/>
      <c r="CG126" s="495"/>
      <c r="CH126" s="494"/>
      <c r="CI126" s="542"/>
      <c r="CJ126" s="543">
        <v>119</v>
      </c>
      <c r="CK126" s="544">
        <f t="shared" si="190"/>
        <v>0</v>
      </c>
      <c r="CL126" s="544">
        <f t="shared" si="191"/>
        <v>0</v>
      </c>
      <c r="CM126" s="673"/>
      <c r="CN126" s="544"/>
      <c r="CO126" s="544"/>
      <c r="CP126" s="544"/>
      <c r="CQ126" s="604"/>
      <c r="CR126" s="673"/>
      <c r="CS126" s="604"/>
      <c r="CT126" s="604"/>
      <c r="CU126" s="495"/>
      <c r="CV126" s="494"/>
      <c r="CW126" s="542"/>
      <c r="CX126" s="543">
        <v>119</v>
      </c>
      <c r="CY126" s="544">
        <f t="shared" si="192"/>
        <v>0</v>
      </c>
      <c r="CZ126" s="544">
        <f t="shared" si="193"/>
        <v>0</v>
      </c>
      <c r="DA126" s="673"/>
      <c r="DB126" s="544"/>
      <c r="DC126" s="544"/>
      <c r="DD126" s="544"/>
      <c r="DE126" s="604"/>
      <c r="DF126" s="673"/>
      <c r="DG126" s="604"/>
      <c r="DH126" s="604"/>
      <c r="DI126" s="495"/>
      <c r="DJ126" s="494"/>
      <c r="DK126" s="542"/>
      <c r="DL126" s="543">
        <v>119</v>
      </c>
      <c r="DM126" s="544">
        <f t="shared" si="194"/>
        <v>0</v>
      </c>
      <c r="DN126" s="544">
        <f t="shared" si="195"/>
        <v>0</v>
      </c>
      <c r="DO126" s="673"/>
      <c r="DP126" s="544"/>
      <c r="DQ126" s="544"/>
      <c r="DR126" s="544"/>
      <c r="DS126" s="604"/>
      <c r="DT126" s="673"/>
      <c r="DU126" s="604"/>
      <c r="DV126" s="604"/>
      <c r="DW126" s="495"/>
      <c r="DX126" s="494"/>
      <c r="DY126" s="542"/>
      <c r="DZ126" s="543">
        <v>119</v>
      </c>
      <c r="EA126" s="544">
        <f t="shared" si="196"/>
        <v>0</v>
      </c>
      <c r="EB126" s="544">
        <f t="shared" si="197"/>
        <v>0</v>
      </c>
      <c r="EC126" s="673"/>
      <c r="ED126" s="544"/>
      <c r="EE126" s="544"/>
      <c r="EF126" s="544"/>
      <c r="EG126" s="604"/>
      <c r="EH126" s="673"/>
      <c r="EI126" s="604"/>
      <c r="EJ126" s="604"/>
      <c r="EK126" s="495"/>
      <c r="EL126" s="494"/>
      <c r="EM126" s="542"/>
      <c r="EN126" s="543">
        <v>119</v>
      </c>
      <c r="EO126" s="544">
        <f t="shared" si="198"/>
        <v>0</v>
      </c>
      <c r="EP126" s="544">
        <f t="shared" si="199"/>
        <v>0</v>
      </c>
      <c r="EQ126" s="673"/>
      <c r="ER126" s="544"/>
      <c r="ES126" s="544"/>
      <c r="ET126" s="544"/>
      <c r="EU126" s="604"/>
      <c r="EV126" s="673"/>
      <c r="EW126" s="604"/>
      <c r="EX126" s="604"/>
      <c r="EY126" s="495"/>
      <c r="EZ126" s="622"/>
      <c r="FA126" s="542"/>
      <c r="FB126" s="543">
        <v>119</v>
      </c>
      <c r="FC126" s="544">
        <f t="shared" si="200"/>
        <v>0</v>
      </c>
      <c r="FD126" s="544">
        <f t="shared" si="201"/>
        <v>0</v>
      </c>
      <c r="FE126" s="673"/>
      <c r="FF126" s="544"/>
      <c r="FG126" s="544"/>
      <c r="FH126" s="544"/>
      <c r="FI126" s="604"/>
      <c r="FJ126" s="673"/>
      <c r="FK126" s="604"/>
      <c r="FL126" s="604"/>
      <c r="FM126" s="495"/>
      <c r="FO126" s="542"/>
      <c r="FP126" s="543">
        <v>119</v>
      </c>
      <c r="FQ126" s="544">
        <f t="shared" si="202"/>
        <v>0</v>
      </c>
      <c r="FR126" s="544">
        <f t="shared" si="203"/>
        <v>0</v>
      </c>
      <c r="FS126" s="673"/>
      <c r="FT126" s="544"/>
      <c r="FU126" s="544"/>
      <c r="FV126" s="544"/>
      <c r="FW126" s="604"/>
      <c r="FX126" s="673"/>
      <c r="FY126" s="604"/>
      <c r="FZ126" s="604"/>
      <c r="GA126" s="495"/>
      <c r="GB126" s="622"/>
      <c r="GC126" s="542"/>
      <c r="GD126" s="543">
        <v>119</v>
      </c>
      <c r="GE126" s="544">
        <f t="shared" si="204"/>
        <v>0</v>
      </c>
      <c r="GF126" s="544">
        <f t="shared" si="205"/>
        <v>0</v>
      </c>
      <c r="GG126" s="673"/>
      <c r="GH126" s="544"/>
      <c r="GI126" s="544"/>
      <c r="GJ126" s="544"/>
      <c r="GK126" s="604"/>
      <c r="GL126" s="673"/>
      <c r="GM126" s="604"/>
      <c r="GN126" s="604"/>
      <c r="GO126" s="495"/>
      <c r="GP126" s="551"/>
      <c r="GQ126" s="542"/>
      <c r="GR126" s="543">
        <v>119</v>
      </c>
      <c r="GS126" s="544">
        <f t="shared" si="206"/>
        <v>0</v>
      </c>
      <c r="GT126" s="544">
        <f t="shared" si="207"/>
        <v>0</v>
      </c>
      <c r="GU126" s="673"/>
      <c r="GV126" s="544"/>
      <c r="GW126" s="544"/>
      <c r="GX126" s="544"/>
      <c r="GY126" s="604"/>
      <c r="GZ126" s="673"/>
      <c r="HA126" s="604"/>
      <c r="HB126" s="604"/>
      <c r="HC126" s="495"/>
      <c r="HD126" s="552"/>
      <c r="HE126" s="542"/>
      <c r="HF126" s="543">
        <v>119</v>
      </c>
      <c r="HG126" s="544">
        <f t="shared" si="208"/>
        <v>0</v>
      </c>
      <c r="HH126" s="544">
        <f t="shared" si="209"/>
        <v>0</v>
      </c>
      <c r="HI126" s="673"/>
      <c r="HJ126" s="544"/>
      <c r="HK126" s="544"/>
      <c r="HL126" s="544"/>
      <c r="HM126" s="604"/>
      <c r="HN126" s="673"/>
      <c r="HO126" s="604"/>
      <c r="HP126" s="604"/>
      <c r="HQ126" s="495"/>
      <c r="HR126" s="552"/>
      <c r="HS126" s="542"/>
      <c r="HT126" s="543">
        <v>119</v>
      </c>
      <c r="HU126" s="544">
        <f t="shared" si="210"/>
        <v>0</v>
      </c>
      <c r="HV126" s="544">
        <f t="shared" si="211"/>
        <v>0</v>
      </c>
      <c r="HW126" s="673"/>
      <c r="HX126" s="544"/>
      <c r="HY126" s="544"/>
      <c r="HZ126" s="544"/>
      <c r="IA126" s="604"/>
      <c r="IB126" s="673"/>
      <c r="IC126" s="604"/>
      <c r="ID126" s="604"/>
      <c r="IE126" s="495"/>
      <c r="IF126" s="622"/>
      <c r="IG126" s="542"/>
      <c r="IH126" s="543">
        <v>119</v>
      </c>
      <c r="II126" s="544">
        <f t="shared" si="212"/>
        <v>0</v>
      </c>
      <c r="IJ126" s="544">
        <f t="shared" si="213"/>
        <v>0</v>
      </c>
      <c r="IK126" s="673"/>
      <c r="IL126" s="544"/>
      <c r="IM126" s="544"/>
      <c r="IN126" s="544"/>
      <c r="IO126" s="604"/>
      <c r="IP126" s="673"/>
      <c r="IQ126" s="604"/>
      <c r="IR126" s="604"/>
      <c r="IS126" s="495"/>
    </row>
    <row r="127" spans="1:253" s="497" customFormat="1">
      <c r="A127" s="494"/>
      <c r="B127" s="528"/>
      <c r="C127" s="542"/>
      <c r="D127" s="543">
        <v>120</v>
      </c>
      <c r="E127" s="544">
        <f t="shared" si="178"/>
        <v>0</v>
      </c>
      <c r="F127" s="544">
        <f t="shared" si="179"/>
        <v>0</v>
      </c>
      <c r="G127" s="673"/>
      <c r="H127" s="544"/>
      <c r="I127" s="544"/>
      <c r="J127" s="544"/>
      <c r="K127" s="604"/>
      <c r="L127" s="673"/>
      <c r="M127" s="604"/>
      <c r="N127" s="604"/>
      <c r="O127" s="495"/>
      <c r="P127" s="494"/>
      <c r="Q127" s="542"/>
      <c r="R127" s="543">
        <v>120</v>
      </c>
      <c r="S127" s="544">
        <f t="shared" si="180"/>
        <v>0</v>
      </c>
      <c r="T127" s="544">
        <f t="shared" si="181"/>
        <v>0</v>
      </c>
      <c r="U127" s="673"/>
      <c r="V127" s="544"/>
      <c r="W127" s="544"/>
      <c r="X127" s="544"/>
      <c r="Y127" s="604"/>
      <c r="Z127" s="673"/>
      <c r="AA127" s="604"/>
      <c r="AB127" s="604"/>
      <c r="AC127" s="495"/>
      <c r="AD127" s="494"/>
      <c r="AE127" s="542"/>
      <c r="AF127" s="543">
        <v>120</v>
      </c>
      <c r="AG127" s="544">
        <f t="shared" si="182"/>
        <v>0</v>
      </c>
      <c r="AH127" s="544">
        <f t="shared" si="183"/>
        <v>0</v>
      </c>
      <c r="AI127" s="673"/>
      <c r="AJ127" s="544"/>
      <c r="AK127" s="544"/>
      <c r="AL127" s="544"/>
      <c r="AM127" s="604"/>
      <c r="AN127" s="673"/>
      <c r="AO127" s="604"/>
      <c r="AP127" s="604"/>
      <c r="AQ127" s="495"/>
      <c r="AR127" s="494"/>
      <c r="AS127" s="542"/>
      <c r="AT127" s="543">
        <v>120</v>
      </c>
      <c r="AU127" s="544">
        <f t="shared" si="184"/>
        <v>0</v>
      </c>
      <c r="AV127" s="544">
        <f t="shared" si="185"/>
        <v>0</v>
      </c>
      <c r="AW127" s="673"/>
      <c r="AX127" s="544"/>
      <c r="AY127" s="544"/>
      <c r="AZ127" s="544"/>
      <c r="BA127" s="604"/>
      <c r="BB127" s="673"/>
      <c r="BC127" s="604"/>
      <c r="BD127" s="604"/>
      <c r="BE127" s="495"/>
      <c r="BF127" s="494"/>
      <c r="BG127" s="542"/>
      <c r="BH127" s="543">
        <v>120</v>
      </c>
      <c r="BI127" s="544">
        <f t="shared" si="186"/>
        <v>0</v>
      </c>
      <c r="BJ127" s="544">
        <f t="shared" si="187"/>
        <v>0</v>
      </c>
      <c r="BK127" s="673"/>
      <c r="BL127" s="544"/>
      <c r="BM127" s="544"/>
      <c r="BN127" s="544"/>
      <c r="BO127" s="604"/>
      <c r="BP127" s="673"/>
      <c r="BQ127" s="604"/>
      <c r="BR127" s="604"/>
      <c r="BS127" s="495"/>
      <c r="BT127" s="494"/>
      <c r="BU127" s="542"/>
      <c r="BV127" s="543">
        <v>120</v>
      </c>
      <c r="BW127" s="544">
        <f t="shared" si="188"/>
        <v>0</v>
      </c>
      <c r="BX127" s="544">
        <f t="shared" si="189"/>
        <v>0</v>
      </c>
      <c r="BY127" s="673"/>
      <c r="BZ127" s="544"/>
      <c r="CA127" s="544"/>
      <c r="CB127" s="544"/>
      <c r="CC127" s="604"/>
      <c r="CD127" s="673"/>
      <c r="CE127" s="604"/>
      <c r="CF127" s="604"/>
      <c r="CG127" s="495"/>
      <c r="CH127" s="494"/>
      <c r="CI127" s="542"/>
      <c r="CJ127" s="543">
        <v>120</v>
      </c>
      <c r="CK127" s="544">
        <f t="shared" si="190"/>
        <v>0</v>
      </c>
      <c r="CL127" s="544">
        <f t="shared" si="191"/>
        <v>0</v>
      </c>
      <c r="CM127" s="673"/>
      <c r="CN127" s="544"/>
      <c r="CO127" s="544"/>
      <c r="CP127" s="544"/>
      <c r="CQ127" s="604"/>
      <c r="CR127" s="673"/>
      <c r="CS127" s="604"/>
      <c r="CT127" s="604"/>
      <c r="CU127" s="495"/>
      <c r="CV127" s="494"/>
      <c r="CW127" s="542"/>
      <c r="CX127" s="543">
        <v>120</v>
      </c>
      <c r="CY127" s="544">
        <f t="shared" si="192"/>
        <v>0</v>
      </c>
      <c r="CZ127" s="544">
        <f t="shared" si="193"/>
        <v>0</v>
      </c>
      <c r="DA127" s="673"/>
      <c r="DB127" s="544"/>
      <c r="DC127" s="544"/>
      <c r="DD127" s="544"/>
      <c r="DE127" s="604"/>
      <c r="DF127" s="673"/>
      <c r="DG127" s="604"/>
      <c r="DH127" s="604"/>
      <c r="DI127" s="495"/>
      <c r="DJ127" s="494"/>
      <c r="DK127" s="542"/>
      <c r="DL127" s="543">
        <v>120</v>
      </c>
      <c r="DM127" s="544">
        <f t="shared" si="194"/>
        <v>0</v>
      </c>
      <c r="DN127" s="544">
        <f t="shared" si="195"/>
        <v>0</v>
      </c>
      <c r="DO127" s="673"/>
      <c r="DP127" s="544"/>
      <c r="DQ127" s="544"/>
      <c r="DR127" s="544"/>
      <c r="DS127" s="604"/>
      <c r="DT127" s="673"/>
      <c r="DU127" s="604"/>
      <c r="DV127" s="604"/>
      <c r="DW127" s="495"/>
      <c r="DX127" s="494"/>
      <c r="DY127" s="542"/>
      <c r="DZ127" s="543">
        <v>120</v>
      </c>
      <c r="EA127" s="544">
        <f t="shared" si="196"/>
        <v>0</v>
      </c>
      <c r="EB127" s="544">
        <f t="shared" si="197"/>
        <v>0</v>
      </c>
      <c r="EC127" s="673"/>
      <c r="ED127" s="544"/>
      <c r="EE127" s="544"/>
      <c r="EF127" s="544"/>
      <c r="EG127" s="604"/>
      <c r="EH127" s="673"/>
      <c r="EI127" s="604"/>
      <c r="EJ127" s="604"/>
      <c r="EK127" s="495"/>
      <c r="EL127" s="494"/>
      <c r="EM127" s="542"/>
      <c r="EN127" s="543">
        <v>120</v>
      </c>
      <c r="EO127" s="544">
        <f t="shared" si="198"/>
        <v>0</v>
      </c>
      <c r="EP127" s="544">
        <f t="shared" si="199"/>
        <v>0</v>
      </c>
      <c r="EQ127" s="673"/>
      <c r="ER127" s="544"/>
      <c r="ES127" s="544"/>
      <c r="ET127" s="544"/>
      <c r="EU127" s="604"/>
      <c r="EV127" s="673"/>
      <c r="EW127" s="604"/>
      <c r="EX127" s="604"/>
      <c r="EY127" s="495"/>
      <c r="EZ127" s="622"/>
      <c r="FA127" s="542"/>
      <c r="FB127" s="543">
        <v>120</v>
      </c>
      <c r="FC127" s="544">
        <f t="shared" si="200"/>
        <v>0</v>
      </c>
      <c r="FD127" s="544">
        <f t="shared" si="201"/>
        <v>0</v>
      </c>
      <c r="FE127" s="673"/>
      <c r="FF127" s="544"/>
      <c r="FG127" s="544"/>
      <c r="FH127" s="544"/>
      <c r="FI127" s="604"/>
      <c r="FJ127" s="673"/>
      <c r="FK127" s="604"/>
      <c r="FL127" s="604"/>
      <c r="FM127" s="495"/>
      <c r="FO127" s="542"/>
      <c r="FP127" s="543">
        <v>120</v>
      </c>
      <c r="FQ127" s="544">
        <f t="shared" si="202"/>
        <v>0</v>
      </c>
      <c r="FR127" s="544">
        <f t="shared" si="203"/>
        <v>0</v>
      </c>
      <c r="FS127" s="673"/>
      <c r="FT127" s="544"/>
      <c r="FU127" s="544"/>
      <c r="FV127" s="544"/>
      <c r="FW127" s="604"/>
      <c r="FX127" s="673"/>
      <c r="FY127" s="604"/>
      <c r="FZ127" s="604"/>
      <c r="GA127" s="495"/>
      <c r="GB127" s="622"/>
      <c r="GC127" s="542"/>
      <c r="GD127" s="543">
        <v>120</v>
      </c>
      <c r="GE127" s="544">
        <f t="shared" si="204"/>
        <v>0</v>
      </c>
      <c r="GF127" s="544">
        <f t="shared" si="205"/>
        <v>0</v>
      </c>
      <c r="GG127" s="673"/>
      <c r="GH127" s="544"/>
      <c r="GI127" s="544"/>
      <c r="GJ127" s="544"/>
      <c r="GK127" s="604"/>
      <c r="GL127" s="673"/>
      <c r="GM127" s="604"/>
      <c r="GN127" s="604"/>
      <c r="GO127" s="495"/>
      <c r="GP127" s="551"/>
      <c r="GQ127" s="542"/>
      <c r="GR127" s="543">
        <v>120</v>
      </c>
      <c r="GS127" s="544">
        <f t="shared" si="206"/>
        <v>0</v>
      </c>
      <c r="GT127" s="544">
        <f t="shared" si="207"/>
        <v>0</v>
      </c>
      <c r="GU127" s="673"/>
      <c r="GV127" s="544"/>
      <c r="GW127" s="544"/>
      <c r="GX127" s="544"/>
      <c r="GY127" s="604"/>
      <c r="GZ127" s="673"/>
      <c r="HA127" s="604"/>
      <c r="HB127" s="604"/>
      <c r="HC127" s="495"/>
      <c r="HD127" s="552"/>
      <c r="HE127" s="542"/>
      <c r="HF127" s="543">
        <v>120</v>
      </c>
      <c r="HG127" s="544">
        <f t="shared" si="208"/>
        <v>0</v>
      </c>
      <c r="HH127" s="544">
        <f t="shared" si="209"/>
        <v>0</v>
      </c>
      <c r="HI127" s="673"/>
      <c r="HJ127" s="544"/>
      <c r="HK127" s="544"/>
      <c r="HL127" s="544"/>
      <c r="HM127" s="604"/>
      <c r="HN127" s="673"/>
      <c r="HO127" s="604"/>
      <c r="HP127" s="604"/>
      <c r="HQ127" s="495"/>
      <c r="HR127" s="552"/>
      <c r="HS127" s="542"/>
      <c r="HT127" s="543">
        <v>120</v>
      </c>
      <c r="HU127" s="544">
        <f t="shared" si="210"/>
        <v>0</v>
      </c>
      <c r="HV127" s="544">
        <f t="shared" si="211"/>
        <v>0</v>
      </c>
      <c r="HW127" s="673"/>
      <c r="HX127" s="544"/>
      <c r="HY127" s="544"/>
      <c r="HZ127" s="544"/>
      <c r="IA127" s="604"/>
      <c r="IB127" s="673"/>
      <c r="IC127" s="604"/>
      <c r="ID127" s="604"/>
      <c r="IE127" s="495"/>
      <c r="IF127" s="622"/>
      <c r="IG127" s="542"/>
      <c r="IH127" s="543">
        <v>120</v>
      </c>
      <c r="II127" s="544">
        <f t="shared" si="212"/>
        <v>0</v>
      </c>
      <c r="IJ127" s="544">
        <f t="shared" si="213"/>
        <v>0</v>
      </c>
      <c r="IK127" s="673"/>
      <c r="IL127" s="544"/>
      <c r="IM127" s="544"/>
      <c r="IN127" s="544"/>
      <c r="IO127" s="604"/>
      <c r="IP127" s="673"/>
      <c r="IQ127" s="604"/>
      <c r="IR127" s="604"/>
      <c r="IS127" s="495"/>
    </row>
    <row r="128" spans="1:253" s="497" customFormat="1">
      <c r="A128" s="494"/>
      <c r="B128" s="528"/>
      <c r="C128" s="542"/>
      <c r="D128" s="543">
        <v>121</v>
      </c>
      <c r="E128" s="544">
        <f t="shared" si="178"/>
        <v>0</v>
      </c>
      <c r="F128" s="544">
        <f t="shared" si="179"/>
        <v>0</v>
      </c>
      <c r="G128" s="673"/>
      <c r="H128" s="544"/>
      <c r="I128" s="544"/>
      <c r="J128" s="544"/>
      <c r="K128" s="604"/>
      <c r="L128" s="673"/>
      <c r="M128" s="604"/>
      <c r="N128" s="604"/>
      <c r="O128" s="495"/>
      <c r="P128" s="494"/>
      <c r="Q128" s="542"/>
      <c r="R128" s="543">
        <v>121</v>
      </c>
      <c r="S128" s="544">
        <f t="shared" si="180"/>
        <v>0</v>
      </c>
      <c r="T128" s="544">
        <f t="shared" si="181"/>
        <v>0</v>
      </c>
      <c r="U128" s="673"/>
      <c r="V128" s="544"/>
      <c r="W128" s="544"/>
      <c r="X128" s="544"/>
      <c r="Y128" s="604"/>
      <c r="Z128" s="673"/>
      <c r="AA128" s="604"/>
      <c r="AB128" s="604"/>
      <c r="AC128" s="495"/>
      <c r="AD128" s="494"/>
      <c r="AE128" s="542"/>
      <c r="AF128" s="543">
        <v>121</v>
      </c>
      <c r="AG128" s="544">
        <f t="shared" si="182"/>
        <v>0</v>
      </c>
      <c r="AH128" s="544">
        <f t="shared" si="183"/>
        <v>0</v>
      </c>
      <c r="AI128" s="673"/>
      <c r="AJ128" s="544"/>
      <c r="AK128" s="544"/>
      <c r="AL128" s="544"/>
      <c r="AM128" s="604"/>
      <c r="AN128" s="673"/>
      <c r="AO128" s="604"/>
      <c r="AP128" s="604"/>
      <c r="AQ128" s="495"/>
      <c r="AR128" s="494"/>
      <c r="AS128" s="542"/>
      <c r="AT128" s="543">
        <v>121</v>
      </c>
      <c r="AU128" s="544">
        <f t="shared" si="184"/>
        <v>0</v>
      </c>
      <c r="AV128" s="544">
        <f t="shared" si="185"/>
        <v>0</v>
      </c>
      <c r="AW128" s="673"/>
      <c r="AX128" s="544"/>
      <c r="AY128" s="544"/>
      <c r="AZ128" s="544"/>
      <c r="BA128" s="604"/>
      <c r="BB128" s="673"/>
      <c r="BC128" s="604"/>
      <c r="BD128" s="604"/>
      <c r="BE128" s="495"/>
      <c r="BF128" s="494"/>
      <c r="BG128" s="542"/>
      <c r="BH128" s="543">
        <v>121</v>
      </c>
      <c r="BI128" s="544">
        <f t="shared" si="186"/>
        <v>0</v>
      </c>
      <c r="BJ128" s="544">
        <f t="shared" si="187"/>
        <v>0</v>
      </c>
      <c r="BK128" s="673"/>
      <c r="BL128" s="544"/>
      <c r="BM128" s="544"/>
      <c r="BN128" s="544"/>
      <c r="BO128" s="604"/>
      <c r="BP128" s="673"/>
      <c r="BQ128" s="604"/>
      <c r="BR128" s="604"/>
      <c r="BS128" s="495"/>
      <c r="BT128" s="494"/>
      <c r="BU128" s="542"/>
      <c r="BV128" s="543">
        <v>121</v>
      </c>
      <c r="BW128" s="544">
        <f t="shared" si="188"/>
        <v>0</v>
      </c>
      <c r="BX128" s="544">
        <f t="shared" si="189"/>
        <v>0</v>
      </c>
      <c r="BY128" s="673"/>
      <c r="BZ128" s="544"/>
      <c r="CA128" s="544"/>
      <c r="CB128" s="544"/>
      <c r="CC128" s="604"/>
      <c r="CD128" s="673"/>
      <c r="CE128" s="604"/>
      <c r="CF128" s="604"/>
      <c r="CG128" s="495"/>
      <c r="CH128" s="494"/>
      <c r="CI128" s="542"/>
      <c r="CJ128" s="543">
        <v>121</v>
      </c>
      <c r="CK128" s="544">
        <f t="shared" si="190"/>
        <v>0</v>
      </c>
      <c r="CL128" s="544">
        <f t="shared" si="191"/>
        <v>0</v>
      </c>
      <c r="CM128" s="673"/>
      <c r="CN128" s="544"/>
      <c r="CO128" s="544"/>
      <c r="CP128" s="544"/>
      <c r="CQ128" s="604"/>
      <c r="CR128" s="673"/>
      <c r="CS128" s="604"/>
      <c r="CT128" s="604"/>
      <c r="CU128" s="495"/>
      <c r="CV128" s="494"/>
      <c r="CW128" s="542"/>
      <c r="CX128" s="543">
        <v>121</v>
      </c>
      <c r="CY128" s="544">
        <f t="shared" si="192"/>
        <v>0</v>
      </c>
      <c r="CZ128" s="544">
        <f t="shared" si="193"/>
        <v>0</v>
      </c>
      <c r="DA128" s="673"/>
      <c r="DB128" s="544"/>
      <c r="DC128" s="544"/>
      <c r="DD128" s="544"/>
      <c r="DE128" s="604"/>
      <c r="DF128" s="673"/>
      <c r="DG128" s="604"/>
      <c r="DH128" s="604"/>
      <c r="DI128" s="495"/>
      <c r="DJ128" s="494"/>
      <c r="DK128" s="542"/>
      <c r="DL128" s="543">
        <v>121</v>
      </c>
      <c r="DM128" s="544">
        <f t="shared" si="194"/>
        <v>0</v>
      </c>
      <c r="DN128" s="544">
        <f t="shared" si="195"/>
        <v>0</v>
      </c>
      <c r="DO128" s="673"/>
      <c r="DP128" s="544"/>
      <c r="DQ128" s="544"/>
      <c r="DR128" s="544"/>
      <c r="DS128" s="604"/>
      <c r="DT128" s="673"/>
      <c r="DU128" s="604"/>
      <c r="DV128" s="604"/>
      <c r="DW128" s="495"/>
      <c r="DX128" s="494"/>
      <c r="DY128" s="542"/>
      <c r="DZ128" s="543">
        <v>121</v>
      </c>
      <c r="EA128" s="544">
        <f t="shared" si="196"/>
        <v>0</v>
      </c>
      <c r="EB128" s="544">
        <f t="shared" si="197"/>
        <v>0</v>
      </c>
      <c r="EC128" s="673"/>
      <c r="ED128" s="544"/>
      <c r="EE128" s="544"/>
      <c r="EF128" s="544"/>
      <c r="EG128" s="604"/>
      <c r="EH128" s="673"/>
      <c r="EI128" s="604"/>
      <c r="EJ128" s="604"/>
      <c r="EK128" s="495"/>
      <c r="EL128" s="494"/>
      <c r="EM128" s="542"/>
      <c r="EN128" s="543">
        <v>121</v>
      </c>
      <c r="EO128" s="544">
        <f t="shared" si="198"/>
        <v>0</v>
      </c>
      <c r="EP128" s="544">
        <f t="shared" si="199"/>
        <v>0</v>
      </c>
      <c r="EQ128" s="673"/>
      <c r="ER128" s="544"/>
      <c r="ES128" s="544"/>
      <c r="ET128" s="544"/>
      <c r="EU128" s="604"/>
      <c r="EV128" s="673"/>
      <c r="EW128" s="604"/>
      <c r="EX128" s="604"/>
      <c r="EY128" s="495"/>
      <c r="EZ128" s="622"/>
      <c r="FA128" s="542"/>
      <c r="FB128" s="543">
        <v>121</v>
      </c>
      <c r="FC128" s="544">
        <f t="shared" si="200"/>
        <v>0</v>
      </c>
      <c r="FD128" s="544">
        <f t="shared" si="201"/>
        <v>0</v>
      </c>
      <c r="FE128" s="673"/>
      <c r="FF128" s="544"/>
      <c r="FG128" s="544"/>
      <c r="FH128" s="544"/>
      <c r="FI128" s="604"/>
      <c r="FJ128" s="673"/>
      <c r="FK128" s="604"/>
      <c r="FL128" s="604"/>
      <c r="FM128" s="495"/>
      <c r="FO128" s="542"/>
      <c r="FP128" s="543">
        <v>121</v>
      </c>
      <c r="FQ128" s="544">
        <f t="shared" si="202"/>
        <v>0</v>
      </c>
      <c r="FR128" s="544">
        <f t="shared" si="203"/>
        <v>0</v>
      </c>
      <c r="FS128" s="673"/>
      <c r="FT128" s="544"/>
      <c r="FU128" s="544"/>
      <c r="FV128" s="544"/>
      <c r="FW128" s="604"/>
      <c r="FX128" s="673"/>
      <c r="FY128" s="604"/>
      <c r="FZ128" s="604"/>
      <c r="GA128" s="495"/>
      <c r="GB128" s="622"/>
      <c r="GC128" s="542"/>
      <c r="GD128" s="543">
        <v>121</v>
      </c>
      <c r="GE128" s="544">
        <f t="shared" si="204"/>
        <v>0</v>
      </c>
      <c r="GF128" s="544">
        <f t="shared" si="205"/>
        <v>0</v>
      </c>
      <c r="GG128" s="673"/>
      <c r="GH128" s="544"/>
      <c r="GI128" s="544"/>
      <c r="GJ128" s="544"/>
      <c r="GK128" s="604"/>
      <c r="GL128" s="673"/>
      <c r="GM128" s="604"/>
      <c r="GN128" s="604"/>
      <c r="GO128" s="495"/>
      <c r="GP128" s="551"/>
      <c r="GQ128" s="542"/>
      <c r="GR128" s="543">
        <v>121</v>
      </c>
      <c r="GS128" s="544">
        <f t="shared" si="206"/>
        <v>0</v>
      </c>
      <c r="GT128" s="544">
        <f t="shared" si="207"/>
        <v>0</v>
      </c>
      <c r="GU128" s="673"/>
      <c r="GV128" s="544"/>
      <c r="GW128" s="544"/>
      <c r="GX128" s="544"/>
      <c r="GY128" s="604"/>
      <c r="GZ128" s="673"/>
      <c r="HA128" s="604"/>
      <c r="HB128" s="604"/>
      <c r="HC128" s="495"/>
      <c r="HD128" s="552"/>
      <c r="HE128" s="542"/>
      <c r="HF128" s="543">
        <v>121</v>
      </c>
      <c r="HG128" s="544">
        <f t="shared" si="208"/>
        <v>0</v>
      </c>
      <c r="HH128" s="544">
        <f t="shared" si="209"/>
        <v>0</v>
      </c>
      <c r="HI128" s="673"/>
      <c r="HJ128" s="544"/>
      <c r="HK128" s="544"/>
      <c r="HL128" s="544"/>
      <c r="HM128" s="604"/>
      <c r="HN128" s="673"/>
      <c r="HO128" s="604"/>
      <c r="HP128" s="604"/>
      <c r="HQ128" s="495"/>
      <c r="HR128" s="552"/>
      <c r="HS128" s="542"/>
      <c r="HT128" s="543">
        <v>121</v>
      </c>
      <c r="HU128" s="544">
        <f t="shared" si="210"/>
        <v>0</v>
      </c>
      <c r="HV128" s="544">
        <f t="shared" si="211"/>
        <v>0</v>
      </c>
      <c r="HW128" s="673"/>
      <c r="HX128" s="544"/>
      <c r="HY128" s="544"/>
      <c r="HZ128" s="544"/>
      <c r="IA128" s="604"/>
      <c r="IB128" s="673"/>
      <c r="IC128" s="604"/>
      <c r="ID128" s="604"/>
      <c r="IE128" s="495"/>
      <c r="IF128" s="622"/>
      <c r="IG128" s="542"/>
      <c r="IH128" s="543">
        <v>121</v>
      </c>
      <c r="II128" s="544">
        <f t="shared" si="212"/>
        <v>0</v>
      </c>
      <c r="IJ128" s="544">
        <f t="shared" si="213"/>
        <v>0</v>
      </c>
      <c r="IK128" s="673"/>
      <c r="IL128" s="544"/>
      <c r="IM128" s="544"/>
      <c r="IN128" s="544"/>
      <c r="IO128" s="604"/>
      <c r="IP128" s="673"/>
      <c r="IQ128" s="604"/>
      <c r="IR128" s="604"/>
      <c r="IS128" s="495"/>
    </row>
    <row r="129" spans="1:253" s="497" customFormat="1">
      <c r="A129" s="494"/>
      <c r="B129" s="528"/>
      <c r="C129" s="542"/>
      <c r="D129" s="543">
        <v>122</v>
      </c>
      <c r="E129" s="544">
        <f t="shared" si="178"/>
        <v>0</v>
      </c>
      <c r="F129" s="544">
        <f t="shared" si="179"/>
        <v>0</v>
      </c>
      <c r="G129" s="673"/>
      <c r="H129" s="544"/>
      <c r="I129" s="544"/>
      <c r="J129" s="544"/>
      <c r="K129" s="604"/>
      <c r="L129" s="673"/>
      <c r="M129" s="604"/>
      <c r="N129" s="604"/>
      <c r="O129" s="495"/>
      <c r="P129" s="494"/>
      <c r="Q129" s="542"/>
      <c r="R129" s="543">
        <v>122</v>
      </c>
      <c r="S129" s="544">
        <f t="shared" si="180"/>
        <v>0</v>
      </c>
      <c r="T129" s="544">
        <f t="shared" si="181"/>
        <v>0</v>
      </c>
      <c r="U129" s="673"/>
      <c r="V129" s="544"/>
      <c r="W129" s="544"/>
      <c r="X129" s="544"/>
      <c r="Y129" s="604"/>
      <c r="Z129" s="673"/>
      <c r="AA129" s="604"/>
      <c r="AB129" s="604"/>
      <c r="AC129" s="495"/>
      <c r="AD129" s="494"/>
      <c r="AE129" s="542"/>
      <c r="AF129" s="543">
        <v>122</v>
      </c>
      <c r="AG129" s="544">
        <f t="shared" si="182"/>
        <v>0</v>
      </c>
      <c r="AH129" s="544">
        <f t="shared" si="183"/>
        <v>0</v>
      </c>
      <c r="AI129" s="673"/>
      <c r="AJ129" s="544"/>
      <c r="AK129" s="544"/>
      <c r="AL129" s="544"/>
      <c r="AM129" s="604"/>
      <c r="AN129" s="673"/>
      <c r="AO129" s="604"/>
      <c r="AP129" s="604"/>
      <c r="AQ129" s="495"/>
      <c r="AR129" s="494"/>
      <c r="AS129" s="542"/>
      <c r="AT129" s="543">
        <v>122</v>
      </c>
      <c r="AU129" s="544">
        <f t="shared" si="184"/>
        <v>0</v>
      </c>
      <c r="AV129" s="544">
        <f t="shared" si="185"/>
        <v>0</v>
      </c>
      <c r="AW129" s="673"/>
      <c r="AX129" s="544"/>
      <c r="AY129" s="544"/>
      <c r="AZ129" s="544"/>
      <c r="BA129" s="604"/>
      <c r="BB129" s="673"/>
      <c r="BC129" s="604"/>
      <c r="BD129" s="604"/>
      <c r="BE129" s="495"/>
      <c r="BF129" s="494"/>
      <c r="BG129" s="542"/>
      <c r="BH129" s="543">
        <v>122</v>
      </c>
      <c r="BI129" s="544">
        <f t="shared" si="186"/>
        <v>0</v>
      </c>
      <c r="BJ129" s="544">
        <f t="shared" si="187"/>
        <v>0</v>
      </c>
      <c r="BK129" s="673"/>
      <c r="BL129" s="544"/>
      <c r="BM129" s="544"/>
      <c r="BN129" s="544"/>
      <c r="BO129" s="604"/>
      <c r="BP129" s="673"/>
      <c r="BQ129" s="604"/>
      <c r="BR129" s="604"/>
      <c r="BS129" s="495"/>
      <c r="BT129" s="494"/>
      <c r="BU129" s="542"/>
      <c r="BV129" s="543">
        <v>122</v>
      </c>
      <c r="BW129" s="544">
        <f t="shared" si="188"/>
        <v>0</v>
      </c>
      <c r="BX129" s="544">
        <f t="shared" si="189"/>
        <v>0</v>
      </c>
      <c r="BY129" s="673"/>
      <c r="BZ129" s="544"/>
      <c r="CA129" s="544"/>
      <c r="CB129" s="544"/>
      <c r="CC129" s="604"/>
      <c r="CD129" s="673"/>
      <c r="CE129" s="604"/>
      <c r="CF129" s="604"/>
      <c r="CG129" s="495"/>
      <c r="CH129" s="494"/>
      <c r="CI129" s="542"/>
      <c r="CJ129" s="543">
        <v>122</v>
      </c>
      <c r="CK129" s="544">
        <f t="shared" si="190"/>
        <v>0</v>
      </c>
      <c r="CL129" s="544">
        <f t="shared" si="191"/>
        <v>0</v>
      </c>
      <c r="CM129" s="673"/>
      <c r="CN129" s="544"/>
      <c r="CO129" s="544"/>
      <c r="CP129" s="544"/>
      <c r="CQ129" s="604"/>
      <c r="CR129" s="673"/>
      <c r="CS129" s="604"/>
      <c r="CT129" s="604"/>
      <c r="CU129" s="495"/>
      <c r="CV129" s="494"/>
      <c r="CW129" s="542"/>
      <c r="CX129" s="543">
        <v>122</v>
      </c>
      <c r="CY129" s="544">
        <f t="shared" si="192"/>
        <v>0</v>
      </c>
      <c r="CZ129" s="544">
        <f t="shared" si="193"/>
        <v>0</v>
      </c>
      <c r="DA129" s="673"/>
      <c r="DB129" s="544"/>
      <c r="DC129" s="544"/>
      <c r="DD129" s="544"/>
      <c r="DE129" s="604"/>
      <c r="DF129" s="673"/>
      <c r="DG129" s="604"/>
      <c r="DH129" s="604"/>
      <c r="DI129" s="495"/>
      <c r="DJ129" s="494"/>
      <c r="DK129" s="542"/>
      <c r="DL129" s="543">
        <v>122</v>
      </c>
      <c r="DM129" s="544">
        <f t="shared" si="194"/>
        <v>0</v>
      </c>
      <c r="DN129" s="544">
        <f t="shared" si="195"/>
        <v>0</v>
      </c>
      <c r="DO129" s="673"/>
      <c r="DP129" s="544"/>
      <c r="DQ129" s="544"/>
      <c r="DR129" s="544"/>
      <c r="DS129" s="604"/>
      <c r="DT129" s="673"/>
      <c r="DU129" s="604"/>
      <c r="DV129" s="604"/>
      <c r="DW129" s="495"/>
      <c r="DX129" s="494"/>
      <c r="DY129" s="542"/>
      <c r="DZ129" s="543">
        <v>122</v>
      </c>
      <c r="EA129" s="544">
        <f t="shared" si="196"/>
        <v>0</v>
      </c>
      <c r="EB129" s="544">
        <f t="shared" si="197"/>
        <v>0</v>
      </c>
      <c r="EC129" s="673"/>
      <c r="ED129" s="544"/>
      <c r="EE129" s="544"/>
      <c r="EF129" s="544"/>
      <c r="EG129" s="604"/>
      <c r="EH129" s="673"/>
      <c r="EI129" s="604"/>
      <c r="EJ129" s="604"/>
      <c r="EK129" s="495"/>
      <c r="EL129" s="494"/>
      <c r="EM129" s="542"/>
      <c r="EN129" s="543">
        <v>122</v>
      </c>
      <c r="EO129" s="544">
        <f t="shared" si="198"/>
        <v>0</v>
      </c>
      <c r="EP129" s="544">
        <f t="shared" si="199"/>
        <v>0</v>
      </c>
      <c r="EQ129" s="673"/>
      <c r="ER129" s="544"/>
      <c r="ES129" s="544"/>
      <c r="ET129" s="544"/>
      <c r="EU129" s="604"/>
      <c r="EV129" s="673"/>
      <c r="EW129" s="604"/>
      <c r="EX129" s="604"/>
      <c r="EY129" s="495"/>
      <c r="EZ129" s="622"/>
      <c r="FA129" s="542"/>
      <c r="FB129" s="543">
        <v>122</v>
      </c>
      <c r="FC129" s="544">
        <f t="shared" si="200"/>
        <v>0</v>
      </c>
      <c r="FD129" s="544">
        <f t="shared" si="201"/>
        <v>0</v>
      </c>
      <c r="FE129" s="673"/>
      <c r="FF129" s="544"/>
      <c r="FG129" s="544"/>
      <c r="FH129" s="544"/>
      <c r="FI129" s="604"/>
      <c r="FJ129" s="673"/>
      <c r="FK129" s="604"/>
      <c r="FL129" s="604"/>
      <c r="FM129" s="495"/>
      <c r="FO129" s="542"/>
      <c r="FP129" s="543">
        <v>122</v>
      </c>
      <c r="FQ129" s="544">
        <f t="shared" si="202"/>
        <v>0</v>
      </c>
      <c r="FR129" s="544">
        <f t="shared" si="203"/>
        <v>0</v>
      </c>
      <c r="FS129" s="673"/>
      <c r="FT129" s="544"/>
      <c r="FU129" s="544"/>
      <c r="FV129" s="544"/>
      <c r="FW129" s="604"/>
      <c r="FX129" s="673"/>
      <c r="FY129" s="604"/>
      <c r="FZ129" s="604"/>
      <c r="GA129" s="495"/>
      <c r="GB129" s="622"/>
      <c r="GC129" s="542"/>
      <c r="GD129" s="543">
        <v>122</v>
      </c>
      <c r="GE129" s="544">
        <f t="shared" si="204"/>
        <v>0</v>
      </c>
      <c r="GF129" s="544">
        <f t="shared" si="205"/>
        <v>0</v>
      </c>
      <c r="GG129" s="673"/>
      <c r="GH129" s="544"/>
      <c r="GI129" s="544"/>
      <c r="GJ129" s="544"/>
      <c r="GK129" s="604"/>
      <c r="GL129" s="673"/>
      <c r="GM129" s="604"/>
      <c r="GN129" s="604"/>
      <c r="GO129" s="495"/>
      <c r="GP129" s="551"/>
      <c r="GQ129" s="542"/>
      <c r="GR129" s="543">
        <v>122</v>
      </c>
      <c r="GS129" s="544">
        <f t="shared" si="206"/>
        <v>0</v>
      </c>
      <c r="GT129" s="544">
        <f t="shared" si="207"/>
        <v>0</v>
      </c>
      <c r="GU129" s="673"/>
      <c r="GV129" s="544"/>
      <c r="GW129" s="544"/>
      <c r="GX129" s="544"/>
      <c r="GY129" s="604"/>
      <c r="GZ129" s="673"/>
      <c r="HA129" s="604"/>
      <c r="HB129" s="604"/>
      <c r="HC129" s="495"/>
      <c r="HD129" s="552"/>
      <c r="HE129" s="542"/>
      <c r="HF129" s="543">
        <v>122</v>
      </c>
      <c r="HG129" s="544">
        <f t="shared" si="208"/>
        <v>0</v>
      </c>
      <c r="HH129" s="544">
        <f t="shared" si="209"/>
        <v>0</v>
      </c>
      <c r="HI129" s="673"/>
      <c r="HJ129" s="544"/>
      <c r="HK129" s="544"/>
      <c r="HL129" s="544"/>
      <c r="HM129" s="604"/>
      <c r="HN129" s="673"/>
      <c r="HO129" s="604"/>
      <c r="HP129" s="604"/>
      <c r="HQ129" s="495"/>
      <c r="HR129" s="552"/>
      <c r="HS129" s="542"/>
      <c r="HT129" s="543">
        <v>122</v>
      </c>
      <c r="HU129" s="544">
        <f t="shared" si="210"/>
        <v>0</v>
      </c>
      <c r="HV129" s="544">
        <f t="shared" si="211"/>
        <v>0</v>
      </c>
      <c r="HW129" s="673"/>
      <c r="HX129" s="544"/>
      <c r="HY129" s="544"/>
      <c r="HZ129" s="544"/>
      <c r="IA129" s="604"/>
      <c r="IB129" s="673"/>
      <c r="IC129" s="604"/>
      <c r="ID129" s="604"/>
      <c r="IE129" s="495"/>
      <c r="IF129" s="622"/>
      <c r="IG129" s="542"/>
      <c r="IH129" s="543">
        <v>122</v>
      </c>
      <c r="II129" s="544">
        <f t="shared" si="212"/>
        <v>0</v>
      </c>
      <c r="IJ129" s="544">
        <f t="shared" si="213"/>
        <v>0</v>
      </c>
      <c r="IK129" s="673"/>
      <c r="IL129" s="544"/>
      <c r="IM129" s="544"/>
      <c r="IN129" s="544"/>
      <c r="IO129" s="604"/>
      <c r="IP129" s="673"/>
      <c r="IQ129" s="604"/>
      <c r="IR129" s="604"/>
      <c r="IS129" s="495"/>
    </row>
    <row r="130" spans="1:253" s="497" customFormat="1">
      <c r="A130" s="494"/>
      <c r="B130" s="528"/>
      <c r="C130" s="542"/>
      <c r="D130" s="543">
        <v>123</v>
      </c>
      <c r="E130" s="544">
        <f t="shared" si="178"/>
        <v>0</v>
      </c>
      <c r="F130" s="544">
        <f t="shared" si="179"/>
        <v>0</v>
      </c>
      <c r="G130" s="673"/>
      <c r="H130" s="544"/>
      <c r="I130" s="544"/>
      <c r="J130" s="544"/>
      <c r="K130" s="604"/>
      <c r="L130" s="673"/>
      <c r="M130" s="604"/>
      <c r="N130" s="604"/>
      <c r="O130" s="495"/>
      <c r="P130" s="494"/>
      <c r="Q130" s="542"/>
      <c r="R130" s="543">
        <v>123</v>
      </c>
      <c r="S130" s="544">
        <f t="shared" si="180"/>
        <v>0</v>
      </c>
      <c r="T130" s="544">
        <f t="shared" si="181"/>
        <v>0</v>
      </c>
      <c r="U130" s="673"/>
      <c r="V130" s="544"/>
      <c r="W130" s="544"/>
      <c r="X130" s="544"/>
      <c r="Y130" s="604"/>
      <c r="Z130" s="673"/>
      <c r="AA130" s="604"/>
      <c r="AB130" s="604"/>
      <c r="AC130" s="495"/>
      <c r="AD130" s="494"/>
      <c r="AE130" s="542"/>
      <c r="AF130" s="543">
        <v>123</v>
      </c>
      <c r="AG130" s="544">
        <f t="shared" si="182"/>
        <v>0</v>
      </c>
      <c r="AH130" s="544">
        <f t="shared" si="183"/>
        <v>0</v>
      </c>
      <c r="AI130" s="673"/>
      <c r="AJ130" s="544"/>
      <c r="AK130" s="544"/>
      <c r="AL130" s="544"/>
      <c r="AM130" s="604"/>
      <c r="AN130" s="673"/>
      <c r="AO130" s="604"/>
      <c r="AP130" s="604"/>
      <c r="AQ130" s="495"/>
      <c r="AR130" s="494"/>
      <c r="AS130" s="542"/>
      <c r="AT130" s="543">
        <v>123</v>
      </c>
      <c r="AU130" s="544">
        <f t="shared" si="184"/>
        <v>0</v>
      </c>
      <c r="AV130" s="544">
        <f t="shared" si="185"/>
        <v>0</v>
      </c>
      <c r="AW130" s="673"/>
      <c r="AX130" s="544"/>
      <c r="AY130" s="544"/>
      <c r="AZ130" s="544"/>
      <c r="BA130" s="604"/>
      <c r="BB130" s="673"/>
      <c r="BC130" s="604"/>
      <c r="BD130" s="604"/>
      <c r="BE130" s="495"/>
      <c r="BF130" s="494"/>
      <c r="BG130" s="542"/>
      <c r="BH130" s="543">
        <v>123</v>
      </c>
      <c r="BI130" s="544">
        <f t="shared" si="186"/>
        <v>0</v>
      </c>
      <c r="BJ130" s="544">
        <f t="shared" si="187"/>
        <v>0</v>
      </c>
      <c r="BK130" s="673"/>
      <c r="BL130" s="544"/>
      <c r="BM130" s="544"/>
      <c r="BN130" s="544"/>
      <c r="BO130" s="604"/>
      <c r="BP130" s="673"/>
      <c r="BQ130" s="604"/>
      <c r="BR130" s="604"/>
      <c r="BS130" s="495"/>
      <c r="BT130" s="494"/>
      <c r="BU130" s="542"/>
      <c r="BV130" s="543">
        <v>123</v>
      </c>
      <c r="BW130" s="544">
        <f t="shared" si="188"/>
        <v>0</v>
      </c>
      <c r="BX130" s="544">
        <f t="shared" si="189"/>
        <v>0</v>
      </c>
      <c r="BY130" s="673"/>
      <c r="BZ130" s="544"/>
      <c r="CA130" s="544"/>
      <c r="CB130" s="544"/>
      <c r="CC130" s="604"/>
      <c r="CD130" s="673"/>
      <c r="CE130" s="604"/>
      <c r="CF130" s="604"/>
      <c r="CG130" s="495"/>
      <c r="CH130" s="494"/>
      <c r="CI130" s="542"/>
      <c r="CJ130" s="543">
        <v>123</v>
      </c>
      <c r="CK130" s="544">
        <f t="shared" si="190"/>
        <v>0</v>
      </c>
      <c r="CL130" s="544">
        <f t="shared" si="191"/>
        <v>0</v>
      </c>
      <c r="CM130" s="673"/>
      <c r="CN130" s="544"/>
      <c r="CO130" s="544"/>
      <c r="CP130" s="544"/>
      <c r="CQ130" s="604"/>
      <c r="CR130" s="673"/>
      <c r="CS130" s="604"/>
      <c r="CT130" s="604"/>
      <c r="CU130" s="495"/>
      <c r="CV130" s="494"/>
      <c r="CW130" s="542"/>
      <c r="CX130" s="543">
        <v>123</v>
      </c>
      <c r="CY130" s="544">
        <f t="shared" si="192"/>
        <v>0</v>
      </c>
      <c r="CZ130" s="544">
        <f t="shared" si="193"/>
        <v>0</v>
      </c>
      <c r="DA130" s="673"/>
      <c r="DB130" s="544"/>
      <c r="DC130" s="544"/>
      <c r="DD130" s="544"/>
      <c r="DE130" s="604"/>
      <c r="DF130" s="673"/>
      <c r="DG130" s="604"/>
      <c r="DH130" s="604"/>
      <c r="DI130" s="495"/>
      <c r="DJ130" s="494"/>
      <c r="DK130" s="542"/>
      <c r="DL130" s="543">
        <v>123</v>
      </c>
      <c r="DM130" s="544">
        <f t="shared" si="194"/>
        <v>0</v>
      </c>
      <c r="DN130" s="544">
        <f t="shared" si="195"/>
        <v>0</v>
      </c>
      <c r="DO130" s="673"/>
      <c r="DP130" s="544"/>
      <c r="DQ130" s="544"/>
      <c r="DR130" s="544"/>
      <c r="DS130" s="604"/>
      <c r="DT130" s="673"/>
      <c r="DU130" s="604"/>
      <c r="DV130" s="604"/>
      <c r="DW130" s="495"/>
      <c r="DX130" s="494"/>
      <c r="DY130" s="542"/>
      <c r="DZ130" s="543">
        <v>123</v>
      </c>
      <c r="EA130" s="544">
        <f t="shared" si="196"/>
        <v>0</v>
      </c>
      <c r="EB130" s="544">
        <f t="shared" si="197"/>
        <v>0</v>
      </c>
      <c r="EC130" s="673"/>
      <c r="ED130" s="544"/>
      <c r="EE130" s="544"/>
      <c r="EF130" s="544"/>
      <c r="EG130" s="604"/>
      <c r="EH130" s="673"/>
      <c r="EI130" s="604"/>
      <c r="EJ130" s="604"/>
      <c r="EK130" s="495"/>
      <c r="EL130" s="494"/>
      <c r="EM130" s="542"/>
      <c r="EN130" s="543">
        <v>123</v>
      </c>
      <c r="EO130" s="544">
        <f t="shared" si="198"/>
        <v>0</v>
      </c>
      <c r="EP130" s="544">
        <f t="shared" si="199"/>
        <v>0</v>
      </c>
      <c r="EQ130" s="673"/>
      <c r="ER130" s="544"/>
      <c r="ES130" s="544"/>
      <c r="ET130" s="544"/>
      <c r="EU130" s="604"/>
      <c r="EV130" s="673"/>
      <c r="EW130" s="604"/>
      <c r="EX130" s="604"/>
      <c r="EY130" s="495"/>
      <c r="EZ130" s="622"/>
      <c r="FA130" s="542"/>
      <c r="FB130" s="543">
        <v>123</v>
      </c>
      <c r="FC130" s="544">
        <f t="shared" si="200"/>
        <v>0</v>
      </c>
      <c r="FD130" s="544">
        <f t="shared" si="201"/>
        <v>0</v>
      </c>
      <c r="FE130" s="673"/>
      <c r="FF130" s="544"/>
      <c r="FG130" s="544"/>
      <c r="FH130" s="544"/>
      <c r="FI130" s="604"/>
      <c r="FJ130" s="673"/>
      <c r="FK130" s="604"/>
      <c r="FL130" s="604"/>
      <c r="FM130" s="495"/>
      <c r="FO130" s="542"/>
      <c r="FP130" s="543">
        <v>123</v>
      </c>
      <c r="FQ130" s="544">
        <f t="shared" si="202"/>
        <v>0</v>
      </c>
      <c r="FR130" s="544">
        <f t="shared" si="203"/>
        <v>0</v>
      </c>
      <c r="FS130" s="673"/>
      <c r="FT130" s="544"/>
      <c r="FU130" s="544"/>
      <c r="FV130" s="544"/>
      <c r="FW130" s="604"/>
      <c r="FX130" s="673"/>
      <c r="FY130" s="604"/>
      <c r="FZ130" s="604"/>
      <c r="GA130" s="495"/>
      <c r="GB130" s="622"/>
      <c r="GC130" s="542"/>
      <c r="GD130" s="543">
        <v>123</v>
      </c>
      <c r="GE130" s="544">
        <f t="shared" si="204"/>
        <v>0</v>
      </c>
      <c r="GF130" s="544">
        <f t="shared" si="205"/>
        <v>0</v>
      </c>
      <c r="GG130" s="673"/>
      <c r="GH130" s="544"/>
      <c r="GI130" s="544"/>
      <c r="GJ130" s="544"/>
      <c r="GK130" s="604"/>
      <c r="GL130" s="673"/>
      <c r="GM130" s="604"/>
      <c r="GN130" s="604"/>
      <c r="GO130" s="495"/>
      <c r="GP130" s="551"/>
      <c r="GQ130" s="542"/>
      <c r="GR130" s="543">
        <v>123</v>
      </c>
      <c r="GS130" s="544">
        <f t="shared" si="206"/>
        <v>0</v>
      </c>
      <c r="GT130" s="544">
        <f t="shared" si="207"/>
        <v>0</v>
      </c>
      <c r="GU130" s="673"/>
      <c r="GV130" s="544"/>
      <c r="GW130" s="544"/>
      <c r="GX130" s="544"/>
      <c r="GY130" s="604"/>
      <c r="GZ130" s="673"/>
      <c r="HA130" s="604"/>
      <c r="HB130" s="604"/>
      <c r="HC130" s="495"/>
      <c r="HD130" s="552"/>
      <c r="HE130" s="542"/>
      <c r="HF130" s="543">
        <v>123</v>
      </c>
      <c r="HG130" s="544">
        <f t="shared" si="208"/>
        <v>0</v>
      </c>
      <c r="HH130" s="544">
        <f t="shared" si="209"/>
        <v>0</v>
      </c>
      <c r="HI130" s="673"/>
      <c r="HJ130" s="544"/>
      <c r="HK130" s="544"/>
      <c r="HL130" s="544"/>
      <c r="HM130" s="604"/>
      <c r="HN130" s="673"/>
      <c r="HO130" s="604"/>
      <c r="HP130" s="604"/>
      <c r="HQ130" s="495"/>
      <c r="HR130" s="552"/>
      <c r="HS130" s="542"/>
      <c r="HT130" s="543">
        <v>123</v>
      </c>
      <c r="HU130" s="544">
        <f t="shared" si="210"/>
        <v>0</v>
      </c>
      <c r="HV130" s="544">
        <f t="shared" si="211"/>
        <v>0</v>
      </c>
      <c r="HW130" s="673"/>
      <c r="HX130" s="544"/>
      <c r="HY130" s="544"/>
      <c r="HZ130" s="544"/>
      <c r="IA130" s="604"/>
      <c r="IB130" s="673"/>
      <c r="IC130" s="604"/>
      <c r="ID130" s="604"/>
      <c r="IE130" s="495"/>
      <c r="IF130" s="622"/>
      <c r="IG130" s="542"/>
      <c r="IH130" s="543">
        <v>123</v>
      </c>
      <c r="II130" s="544">
        <f t="shared" si="212"/>
        <v>0</v>
      </c>
      <c r="IJ130" s="544">
        <f t="shared" si="213"/>
        <v>0</v>
      </c>
      <c r="IK130" s="673"/>
      <c r="IL130" s="544"/>
      <c r="IM130" s="544"/>
      <c r="IN130" s="544"/>
      <c r="IO130" s="604"/>
      <c r="IP130" s="673"/>
      <c r="IQ130" s="604"/>
      <c r="IR130" s="604"/>
      <c r="IS130" s="495"/>
    </row>
    <row r="131" spans="1:253" s="497" customFormat="1">
      <c r="A131" s="494"/>
      <c r="B131" s="528"/>
      <c r="C131" s="542"/>
      <c r="D131" s="543">
        <v>124</v>
      </c>
      <c r="E131" s="544">
        <f t="shared" si="178"/>
        <v>0</v>
      </c>
      <c r="F131" s="544">
        <f t="shared" si="179"/>
        <v>0</v>
      </c>
      <c r="G131" s="673"/>
      <c r="H131" s="544"/>
      <c r="I131" s="544"/>
      <c r="J131" s="544"/>
      <c r="K131" s="604"/>
      <c r="L131" s="673"/>
      <c r="M131" s="604"/>
      <c r="N131" s="604"/>
      <c r="O131" s="495"/>
      <c r="P131" s="494"/>
      <c r="Q131" s="542"/>
      <c r="R131" s="543">
        <v>124</v>
      </c>
      <c r="S131" s="544">
        <f t="shared" si="180"/>
        <v>0</v>
      </c>
      <c r="T131" s="544">
        <f t="shared" si="181"/>
        <v>0</v>
      </c>
      <c r="U131" s="673"/>
      <c r="V131" s="544"/>
      <c r="W131" s="544"/>
      <c r="X131" s="544"/>
      <c r="Y131" s="604"/>
      <c r="Z131" s="673"/>
      <c r="AA131" s="604"/>
      <c r="AB131" s="604"/>
      <c r="AC131" s="495"/>
      <c r="AD131" s="494"/>
      <c r="AE131" s="542"/>
      <c r="AF131" s="543">
        <v>124</v>
      </c>
      <c r="AG131" s="544">
        <f t="shared" si="182"/>
        <v>0</v>
      </c>
      <c r="AH131" s="544">
        <f t="shared" si="183"/>
        <v>0</v>
      </c>
      <c r="AI131" s="673"/>
      <c r="AJ131" s="544"/>
      <c r="AK131" s="544"/>
      <c r="AL131" s="544"/>
      <c r="AM131" s="604"/>
      <c r="AN131" s="673"/>
      <c r="AO131" s="604"/>
      <c r="AP131" s="604"/>
      <c r="AQ131" s="495"/>
      <c r="AR131" s="494"/>
      <c r="AS131" s="542"/>
      <c r="AT131" s="543">
        <v>124</v>
      </c>
      <c r="AU131" s="544">
        <f t="shared" si="184"/>
        <v>0</v>
      </c>
      <c r="AV131" s="544">
        <f t="shared" si="185"/>
        <v>0</v>
      </c>
      <c r="AW131" s="673"/>
      <c r="AX131" s="544"/>
      <c r="AY131" s="544"/>
      <c r="AZ131" s="544"/>
      <c r="BA131" s="604"/>
      <c r="BB131" s="673"/>
      <c r="BC131" s="604"/>
      <c r="BD131" s="604"/>
      <c r="BE131" s="495"/>
      <c r="BF131" s="494"/>
      <c r="BG131" s="542"/>
      <c r="BH131" s="543">
        <v>124</v>
      </c>
      <c r="BI131" s="544">
        <f t="shared" si="186"/>
        <v>0</v>
      </c>
      <c r="BJ131" s="544">
        <f t="shared" si="187"/>
        <v>0</v>
      </c>
      <c r="BK131" s="673"/>
      <c r="BL131" s="544"/>
      <c r="BM131" s="544"/>
      <c r="BN131" s="544"/>
      <c r="BO131" s="604"/>
      <c r="BP131" s="673"/>
      <c r="BQ131" s="604"/>
      <c r="BR131" s="604"/>
      <c r="BS131" s="495"/>
      <c r="BT131" s="494"/>
      <c r="BU131" s="542"/>
      <c r="BV131" s="543">
        <v>124</v>
      </c>
      <c r="BW131" s="544">
        <f t="shared" si="188"/>
        <v>0</v>
      </c>
      <c r="BX131" s="544">
        <f t="shared" si="189"/>
        <v>0</v>
      </c>
      <c r="BY131" s="673"/>
      <c r="BZ131" s="544"/>
      <c r="CA131" s="544"/>
      <c r="CB131" s="544"/>
      <c r="CC131" s="604"/>
      <c r="CD131" s="673"/>
      <c r="CE131" s="604"/>
      <c r="CF131" s="604"/>
      <c r="CG131" s="495"/>
      <c r="CH131" s="494"/>
      <c r="CI131" s="542"/>
      <c r="CJ131" s="543">
        <v>124</v>
      </c>
      <c r="CK131" s="544">
        <f t="shared" si="190"/>
        <v>0</v>
      </c>
      <c r="CL131" s="544">
        <f t="shared" si="191"/>
        <v>0</v>
      </c>
      <c r="CM131" s="673"/>
      <c r="CN131" s="544"/>
      <c r="CO131" s="544"/>
      <c r="CP131" s="544"/>
      <c r="CQ131" s="604"/>
      <c r="CR131" s="673"/>
      <c r="CS131" s="604"/>
      <c r="CT131" s="604"/>
      <c r="CU131" s="495"/>
      <c r="CV131" s="494"/>
      <c r="CW131" s="542"/>
      <c r="CX131" s="543">
        <v>124</v>
      </c>
      <c r="CY131" s="544">
        <f t="shared" si="192"/>
        <v>0</v>
      </c>
      <c r="CZ131" s="544">
        <f t="shared" si="193"/>
        <v>0</v>
      </c>
      <c r="DA131" s="673"/>
      <c r="DB131" s="544"/>
      <c r="DC131" s="544"/>
      <c r="DD131" s="544"/>
      <c r="DE131" s="604"/>
      <c r="DF131" s="673"/>
      <c r="DG131" s="604"/>
      <c r="DH131" s="604"/>
      <c r="DI131" s="495"/>
      <c r="DJ131" s="494"/>
      <c r="DK131" s="542"/>
      <c r="DL131" s="543">
        <v>124</v>
      </c>
      <c r="DM131" s="544">
        <f t="shared" si="194"/>
        <v>0</v>
      </c>
      <c r="DN131" s="544">
        <f t="shared" si="195"/>
        <v>0</v>
      </c>
      <c r="DO131" s="673"/>
      <c r="DP131" s="544"/>
      <c r="DQ131" s="544"/>
      <c r="DR131" s="544"/>
      <c r="DS131" s="604"/>
      <c r="DT131" s="673"/>
      <c r="DU131" s="604"/>
      <c r="DV131" s="604"/>
      <c r="DW131" s="495"/>
      <c r="DX131" s="494"/>
      <c r="DY131" s="542"/>
      <c r="DZ131" s="543">
        <v>124</v>
      </c>
      <c r="EA131" s="544">
        <f t="shared" si="196"/>
        <v>0</v>
      </c>
      <c r="EB131" s="544">
        <f t="shared" si="197"/>
        <v>0</v>
      </c>
      <c r="EC131" s="673"/>
      <c r="ED131" s="544"/>
      <c r="EE131" s="544"/>
      <c r="EF131" s="544"/>
      <c r="EG131" s="604"/>
      <c r="EH131" s="673"/>
      <c r="EI131" s="604"/>
      <c r="EJ131" s="604"/>
      <c r="EK131" s="495"/>
      <c r="EL131" s="494"/>
      <c r="EM131" s="542"/>
      <c r="EN131" s="543">
        <v>124</v>
      </c>
      <c r="EO131" s="544">
        <f t="shared" si="198"/>
        <v>0</v>
      </c>
      <c r="EP131" s="544">
        <f t="shared" si="199"/>
        <v>0</v>
      </c>
      <c r="EQ131" s="673"/>
      <c r="ER131" s="544"/>
      <c r="ES131" s="544"/>
      <c r="ET131" s="544"/>
      <c r="EU131" s="604"/>
      <c r="EV131" s="673"/>
      <c r="EW131" s="604"/>
      <c r="EX131" s="604"/>
      <c r="EY131" s="495"/>
      <c r="EZ131" s="622"/>
      <c r="FA131" s="542"/>
      <c r="FB131" s="543">
        <v>124</v>
      </c>
      <c r="FC131" s="544">
        <f t="shared" si="200"/>
        <v>0</v>
      </c>
      <c r="FD131" s="544">
        <f t="shared" si="201"/>
        <v>0</v>
      </c>
      <c r="FE131" s="673"/>
      <c r="FF131" s="544"/>
      <c r="FG131" s="544"/>
      <c r="FH131" s="544"/>
      <c r="FI131" s="604"/>
      <c r="FJ131" s="673"/>
      <c r="FK131" s="604"/>
      <c r="FL131" s="604"/>
      <c r="FM131" s="495"/>
      <c r="FO131" s="542"/>
      <c r="FP131" s="543">
        <v>124</v>
      </c>
      <c r="FQ131" s="544">
        <f t="shared" si="202"/>
        <v>0</v>
      </c>
      <c r="FR131" s="544">
        <f t="shared" si="203"/>
        <v>0</v>
      </c>
      <c r="FS131" s="673"/>
      <c r="FT131" s="544"/>
      <c r="FU131" s="544"/>
      <c r="FV131" s="544"/>
      <c r="FW131" s="604"/>
      <c r="FX131" s="673"/>
      <c r="FY131" s="604"/>
      <c r="FZ131" s="604"/>
      <c r="GA131" s="495"/>
      <c r="GB131" s="622"/>
      <c r="GC131" s="542"/>
      <c r="GD131" s="543">
        <v>124</v>
      </c>
      <c r="GE131" s="544">
        <f t="shared" si="204"/>
        <v>0</v>
      </c>
      <c r="GF131" s="544">
        <f t="shared" si="205"/>
        <v>0</v>
      </c>
      <c r="GG131" s="673"/>
      <c r="GH131" s="544"/>
      <c r="GI131" s="544"/>
      <c r="GJ131" s="544"/>
      <c r="GK131" s="604"/>
      <c r="GL131" s="673"/>
      <c r="GM131" s="604"/>
      <c r="GN131" s="604"/>
      <c r="GO131" s="495"/>
      <c r="GP131" s="551"/>
      <c r="GQ131" s="542"/>
      <c r="GR131" s="543">
        <v>124</v>
      </c>
      <c r="GS131" s="544">
        <f t="shared" si="206"/>
        <v>0</v>
      </c>
      <c r="GT131" s="544">
        <f t="shared" si="207"/>
        <v>0</v>
      </c>
      <c r="GU131" s="673"/>
      <c r="GV131" s="544"/>
      <c r="GW131" s="544"/>
      <c r="GX131" s="544"/>
      <c r="GY131" s="604"/>
      <c r="GZ131" s="673"/>
      <c r="HA131" s="604"/>
      <c r="HB131" s="604"/>
      <c r="HC131" s="495"/>
      <c r="HD131" s="552"/>
      <c r="HE131" s="542"/>
      <c r="HF131" s="543">
        <v>124</v>
      </c>
      <c r="HG131" s="544">
        <f t="shared" si="208"/>
        <v>0</v>
      </c>
      <c r="HH131" s="544">
        <f t="shared" si="209"/>
        <v>0</v>
      </c>
      <c r="HI131" s="673"/>
      <c r="HJ131" s="544"/>
      <c r="HK131" s="544"/>
      <c r="HL131" s="544"/>
      <c r="HM131" s="604"/>
      <c r="HN131" s="673"/>
      <c r="HO131" s="604"/>
      <c r="HP131" s="604"/>
      <c r="HQ131" s="495"/>
      <c r="HR131" s="552"/>
      <c r="HS131" s="542"/>
      <c r="HT131" s="543">
        <v>124</v>
      </c>
      <c r="HU131" s="544">
        <f t="shared" si="210"/>
        <v>0</v>
      </c>
      <c r="HV131" s="544">
        <f t="shared" si="211"/>
        <v>0</v>
      </c>
      <c r="HW131" s="673"/>
      <c r="HX131" s="544"/>
      <c r="HY131" s="544"/>
      <c r="HZ131" s="544"/>
      <c r="IA131" s="604"/>
      <c r="IB131" s="673"/>
      <c r="IC131" s="604"/>
      <c r="ID131" s="604"/>
      <c r="IE131" s="495"/>
      <c r="IF131" s="622"/>
      <c r="IG131" s="542"/>
      <c r="IH131" s="543">
        <v>124</v>
      </c>
      <c r="II131" s="544">
        <f t="shared" si="212"/>
        <v>0</v>
      </c>
      <c r="IJ131" s="544">
        <f t="shared" si="213"/>
        <v>0</v>
      </c>
      <c r="IK131" s="673"/>
      <c r="IL131" s="544"/>
      <c r="IM131" s="544"/>
      <c r="IN131" s="544"/>
      <c r="IO131" s="604"/>
      <c r="IP131" s="673"/>
      <c r="IQ131" s="604"/>
      <c r="IR131" s="604"/>
      <c r="IS131" s="495"/>
    </row>
    <row r="132" spans="1:253" s="497" customFormat="1">
      <c r="A132" s="494"/>
      <c r="B132" s="528"/>
      <c r="C132" s="542"/>
      <c r="D132" s="543">
        <v>125</v>
      </c>
      <c r="E132" s="544">
        <f t="shared" si="178"/>
        <v>0</v>
      </c>
      <c r="F132" s="544">
        <f t="shared" si="179"/>
        <v>0</v>
      </c>
      <c r="G132" s="673"/>
      <c r="H132" s="544"/>
      <c r="I132" s="544"/>
      <c r="J132" s="544"/>
      <c r="K132" s="604"/>
      <c r="L132" s="673"/>
      <c r="M132" s="604"/>
      <c r="N132" s="604"/>
      <c r="O132" s="495"/>
      <c r="P132" s="494"/>
      <c r="Q132" s="542"/>
      <c r="R132" s="543">
        <v>125</v>
      </c>
      <c r="S132" s="544">
        <f t="shared" si="180"/>
        <v>0</v>
      </c>
      <c r="T132" s="544">
        <f t="shared" si="181"/>
        <v>0</v>
      </c>
      <c r="U132" s="673"/>
      <c r="V132" s="544"/>
      <c r="W132" s="544"/>
      <c r="X132" s="544"/>
      <c r="Y132" s="604"/>
      <c r="Z132" s="673"/>
      <c r="AA132" s="604"/>
      <c r="AB132" s="604"/>
      <c r="AC132" s="495"/>
      <c r="AD132" s="494"/>
      <c r="AE132" s="542"/>
      <c r="AF132" s="543">
        <v>125</v>
      </c>
      <c r="AG132" s="544">
        <f t="shared" si="182"/>
        <v>0</v>
      </c>
      <c r="AH132" s="544">
        <f t="shared" si="183"/>
        <v>0</v>
      </c>
      <c r="AI132" s="673"/>
      <c r="AJ132" s="544"/>
      <c r="AK132" s="544"/>
      <c r="AL132" s="544"/>
      <c r="AM132" s="604"/>
      <c r="AN132" s="673"/>
      <c r="AO132" s="604"/>
      <c r="AP132" s="604"/>
      <c r="AQ132" s="495"/>
      <c r="AR132" s="494"/>
      <c r="AS132" s="542"/>
      <c r="AT132" s="543">
        <v>125</v>
      </c>
      <c r="AU132" s="544">
        <f t="shared" si="184"/>
        <v>0</v>
      </c>
      <c r="AV132" s="544">
        <f t="shared" si="185"/>
        <v>0</v>
      </c>
      <c r="AW132" s="673"/>
      <c r="AX132" s="544"/>
      <c r="AY132" s="544"/>
      <c r="AZ132" s="544"/>
      <c r="BA132" s="604"/>
      <c r="BB132" s="673"/>
      <c r="BC132" s="604"/>
      <c r="BD132" s="604"/>
      <c r="BE132" s="495"/>
      <c r="BF132" s="494"/>
      <c r="BG132" s="542"/>
      <c r="BH132" s="543">
        <v>125</v>
      </c>
      <c r="BI132" s="544">
        <f t="shared" si="186"/>
        <v>0</v>
      </c>
      <c r="BJ132" s="544">
        <f t="shared" si="187"/>
        <v>0</v>
      </c>
      <c r="BK132" s="673"/>
      <c r="BL132" s="544"/>
      <c r="BM132" s="544"/>
      <c r="BN132" s="544"/>
      <c r="BO132" s="604"/>
      <c r="BP132" s="673"/>
      <c r="BQ132" s="604"/>
      <c r="BR132" s="604"/>
      <c r="BS132" s="495"/>
      <c r="BT132" s="494"/>
      <c r="BU132" s="542"/>
      <c r="BV132" s="543">
        <v>125</v>
      </c>
      <c r="BW132" s="544">
        <f t="shared" si="188"/>
        <v>0</v>
      </c>
      <c r="BX132" s="544">
        <f t="shared" si="189"/>
        <v>0</v>
      </c>
      <c r="BY132" s="673"/>
      <c r="BZ132" s="544"/>
      <c r="CA132" s="544"/>
      <c r="CB132" s="544"/>
      <c r="CC132" s="604"/>
      <c r="CD132" s="673"/>
      <c r="CE132" s="604"/>
      <c r="CF132" s="604"/>
      <c r="CG132" s="495"/>
      <c r="CH132" s="494"/>
      <c r="CI132" s="542"/>
      <c r="CJ132" s="543">
        <v>125</v>
      </c>
      <c r="CK132" s="544">
        <f t="shared" si="190"/>
        <v>0</v>
      </c>
      <c r="CL132" s="544">
        <f t="shared" si="191"/>
        <v>0</v>
      </c>
      <c r="CM132" s="673"/>
      <c r="CN132" s="544"/>
      <c r="CO132" s="544"/>
      <c r="CP132" s="544"/>
      <c r="CQ132" s="604"/>
      <c r="CR132" s="673"/>
      <c r="CS132" s="604"/>
      <c r="CT132" s="604"/>
      <c r="CU132" s="495"/>
      <c r="CV132" s="494"/>
      <c r="CW132" s="542"/>
      <c r="CX132" s="543">
        <v>125</v>
      </c>
      <c r="CY132" s="544">
        <f t="shared" si="192"/>
        <v>0</v>
      </c>
      <c r="CZ132" s="544">
        <f t="shared" si="193"/>
        <v>0</v>
      </c>
      <c r="DA132" s="673"/>
      <c r="DB132" s="544"/>
      <c r="DC132" s="544"/>
      <c r="DD132" s="544"/>
      <c r="DE132" s="604"/>
      <c r="DF132" s="673"/>
      <c r="DG132" s="604"/>
      <c r="DH132" s="604"/>
      <c r="DI132" s="495"/>
      <c r="DJ132" s="494"/>
      <c r="DK132" s="542"/>
      <c r="DL132" s="543">
        <v>125</v>
      </c>
      <c r="DM132" s="544">
        <f t="shared" si="194"/>
        <v>0</v>
      </c>
      <c r="DN132" s="544">
        <f t="shared" si="195"/>
        <v>0</v>
      </c>
      <c r="DO132" s="673"/>
      <c r="DP132" s="544"/>
      <c r="DQ132" s="544"/>
      <c r="DR132" s="544"/>
      <c r="DS132" s="604"/>
      <c r="DT132" s="673"/>
      <c r="DU132" s="604"/>
      <c r="DV132" s="604"/>
      <c r="DW132" s="495"/>
      <c r="DX132" s="494"/>
      <c r="DY132" s="542"/>
      <c r="DZ132" s="543">
        <v>125</v>
      </c>
      <c r="EA132" s="544">
        <f t="shared" si="196"/>
        <v>0</v>
      </c>
      <c r="EB132" s="544">
        <f t="shared" si="197"/>
        <v>0</v>
      </c>
      <c r="EC132" s="673"/>
      <c r="ED132" s="544"/>
      <c r="EE132" s="544"/>
      <c r="EF132" s="544"/>
      <c r="EG132" s="604"/>
      <c r="EH132" s="673"/>
      <c r="EI132" s="604"/>
      <c r="EJ132" s="604"/>
      <c r="EK132" s="495"/>
      <c r="EL132" s="494"/>
      <c r="EM132" s="542"/>
      <c r="EN132" s="543">
        <v>125</v>
      </c>
      <c r="EO132" s="544">
        <f t="shared" si="198"/>
        <v>0</v>
      </c>
      <c r="EP132" s="544">
        <f t="shared" si="199"/>
        <v>0</v>
      </c>
      <c r="EQ132" s="673"/>
      <c r="ER132" s="544"/>
      <c r="ES132" s="544"/>
      <c r="ET132" s="544"/>
      <c r="EU132" s="604"/>
      <c r="EV132" s="673"/>
      <c r="EW132" s="604"/>
      <c r="EX132" s="604"/>
      <c r="EY132" s="495"/>
      <c r="EZ132" s="622"/>
      <c r="FA132" s="542"/>
      <c r="FB132" s="543">
        <v>125</v>
      </c>
      <c r="FC132" s="544">
        <f t="shared" si="200"/>
        <v>0</v>
      </c>
      <c r="FD132" s="544">
        <f t="shared" si="201"/>
        <v>0</v>
      </c>
      <c r="FE132" s="673"/>
      <c r="FF132" s="544"/>
      <c r="FG132" s="544"/>
      <c r="FH132" s="544"/>
      <c r="FI132" s="604"/>
      <c r="FJ132" s="673"/>
      <c r="FK132" s="604"/>
      <c r="FL132" s="604"/>
      <c r="FM132" s="495"/>
      <c r="FO132" s="542"/>
      <c r="FP132" s="543">
        <v>125</v>
      </c>
      <c r="FQ132" s="544">
        <f t="shared" si="202"/>
        <v>0</v>
      </c>
      <c r="FR132" s="544">
        <f t="shared" si="203"/>
        <v>0</v>
      </c>
      <c r="FS132" s="673"/>
      <c r="FT132" s="544"/>
      <c r="FU132" s="544"/>
      <c r="FV132" s="544"/>
      <c r="FW132" s="604"/>
      <c r="FX132" s="673"/>
      <c r="FY132" s="604"/>
      <c r="FZ132" s="604"/>
      <c r="GA132" s="495"/>
      <c r="GB132" s="622"/>
      <c r="GC132" s="542"/>
      <c r="GD132" s="543">
        <v>125</v>
      </c>
      <c r="GE132" s="544">
        <f t="shared" si="204"/>
        <v>0</v>
      </c>
      <c r="GF132" s="544">
        <f t="shared" si="205"/>
        <v>0</v>
      </c>
      <c r="GG132" s="673"/>
      <c r="GH132" s="544"/>
      <c r="GI132" s="544"/>
      <c r="GJ132" s="544"/>
      <c r="GK132" s="604"/>
      <c r="GL132" s="673"/>
      <c r="GM132" s="604"/>
      <c r="GN132" s="604"/>
      <c r="GO132" s="495"/>
      <c r="GP132" s="551"/>
      <c r="GQ132" s="542"/>
      <c r="GR132" s="543">
        <v>125</v>
      </c>
      <c r="GS132" s="544">
        <f t="shared" si="206"/>
        <v>0</v>
      </c>
      <c r="GT132" s="544">
        <f t="shared" si="207"/>
        <v>0</v>
      </c>
      <c r="GU132" s="673"/>
      <c r="GV132" s="544"/>
      <c r="GW132" s="544"/>
      <c r="GX132" s="544"/>
      <c r="GY132" s="604"/>
      <c r="GZ132" s="673"/>
      <c r="HA132" s="604"/>
      <c r="HB132" s="604"/>
      <c r="HC132" s="495"/>
      <c r="HD132" s="552"/>
      <c r="HE132" s="542"/>
      <c r="HF132" s="543">
        <v>125</v>
      </c>
      <c r="HG132" s="544">
        <f t="shared" si="208"/>
        <v>0</v>
      </c>
      <c r="HH132" s="544">
        <f t="shared" si="209"/>
        <v>0</v>
      </c>
      <c r="HI132" s="673"/>
      <c r="HJ132" s="544"/>
      <c r="HK132" s="544"/>
      <c r="HL132" s="544"/>
      <c r="HM132" s="604"/>
      <c r="HN132" s="673"/>
      <c r="HO132" s="604"/>
      <c r="HP132" s="604"/>
      <c r="HQ132" s="495"/>
      <c r="HR132" s="552"/>
      <c r="HS132" s="542"/>
      <c r="HT132" s="543">
        <v>125</v>
      </c>
      <c r="HU132" s="544">
        <f t="shared" si="210"/>
        <v>0</v>
      </c>
      <c r="HV132" s="544">
        <f t="shared" si="211"/>
        <v>0</v>
      </c>
      <c r="HW132" s="673"/>
      <c r="HX132" s="544"/>
      <c r="HY132" s="544"/>
      <c r="HZ132" s="544"/>
      <c r="IA132" s="604"/>
      <c r="IB132" s="673"/>
      <c r="IC132" s="604"/>
      <c r="ID132" s="604"/>
      <c r="IE132" s="495"/>
      <c r="IF132" s="622"/>
      <c r="IG132" s="542"/>
      <c r="IH132" s="543">
        <v>125</v>
      </c>
      <c r="II132" s="544">
        <f t="shared" si="212"/>
        <v>0</v>
      </c>
      <c r="IJ132" s="544">
        <f t="shared" si="213"/>
        <v>0</v>
      </c>
      <c r="IK132" s="673"/>
      <c r="IL132" s="544"/>
      <c r="IM132" s="544"/>
      <c r="IN132" s="544"/>
      <c r="IO132" s="604"/>
      <c r="IP132" s="673"/>
      <c r="IQ132" s="604"/>
      <c r="IR132" s="604"/>
      <c r="IS132" s="495"/>
    </row>
    <row r="133" spans="1:253" s="497" customFormat="1">
      <c r="A133" s="494"/>
      <c r="B133" s="528"/>
      <c r="C133" s="542"/>
      <c r="D133" s="543">
        <v>126</v>
      </c>
      <c r="E133" s="544">
        <f t="shared" si="178"/>
        <v>0</v>
      </c>
      <c r="F133" s="544">
        <f t="shared" si="179"/>
        <v>0</v>
      </c>
      <c r="G133" s="673"/>
      <c r="H133" s="544"/>
      <c r="I133" s="544"/>
      <c r="J133" s="544"/>
      <c r="K133" s="604"/>
      <c r="L133" s="673"/>
      <c r="M133" s="604"/>
      <c r="N133" s="604"/>
      <c r="O133" s="495"/>
      <c r="P133" s="494"/>
      <c r="Q133" s="542"/>
      <c r="R133" s="543">
        <v>126</v>
      </c>
      <c r="S133" s="544">
        <f t="shared" si="180"/>
        <v>0</v>
      </c>
      <c r="T133" s="544">
        <f t="shared" si="181"/>
        <v>0</v>
      </c>
      <c r="U133" s="673"/>
      <c r="V133" s="544"/>
      <c r="W133" s="544"/>
      <c r="X133" s="544"/>
      <c r="Y133" s="604"/>
      <c r="Z133" s="673"/>
      <c r="AA133" s="604"/>
      <c r="AB133" s="604"/>
      <c r="AC133" s="495"/>
      <c r="AD133" s="494"/>
      <c r="AE133" s="542"/>
      <c r="AF133" s="543">
        <v>126</v>
      </c>
      <c r="AG133" s="544">
        <f t="shared" si="182"/>
        <v>0</v>
      </c>
      <c r="AH133" s="544">
        <f t="shared" si="183"/>
        <v>0</v>
      </c>
      <c r="AI133" s="673"/>
      <c r="AJ133" s="544"/>
      <c r="AK133" s="544"/>
      <c r="AL133" s="544"/>
      <c r="AM133" s="604"/>
      <c r="AN133" s="673"/>
      <c r="AO133" s="604"/>
      <c r="AP133" s="604"/>
      <c r="AQ133" s="495"/>
      <c r="AR133" s="494"/>
      <c r="AS133" s="542"/>
      <c r="AT133" s="543">
        <v>126</v>
      </c>
      <c r="AU133" s="544">
        <f t="shared" si="184"/>
        <v>0</v>
      </c>
      <c r="AV133" s="544">
        <f t="shared" si="185"/>
        <v>0</v>
      </c>
      <c r="AW133" s="673"/>
      <c r="AX133" s="544"/>
      <c r="AY133" s="544"/>
      <c r="AZ133" s="544"/>
      <c r="BA133" s="604"/>
      <c r="BB133" s="673"/>
      <c r="BC133" s="604"/>
      <c r="BD133" s="604"/>
      <c r="BE133" s="495"/>
      <c r="BF133" s="494"/>
      <c r="BG133" s="542"/>
      <c r="BH133" s="543">
        <v>126</v>
      </c>
      <c r="BI133" s="544">
        <f t="shared" si="186"/>
        <v>0</v>
      </c>
      <c r="BJ133" s="544">
        <f t="shared" si="187"/>
        <v>0</v>
      </c>
      <c r="BK133" s="673"/>
      <c r="BL133" s="544"/>
      <c r="BM133" s="544"/>
      <c r="BN133" s="544"/>
      <c r="BO133" s="604"/>
      <c r="BP133" s="673"/>
      <c r="BQ133" s="604"/>
      <c r="BR133" s="604"/>
      <c r="BS133" s="495"/>
      <c r="BT133" s="494"/>
      <c r="BU133" s="542"/>
      <c r="BV133" s="543">
        <v>126</v>
      </c>
      <c r="BW133" s="544">
        <f t="shared" si="188"/>
        <v>0</v>
      </c>
      <c r="BX133" s="544">
        <f t="shared" si="189"/>
        <v>0</v>
      </c>
      <c r="BY133" s="673"/>
      <c r="BZ133" s="544"/>
      <c r="CA133" s="544"/>
      <c r="CB133" s="544"/>
      <c r="CC133" s="604"/>
      <c r="CD133" s="673"/>
      <c r="CE133" s="604"/>
      <c r="CF133" s="604"/>
      <c r="CG133" s="495"/>
      <c r="CH133" s="494"/>
      <c r="CI133" s="542"/>
      <c r="CJ133" s="543">
        <v>126</v>
      </c>
      <c r="CK133" s="544">
        <f t="shared" si="190"/>
        <v>0</v>
      </c>
      <c r="CL133" s="544">
        <f t="shared" si="191"/>
        <v>0</v>
      </c>
      <c r="CM133" s="673"/>
      <c r="CN133" s="544"/>
      <c r="CO133" s="544"/>
      <c r="CP133" s="544"/>
      <c r="CQ133" s="604"/>
      <c r="CR133" s="673"/>
      <c r="CS133" s="604"/>
      <c r="CT133" s="604"/>
      <c r="CU133" s="495"/>
      <c r="CV133" s="494"/>
      <c r="CW133" s="542"/>
      <c r="CX133" s="543">
        <v>126</v>
      </c>
      <c r="CY133" s="544">
        <f t="shared" si="192"/>
        <v>0</v>
      </c>
      <c r="CZ133" s="544">
        <f t="shared" si="193"/>
        <v>0</v>
      </c>
      <c r="DA133" s="673"/>
      <c r="DB133" s="544"/>
      <c r="DC133" s="544"/>
      <c r="DD133" s="544"/>
      <c r="DE133" s="604"/>
      <c r="DF133" s="673"/>
      <c r="DG133" s="604"/>
      <c r="DH133" s="604"/>
      <c r="DI133" s="495"/>
      <c r="DJ133" s="494"/>
      <c r="DK133" s="542"/>
      <c r="DL133" s="543">
        <v>126</v>
      </c>
      <c r="DM133" s="544">
        <f t="shared" si="194"/>
        <v>0</v>
      </c>
      <c r="DN133" s="544">
        <f t="shared" si="195"/>
        <v>0</v>
      </c>
      <c r="DO133" s="673"/>
      <c r="DP133" s="544"/>
      <c r="DQ133" s="544"/>
      <c r="DR133" s="544"/>
      <c r="DS133" s="604"/>
      <c r="DT133" s="673"/>
      <c r="DU133" s="604"/>
      <c r="DV133" s="604"/>
      <c r="DW133" s="495"/>
      <c r="DX133" s="494"/>
      <c r="DY133" s="542"/>
      <c r="DZ133" s="543">
        <v>126</v>
      </c>
      <c r="EA133" s="544">
        <f t="shared" si="196"/>
        <v>0</v>
      </c>
      <c r="EB133" s="544">
        <f t="shared" si="197"/>
        <v>0</v>
      </c>
      <c r="EC133" s="673"/>
      <c r="ED133" s="544"/>
      <c r="EE133" s="544"/>
      <c r="EF133" s="544"/>
      <c r="EG133" s="604"/>
      <c r="EH133" s="673"/>
      <c r="EI133" s="604"/>
      <c r="EJ133" s="604"/>
      <c r="EK133" s="495"/>
      <c r="EL133" s="494"/>
      <c r="EM133" s="542"/>
      <c r="EN133" s="543">
        <v>126</v>
      </c>
      <c r="EO133" s="544">
        <f t="shared" si="198"/>
        <v>0</v>
      </c>
      <c r="EP133" s="544">
        <f t="shared" si="199"/>
        <v>0</v>
      </c>
      <c r="EQ133" s="673"/>
      <c r="ER133" s="544"/>
      <c r="ES133" s="544"/>
      <c r="ET133" s="544"/>
      <c r="EU133" s="604"/>
      <c r="EV133" s="673"/>
      <c r="EW133" s="604"/>
      <c r="EX133" s="604"/>
      <c r="EY133" s="495"/>
      <c r="EZ133" s="622"/>
      <c r="FA133" s="542"/>
      <c r="FB133" s="543">
        <v>126</v>
      </c>
      <c r="FC133" s="544">
        <f t="shared" si="200"/>
        <v>0</v>
      </c>
      <c r="FD133" s="544">
        <f t="shared" si="201"/>
        <v>0</v>
      </c>
      <c r="FE133" s="673"/>
      <c r="FF133" s="544"/>
      <c r="FG133" s="544"/>
      <c r="FH133" s="544"/>
      <c r="FI133" s="604"/>
      <c r="FJ133" s="673"/>
      <c r="FK133" s="604"/>
      <c r="FL133" s="604"/>
      <c r="FM133" s="495"/>
      <c r="FO133" s="542"/>
      <c r="FP133" s="543">
        <v>126</v>
      </c>
      <c r="FQ133" s="544">
        <f t="shared" si="202"/>
        <v>0</v>
      </c>
      <c r="FR133" s="544">
        <f t="shared" si="203"/>
        <v>0</v>
      </c>
      <c r="FS133" s="673"/>
      <c r="FT133" s="544"/>
      <c r="FU133" s="544"/>
      <c r="FV133" s="544"/>
      <c r="FW133" s="604"/>
      <c r="FX133" s="673"/>
      <c r="FY133" s="604"/>
      <c r="FZ133" s="604"/>
      <c r="GA133" s="495"/>
      <c r="GB133" s="622"/>
      <c r="GC133" s="542"/>
      <c r="GD133" s="543">
        <v>126</v>
      </c>
      <c r="GE133" s="544">
        <f t="shared" si="204"/>
        <v>0</v>
      </c>
      <c r="GF133" s="544">
        <f t="shared" si="205"/>
        <v>0</v>
      </c>
      <c r="GG133" s="673"/>
      <c r="GH133" s="544"/>
      <c r="GI133" s="544"/>
      <c r="GJ133" s="544"/>
      <c r="GK133" s="604"/>
      <c r="GL133" s="673"/>
      <c r="GM133" s="604"/>
      <c r="GN133" s="604"/>
      <c r="GO133" s="495"/>
      <c r="GP133" s="551"/>
      <c r="GQ133" s="542"/>
      <c r="GR133" s="543">
        <v>126</v>
      </c>
      <c r="GS133" s="544">
        <f t="shared" si="206"/>
        <v>0</v>
      </c>
      <c r="GT133" s="544">
        <f t="shared" si="207"/>
        <v>0</v>
      </c>
      <c r="GU133" s="673"/>
      <c r="GV133" s="544"/>
      <c r="GW133" s="544"/>
      <c r="GX133" s="544"/>
      <c r="GY133" s="604"/>
      <c r="GZ133" s="673"/>
      <c r="HA133" s="604"/>
      <c r="HB133" s="604"/>
      <c r="HC133" s="495"/>
      <c r="HD133" s="552"/>
      <c r="HE133" s="542"/>
      <c r="HF133" s="543">
        <v>126</v>
      </c>
      <c r="HG133" s="544">
        <f t="shared" si="208"/>
        <v>0</v>
      </c>
      <c r="HH133" s="544">
        <f t="shared" si="209"/>
        <v>0</v>
      </c>
      <c r="HI133" s="673"/>
      <c r="HJ133" s="544"/>
      <c r="HK133" s="544"/>
      <c r="HL133" s="544"/>
      <c r="HM133" s="604"/>
      <c r="HN133" s="673"/>
      <c r="HO133" s="604"/>
      <c r="HP133" s="604"/>
      <c r="HQ133" s="495"/>
      <c r="HR133" s="552"/>
      <c r="HS133" s="542"/>
      <c r="HT133" s="543">
        <v>126</v>
      </c>
      <c r="HU133" s="544">
        <f t="shared" si="210"/>
        <v>0</v>
      </c>
      <c r="HV133" s="544">
        <f t="shared" si="211"/>
        <v>0</v>
      </c>
      <c r="HW133" s="673"/>
      <c r="HX133" s="544"/>
      <c r="HY133" s="544"/>
      <c r="HZ133" s="544"/>
      <c r="IA133" s="604"/>
      <c r="IB133" s="673"/>
      <c r="IC133" s="604"/>
      <c r="ID133" s="604"/>
      <c r="IE133" s="495"/>
      <c r="IF133" s="622"/>
      <c r="IG133" s="542"/>
      <c r="IH133" s="543">
        <v>126</v>
      </c>
      <c r="II133" s="544">
        <f t="shared" si="212"/>
        <v>0</v>
      </c>
      <c r="IJ133" s="544">
        <f t="shared" si="213"/>
        <v>0</v>
      </c>
      <c r="IK133" s="673"/>
      <c r="IL133" s="544"/>
      <c r="IM133" s="544"/>
      <c r="IN133" s="544"/>
      <c r="IO133" s="604"/>
      <c r="IP133" s="673"/>
      <c r="IQ133" s="604"/>
      <c r="IR133" s="604"/>
      <c r="IS133" s="495"/>
    </row>
    <row r="134" spans="1:253" s="497" customFormat="1">
      <c r="A134" s="494"/>
      <c r="B134" s="528"/>
      <c r="C134" s="542"/>
      <c r="D134" s="543">
        <v>127</v>
      </c>
      <c r="E134" s="544">
        <f t="shared" si="178"/>
        <v>0</v>
      </c>
      <c r="F134" s="544">
        <f t="shared" si="179"/>
        <v>0</v>
      </c>
      <c r="G134" s="673"/>
      <c r="H134" s="544"/>
      <c r="I134" s="544"/>
      <c r="J134" s="544"/>
      <c r="K134" s="604"/>
      <c r="L134" s="673"/>
      <c r="M134" s="604"/>
      <c r="N134" s="604"/>
      <c r="O134" s="495"/>
      <c r="P134" s="494"/>
      <c r="Q134" s="542"/>
      <c r="R134" s="543">
        <v>127</v>
      </c>
      <c r="S134" s="544">
        <f t="shared" si="180"/>
        <v>0</v>
      </c>
      <c r="T134" s="544">
        <f t="shared" si="181"/>
        <v>0</v>
      </c>
      <c r="U134" s="673"/>
      <c r="V134" s="544"/>
      <c r="W134" s="544"/>
      <c r="X134" s="544"/>
      <c r="Y134" s="604"/>
      <c r="Z134" s="673"/>
      <c r="AA134" s="604"/>
      <c r="AB134" s="604"/>
      <c r="AC134" s="495"/>
      <c r="AD134" s="494"/>
      <c r="AE134" s="542"/>
      <c r="AF134" s="543">
        <v>127</v>
      </c>
      <c r="AG134" s="544">
        <f t="shared" si="182"/>
        <v>0</v>
      </c>
      <c r="AH134" s="544">
        <f t="shared" si="183"/>
        <v>0</v>
      </c>
      <c r="AI134" s="673"/>
      <c r="AJ134" s="544"/>
      <c r="AK134" s="544"/>
      <c r="AL134" s="544"/>
      <c r="AM134" s="604"/>
      <c r="AN134" s="673"/>
      <c r="AO134" s="604"/>
      <c r="AP134" s="604"/>
      <c r="AQ134" s="495"/>
      <c r="AR134" s="494"/>
      <c r="AS134" s="542"/>
      <c r="AT134" s="543">
        <v>127</v>
      </c>
      <c r="AU134" s="544">
        <f t="shared" si="184"/>
        <v>0</v>
      </c>
      <c r="AV134" s="544">
        <f t="shared" si="185"/>
        <v>0</v>
      </c>
      <c r="AW134" s="673"/>
      <c r="AX134" s="544"/>
      <c r="AY134" s="544"/>
      <c r="AZ134" s="544"/>
      <c r="BA134" s="604"/>
      <c r="BB134" s="673"/>
      <c r="BC134" s="604"/>
      <c r="BD134" s="604"/>
      <c r="BE134" s="495"/>
      <c r="BF134" s="494"/>
      <c r="BG134" s="542"/>
      <c r="BH134" s="543">
        <v>127</v>
      </c>
      <c r="BI134" s="544">
        <f t="shared" si="186"/>
        <v>0</v>
      </c>
      <c r="BJ134" s="544">
        <f t="shared" si="187"/>
        <v>0</v>
      </c>
      <c r="BK134" s="673"/>
      <c r="BL134" s="544"/>
      <c r="BM134" s="544"/>
      <c r="BN134" s="544"/>
      <c r="BO134" s="604"/>
      <c r="BP134" s="673"/>
      <c r="BQ134" s="604"/>
      <c r="BR134" s="604"/>
      <c r="BS134" s="495"/>
      <c r="BT134" s="494"/>
      <c r="BU134" s="542"/>
      <c r="BV134" s="543">
        <v>127</v>
      </c>
      <c r="BW134" s="544">
        <f t="shared" si="188"/>
        <v>0</v>
      </c>
      <c r="BX134" s="544">
        <f t="shared" si="189"/>
        <v>0</v>
      </c>
      <c r="BY134" s="673"/>
      <c r="BZ134" s="544"/>
      <c r="CA134" s="544"/>
      <c r="CB134" s="544"/>
      <c r="CC134" s="604"/>
      <c r="CD134" s="673"/>
      <c r="CE134" s="604"/>
      <c r="CF134" s="604"/>
      <c r="CG134" s="495"/>
      <c r="CH134" s="494"/>
      <c r="CI134" s="542"/>
      <c r="CJ134" s="543">
        <v>127</v>
      </c>
      <c r="CK134" s="544">
        <f t="shared" si="190"/>
        <v>0</v>
      </c>
      <c r="CL134" s="544">
        <f t="shared" si="191"/>
        <v>0</v>
      </c>
      <c r="CM134" s="673"/>
      <c r="CN134" s="544"/>
      <c r="CO134" s="544"/>
      <c r="CP134" s="544"/>
      <c r="CQ134" s="604"/>
      <c r="CR134" s="673"/>
      <c r="CS134" s="604"/>
      <c r="CT134" s="604"/>
      <c r="CU134" s="495"/>
      <c r="CV134" s="494"/>
      <c r="CW134" s="542"/>
      <c r="CX134" s="543">
        <v>127</v>
      </c>
      <c r="CY134" s="544">
        <f t="shared" si="192"/>
        <v>0</v>
      </c>
      <c r="CZ134" s="544">
        <f t="shared" si="193"/>
        <v>0</v>
      </c>
      <c r="DA134" s="673"/>
      <c r="DB134" s="544"/>
      <c r="DC134" s="544"/>
      <c r="DD134" s="544"/>
      <c r="DE134" s="604"/>
      <c r="DF134" s="673"/>
      <c r="DG134" s="604"/>
      <c r="DH134" s="604"/>
      <c r="DI134" s="495"/>
      <c r="DJ134" s="494"/>
      <c r="DK134" s="542"/>
      <c r="DL134" s="543">
        <v>127</v>
      </c>
      <c r="DM134" s="544">
        <f t="shared" si="194"/>
        <v>0</v>
      </c>
      <c r="DN134" s="544">
        <f t="shared" si="195"/>
        <v>0</v>
      </c>
      <c r="DO134" s="673"/>
      <c r="DP134" s="544"/>
      <c r="DQ134" s="544"/>
      <c r="DR134" s="544"/>
      <c r="DS134" s="604"/>
      <c r="DT134" s="673"/>
      <c r="DU134" s="604"/>
      <c r="DV134" s="604"/>
      <c r="DW134" s="495"/>
      <c r="DX134" s="494"/>
      <c r="DY134" s="542"/>
      <c r="DZ134" s="543">
        <v>127</v>
      </c>
      <c r="EA134" s="544">
        <f t="shared" si="196"/>
        <v>0</v>
      </c>
      <c r="EB134" s="544">
        <f t="shared" si="197"/>
        <v>0</v>
      </c>
      <c r="EC134" s="673"/>
      <c r="ED134" s="544"/>
      <c r="EE134" s="544"/>
      <c r="EF134" s="544"/>
      <c r="EG134" s="604"/>
      <c r="EH134" s="673"/>
      <c r="EI134" s="604"/>
      <c r="EJ134" s="604"/>
      <c r="EK134" s="495"/>
      <c r="EL134" s="494"/>
      <c r="EM134" s="542"/>
      <c r="EN134" s="543">
        <v>127</v>
      </c>
      <c r="EO134" s="544">
        <f t="shared" si="198"/>
        <v>0</v>
      </c>
      <c r="EP134" s="544">
        <f t="shared" si="199"/>
        <v>0</v>
      </c>
      <c r="EQ134" s="673"/>
      <c r="ER134" s="544"/>
      <c r="ES134" s="544"/>
      <c r="ET134" s="544"/>
      <c r="EU134" s="604"/>
      <c r="EV134" s="673"/>
      <c r="EW134" s="604"/>
      <c r="EX134" s="604"/>
      <c r="EY134" s="495"/>
      <c r="EZ134" s="622"/>
      <c r="FA134" s="542"/>
      <c r="FB134" s="543">
        <v>127</v>
      </c>
      <c r="FC134" s="544">
        <f t="shared" si="200"/>
        <v>0</v>
      </c>
      <c r="FD134" s="544">
        <f t="shared" si="201"/>
        <v>0</v>
      </c>
      <c r="FE134" s="673"/>
      <c r="FF134" s="544"/>
      <c r="FG134" s="544"/>
      <c r="FH134" s="544"/>
      <c r="FI134" s="604"/>
      <c r="FJ134" s="673"/>
      <c r="FK134" s="604"/>
      <c r="FL134" s="604"/>
      <c r="FM134" s="495"/>
      <c r="FO134" s="542"/>
      <c r="FP134" s="543">
        <v>127</v>
      </c>
      <c r="FQ134" s="544">
        <f t="shared" si="202"/>
        <v>0</v>
      </c>
      <c r="FR134" s="544">
        <f t="shared" si="203"/>
        <v>0</v>
      </c>
      <c r="FS134" s="673"/>
      <c r="FT134" s="544"/>
      <c r="FU134" s="544"/>
      <c r="FV134" s="544"/>
      <c r="FW134" s="604"/>
      <c r="FX134" s="673"/>
      <c r="FY134" s="604"/>
      <c r="FZ134" s="604"/>
      <c r="GA134" s="495"/>
      <c r="GB134" s="622"/>
      <c r="GC134" s="542"/>
      <c r="GD134" s="543">
        <v>127</v>
      </c>
      <c r="GE134" s="544">
        <f t="shared" si="204"/>
        <v>0</v>
      </c>
      <c r="GF134" s="544">
        <f t="shared" si="205"/>
        <v>0</v>
      </c>
      <c r="GG134" s="673"/>
      <c r="GH134" s="544"/>
      <c r="GI134" s="544"/>
      <c r="GJ134" s="544"/>
      <c r="GK134" s="604"/>
      <c r="GL134" s="673"/>
      <c r="GM134" s="604"/>
      <c r="GN134" s="604"/>
      <c r="GO134" s="495"/>
      <c r="GP134" s="551"/>
      <c r="GQ134" s="542"/>
      <c r="GR134" s="543">
        <v>127</v>
      </c>
      <c r="GS134" s="544">
        <f t="shared" si="206"/>
        <v>0</v>
      </c>
      <c r="GT134" s="544">
        <f t="shared" si="207"/>
        <v>0</v>
      </c>
      <c r="GU134" s="673"/>
      <c r="GV134" s="544"/>
      <c r="GW134" s="544"/>
      <c r="GX134" s="544"/>
      <c r="GY134" s="604"/>
      <c r="GZ134" s="673"/>
      <c r="HA134" s="604"/>
      <c r="HB134" s="604"/>
      <c r="HC134" s="495"/>
      <c r="HD134" s="552"/>
      <c r="HE134" s="542"/>
      <c r="HF134" s="543">
        <v>127</v>
      </c>
      <c r="HG134" s="544">
        <f t="shared" si="208"/>
        <v>0</v>
      </c>
      <c r="HH134" s="544">
        <f t="shared" si="209"/>
        <v>0</v>
      </c>
      <c r="HI134" s="673"/>
      <c r="HJ134" s="544"/>
      <c r="HK134" s="544"/>
      <c r="HL134" s="544"/>
      <c r="HM134" s="604"/>
      <c r="HN134" s="673"/>
      <c r="HO134" s="604"/>
      <c r="HP134" s="604"/>
      <c r="HQ134" s="495"/>
      <c r="HR134" s="552"/>
      <c r="HS134" s="542"/>
      <c r="HT134" s="543">
        <v>127</v>
      </c>
      <c r="HU134" s="544">
        <f t="shared" si="210"/>
        <v>0</v>
      </c>
      <c r="HV134" s="544">
        <f t="shared" si="211"/>
        <v>0</v>
      </c>
      <c r="HW134" s="673"/>
      <c r="HX134" s="544"/>
      <c r="HY134" s="544"/>
      <c r="HZ134" s="544"/>
      <c r="IA134" s="604"/>
      <c r="IB134" s="673"/>
      <c r="IC134" s="604"/>
      <c r="ID134" s="604"/>
      <c r="IE134" s="495"/>
      <c r="IF134" s="622"/>
      <c r="IG134" s="542"/>
      <c r="IH134" s="543">
        <v>127</v>
      </c>
      <c r="II134" s="544">
        <f t="shared" si="212"/>
        <v>0</v>
      </c>
      <c r="IJ134" s="544">
        <f t="shared" si="213"/>
        <v>0</v>
      </c>
      <c r="IK134" s="673"/>
      <c r="IL134" s="544"/>
      <c r="IM134" s="544"/>
      <c r="IN134" s="544"/>
      <c r="IO134" s="604"/>
      <c r="IP134" s="673"/>
      <c r="IQ134" s="604"/>
      <c r="IR134" s="604"/>
      <c r="IS134" s="495"/>
    </row>
    <row r="135" spans="1:253" s="497" customFormat="1">
      <c r="A135" s="494"/>
      <c r="B135" s="528"/>
      <c r="C135" s="542"/>
      <c r="D135" s="543">
        <v>128</v>
      </c>
      <c r="E135" s="544">
        <f t="shared" si="178"/>
        <v>0</v>
      </c>
      <c r="F135" s="544">
        <f t="shared" si="179"/>
        <v>0</v>
      </c>
      <c r="G135" s="673"/>
      <c r="H135" s="544"/>
      <c r="I135" s="544"/>
      <c r="J135" s="544"/>
      <c r="K135" s="604"/>
      <c r="L135" s="673"/>
      <c r="M135" s="604"/>
      <c r="N135" s="604"/>
      <c r="O135" s="495"/>
      <c r="P135" s="494"/>
      <c r="Q135" s="542"/>
      <c r="R135" s="543">
        <v>128</v>
      </c>
      <c r="S135" s="544">
        <f t="shared" si="180"/>
        <v>0</v>
      </c>
      <c r="T135" s="544">
        <f t="shared" si="181"/>
        <v>0</v>
      </c>
      <c r="U135" s="673"/>
      <c r="V135" s="544"/>
      <c r="W135" s="544"/>
      <c r="X135" s="544"/>
      <c r="Y135" s="604"/>
      <c r="Z135" s="673"/>
      <c r="AA135" s="604"/>
      <c r="AB135" s="604"/>
      <c r="AC135" s="495"/>
      <c r="AD135" s="494"/>
      <c r="AE135" s="542"/>
      <c r="AF135" s="543">
        <v>128</v>
      </c>
      <c r="AG135" s="544">
        <f t="shared" si="182"/>
        <v>0</v>
      </c>
      <c r="AH135" s="544">
        <f t="shared" si="183"/>
        <v>0</v>
      </c>
      <c r="AI135" s="673"/>
      <c r="AJ135" s="544"/>
      <c r="AK135" s="544"/>
      <c r="AL135" s="544"/>
      <c r="AM135" s="604"/>
      <c r="AN135" s="673"/>
      <c r="AO135" s="604"/>
      <c r="AP135" s="604"/>
      <c r="AQ135" s="495"/>
      <c r="AR135" s="494"/>
      <c r="AS135" s="542"/>
      <c r="AT135" s="543">
        <v>128</v>
      </c>
      <c r="AU135" s="544">
        <f t="shared" si="184"/>
        <v>0</v>
      </c>
      <c r="AV135" s="544">
        <f t="shared" si="185"/>
        <v>0</v>
      </c>
      <c r="AW135" s="673"/>
      <c r="AX135" s="544"/>
      <c r="AY135" s="544"/>
      <c r="AZ135" s="544"/>
      <c r="BA135" s="604"/>
      <c r="BB135" s="673"/>
      <c r="BC135" s="604"/>
      <c r="BD135" s="604"/>
      <c r="BE135" s="495"/>
      <c r="BF135" s="494"/>
      <c r="BG135" s="542"/>
      <c r="BH135" s="543">
        <v>128</v>
      </c>
      <c r="BI135" s="544">
        <f t="shared" si="186"/>
        <v>0</v>
      </c>
      <c r="BJ135" s="544">
        <f t="shared" si="187"/>
        <v>0</v>
      </c>
      <c r="BK135" s="673"/>
      <c r="BL135" s="544"/>
      <c r="BM135" s="544"/>
      <c r="BN135" s="544"/>
      <c r="BO135" s="604"/>
      <c r="BP135" s="673"/>
      <c r="BQ135" s="604"/>
      <c r="BR135" s="604"/>
      <c r="BS135" s="495"/>
      <c r="BT135" s="494"/>
      <c r="BU135" s="542"/>
      <c r="BV135" s="543">
        <v>128</v>
      </c>
      <c r="BW135" s="544">
        <f t="shared" si="188"/>
        <v>0</v>
      </c>
      <c r="BX135" s="544">
        <f t="shared" si="189"/>
        <v>0</v>
      </c>
      <c r="BY135" s="673"/>
      <c r="BZ135" s="544"/>
      <c r="CA135" s="544"/>
      <c r="CB135" s="544"/>
      <c r="CC135" s="604"/>
      <c r="CD135" s="673"/>
      <c r="CE135" s="604"/>
      <c r="CF135" s="604"/>
      <c r="CG135" s="495"/>
      <c r="CH135" s="494"/>
      <c r="CI135" s="542"/>
      <c r="CJ135" s="543">
        <v>128</v>
      </c>
      <c r="CK135" s="544">
        <f t="shared" si="190"/>
        <v>0</v>
      </c>
      <c r="CL135" s="544">
        <f t="shared" si="191"/>
        <v>0</v>
      </c>
      <c r="CM135" s="673"/>
      <c r="CN135" s="544"/>
      <c r="CO135" s="544"/>
      <c r="CP135" s="544"/>
      <c r="CQ135" s="604"/>
      <c r="CR135" s="673"/>
      <c r="CS135" s="604"/>
      <c r="CT135" s="604"/>
      <c r="CU135" s="495"/>
      <c r="CV135" s="494"/>
      <c r="CW135" s="542"/>
      <c r="CX135" s="543">
        <v>128</v>
      </c>
      <c r="CY135" s="544">
        <f t="shared" si="192"/>
        <v>0</v>
      </c>
      <c r="CZ135" s="544">
        <f t="shared" si="193"/>
        <v>0</v>
      </c>
      <c r="DA135" s="673"/>
      <c r="DB135" s="544"/>
      <c r="DC135" s="544"/>
      <c r="DD135" s="544"/>
      <c r="DE135" s="604"/>
      <c r="DF135" s="673"/>
      <c r="DG135" s="604"/>
      <c r="DH135" s="604"/>
      <c r="DI135" s="495"/>
      <c r="DJ135" s="494"/>
      <c r="DK135" s="542"/>
      <c r="DL135" s="543">
        <v>128</v>
      </c>
      <c r="DM135" s="544">
        <f t="shared" si="194"/>
        <v>0</v>
      </c>
      <c r="DN135" s="544">
        <f t="shared" si="195"/>
        <v>0</v>
      </c>
      <c r="DO135" s="673"/>
      <c r="DP135" s="544"/>
      <c r="DQ135" s="544"/>
      <c r="DR135" s="544"/>
      <c r="DS135" s="604"/>
      <c r="DT135" s="673"/>
      <c r="DU135" s="604"/>
      <c r="DV135" s="604"/>
      <c r="DW135" s="495"/>
      <c r="DX135" s="494"/>
      <c r="DY135" s="542"/>
      <c r="DZ135" s="543">
        <v>128</v>
      </c>
      <c r="EA135" s="544">
        <f t="shared" si="196"/>
        <v>0</v>
      </c>
      <c r="EB135" s="544">
        <f t="shared" si="197"/>
        <v>0</v>
      </c>
      <c r="EC135" s="673"/>
      <c r="ED135" s="544"/>
      <c r="EE135" s="544"/>
      <c r="EF135" s="544"/>
      <c r="EG135" s="604"/>
      <c r="EH135" s="673"/>
      <c r="EI135" s="604"/>
      <c r="EJ135" s="604"/>
      <c r="EK135" s="495"/>
      <c r="EL135" s="494"/>
      <c r="EM135" s="542"/>
      <c r="EN135" s="543">
        <v>128</v>
      </c>
      <c r="EO135" s="544">
        <f t="shared" si="198"/>
        <v>0</v>
      </c>
      <c r="EP135" s="544">
        <f t="shared" si="199"/>
        <v>0</v>
      </c>
      <c r="EQ135" s="673"/>
      <c r="ER135" s="544"/>
      <c r="ES135" s="544"/>
      <c r="ET135" s="544"/>
      <c r="EU135" s="604"/>
      <c r="EV135" s="673"/>
      <c r="EW135" s="604"/>
      <c r="EX135" s="604"/>
      <c r="EY135" s="495"/>
      <c r="EZ135" s="622"/>
      <c r="FA135" s="542"/>
      <c r="FB135" s="543">
        <v>128</v>
      </c>
      <c r="FC135" s="544">
        <f t="shared" si="200"/>
        <v>0</v>
      </c>
      <c r="FD135" s="544">
        <f t="shared" si="201"/>
        <v>0</v>
      </c>
      <c r="FE135" s="673"/>
      <c r="FF135" s="544"/>
      <c r="FG135" s="544"/>
      <c r="FH135" s="544"/>
      <c r="FI135" s="604"/>
      <c r="FJ135" s="673"/>
      <c r="FK135" s="604"/>
      <c r="FL135" s="604"/>
      <c r="FM135" s="495"/>
      <c r="FO135" s="542"/>
      <c r="FP135" s="543">
        <v>128</v>
      </c>
      <c r="FQ135" s="544">
        <f t="shared" si="202"/>
        <v>0</v>
      </c>
      <c r="FR135" s="544">
        <f t="shared" si="203"/>
        <v>0</v>
      </c>
      <c r="FS135" s="673"/>
      <c r="FT135" s="544"/>
      <c r="FU135" s="544"/>
      <c r="FV135" s="544"/>
      <c r="FW135" s="604"/>
      <c r="FX135" s="673"/>
      <c r="FY135" s="604"/>
      <c r="FZ135" s="604"/>
      <c r="GA135" s="495"/>
      <c r="GB135" s="622"/>
      <c r="GC135" s="542"/>
      <c r="GD135" s="543">
        <v>128</v>
      </c>
      <c r="GE135" s="544">
        <f t="shared" si="204"/>
        <v>0</v>
      </c>
      <c r="GF135" s="544">
        <f t="shared" si="205"/>
        <v>0</v>
      </c>
      <c r="GG135" s="673"/>
      <c r="GH135" s="544"/>
      <c r="GI135" s="544"/>
      <c r="GJ135" s="544"/>
      <c r="GK135" s="604"/>
      <c r="GL135" s="673"/>
      <c r="GM135" s="604"/>
      <c r="GN135" s="604"/>
      <c r="GO135" s="495"/>
      <c r="GP135" s="551"/>
      <c r="GQ135" s="542"/>
      <c r="GR135" s="543">
        <v>128</v>
      </c>
      <c r="GS135" s="544">
        <f t="shared" si="206"/>
        <v>0</v>
      </c>
      <c r="GT135" s="544">
        <f t="shared" si="207"/>
        <v>0</v>
      </c>
      <c r="GU135" s="673"/>
      <c r="GV135" s="544"/>
      <c r="GW135" s="544"/>
      <c r="GX135" s="544"/>
      <c r="GY135" s="604"/>
      <c r="GZ135" s="673"/>
      <c r="HA135" s="604"/>
      <c r="HB135" s="604"/>
      <c r="HC135" s="495"/>
      <c r="HD135" s="552"/>
      <c r="HE135" s="542"/>
      <c r="HF135" s="543">
        <v>128</v>
      </c>
      <c r="HG135" s="544">
        <f t="shared" si="208"/>
        <v>0</v>
      </c>
      <c r="HH135" s="544">
        <f t="shared" si="209"/>
        <v>0</v>
      </c>
      <c r="HI135" s="673"/>
      <c r="HJ135" s="544"/>
      <c r="HK135" s="544"/>
      <c r="HL135" s="544"/>
      <c r="HM135" s="604"/>
      <c r="HN135" s="673"/>
      <c r="HO135" s="604"/>
      <c r="HP135" s="604"/>
      <c r="HQ135" s="495"/>
      <c r="HR135" s="552"/>
      <c r="HS135" s="542"/>
      <c r="HT135" s="543">
        <v>128</v>
      </c>
      <c r="HU135" s="544">
        <f t="shared" si="210"/>
        <v>0</v>
      </c>
      <c r="HV135" s="544">
        <f t="shared" si="211"/>
        <v>0</v>
      </c>
      <c r="HW135" s="673"/>
      <c r="HX135" s="544"/>
      <c r="HY135" s="544"/>
      <c r="HZ135" s="544"/>
      <c r="IA135" s="604"/>
      <c r="IB135" s="673"/>
      <c r="IC135" s="604"/>
      <c r="ID135" s="604"/>
      <c r="IE135" s="495"/>
      <c r="IF135" s="622"/>
      <c r="IG135" s="542"/>
      <c r="IH135" s="543">
        <v>128</v>
      </c>
      <c r="II135" s="544">
        <f t="shared" si="212"/>
        <v>0</v>
      </c>
      <c r="IJ135" s="544">
        <f t="shared" si="213"/>
        <v>0</v>
      </c>
      <c r="IK135" s="673"/>
      <c r="IL135" s="544"/>
      <c r="IM135" s="544"/>
      <c r="IN135" s="544"/>
      <c r="IO135" s="604"/>
      <c r="IP135" s="673"/>
      <c r="IQ135" s="604"/>
      <c r="IR135" s="604"/>
      <c r="IS135" s="495"/>
    </row>
    <row r="136" spans="1:253" s="497" customFormat="1">
      <c r="A136" s="494"/>
      <c r="B136" s="528"/>
      <c r="C136" s="542"/>
      <c r="D136" s="543">
        <v>129</v>
      </c>
      <c r="E136" s="544">
        <f t="shared" ref="E136:E158" si="214">IF(AND(C136&lt;$J$17,C136&lt;&gt;""),1,0)</f>
        <v>0</v>
      </c>
      <c r="F136" s="544">
        <f t="shared" ref="F136:F158" si="215">IF(AND(C136&gt;$J$16,C136&lt;&gt;""),1,0)</f>
        <v>0</v>
      </c>
      <c r="G136" s="673"/>
      <c r="H136" s="544"/>
      <c r="I136" s="544"/>
      <c r="J136" s="544"/>
      <c r="K136" s="604"/>
      <c r="L136" s="673"/>
      <c r="M136" s="604"/>
      <c r="N136" s="604"/>
      <c r="O136" s="495"/>
      <c r="P136" s="494"/>
      <c r="Q136" s="542"/>
      <c r="R136" s="543">
        <v>129</v>
      </c>
      <c r="S136" s="544">
        <f t="shared" ref="S136:S158" si="216">IF(AND(Q136&lt;$X$17,Q136&lt;&gt;""),1,0)</f>
        <v>0</v>
      </c>
      <c r="T136" s="544">
        <f t="shared" ref="T136:T158" si="217">IF(AND(Q136&gt;$X$16,Q136&lt;&gt;""),1,0)</f>
        <v>0</v>
      </c>
      <c r="U136" s="673"/>
      <c r="V136" s="544"/>
      <c r="W136" s="544"/>
      <c r="X136" s="544"/>
      <c r="Y136" s="604"/>
      <c r="Z136" s="673"/>
      <c r="AA136" s="604"/>
      <c r="AB136" s="604"/>
      <c r="AC136" s="495"/>
      <c r="AD136" s="494"/>
      <c r="AE136" s="542"/>
      <c r="AF136" s="543">
        <v>129</v>
      </c>
      <c r="AG136" s="544">
        <f t="shared" ref="AG136:AG158" si="218">IF(AND(AE136&lt;$AL$17,AE136&lt;&gt;""),1,0)</f>
        <v>0</v>
      </c>
      <c r="AH136" s="544">
        <f t="shared" ref="AH136:AH158" si="219">IF(AND(AE136&gt;$AL$16,AE136&lt;&gt;""),1,0)</f>
        <v>0</v>
      </c>
      <c r="AI136" s="673"/>
      <c r="AJ136" s="544"/>
      <c r="AK136" s="544"/>
      <c r="AL136" s="544"/>
      <c r="AM136" s="604"/>
      <c r="AN136" s="673"/>
      <c r="AO136" s="604"/>
      <c r="AP136" s="604"/>
      <c r="AQ136" s="495"/>
      <c r="AR136" s="494"/>
      <c r="AS136" s="542"/>
      <c r="AT136" s="543">
        <v>129</v>
      </c>
      <c r="AU136" s="544">
        <f t="shared" ref="AU136:AU158" si="220">IF(AND(AS136&lt;$AZ$17,AS136&lt;&gt;""),1,0)</f>
        <v>0</v>
      </c>
      <c r="AV136" s="544">
        <f t="shared" ref="AV136:AV158" si="221">IF(AND(AS136&gt;$AZ$16,AS136&lt;&gt;""),1,0)</f>
        <v>0</v>
      </c>
      <c r="AW136" s="673"/>
      <c r="AX136" s="544"/>
      <c r="AY136" s="544"/>
      <c r="AZ136" s="544"/>
      <c r="BA136" s="604"/>
      <c r="BB136" s="673"/>
      <c r="BC136" s="604"/>
      <c r="BD136" s="604"/>
      <c r="BE136" s="495"/>
      <c r="BF136" s="494"/>
      <c r="BG136" s="542"/>
      <c r="BH136" s="543">
        <v>129</v>
      </c>
      <c r="BI136" s="544">
        <f t="shared" ref="BI136:BI158" si="222">IF(AND(BG136&lt;$BN$17,BG136&lt;&gt;""),1,0)</f>
        <v>0</v>
      </c>
      <c r="BJ136" s="544">
        <f t="shared" ref="BJ136:BJ158" si="223">IF(AND(BG136&gt;$BN$16,BG136&lt;&gt;""),1,0)</f>
        <v>0</v>
      </c>
      <c r="BK136" s="673"/>
      <c r="BL136" s="544"/>
      <c r="BM136" s="544"/>
      <c r="BN136" s="544"/>
      <c r="BO136" s="604"/>
      <c r="BP136" s="673"/>
      <c r="BQ136" s="604"/>
      <c r="BR136" s="604"/>
      <c r="BS136" s="495"/>
      <c r="BT136" s="494"/>
      <c r="BU136" s="542"/>
      <c r="BV136" s="543">
        <v>129</v>
      </c>
      <c r="BW136" s="544">
        <f t="shared" ref="BW136:BW158" si="224">IF(AND(BU136&lt;$CB$17,BU136&lt;&gt;""),1,0)</f>
        <v>0</v>
      </c>
      <c r="BX136" s="544">
        <f t="shared" ref="BX136:BX158" si="225">IF(AND(BU136&gt;$CB$16,BU136&lt;&gt;""),1,0)</f>
        <v>0</v>
      </c>
      <c r="BY136" s="673"/>
      <c r="BZ136" s="544"/>
      <c r="CA136" s="544"/>
      <c r="CB136" s="544"/>
      <c r="CC136" s="604"/>
      <c r="CD136" s="673"/>
      <c r="CE136" s="604"/>
      <c r="CF136" s="604"/>
      <c r="CG136" s="495"/>
      <c r="CH136" s="494"/>
      <c r="CI136" s="542"/>
      <c r="CJ136" s="543">
        <v>129</v>
      </c>
      <c r="CK136" s="544">
        <f t="shared" ref="CK136:CK158" si="226">IF(AND(CI136&lt;$CP$17,CI136&lt;&gt;""),1,0)</f>
        <v>0</v>
      </c>
      <c r="CL136" s="544">
        <f t="shared" ref="CL136:CL158" si="227">IF(AND(CI136&gt;$CP$16,CI136&lt;&gt;""),1,0)</f>
        <v>0</v>
      </c>
      <c r="CM136" s="673"/>
      <c r="CN136" s="544"/>
      <c r="CO136" s="544"/>
      <c r="CP136" s="544"/>
      <c r="CQ136" s="604"/>
      <c r="CR136" s="673"/>
      <c r="CS136" s="604"/>
      <c r="CT136" s="604"/>
      <c r="CU136" s="495"/>
      <c r="CV136" s="494"/>
      <c r="CW136" s="542"/>
      <c r="CX136" s="543">
        <v>129</v>
      </c>
      <c r="CY136" s="544">
        <f t="shared" ref="CY136:CY158" si="228">IF(AND(CW136&lt;$DD$17,CW136&lt;&gt;""),1,0)</f>
        <v>0</v>
      </c>
      <c r="CZ136" s="544">
        <f t="shared" ref="CZ136:CZ158" si="229">IF(AND(CW136&gt;$DD$16,CW136&lt;&gt;""),1,0)</f>
        <v>0</v>
      </c>
      <c r="DA136" s="673"/>
      <c r="DB136" s="544"/>
      <c r="DC136" s="544"/>
      <c r="DD136" s="544"/>
      <c r="DE136" s="604"/>
      <c r="DF136" s="673"/>
      <c r="DG136" s="604"/>
      <c r="DH136" s="604"/>
      <c r="DI136" s="495"/>
      <c r="DJ136" s="494"/>
      <c r="DK136" s="542"/>
      <c r="DL136" s="543">
        <v>129</v>
      </c>
      <c r="DM136" s="544">
        <f t="shared" ref="DM136:DM158" si="230">IF(AND(DK136&lt;$DR$17,DK136&lt;&gt;""),1,0)</f>
        <v>0</v>
      </c>
      <c r="DN136" s="544">
        <f t="shared" ref="DN136:DN158" si="231">IF(AND(DK136&gt;$DR$16,DK136&lt;&gt;""),1,0)</f>
        <v>0</v>
      </c>
      <c r="DO136" s="673"/>
      <c r="DP136" s="544"/>
      <c r="DQ136" s="544"/>
      <c r="DR136" s="544"/>
      <c r="DS136" s="604"/>
      <c r="DT136" s="673"/>
      <c r="DU136" s="604"/>
      <c r="DV136" s="604"/>
      <c r="DW136" s="495"/>
      <c r="DX136" s="494"/>
      <c r="DY136" s="542"/>
      <c r="DZ136" s="543">
        <v>129</v>
      </c>
      <c r="EA136" s="544">
        <f t="shared" ref="EA136:EA158" si="232">IF(AND(DY136&lt;$EF$17,DY136&lt;&gt;""),1,0)</f>
        <v>0</v>
      </c>
      <c r="EB136" s="544">
        <f t="shared" ref="EB136:EB158" si="233">IF(AND(DY136&gt;$EF$16,DY136&lt;&gt;""),1,0)</f>
        <v>0</v>
      </c>
      <c r="EC136" s="673"/>
      <c r="ED136" s="544"/>
      <c r="EE136" s="544"/>
      <c r="EF136" s="544"/>
      <c r="EG136" s="604"/>
      <c r="EH136" s="673"/>
      <c r="EI136" s="604"/>
      <c r="EJ136" s="604"/>
      <c r="EK136" s="495"/>
      <c r="EL136" s="494"/>
      <c r="EM136" s="542"/>
      <c r="EN136" s="543">
        <v>129</v>
      </c>
      <c r="EO136" s="544">
        <f t="shared" ref="EO136:EO158" si="234">IF(AND(EM136&lt;ET$17,EM136&lt;&gt;""),1,0)</f>
        <v>0</v>
      </c>
      <c r="EP136" s="544">
        <f t="shared" ref="EP136:EP158" si="235">IF(AND(EM136&gt;ET$16,EM136&lt;&gt;""),1,0)</f>
        <v>0</v>
      </c>
      <c r="EQ136" s="673"/>
      <c r="ER136" s="544"/>
      <c r="ES136" s="544"/>
      <c r="ET136" s="544"/>
      <c r="EU136" s="604"/>
      <c r="EV136" s="673"/>
      <c r="EW136" s="604"/>
      <c r="EX136" s="604"/>
      <c r="EY136" s="495"/>
      <c r="EZ136" s="622"/>
      <c r="FA136" s="542"/>
      <c r="FB136" s="543">
        <v>129</v>
      </c>
      <c r="FC136" s="544">
        <f t="shared" ref="FC136:FC158" si="236">IF(AND(FA136&lt;FH$17,FA136&lt;&gt;""),1,0)</f>
        <v>0</v>
      </c>
      <c r="FD136" s="544">
        <f t="shared" ref="FD136:FD158" si="237">IF(AND(FA136&gt;FH$16,FA136&lt;&gt;""),1,0)</f>
        <v>0</v>
      </c>
      <c r="FE136" s="673"/>
      <c r="FF136" s="544"/>
      <c r="FG136" s="544"/>
      <c r="FH136" s="544"/>
      <c r="FI136" s="604"/>
      <c r="FJ136" s="673"/>
      <c r="FK136" s="604"/>
      <c r="FL136" s="604"/>
      <c r="FM136" s="495"/>
      <c r="FO136" s="542"/>
      <c r="FP136" s="543">
        <v>129</v>
      </c>
      <c r="FQ136" s="544">
        <f t="shared" ref="FQ136:FQ158" si="238">IF(AND(FO136&lt;FV$17,FO136&lt;&gt;""),1,0)</f>
        <v>0</v>
      </c>
      <c r="FR136" s="544">
        <f t="shared" ref="FR136:FR158" si="239">IF(AND(FO136&gt;FV$16,FO136&lt;&gt;""),1,0)</f>
        <v>0</v>
      </c>
      <c r="FS136" s="673"/>
      <c r="FT136" s="544"/>
      <c r="FU136" s="544"/>
      <c r="FV136" s="544"/>
      <c r="FW136" s="604"/>
      <c r="FX136" s="673"/>
      <c r="FY136" s="604"/>
      <c r="FZ136" s="604"/>
      <c r="GA136" s="495"/>
      <c r="GB136" s="622"/>
      <c r="GC136" s="542"/>
      <c r="GD136" s="543">
        <v>129</v>
      </c>
      <c r="GE136" s="544">
        <f t="shared" ref="GE136:GE158" si="240">IF(AND(GC136&lt;GJ$17,GC136&lt;&gt;""),1,0)</f>
        <v>0</v>
      </c>
      <c r="GF136" s="544">
        <f t="shared" ref="GF136:GF158" si="241">IF(AND(GC136&gt;GJ$16,GC136&lt;&gt;""),1,0)</f>
        <v>0</v>
      </c>
      <c r="GG136" s="673"/>
      <c r="GH136" s="544"/>
      <c r="GI136" s="544"/>
      <c r="GJ136" s="544"/>
      <c r="GK136" s="604"/>
      <c r="GL136" s="673"/>
      <c r="GM136" s="604"/>
      <c r="GN136" s="604"/>
      <c r="GO136" s="495"/>
      <c r="GP136" s="551"/>
      <c r="GQ136" s="542"/>
      <c r="GR136" s="543">
        <v>129</v>
      </c>
      <c r="GS136" s="544">
        <f t="shared" ref="GS136:GS158" si="242">IF(AND(GQ136&lt;GX$17,GQ136&lt;&gt;""),1,0)</f>
        <v>0</v>
      </c>
      <c r="GT136" s="544">
        <f t="shared" ref="GT136:GT158" si="243">IF(AND(GQ136&gt;GX$16,GQ136&lt;&gt;""),1,0)</f>
        <v>0</v>
      </c>
      <c r="GU136" s="673"/>
      <c r="GV136" s="544"/>
      <c r="GW136" s="544"/>
      <c r="GX136" s="544"/>
      <c r="GY136" s="604"/>
      <c r="GZ136" s="673"/>
      <c r="HA136" s="604"/>
      <c r="HB136" s="604"/>
      <c r="HC136" s="495"/>
      <c r="HD136" s="552"/>
      <c r="HE136" s="542"/>
      <c r="HF136" s="543">
        <v>129</v>
      </c>
      <c r="HG136" s="544">
        <f t="shared" ref="HG136:HG158" si="244">IF(AND(HE136&lt;HL$17,HE136&lt;&gt;""),1,0)</f>
        <v>0</v>
      </c>
      <c r="HH136" s="544">
        <f t="shared" ref="HH136:HH158" si="245">IF(AND(HE136&gt;HL$16,HE136&lt;&gt;""),1,0)</f>
        <v>0</v>
      </c>
      <c r="HI136" s="673"/>
      <c r="HJ136" s="544"/>
      <c r="HK136" s="544"/>
      <c r="HL136" s="544"/>
      <c r="HM136" s="604"/>
      <c r="HN136" s="673"/>
      <c r="HO136" s="604"/>
      <c r="HP136" s="604"/>
      <c r="HQ136" s="495"/>
      <c r="HR136" s="552"/>
      <c r="HS136" s="542"/>
      <c r="HT136" s="543">
        <v>129</v>
      </c>
      <c r="HU136" s="544">
        <f t="shared" ref="HU136:HU158" si="246">IF(AND(HS136&lt;HZ$17,HS136&lt;&gt;""),1,0)</f>
        <v>0</v>
      </c>
      <c r="HV136" s="544">
        <f t="shared" ref="HV136:HV158" si="247">IF(AND(HS136&gt;HZ$16,HS136&lt;&gt;""),1,0)</f>
        <v>0</v>
      </c>
      <c r="HW136" s="673"/>
      <c r="HX136" s="544"/>
      <c r="HY136" s="544"/>
      <c r="HZ136" s="544"/>
      <c r="IA136" s="604"/>
      <c r="IB136" s="673"/>
      <c r="IC136" s="604"/>
      <c r="ID136" s="604"/>
      <c r="IE136" s="495"/>
      <c r="IF136" s="622"/>
      <c r="IG136" s="542"/>
      <c r="IH136" s="543">
        <v>129</v>
      </c>
      <c r="II136" s="544">
        <f t="shared" ref="II136:II158" si="248">IF(AND(IG136&lt;IN$17,IG136&lt;&gt;""),1,0)</f>
        <v>0</v>
      </c>
      <c r="IJ136" s="544">
        <f t="shared" ref="IJ136:IJ158" si="249">IF(AND(IG136&gt;IN$16,IG136&lt;&gt;""),1,0)</f>
        <v>0</v>
      </c>
      <c r="IK136" s="673"/>
      <c r="IL136" s="544"/>
      <c r="IM136" s="544"/>
      <c r="IN136" s="544"/>
      <c r="IO136" s="604"/>
      <c r="IP136" s="673"/>
      <c r="IQ136" s="604"/>
      <c r="IR136" s="604"/>
      <c r="IS136" s="495"/>
    </row>
    <row r="137" spans="1:253" s="497" customFormat="1">
      <c r="A137" s="494"/>
      <c r="B137" s="528"/>
      <c r="C137" s="542"/>
      <c r="D137" s="543">
        <v>130</v>
      </c>
      <c r="E137" s="544">
        <f t="shared" si="214"/>
        <v>0</v>
      </c>
      <c r="F137" s="544">
        <f t="shared" si="215"/>
        <v>0</v>
      </c>
      <c r="G137" s="673"/>
      <c r="H137" s="544"/>
      <c r="I137" s="544"/>
      <c r="J137" s="544"/>
      <c r="K137" s="604"/>
      <c r="L137" s="673"/>
      <c r="M137" s="604"/>
      <c r="N137" s="604"/>
      <c r="O137" s="495"/>
      <c r="P137" s="494"/>
      <c r="Q137" s="542"/>
      <c r="R137" s="543">
        <v>130</v>
      </c>
      <c r="S137" s="544">
        <f t="shared" si="216"/>
        <v>0</v>
      </c>
      <c r="T137" s="544">
        <f t="shared" si="217"/>
        <v>0</v>
      </c>
      <c r="U137" s="673"/>
      <c r="V137" s="544"/>
      <c r="W137" s="544"/>
      <c r="X137" s="544"/>
      <c r="Y137" s="604"/>
      <c r="Z137" s="673"/>
      <c r="AA137" s="604"/>
      <c r="AB137" s="604"/>
      <c r="AC137" s="495"/>
      <c r="AD137" s="494"/>
      <c r="AE137" s="542"/>
      <c r="AF137" s="543">
        <v>130</v>
      </c>
      <c r="AG137" s="544">
        <f t="shared" si="218"/>
        <v>0</v>
      </c>
      <c r="AH137" s="544">
        <f t="shared" si="219"/>
        <v>0</v>
      </c>
      <c r="AI137" s="673"/>
      <c r="AJ137" s="544"/>
      <c r="AK137" s="544"/>
      <c r="AL137" s="544"/>
      <c r="AM137" s="604"/>
      <c r="AN137" s="673"/>
      <c r="AO137" s="604"/>
      <c r="AP137" s="604"/>
      <c r="AQ137" s="495"/>
      <c r="AR137" s="494"/>
      <c r="AS137" s="542"/>
      <c r="AT137" s="543">
        <v>130</v>
      </c>
      <c r="AU137" s="544">
        <f t="shared" si="220"/>
        <v>0</v>
      </c>
      <c r="AV137" s="544">
        <f t="shared" si="221"/>
        <v>0</v>
      </c>
      <c r="AW137" s="673"/>
      <c r="AX137" s="544"/>
      <c r="AY137" s="544"/>
      <c r="AZ137" s="544"/>
      <c r="BA137" s="604"/>
      <c r="BB137" s="673"/>
      <c r="BC137" s="604"/>
      <c r="BD137" s="604"/>
      <c r="BE137" s="495"/>
      <c r="BF137" s="494"/>
      <c r="BG137" s="542"/>
      <c r="BH137" s="543">
        <v>130</v>
      </c>
      <c r="BI137" s="544">
        <f t="shared" si="222"/>
        <v>0</v>
      </c>
      <c r="BJ137" s="544">
        <f t="shared" si="223"/>
        <v>0</v>
      </c>
      <c r="BK137" s="673"/>
      <c r="BL137" s="544"/>
      <c r="BM137" s="544"/>
      <c r="BN137" s="544"/>
      <c r="BO137" s="604"/>
      <c r="BP137" s="673"/>
      <c r="BQ137" s="604"/>
      <c r="BR137" s="604"/>
      <c r="BS137" s="495"/>
      <c r="BT137" s="494"/>
      <c r="BU137" s="542"/>
      <c r="BV137" s="543">
        <v>130</v>
      </c>
      <c r="BW137" s="544">
        <f t="shared" si="224"/>
        <v>0</v>
      </c>
      <c r="BX137" s="544">
        <f t="shared" si="225"/>
        <v>0</v>
      </c>
      <c r="BY137" s="673"/>
      <c r="BZ137" s="544"/>
      <c r="CA137" s="544"/>
      <c r="CB137" s="544"/>
      <c r="CC137" s="604"/>
      <c r="CD137" s="673"/>
      <c r="CE137" s="604"/>
      <c r="CF137" s="604"/>
      <c r="CG137" s="495"/>
      <c r="CH137" s="494"/>
      <c r="CI137" s="542"/>
      <c r="CJ137" s="543">
        <v>130</v>
      </c>
      <c r="CK137" s="544">
        <f t="shared" si="226"/>
        <v>0</v>
      </c>
      <c r="CL137" s="544">
        <f t="shared" si="227"/>
        <v>0</v>
      </c>
      <c r="CM137" s="673"/>
      <c r="CN137" s="544"/>
      <c r="CO137" s="544"/>
      <c r="CP137" s="544"/>
      <c r="CQ137" s="604"/>
      <c r="CR137" s="673"/>
      <c r="CS137" s="604"/>
      <c r="CT137" s="604"/>
      <c r="CU137" s="495"/>
      <c r="CV137" s="494"/>
      <c r="CW137" s="542"/>
      <c r="CX137" s="543">
        <v>130</v>
      </c>
      <c r="CY137" s="544">
        <f t="shared" si="228"/>
        <v>0</v>
      </c>
      <c r="CZ137" s="544">
        <f t="shared" si="229"/>
        <v>0</v>
      </c>
      <c r="DA137" s="673"/>
      <c r="DB137" s="544"/>
      <c r="DC137" s="544"/>
      <c r="DD137" s="544"/>
      <c r="DE137" s="604"/>
      <c r="DF137" s="673"/>
      <c r="DG137" s="604"/>
      <c r="DH137" s="604"/>
      <c r="DI137" s="495"/>
      <c r="DJ137" s="494"/>
      <c r="DK137" s="542"/>
      <c r="DL137" s="543">
        <v>130</v>
      </c>
      <c r="DM137" s="544">
        <f t="shared" si="230"/>
        <v>0</v>
      </c>
      <c r="DN137" s="544">
        <f t="shared" si="231"/>
        <v>0</v>
      </c>
      <c r="DO137" s="673"/>
      <c r="DP137" s="544"/>
      <c r="DQ137" s="544"/>
      <c r="DR137" s="544"/>
      <c r="DS137" s="604"/>
      <c r="DT137" s="673"/>
      <c r="DU137" s="604"/>
      <c r="DV137" s="604"/>
      <c r="DW137" s="495"/>
      <c r="DX137" s="494"/>
      <c r="DY137" s="542"/>
      <c r="DZ137" s="543">
        <v>130</v>
      </c>
      <c r="EA137" s="544">
        <f t="shared" si="232"/>
        <v>0</v>
      </c>
      <c r="EB137" s="544">
        <f t="shared" si="233"/>
        <v>0</v>
      </c>
      <c r="EC137" s="673"/>
      <c r="ED137" s="544"/>
      <c r="EE137" s="544"/>
      <c r="EF137" s="544"/>
      <c r="EG137" s="604"/>
      <c r="EH137" s="673"/>
      <c r="EI137" s="604"/>
      <c r="EJ137" s="604"/>
      <c r="EK137" s="495"/>
      <c r="EL137" s="494"/>
      <c r="EM137" s="542"/>
      <c r="EN137" s="543">
        <v>130</v>
      </c>
      <c r="EO137" s="544">
        <f t="shared" si="234"/>
        <v>0</v>
      </c>
      <c r="EP137" s="544">
        <f t="shared" si="235"/>
        <v>0</v>
      </c>
      <c r="EQ137" s="673"/>
      <c r="ER137" s="544"/>
      <c r="ES137" s="544"/>
      <c r="ET137" s="544"/>
      <c r="EU137" s="604"/>
      <c r="EV137" s="673"/>
      <c r="EW137" s="604"/>
      <c r="EX137" s="604"/>
      <c r="EY137" s="495"/>
      <c r="EZ137" s="622"/>
      <c r="FA137" s="542"/>
      <c r="FB137" s="543">
        <v>130</v>
      </c>
      <c r="FC137" s="544">
        <f t="shared" si="236"/>
        <v>0</v>
      </c>
      <c r="FD137" s="544">
        <f t="shared" si="237"/>
        <v>0</v>
      </c>
      <c r="FE137" s="673"/>
      <c r="FF137" s="544"/>
      <c r="FG137" s="544"/>
      <c r="FH137" s="544"/>
      <c r="FI137" s="604"/>
      <c r="FJ137" s="673"/>
      <c r="FK137" s="604"/>
      <c r="FL137" s="604"/>
      <c r="FM137" s="495"/>
      <c r="FO137" s="542"/>
      <c r="FP137" s="543">
        <v>130</v>
      </c>
      <c r="FQ137" s="544">
        <f t="shared" si="238"/>
        <v>0</v>
      </c>
      <c r="FR137" s="544">
        <f t="shared" si="239"/>
        <v>0</v>
      </c>
      <c r="FS137" s="673"/>
      <c r="FT137" s="544"/>
      <c r="FU137" s="544"/>
      <c r="FV137" s="544"/>
      <c r="FW137" s="604"/>
      <c r="FX137" s="673"/>
      <c r="FY137" s="604"/>
      <c r="FZ137" s="604"/>
      <c r="GA137" s="495"/>
      <c r="GB137" s="622"/>
      <c r="GC137" s="542"/>
      <c r="GD137" s="543">
        <v>130</v>
      </c>
      <c r="GE137" s="544">
        <f t="shared" si="240"/>
        <v>0</v>
      </c>
      <c r="GF137" s="544">
        <f t="shared" si="241"/>
        <v>0</v>
      </c>
      <c r="GG137" s="673"/>
      <c r="GH137" s="544"/>
      <c r="GI137" s="544"/>
      <c r="GJ137" s="544"/>
      <c r="GK137" s="604"/>
      <c r="GL137" s="673"/>
      <c r="GM137" s="604"/>
      <c r="GN137" s="604"/>
      <c r="GO137" s="495"/>
      <c r="GP137" s="551"/>
      <c r="GQ137" s="542"/>
      <c r="GR137" s="543">
        <v>130</v>
      </c>
      <c r="GS137" s="544">
        <f t="shared" si="242"/>
        <v>0</v>
      </c>
      <c r="GT137" s="544">
        <f t="shared" si="243"/>
        <v>0</v>
      </c>
      <c r="GU137" s="673"/>
      <c r="GV137" s="544"/>
      <c r="GW137" s="544"/>
      <c r="GX137" s="544"/>
      <c r="GY137" s="604"/>
      <c r="GZ137" s="673"/>
      <c r="HA137" s="604"/>
      <c r="HB137" s="604"/>
      <c r="HC137" s="495"/>
      <c r="HD137" s="552"/>
      <c r="HE137" s="542"/>
      <c r="HF137" s="543">
        <v>130</v>
      </c>
      <c r="HG137" s="544">
        <f t="shared" si="244"/>
        <v>0</v>
      </c>
      <c r="HH137" s="544">
        <f t="shared" si="245"/>
        <v>0</v>
      </c>
      <c r="HI137" s="673"/>
      <c r="HJ137" s="544"/>
      <c r="HK137" s="544"/>
      <c r="HL137" s="544"/>
      <c r="HM137" s="604"/>
      <c r="HN137" s="673"/>
      <c r="HO137" s="604"/>
      <c r="HP137" s="604"/>
      <c r="HQ137" s="495"/>
      <c r="HR137" s="552"/>
      <c r="HS137" s="542"/>
      <c r="HT137" s="543">
        <v>130</v>
      </c>
      <c r="HU137" s="544">
        <f t="shared" si="246"/>
        <v>0</v>
      </c>
      <c r="HV137" s="544">
        <f t="shared" si="247"/>
        <v>0</v>
      </c>
      <c r="HW137" s="673"/>
      <c r="HX137" s="544"/>
      <c r="HY137" s="544"/>
      <c r="HZ137" s="544"/>
      <c r="IA137" s="604"/>
      <c r="IB137" s="673"/>
      <c r="IC137" s="604"/>
      <c r="ID137" s="604"/>
      <c r="IE137" s="495"/>
      <c r="IF137" s="622"/>
      <c r="IG137" s="542"/>
      <c r="IH137" s="543">
        <v>130</v>
      </c>
      <c r="II137" s="544">
        <f t="shared" si="248"/>
        <v>0</v>
      </c>
      <c r="IJ137" s="544">
        <f t="shared" si="249"/>
        <v>0</v>
      </c>
      <c r="IK137" s="673"/>
      <c r="IL137" s="544"/>
      <c r="IM137" s="544"/>
      <c r="IN137" s="544"/>
      <c r="IO137" s="604"/>
      <c r="IP137" s="673"/>
      <c r="IQ137" s="604"/>
      <c r="IR137" s="604"/>
      <c r="IS137" s="495"/>
    </row>
    <row r="138" spans="1:253" s="497" customFormat="1">
      <c r="A138" s="494"/>
      <c r="B138" s="528"/>
      <c r="C138" s="542"/>
      <c r="D138" s="543">
        <v>131</v>
      </c>
      <c r="E138" s="544">
        <f t="shared" si="214"/>
        <v>0</v>
      </c>
      <c r="F138" s="544">
        <f t="shared" si="215"/>
        <v>0</v>
      </c>
      <c r="G138" s="673"/>
      <c r="H138" s="544"/>
      <c r="I138" s="544"/>
      <c r="J138" s="544"/>
      <c r="K138" s="604"/>
      <c r="L138" s="673"/>
      <c r="M138" s="604"/>
      <c r="N138" s="604"/>
      <c r="O138" s="495"/>
      <c r="P138" s="494"/>
      <c r="Q138" s="542"/>
      <c r="R138" s="543">
        <v>131</v>
      </c>
      <c r="S138" s="544">
        <f t="shared" si="216"/>
        <v>0</v>
      </c>
      <c r="T138" s="544">
        <f t="shared" si="217"/>
        <v>0</v>
      </c>
      <c r="U138" s="673"/>
      <c r="V138" s="544"/>
      <c r="W138" s="544"/>
      <c r="X138" s="544"/>
      <c r="Y138" s="604"/>
      <c r="Z138" s="673"/>
      <c r="AA138" s="604"/>
      <c r="AB138" s="604"/>
      <c r="AC138" s="495"/>
      <c r="AD138" s="494"/>
      <c r="AE138" s="542"/>
      <c r="AF138" s="543">
        <v>131</v>
      </c>
      <c r="AG138" s="544">
        <f t="shared" si="218"/>
        <v>0</v>
      </c>
      <c r="AH138" s="544">
        <f t="shared" si="219"/>
        <v>0</v>
      </c>
      <c r="AI138" s="673"/>
      <c r="AJ138" s="544"/>
      <c r="AK138" s="544"/>
      <c r="AL138" s="544"/>
      <c r="AM138" s="604"/>
      <c r="AN138" s="673"/>
      <c r="AO138" s="604"/>
      <c r="AP138" s="604"/>
      <c r="AQ138" s="495"/>
      <c r="AR138" s="494"/>
      <c r="AS138" s="542"/>
      <c r="AT138" s="543">
        <v>131</v>
      </c>
      <c r="AU138" s="544">
        <f t="shared" si="220"/>
        <v>0</v>
      </c>
      <c r="AV138" s="544">
        <f t="shared" si="221"/>
        <v>0</v>
      </c>
      <c r="AW138" s="673"/>
      <c r="AX138" s="544"/>
      <c r="AY138" s="544"/>
      <c r="AZ138" s="544"/>
      <c r="BA138" s="604"/>
      <c r="BB138" s="673"/>
      <c r="BC138" s="604"/>
      <c r="BD138" s="604"/>
      <c r="BE138" s="495"/>
      <c r="BF138" s="494"/>
      <c r="BG138" s="542"/>
      <c r="BH138" s="543">
        <v>131</v>
      </c>
      <c r="BI138" s="544">
        <f t="shared" si="222"/>
        <v>0</v>
      </c>
      <c r="BJ138" s="544">
        <f t="shared" si="223"/>
        <v>0</v>
      </c>
      <c r="BK138" s="673"/>
      <c r="BL138" s="544"/>
      <c r="BM138" s="544"/>
      <c r="BN138" s="544"/>
      <c r="BO138" s="604"/>
      <c r="BP138" s="673"/>
      <c r="BQ138" s="604"/>
      <c r="BR138" s="604"/>
      <c r="BS138" s="495"/>
      <c r="BT138" s="494"/>
      <c r="BU138" s="542"/>
      <c r="BV138" s="543">
        <v>131</v>
      </c>
      <c r="BW138" s="544">
        <f t="shared" si="224"/>
        <v>0</v>
      </c>
      <c r="BX138" s="544">
        <f t="shared" si="225"/>
        <v>0</v>
      </c>
      <c r="BY138" s="673"/>
      <c r="BZ138" s="544"/>
      <c r="CA138" s="544"/>
      <c r="CB138" s="544"/>
      <c r="CC138" s="604"/>
      <c r="CD138" s="673"/>
      <c r="CE138" s="604"/>
      <c r="CF138" s="604"/>
      <c r="CG138" s="495"/>
      <c r="CH138" s="494"/>
      <c r="CI138" s="542"/>
      <c r="CJ138" s="543">
        <v>131</v>
      </c>
      <c r="CK138" s="544">
        <f t="shared" si="226"/>
        <v>0</v>
      </c>
      <c r="CL138" s="544">
        <f t="shared" si="227"/>
        <v>0</v>
      </c>
      <c r="CM138" s="673"/>
      <c r="CN138" s="544"/>
      <c r="CO138" s="544"/>
      <c r="CP138" s="544"/>
      <c r="CQ138" s="604"/>
      <c r="CR138" s="673"/>
      <c r="CS138" s="604"/>
      <c r="CT138" s="604"/>
      <c r="CU138" s="495"/>
      <c r="CV138" s="494"/>
      <c r="CW138" s="542"/>
      <c r="CX138" s="543">
        <v>131</v>
      </c>
      <c r="CY138" s="544">
        <f t="shared" si="228"/>
        <v>0</v>
      </c>
      <c r="CZ138" s="544">
        <f t="shared" si="229"/>
        <v>0</v>
      </c>
      <c r="DA138" s="673"/>
      <c r="DB138" s="544"/>
      <c r="DC138" s="544"/>
      <c r="DD138" s="544"/>
      <c r="DE138" s="604"/>
      <c r="DF138" s="673"/>
      <c r="DG138" s="604"/>
      <c r="DH138" s="604"/>
      <c r="DI138" s="495"/>
      <c r="DJ138" s="494"/>
      <c r="DK138" s="542"/>
      <c r="DL138" s="543">
        <v>131</v>
      </c>
      <c r="DM138" s="544">
        <f t="shared" si="230"/>
        <v>0</v>
      </c>
      <c r="DN138" s="544">
        <f t="shared" si="231"/>
        <v>0</v>
      </c>
      <c r="DO138" s="673"/>
      <c r="DP138" s="544"/>
      <c r="DQ138" s="544"/>
      <c r="DR138" s="544"/>
      <c r="DS138" s="604"/>
      <c r="DT138" s="673"/>
      <c r="DU138" s="604"/>
      <c r="DV138" s="604"/>
      <c r="DW138" s="495"/>
      <c r="DX138" s="494"/>
      <c r="DY138" s="542"/>
      <c r="DZ138" s="543">
        <v>131</v>
      </c>
      <c r="EA138" s="544">
        <f t="shared" si="232"/>
        <v>0</v>
      </c>
      <c r="EB138" s="544">
        <f t="shared" si="233"/>
        <v>0</v>
      </c>
      <c r="EC138" s="673"/>
      <c r="ED138" s="544"/>
      <c r="EE138" s="544"/>
      <c r="EF138" s="544"/>
      <c r="EG138" s="604"/>
      <c r="EH138" s="673"/>
      <c r="EI138" s="604"/>
      <c r="EJ138" s="604"/>
      <c r="EK138" s="495"/>
      <c r="EL138" s="494"/>
      <c r="EM138" s="542"/>
      <c r="EN138" s="543">
        <v>131</v>
      </c>
      <c r="EO138" s="544">
        <f t="shared" si="234"/>
        <v>0</v>
      </c>
      <c r="EP138" s="544">
        <f t="shared" si="235"/>
        <v>0</v>
      </c>
      <c r="EQ138" s="673"/>
      <c r="ER138" s="544"/>
      <c r="ES138" s="544"/>
      <c r="ET138" s="544"/>
      <c r="EU138" s="604"/>
      <c r="EV138" s="673"/>
      <c r="EW138" s="604"/>
      <c r="EX138" s="604"/>
      <c r="EY138" s="495"/>
      <c r="EZ138" s="622"/>
      <c r="FA138" s="542"/>
      <c r="FB138" s="543">
        <v>131</v>
      </c>
      <c r="FC138" s="544">
        <f t="shared" si="236"/>
        <v>0</v>
      </c>
      <c r="FD138" s="544">
        <f t="shared" si="237"/>
        <v>0</v>
      </c>
      <c r="FE138" s="673"/>
      <c r="FF138" s="544"/>
      <c r="FG138" s="544"/>
      <c r="FH138" s="544"/>
      <c r="FI138" s="604"/>
      <c r="FJ138" s="673"/>
      <c r="FK138" s="604"/>
      <c r="FL138" s="604"/>
      <c r="FM138" s="495"/>
      <c r="FO138" s="542"/>
      <c r="FP138" s="543">
        <v>131</v>
      </c>
      <c r="FQ138" s="544">
        <f t="shared" si="238"/>
        <v>0</v>
      </c>
      <c r="FR138" s="544">
        <f t="shared" si="239"/>
        <v>0</v>
      </c>
      <c r="FS138" s="673"/>
      <c r="FT138" s="544"/>
      <c r="FU138" s="544"/>
      <c r="FV138" s="544"/>
      <c r="FW138" s="604"/>
      <c r="FX138" s="673"/>
      <c r="FY138" s="604"/>
      <c r="FZ138" s="604"/>
      <c r="GA138" s="495"/>
      <c r="GB138" s="622"/>
      <c r="GC138" s="542"/>
      <c r="GD138" s="543">
        <v>131</v>
      </c>
      <c r="GE138" s="544">
        <f t="shared" si="240"/>
        <v>0</v>
      </c>
      <c r="GF138" s="544">
        <f t="shared" si="241"/>
        <v>0</v>
      </c>
      <c r="GG138" s="673"/>
      <c r="GH138" s="544"/>
      <c r="GI138" s="544"/>
      <c r="GJ138" s="544"/>
      <c r="GK138" s="604"/>
      <c r="GL138" s="673"/>
      <c r="GM138" s="604"/>
      <c r="GN138" s="604"/>
      <c r="GO138" s="495"/>
      <c r="GP138" s="551"/>
      <c r="GQ138" s="542"/>
      <c r="GR138" s="543">
        <v>131</v>
      </c>
      <c r="GS138" s="544">
        <f t="shared" si="242"/>
        <v>0</v>
      </c>
      <c r="GT138" s="544">
        <f t="shared" si="243"/>
        <v>0</v>
      </c>
      <c r="GU138" s="673"/>
      <c r="GV138" s="544"/>
      <c r="GW138" s="544"/>
      <c r="GX138" s="544"/>
      <c r="GY138" s="604"/>
      <c r="GZ138" s="673"/>
      <c r="HA138" s="604"/>
      <c r="HB138" s="604"/>
      <c r="HC138" s="495"/>
      <c r="HD138" s="552"/>
      <c r="HE138" s="542"/>
      <c r="HF138" s="543">
        <v>131</v>
      </c>
      <c r="HG138" s="544">
        <f t="shared" si="244"/>
        <v>0</v>
      </c>
      <c r="HH138" s="544">
        <f t="shared" si="245"/>
        <v>0</v>
      </c>
      <c r="HI138" s="673"/>
      <c r="HJ138" s="544"/>
      <c r="HK138" s="544"/>
      <c r="HL138" s="544"/>
      <c r="HM138" s="604"/>
      <c r="HN138" s="673"/>
      <c r="HO138" s="604"/>
      <c r="HP138" s="604"/>
      <c r="HQ138" s="495"/>
      <c r="HR138" s="552"/>
      <c r="HS138" s="542"/>
      <c r="HT138" s="543">
        <v>131</v>
      </c>
      <c r="HU138" s="544">
        <f t="shared" si="246"/>
        <v>0</v>
      </c>
      <c r="HV138" s="544">
        <f t="shared" si="247"/>
        <v>0</v>
      </c>
      <c r="HW138" s="673"/>
      <c r="HX138" s="544"/>
      <c r="HY138" s="544"/>
      <c r="HZ138" s="544"/>
      <c r="IA138" s="604"/>
      <c r="IB138" s="673"/>
      <c r="IC138" s="604"/>
      <c r="ID138" s="604"/>
      <c r="IE138" s="495"/>
      <c r="IF138" s="622"/>
      <c r="IG138" s="542"/>
      <c r="IH138" s="543">
        <v>131</v>
      </c>
      <c r="II138" s="544">
        <f t="shared" si="248"/>
        <v>0</v>
      </c>
      <c r="IJ138" s="544">
        <f t="shared" si="249"/>
        <v>0</v>
      </c>
      <c r="IK138" s="673"/>
      <c r="IL138" s="544"/>
      <c r="IM138" s="544"/>
      <c r="IN138" s="544"/>
      <c r="IO138" s="604"/>
      <c r="IP138" s="673"/>
      <c r="IQ138" s="604"/>
      <c r="IR138" s="604"/>
      <c r="IS138" s="495"/>
    </row>
    <row r="139" spans="1:253" s="497" customFormat="1">
      <c r="A139" s="494"/>
      <c r="B139" s="528"/>
      <c r="C139" s="542"/>
      <c r="D139" s="543">
        <v>132</v>
      </c>
      <c r="E139" s="544">
        <f t="shared" si="214"/>
        <v>0</v>
      </c>
      <c r="F139" s="544">
        <f t="shared" si="215"/>
        <v>0</v>
      </c>
      <c r="G139" s="673"/>
      <c r="H139" s="544"/>
      <c r="I139" s="544"/>
      <c r="J139" s="544"/>
      <c r="K139" s="604"/>
      <c r="L139" s="673"/>
      <c r="M139" s="604"/>
      <c r="N139" s="604"/>
      <c r="O139" s="495"/>
      <c r="P139" s="494"/>
      <c r="Q139" s="542"/>
      <c r="R139" s="543">
        <v>132</v>
      </c>
      <c r="S139" s="544">
        <f t="shared" si="216"/>
        <v>0</v>
      </c>
      <c r="T139" s="544">
        <f t="shared" si="217"/>
        <v>0</v>
      </c>
      <c r="U139" s="673"/>
      <c r="V139" s="544"/>
      <c r="W139" s="544"/>
      <c r="X139" s="544"/>
      <c r="Y139" s="604"/>
      <c r="Z139" s="673"/>
      <c r="AA139" s="604"/>
      <c r="AB139" s="604"/>
      <c r="AC139" s="495"/>
      <c r="AD139" s="494"/>
      <c r="AE139" s="542"/>
      <c r="AF139" s="543">
        <v>132</v>
      </c>
      <c r="AG139" s="544">
        <f t="shared" si="218"/>
        <v>0</v>
      </c>
      <c r="AH139" s="544">
        <f t="shared" si="219"/>
        <v>0</v>
      </c>
      <c r="AI139" s="673"/>
      <c r="AJ139" s="544"/>
      <c r="AK139" s="544"/>
      <c r="AL139" s="544"/>
      <c r="AM139" s="604"/>
      <c r="AN139" s="673"/>
      <c r="AO139" s="604"/>
      <c r="AP139" s="604"/>
      <c r="AQ139" s="495"/>
      <c r="AR139" s="494"/>
      <c r="AS139" s="542"/>
      <c r="AT139" s="543">
        <v>132</v>
      </c>
      <c r="AU139" s="544">
        <f t="shared" si="220"/>
        <v>0</v>
      </c>
      <c r="AV139" s="544">
        <f t="shared" si="221"/>
        <v>0</v>
      </c>
      <c r="AW139" s="673"/>
      <c r="AX139" s="544"/>
      <c r="AY139" s="544"/>
      <c r="AZ139" s="544"/>
      <c r="BA139" s="604"/>
      <c r="BB139" s="673"/>
      <c r="BC139" s="604"/>
      <c r="BD139" s="604"/>
      <c r="BE139" s="495"/>
      <c r="BF139" s="494"/>
      <c r="BG139" s="542"/>
      <c r="BH139" s="543">
        <v>132</v>
      </c>
      <c r="BI139" s="544">
        <f t="shared" si="222"/>
        <v>0</v>
      </c>
      <c r="BJ139" s="544">
        <f t="shared" si="223"/>
        <v>0</v>
      </c>
      <c r="BK139" s="673"/>
      <c r="BL139" s="544"/>
      <c r="BM139" s="544"/>
      <c r="BN139" s="544"/>
      <c r="BO139" s="604"/>
      <c r="BP139" s="673"/>
      <c r="BQ139" s="604"/>
      <c r="BR139" s="604"/>
      <c r="BS139" s="495"/>
      <c r="BT139" s="494"/>
      <c r="BU139" s="542"/>
      <c r="BV139" s="543">
        <v>132</v>
      </c>
      <c r="BW139" s="544">
        <f t="shared" si="224"/>
        <v>0</v>
      </c>
      <c r="BX139" s="544">
        <f t="shared" si="225"/>
        <v>0</v>
      </c>
      <c r="BY139" s="673"/>
      <c r="BZ139" s="544"/>
      <c r="CA139" s="544"/>
      <c r="CB139" s="544"/>
      <c r="CC139" s="604"/>
      <c r="CD139" s="673"/>
      <c r="CE139" s="604"/>
      <c r="CF139" s="604"/>
      <c r="CG139" s="495"/>
      <c r="CH139" s="494"/>
      <c r="CI139" s="542"/>
      <c r="CJ139" s="543">
        <v>132</v>
      </c>
      <c r="CK139" s="544">
        <f t="shared" si="226"/>
        <v>0</v>
      </c>
      <c r="CL139" s="544">
        <f t="shared" si="227"/>
        <v>0</v>
      </c>
      <c r="CM139" s="673"/>
      <c r="CN139" s="544"/>
      <c r="CO139" s="544"/>
      <c r="CP139" s="544"/>
      <c r="CQ139" s="604"/>
      <c r="CR139" s="673"/>
      <c r="CS139" s="604"/>
      <c r="CT139" s="604"/>
      <c r="CU139" s="495"/>
      <c r="CV139" s="494"/>
      <c r="CW139" s="542"/>
      <c r="CX139" s="543">
        <v>132</v>
      </c>
      <c r="CY139" s="544">
        <f t="shared" si="228"/>
        <v>0</v>
      </c>
      <c r="CZ139" s="544">
        <f t="shared" si="229"/>
        <v>0</v>
      </c>
      <c r="DA139" s="673"/>
      <c r="DB139" s="544"/>
      <c r="DC139" s="544"/>
      <c r="DD139" s="544"/>
      <c r="DE139" s="604"/>
      <c r="DF139" s="673"/>
      <c r="DG139" s="604"/>
      <c r="DH139" s="604"/>
      <c r="DI139" s="495"/>
      <c r="DJ139" s="494"/>
      <c r="DK139" s="542"/>
      <c r="DL139" s="543">
        <v>132</v>
      </c>
      <c r="DM139" s="544">
        <f t="shared" si="230"/>
        <v>0</v>
      </c>
      <c r="DN139" s="544">
        <f t="shared" si="231"/>
        <v>0</v>
      </c>
      <c r="DO139" s="673"/>
      <c r="DP139" s="544"/>
      <c r="DQ139" s="544"/>
      <c r="DR139" s="544"/>
      <c r="DS139" s="604"/>
      <c r="DT139" s="673"/>
      <c r="DU139" s="604"/>
      <c r="DV139" s="604"/>
      <c r="DW139" s="495"/>
      <c r="DX139" s="494"/>
      <c r="DY139" s="542"/>
      <c r="DZ139" s="543">
        <v>132</v>
      </c>
      <c r="EA139" s="544">
        <f t="shared" si="232"/>
        <v>0</v>
      </c>
      <c r="EB139" s="544">
        <f t="shared" si="233"/>
        <v>0</v>
      </c>
      <c r="EC139" s="673"/>
      <c r="ED139" s="544"/>
      <c r="EE139" s="544"/>
      <c r="EF139" s="544"/>
      <c r="EG139" s="604"/>
      <c r="EH139" s="673"/>
      <c r="EI139" s="604"/>
      <c r="EJ139" s="604"/>
      <c r="EK139" s="495"/>
      <c r="EL139" s="494"/>
      <c r="EM139" s="542"/>
      <c r="EN139" s="543">
        <v>132</v>
      </c>
      <c r="EO139" s="544">
        <f t="shared" si="234"/>
        <v>0</v>
      </c>
      <c r="EP139" s="544">
        <f t="shared" si="235"/>
        <v>0</v>
      </c>
      <c r="EQ139" s="673"/>
      <c r="ER139" s="544"/>
      <c r="ES139" s="544"/>
      <c r="ET139" s="544"/>
      <c r="EU139" s="604"/>
      <c r="EV139" s="673"/>
      <c r="EW139" s="604"/>
      <c r="EX139" s="604"/>
      <c r="EY139" s="495"/>
      <c r="EZ139" s="622"/>
      <c r="FA139" s="542"/>
      <c r="FB139" s="543">
        <v>132</v>
      </c>
      <c r="FC139" s="544">
        <f t="shared" si="236"/>
        <v>0</v>
      </c>
      <c r="FD139" s="544">
        <f t="shared" si="237"/>
        <v>0</v>
      </c>
      <c r="FE139" s="673"/>
      <c r="FF139" s="544"/>
      <c r="FG139" s="544"/>
      <c r="FH139" s="544"/>
      <c r="FI139" s="604"/>
      <c r="FJ139" s="673"/>
      <c r="FK139" s="604"/>
      <c r="FL139" s="604"/>
      <c r="FM139" s="495"/>
      <c r="FO139" s="542"/>
      <c r="FP139" s="543">
        <v>132</v>
      </c>
      <c r="FQ139" s="544">
        <f t="shared" si="238"/>
        <v>0</v>
      </c>
      <c r="FR139" s="544">
        <f t="shared" si="239"/>
        <v>0</v>
      </c>
      <c r="FS139" s="673"/>
      <c r="FT139" s="544"/>
      <c r="FU139" s="544"/>
      <c r="FV139" s="544"/>
      <c r="FW139" s="604"/>
      <c r="FX139" s="673"/>
      <c r="FY139" s="604"/>
      <c r="FZ139" s="604"/>
      <c r="GA139" s="495"/>
      <c r="GB139" s="622"/>
      <c r="GC139" s="542"/>
      <c r="GD139" s="543">
        <v>132</v>
      </c>
      <c r="GE139" s="544">
        <f t="shared" si="240"/>
        <v>0</v>
      </c>
      <c r="GF139" s="544">
        <f t="shared" si="241"/>
        <v>0</v>
      </c>
      <c r="GG139" s="673"/>
      <c r="GH139" s="544"/>
      <c r="GI139" s="544"/>
      <c r="GJ139" s="544"/>
      <c r="GK139" s="604"/>
      <c r="GL139" s="673"/>
      <c r="GM139" s="604"/>
      <c r="GN139" s="604"/>
      <c r="GO139" s="495"/>
      <c r="GP139" s="551"/>
      <c r="GQ139" s="542"/>
      <c r="GR139" s="543">
        <v>132</v>
      </c>
      <c r="GS139" s="544">
        <f t="shared" si="242"/>
        <v>0</v>
      </c>
      <c r="GT139" s="544">
        <f t="shared" si="243"/>
        <v>0</v>
      </c>
      <c r="GU139" s="673"/>
      <c r="GV139" s="544"/>
      <c r="GW139" s="544"/>
      <c r="GX139" s="544"/>
      <c r="GY139" s="604"/>
      <c r="GZ139" s="673"/>
      <c r="HA139" s="604"/>
      <c r="HB139" s="604"/>
      <c r="HC139" s="495"/>
      <c r="HD139" s="552"/>
      <c r="HE139" s="542"/>
      <c r="HF139" s="543">
        <v>132</v>
      </c>
      <c r="HG139" s="544">
        <f t="shared" si="244"/>
        <v>0</v>
      </c>
      <c r="HH139" s="544">
        <f t="shared" si="245"/>
        <v>0</v>
      </c>
      <c r="HI139" s="673"/>
      <c r="HJ139" s="544"/>
      <c r="HK139" s="544"/>
      <c r="HL139" s="544"/>
      <c r="HM139" s="604"/>
      <c r="HN139" s="673"/>
      <c r="HO139" s="604"/>
      <c r="HP139" s="604"/>
      <c r="HQ139" s="495"/>
      <c r="HR139" s="552"/>
      <c r="HS139" s="542"/>
      <c r="HT139" s="543">
        <v>132</v>
      </c>
      <c r="HU139" s="544">
        <f t="shared" si="246"/>
        <v>0</v>
      </c>
      <c r="HV139" s="544">
        <f t="shared" si="247"/>
        <v>0</v>
      </c>
      <c r="HW139" s="673"/>
      <c r="HX139" s="544"/>
      <c r="HY139" s="544"/>
      <c r="HZ139" s="544"/>
      <c r="IA139" s="604"/>
      <c r="IB139" s="673"/>
      <c r="IC139" s="604"/>
      <c r="ID139" s="604"/>
      <c r="IE139" s="495"/>
      <c r="IF139" s="622"/>
      <c r="IG139" s="542"/>
      <c r="IH139" s="543">
        <v>132</v>
      </c>
      <c r="II139" s="544">
        <f t="shared" si="248"/>
        <v>0</v>
      </c>
      <c r="IJ139" s="544">
        <f t="shared" si="249"/>
        <v>0</v>
      </c>
      <c r="IK139" s="673"/>
      <c r="IL139" s="544"/>
      <c r="IM139" s="544"/>
      <c r="IN139" s="544"/>
      <c r="IO139" s="604"/>
      <c r="IP139" s="673"/>
      <c r="IQ139" s="604"/>
      <c r="IR139" s="604"/>
      <c r="IS139" s="495"/>
    </row>
    <row r="140" spans="1:253" s="497" customFormat="1">
      <c r="A140" s="494"/>
      <c r="B140" s="528"/>
      <c r="C140" s="542"/>
      <c r="D140" s="543">
        <v>133</v>
      </c>
      <c r="E140" s="544">
        <f t="shared" si="214"/>
        <v>0</v>
      </c>
      <c r="F140" s="544">
        <f t="shared" si="215"/>
        <v>0</v>
      </c>
      <c r="G140" s="673"/>
      <c r="H140" s="544"/>
      <c r="I140" s="544"/>
      <c r="J140" s="544"/>
      <c r="K140" s="604"/>
      <c r="L140" s="673"/>
      <c r="M140" s="604"/>
      <c r="N140" s="604"/>
      <c r="O140" s="495"/>
      <c r="P140" s="494"/>
      <c r="Q140" s="542"/>
      <c r="R140" s="543">
        <v>133</v>
      </c>
      <c r="S140" s="544">
        <f t="shared" si="216"/>
        <v>0</v>
      </c>
      <c r="T140" s="544">
        <f t="shared" si="217"/>
        <v>0</v>
      </c>
      <c r="U140" s="673"/>
      <c r="V140" s="544"/>
      <c r="W140" s="544"/>
      <c r="X140" s="544"/>
      <c r="Y140" s="604"/>
      <c r="Z140" s="673"/>
      <c r="AA140" s="604"/>
      <c r="AB140" s="604"/>
      <c r="AC140" s="495"/>
      <c r="AD140" s="494"/>
      <c r="AE140" s="542"/>
      <c r="AF140" s="543">
        <v>133</v>
      </c>
      <c r="AG140" s="544">
        <f t="shared" si="218"/>
        <v>0</v>
      </c>
      <c r="AH140" s="544">
        <f t="shared" si="219"/>
        <v>0</v>
      </c>
      <c r="AI140" s="673"/>
      <c r="AJ140" s="544"/>
      <c r="AK140" s="544"/>
      <c r="AL140" s="544"/>
      <c r="AM140" s="604"/>
      <c r="AN140" s="673"/>
      <c r="AO140" s="604"/>
      <c r="AP140" s="604"/>
      <c r="AQ140" s="495"/>
      <c r="AR140" s="494"/>
      <c r="AS140" s="542"/>
      <c r="AT140" s="543">
        <v>133</v>
      </c>
      <c r="AU140" s="544">
        <f t="shared" si="220"/>
        <v>0</v>
      </c>
      <c r="AV140" s="544">
        <f t="shared" si="221"/>
        <v>0</v>
      </c>
      <c r="AW140" s="673"/>
      <c r="AX140" s="544"/>
      <c r="AY140" s="544"/>
      <c r="AZ140" s="544"/>
      <c r="BA140" s="604"/>
      <c r="BB140" s="673"/>
      <c r="BC140" s="604"/>
      <c r="BD140" s="604"/>
      <c r="BE140" s="495"/>
      <c r="BF140" s="494"/>
      <c r="BG140" s="542"/>
      <c r="BH140" s="543">
        <v>133</v>
      </c>
      <c r="BI140" s="544">
        <f t="shared" si="222"/>
        <v>0</v>
      </c>
      <c r="BJ140" s="544">
        <f t="shared" si="223"/>
        <v>0</v>
      </c>
      <c r="BK140" s="673"/>
      <c r="BL140" s="544"/>
      <c r="BM140" s="544"/>
      <c r="BN140" s="544"/>
      <c r="BO140" s="604"/>
      <c r="BP140" s="673"/>
      <c r="BQ140" s="604"/>
      <c r="BR140" s="604"/>
      <c r="BS140" s="495"/>
      <c r="BT140" s="494"/>
      <c r="BU140" s="542"/>
      <c r="BV140" s="543">
        <v>133</v>
      </c>
      <c r="BW140" s="544">
        <f t="shared" si="224"/>
        <v>0</v>
      </c>
      <c r="BX140" s="544">
        <f t="shared" si="225"/>
        <v>0</v>
      </c>
      <c r="BY140" s="673"/>
      <c r="BZ140" s="544"/>
      <c r="CA140" s="544"/>
      <c r="CB140" s="544"/>
      <c r="CC140" s="604"/>
      <c r="CD140" s="673"/>
      <c r="CE140" s="604"/>
      <c r="CF140" s="604"/>
      <c r="CG140" s="495"/>
      <c r="CH140" s="494"/>
      <c r="CI140" s="542"/>
      <c r="CJ140" s="543">
        <v>133</v>
      </c>
      <c r="CK140" s="544">
        <f t="shared" si="226"/>
        <v>0</v>
      </c>
      <c r="CL140" s="544">
        <f t="shared" si="227"/>
        <v>0</v>
      </c>
      <c r="CM140" s="673"/>
      <c r="CN140" s="544"/>
      <c r="CO140" s="544"/>
      <c r="CP140" s="544"/>
      <c r="CQ140" s="604"/>
      <c r="CR140" s="673"/>
      <c r="CS140" s="604"/>
      <c r="CT140" s="604"/>
      <c r="CU140" s="495"/>
      <c r="CV140" s="494"/>
      <c r="CW140" s="542"/>
      <c r="CX140" s="543">
        <v>133</v>
      </c>
      <c r="CY140" s="544">
        <f t="shared" si="228"/>
        <v>0</v>
      </c>
      <c r="CZ140" s="544">
        <f t="shared" si="229"/>
        <v>0</v>
      </c>
      <c r="DA140" s="673"/>
      <c r="DB140" s="544"/>
      <c r="DC140" s="544"/>
      <c r="DD140" s="544"/>
      <c r="DE140" s="604"/>
      <c r="DF140" s="673"/>
      <c r="DG140" s="604"/>
      <c r="DH140" s="604"/>
      <c r="DI140" s="495"/>
      <c r="DJ140" s="494"/>
      <c r="DK140" s="542"/>
      <c r="DL140" s="543">
        <v>133</v>
      </c>
      <c r="DM140" s="544">
        <f t="shared" si="230"/>
        <v>0</v>
      </c>
      <c r="DN140" s="544">
        <f t="shared" si="231"/>
        <v>0</v>
      </c>
      <c r="DO140" s="673"/>
      <c r="DP140" s="544"/>
      <c r="DQ140" s="544"/>
      <c r="DR140" s="544"/>
      <c r="DS140" s="604"/>
      <c r="DT140" s="673"/>
      <c r="DU140" s="604"/>
      <c r="DV140" s="604"/>
      <c r="DW140" s="495"/>
      <c r="DX140" s="494"/>
      <c r="DY140" s="542"/>
      <c r="DZ140" s="543">
        <v>133</v>
      </c>
      <c r="EA140" s="544">
        <f t="shared" si="232"/>
        <v>0</v>
      </c>
      <c r="EB140" s="544">
        <f t="shared" si="233"/>
        <v>0</v>
      </c>
      <c r="EC140" s="673"/>
      <c r="ED140" s="544"/>
      <c r="EE140" s="544"/>
      <c r="EF140" s="544"/>
      <c r="EG140" s="604"/>
      <c r="EH140" s="673"/>
      <c r="EI140" s="604"/>
      <c r="EJ140" s="604"/>
      <c r="EK140" s="495"/>
      <c r="EL140" s="494"/>
      <c r="EM140" s="542"/>
      <c r="EN140" s="543">
        <v>133</v>
      </c>
      <c r="EO140" s="544">
        <f t="shared" si="234"/>
        <v>0</v>
      </c>
      <c r="EP140" s="544">
        <f t="shared" si="235"/>
        <v>0</v>
      </c>
      <c r="EQ140" s="673"/>
      <c r="ER140" s="544"/>
      <c r="ES140" s="544"/>
      <c r="ET140" s="544"/>
      <c r="EU140" s="604"/>
      <c r="EV140" s="673"/>
      <c r="EW140" s="604"/>
      <c r="EX140" s="604"/>
      <c r="EY140" s="495"/>
      <c r="EZ140" s="622"/>
      <c r="FA140" s="542"/>
      <c r="FB140" s="543">
        <v>133</v>
      </c>
      <c r="FC140" s="544">
        <f t="shared" si="236"/>
        <v>0</v>
      </c>
      <c r="FD140" s="544">
        <f t="shared" si="237"/>
        <v>0</v>
      </c>
      <c r="FE140" s="673"/>
      <c r="FF140" s="544"/>
      <c r="FG140" s="544"/>
      <c r="FH140" s="544"/>
      <c r="FI140" s="604"/>
      <c r="FJ140" s="673"/>
      <c r="FK140" s="604"/>
      <c r="FL140" s="604"/>
      <c r="FM140" s="495"/>
      <c r="FO140" s="542"/>
      <c r="FP140" s="543">
        <v>133</v>
      </c>
      <c r="FQ140" s="544">
        <f t="shared" si="238"/>
        <v>0</v>
      </c>
      <c r="FR140" s="544">
        <f t="shared" si="239"/>
        <v>0</v>
      </c>
      <c r="FS140" s="673"/>
      <c r="FT140" s="544"/>
      <c r="FU140" s="544"/>
      <c r="FV140" s="544"/>
      <c r="FW140" s="604"/>
      <c r="FX140" s="673"/>
      <c r="FY140" s="604"/>
      <c r="FZ140" s="604"/>
      <c r="GA140" s="495"/>
      <c r="GB140" s="622"/>
      <c r="GC140" s="542"/>
      <c r="GD140" s="543">
        <v>133</v>
      </c>
      <c r="GE140" s="544">
        <f t="shared" si="240"/>
        <v>0</v>
      </c>
      <c r="GF140" s="544">
        <f t="shared" si="241"/>
        <v>0</v>
      </c>
      <c r="GG140" s="673"/>
      <c r="GH140" s="544"/>
      <c r="GI140" s="544"/>
      <c r="GJ140" s="544"/>
      <c r="GK140" s="604"/>
      <c r="GL140" s="673"/>
      <c r="GM140" s="604"/>
      <c r="GN140" s="604"/>
      <c r="GO140" s="495"/>
      <c r="GP140" s="551"/>
      <c r="GQ140" s="542"/>
      <c r="GR140" s="543">
        <v>133</v>
      </c>
      <c r="GS140" s="544">
        <f t="shared" si="242"/>
        <v>0</v>
      </c>
      <c r="GT140" s="544">
        <f t="shared" si="243"/>
        <v>0</v>
      </c>
      <c r="GU140" s="673"/>
      <c r="GV140" s="544"/>
      <c r="GW140" s="544"/>
      <c r="GX140" s="544"/>
      <c r="GY140" s="604"/>
      <c r="GZ140" s="673"/>
      <c r="HA140" s="604"/>
      <c r="HB140" s="604"/>
      <c r="HC140" s="495"/>
      <c r="HD140" s="552"/>
      <c r="HE140" s="542"/>
      <c r="HF140" s="543">
        <v>133</v>
      </c>
      <c r="HG140" s="544">
        <f t="shared" si="244"/>
        <v>0</v>
      </c>
      <c r="HH140" s="544">
        <f t="shared" si="245"/>
        <v>0</v>
      </c>
      <c r="HI140" s="673"/>
      <c r="HJ140" s="544"/>
      <c r="HK140" s="544"/>
      <c r="HL140" s="544"/>
      <c r="HM140" s="604"/>
      <c r="HN140" s="673"/>
      <c r="HO140" s="604"/>
      <c r="HP140" s="604"/>
      <c r="HQ140" s="495"/>
      <c r="HR140" s="552"/>
      <c r="HS140" s="542"/>
      <c r="HT140" s="543">
        <v>133</v>
      </c>
      <c r="HU140" s="544">
        <f t="shared" si="246"/>
        <v>0</v>
      </c>
      <c r="HV140" s="544">
        <f t="shared" si="247"/>
        <v>0</v>
      </c>
      <c r="HW140" s="673"/>
      <c r="HX140" s="544"/>
      <c r="HY140" s="544"/>
      <c r="HZ140" s="544"/>
      <c r="IA140" s="604"/>
      <c r="IB140" s="673"/>
      <c r="IC140" s="604"/>
      <c r="ID140" s="604"/>
      <c r="IE140" s="495"/>
      <c r="IF140" s="622"/>
      <c r="IG140" s="542"/>
      <c r="IH140" s="543">
        <v>133</v>
      </c>
      <c r="II140" s="544">
        <f t="shared" si="248"/>
        <v>0</v>
      </c>
      <c r="IJ140" s="544">
        <f t="shared" si="249"/>
        <v>0</v>
      </c>
      <c r="IK140" s="673"/>
      <c r="IL140" s="544"/>
      <c r="IM140" s="544"/>
      <c r="IN140" s="544"/>
      <c r="IO140" s="604"/>
      <c r="IP140" s="673"/>
      <c r="IQ140" s="604"/>
      <c r="IR140" s="604"/>
      <c r="IS140" s="495"/>
    </row>
    <row r="141" spans="1:253" s="497" customFormat="1">
      <c r="A141" s="494"/>
      <c r="B141" s="528"/>
      <c r="C141" s="542"/>
      <c r="D141" s="543">
        <v>134</v>
      </c>
      <c r="E141" s="544">
        <f t="shared" si="214"/>
        <v>0</v>
      </c>
      <c r="F141" s="544">
        <f t="shared" si="215"/>
        <v>0</v>
      </c>
      <c r="G141" s="673"/>
      <c r="H141" s="544"/>
      <c r="I141" s="544"/>
      <c r="J141" s="544"/>
      <c r="K141" s="604"/>
      <c r="L141" s="673"/>
      <c r="M141" s="604"/>
      <c r="N141" s="604"/>
      <c r="O141" s="495"/>
      <c r="P141" s="494"/>
      <c r="Q141" s="542"/>
      <c r="R141" s="543">
        <v>134</v>
      </c>
      <c r="S141" s="544">
        <f t="shared" si="216"/>
        <v>0</v>
      </c>
      <c r="T141" s="544">
        <f t="shared" si="217"/>
        <v>0</v>
      </c>
      <c r="U141" s="673"/>
      <c r="V141" s="544"/>
      <c r="W141" s="544"/>
      <c r="X141" s="544"/>
      <c r="Y141" s="604"/>
      <c r="Z141" s="673"/>
      <c r="AA141" s="604"/>
      <c r="AB141" s="604"/>
      <c r="AC141" s="495"/>
      <c r="AD141" s="494"/>
      <c r="AE141" s="542"/>
      <c r="AF141" s="543">
        <v>134</v>
      </c>
      <c r="AG141" s="544">
        <f t="shared" si="218"/>
        <v>0</v>
      </c>
      <c r="AH141" s="544">
        <f t="shared" si="219"/>
        <v>0</v>
      </c>
      <c r="AI141" s="673"/>
      <c r="AJ141" s="544"/>
      <c r="AK141" s="544"/>
      <c r="AL141" s="544"/>
      <c r="AM141" s="604"/>
      <c r="AN141" s="673"/>
      <c r="AO141" s="604"/>
      <c r="AP141" s="604"/>
      <c r="AQ141" s="495"/>
      <c r="AR141" s="494"/>
      <c r="AS141" s="542"/>
      <c r="AT141" s="543">
        <v>134</v>
      </c>
      <c r="AU141" s="544">
        <f t="shared" si="220"/>
        <v>0</v>
      </c>
      <c r="AV141" s="544">
        <f t="shared" si="221"/>
        <v>0</v>
      </c>
      <c r="AW141" s="673"/>
      <c r="AX141" s="544"/>
      <c r="AY141" s="544"/>
      <c r="AZ141" s="544"/>
      <c r="BA141" s="604"/>
      <c r="BB141" s="673"/>
      <c r="BC141" s="604"/>
      <c r="BD141" s="604"/>
      <c r="BE141" s="495"/>
      <c r="BF141" s="494"/>
      <c r="BG141" s="542"/>
      <c r="BH141" s="543">
        <v>134</v>
      </c>
      <c r="BI141" s="544">
        <f t="shared" si="222"/>
        <v>0</v>
      </c>
      <c r="BJ141" s="544">
        <f t="shared" si="223"/>
        <v>0</v>
      </c>
      <c r="BK141" s="673"/>
      <c r="BL141" s="544"/>
      <c r="BM141" s="544"/>
      <c r="BN141" s="544"/>
      <c r="BO141" s="604"/>
      <c r="BP141" s="673"/>
      <c r="BQ141" s="604"/>
      <c r="BR141" s="604"/>
      <c r="BS141" s="495"/>
      <c r="BT141" s="494"/>
      <c r="BU141" s="542"/>
      <c r="BV141" s="543">
        <v>134</v>
      </c>
      <c r="BW141" s="544">
        <f t="shared" si="224"/>
        <v>0</v>
      </c>
      <c r="BX141" s="544">
        <f t="shared" si="225"/>
        <v>0</v>
      </c>
      <c r="BY141" s="673"/>
      <c r="BZ141" s="544"/>
      <c r="CA141" s="544"/>
      <c r="CB141" s="544"/>
      <c r="CC141" s="604"/>
      <c r="CD141" s="673"/>
      <c r="CE141" s="604"/>
      <c r="CF141" s="604"/>
      <c r="CG141" s="495"/>
      <c r="CH141" s="494"/>
      <c r="CI141" s="542"/>
      <c r="CJ141" s="543">
        <v>134</v>
      </c>
      <c r="CK141" s="544">
        <f t="shared" si="226"/>
        <v>0</v>
      </c>
      <c r="CL141" s="544">
        <f t="shared" si="227"/>
        <v>0</v>
      </c>
      <c r="CM141" s="673"/>
      <c r="CN141" s="544"/>
      <c r="CO141" s="544"/>
      <c r="CP141" s="544"/>
      <c r="CQ141" s="604"/>
      <c r="CR141" s="673"/>
      <c r="CS141" s="604"/>
      <c r="CT141" s="604"/>
      <c r="CU141" s="495"/>
      <c r="CV141" s="494"/>
      <c r="CW141" s="542"/>
      <c r="CX141" s="543">
        <v>134</v>
      </c>
      <c r="CY141" s="544">
        <f t="shared" si="228"/>
        <v>0</v>
      </c>
      <c r="CZ141" s="544">
        <f t="shared" si="229"/>
        <v>0</v>
      </c>
      <c r="DA141" s="673"/>
      <c r="DB141" s="544"/>
      <c r="DC141" s="544"/>
      <c r="DD141" s="544"/>
      <c r="DE141" s="604"/>
      <c r="DF141" s="673"/>
      <c r="DG141" s="604"/>
      <c r="DH141" s="604"/>
      <c r="DI141" s="495"/>
      <c r="DJ141" s="494"/>
      <c r="DK141" s="542"/>
      <c r="DL141" s="543">
        <v>134</v>
      </c>
      <c r="DM141" s="544">
        <f t="shared" si="230"/>
        <v>0</v>
      </c>
      <c r="DN141" s="544">
        <f t="shared" si="231"/>
        <v>0</v>
      </c>
      <c r="DO141" s="673"/>
      <c r="DP141" s="544"/>
      <c r="DQ141" s="544"/>
      <c r="DR141" s="544"/>
      <c r="DS141" s="604"/>
      <c r="DT141" s="673"/>
      <c r="DU141" s="604"/>
      <c r="DV141" s="604"/>
      <c r="DW141" s="495"/>
      <c r="DX141" s="494"/>
      <c r="DY141" s="542"/>
      <c r="DZ141" s="543">
        <v>134</v>
      </c>
      <c r="EA141" s="544">
        <f t="shared" si="232"/>
        <v>0</v>
      </c>
      <c r="EB141" s="544">
        <f t="shared" si="233"/>
        <v>0</v>
      </c>
      <c r="EC141" s="673"/>
      <c r="ED141" s="544"/>
      <c r="EE141" s="544"/>
      <c r="EF141" s="544"/>
      <c r="EG141" s="604"/>
      <c r="EH141" s="673"/>
      <c r="EI141" s="604"/>
      <c r="EJ141" s="604"/>
      <c r="EK141" s="495"/>
      <c r="EL141" s="494"/>
      <c r="EM141" s="542"/>
      <c r="EN141" s="543">
        <v>134</v>
      </c>
      <c r="EO141" s="544">
        <f t="shared" si="234"/>
        <v>0</v>
      </c>
      <c r="EP141" s="544">
        <f t="shared" si="235"/>
        <v>0</v>
      </c>
      <c r="EQ141" s="673"/>
      <c r="ER141" s="544"/>
      <c r="ES141" s="544"/>
      <c r="ET141" s="544"/>
      <c r="EU141" s="604"/>
      <c r="EV141" s="673"/>
      <c r="EW141" s="604"/>
      <c r="EX141" s="604"/>
      <c r="EY141" s="495"/>
      <c r="EZ141" s="622"/>
      <c r="FA141" s="542"/>
      <c r="FB141" s="543">
        <v>134</v>
      </c>
      <c r="FC141" s="544">
        <f t="shared" si="236"/>
        <v>0</v>
      </c>
      <c r="FD141" s="544">
        <f t="shared" si="237"/>
        <v>0</v>
      </c>
      <c r="FE141" s="673"/>
      <c r="FF141" s="544"/>
      <c r="FG141" s="544"/>
      <c r="FH141" s="544"/>
      <c r="FI141" s="604"/>
      <c r="FJ141" s="673"/>
      <c r="FK141" s="604"/>
      <c r="FL141" s="604"/>
      <c r="FM141" s="495"/>
      <c r="FO141" s="542"/>
      <c r="FP141" s="543">
        <v>134</v>
      </c>
      <c r="FQ141" s="544">
        <f t="shared" si="238"/>
        <v>0</v>
      </c>
      <c r="FR141" s="544">
        <f t="shared" si="239"/>
        <v>0</v>
      </c>
      <c r="FS141" s="673"/>
      <c r="FT141" s="544"/>
      <c r="FU141" s="544"/>
      <c r="FV141" s="544"/>
      <c r="FW141" s="604"/>
      <c r="FX141" s="673"/>
      <c r="FY141" s="604"/>
      <c r="FZ141" s="604"/>
      <c r="GA141" s="495"/>
      <c r="GB141" s="622"/>
      <c r="GC141" s="542"/>
      <c r="GD141" s="543">
        <v>134</v>
      </c>
      <c r="GE141" s="544">
        <f t="shared" si="240"/>
        <v>0</v>
      </c>
      <c r="GF141" s="544">
        <f t="shared" si="241"/>
        <v>0</v>
      </c>
      <c r="GG141" s="673"/>
      <c r="GH141" s="544"/>
      <c r="GI141" s="544"/>
      <c r="GJ141" s="544"/>
      <c r="GK141" s="604"/>
      <c r="GL141" s="673"/>
      <c r="GM141" s="604"/>
      <c r="GN141" s="604"/>
      <c r="GO141" s="495"/>
      <c r="GP141" s="551"/>
      <c r="GQ141" s="542"/>
      <c r="GR141" s="543">
        <v>134</v>
      </c>
      <c r="GS141" s="544">
        <f t="shared" si="242"/>
        <v>0</v>
      </c>
      <c r="GT141" s="544">
        <f t="shared" si="243"/>
        <v>0</v>
      </c>
      <c r="GU141" s="673"/>
      <c r="GV141" s="544"/>
      <c r="GW141" s="544"/>
      <c r="GX141" s="544"/>
      <c r="GY141" s="604"/>
      <c r="GZ141" s="673"/>
      <c r="HA141" s="604"/>
      <c r="HB141" s="604"/>
      <c r="HC141" s="495"/>
      <c r="HD141" s="552"/>
      <c r="HE141" s="542"/>
      <c r="HF141" s="543">
        <v>134</v>
      </c>
      <c r="HG141" s="544">
        <f t="shared" si="244"/>
        <v>0</v>
      </c>
      <c r="HH141" s="544">
        <f t="shared" si="245"/>
        <v>0</v>
      </c>
      <c r="HI141" s="673"/>
      <c r="HJ141" s="544"/>
      <c r="HK141" s="544"/>
      <c r="HL141" s="544"/>
      <c r="HM141" s="604"/>
      <c r="HN141" s="673"/>
      <c r="HO141" s="604"/>
      <c r="HP141" s="604"/>
      <c r="HQ141" s="495"/>
      <c r="HR141" s="552"/>
      <c r="HS141" s="542"/>
      <c r="HT141" s="543">
        <v>134</v>
      </c>
      <c r="HU141" s="544">
        <f t="shared" si="246"/>
        <v>0</v>
      </c>
      <c r="HV141" s="544">
        <f t="shared" si="247"/>
        <v>0</v>
      </c>
      <c r="HW141" s="673"/>
      <c r="HX141" s="544"/>
      <c r="HY141" s="544"/>
      <c r="HZ141" s="544"/>
      <c r="IA141" s="604"/>
      <c r="IB141" s="673"/>
      <c r="IC141" s="604"/>
      <c r="ID141" s="604"/>
      <c r="IE141" s="495"/>
      <c r="IF141" s="622"/>
      <c r="IG141" s="542"/>
      <c r="IH141" s="543">
        <v>134</v>
      </c>
      <c r="II141" s="544">
        <f t="shared" si="248"/>
        <v>0</v>
      </c>
      <c r="IJ141" s="544">
        <f t="shared" si="249"/>
        <v>0</v>
      </c>
      <c r="IK141" s="673"/>
      <c r="IL141" s="544"/>
      <c r="IM141" s="544"/>
      <c r="IN141" s="544"/>
      <c r="IO141" s="604"/>
      <c r="IP141" s="673"/>
      <c r="IQ141" s="604"/>
      <c r="IR141" s="604"/>
      <c r="IS141" s="495"/>
    </row>
    <row r="142" spans="1:253" s="497" customFormat="1">
      <c r="A142" s="494"/>
      <c r="B142" s="528"/>
      <c r="C142" s="542"/>
      <c r="D142" s="543">
        <v>135</v>
      </c>
      <c r="E142" s="544">
        <f t="shared" si="214"/>
        <v>0</v>
      </c>
      <c r="F142" s="544">
        <f t="shared" si="215"/>
        <v>0</v>
      </c>
      <c r="G142" s="673"/>
      <c r="H142" s="544"/>
      <c r="I142" s="544"/>
      <c r="J142" s="544"/>
      <c r="K142" s="604"/>
      <c r="L142" s="673"/>
      <c r="M142" s="604"/>
      <c r="N142" s="604"/>
      <c r="O142" s="495"/>
      <c r="P142" s="494"/>
      <c r="Q142" s="542"/>
      <c r="R142" s="543">
        <v>135</v>
      </c>
      <c r="S142" s="544">
        <f t="shared" si="216"/>
        <v>0</v>
      </c>
      <c r="T142" s="544">
        <f t="shared" si="217"/>
        <v>0</v>
      </c>
      <c r="U142" s="673"/>
      <c r="V142" s="544"/>
      <c r="W142" s="544"/>
      <c r="X142" s="544"/>
      <c r="Y142" s="604"/>
      <c r="Z142" s="673"/>
      <c r="AA142" s="604"/>
      <c r="AB142" s="604"/>
      <c r="AC142" s="495"/>
      <c r="AD142" s="494"/>
      <c r="AE142" s="542"/>
      <c r="AF142" s="543">
        <v>135</v>
      </c>
      <c r="AG142" s="544">
        <f t="shared" si="218"/>
        <v>0</v>
      </c>
      <c r="AH142" s="544">
        <f t="shared" si="219"/>
        <v>0</v>
      </c>
      <c r="AI142" s="673"/>
      <c r="AJ142" s="544"/>
      <c r="AK142" s="544"/>
      <c r="AL142" s="544"/>
      <c r="AM142" s="604"/>
      <c r="AN142" s="673"/>
      <c r="AO142" s="604"/>
      <c r="AP142" s="604"/>
      <c r="AQ142" s="495"/>
      <c r="AR142" s="494"/>
      <c r="AS142" s="542"/>
      <c r="AT142" s="543">
        <v>135</v>
      </c>
      <c r="AU142" s="544">
        <f t="shared" si="220"/>
        <v>0</v>
      </c>
      <c r="AV142" s="544">
        <f t="shared" si="221"/>
        <v>0</v>
      </c>
      <c r="AW142" s="673"/>
      <c r="AX142" s="544"/>
      <c r="AY142" s="544"/>
      <c r="AZ142" s="544"/>
      <c r="BA142" s="604"/>
      <c r="BB142" s="673"/>
      <c r="BC142" s="604"/>
      <c r="BD142" s="604"/>
      <c r="BE142" s="495"/>
      <c r="BF142" s="494"/>
      <c r="BG142" s="542"/>
      <c r="BH142" s="543">
        <v>135</v>
      </c>
      <c r="BI142" s="544">
        <f t="shared" si="222"/>
        <v>0</v>
      </c>
      <c r="BJ142" s="544">
        <f t="shared" si="223"/>
        <v>0</v>
      </c>
      <c r="BK142" s="673"/>
      <c r="BL142" s="544"/>
      <c r="BM142" s="544"/>
      <c r="BN142" s="544"/>
      <c r="BO142" s="604"/>
      <c r="BP142" s="673"/>
      <c r="BQ142" s="604"/>
      <c r="BR142" s="604"/>
      <c r="BS142" s="495"/>
      <c r="BT142" s="494"/>
      <c r="BU142" s="542"/>
      <c r="BV142" s="543">
        <v>135</v>
      </c>
      <c r="BW142" s="544">
        <f t="shared" si="224"/>
        <v>0</v>
      </c>
      <c r="BX142" s="544">
        <f t="shared" si="225"/>
        <v>0</v>
      </c>
      <c r="BY142" s="673"/>
      <c r="BZ142" s="544"/>
      <c r="CA142" s="544"/>
      <c r="CB142" s="544"/>
      <c r="CC142" s="604"/>
      <c r="CD142" s="673"/>
      <c r="CE142" s="604"/>
      <c r="CF142" s="604"/>
      <c r="CG142" s="495"/>
      <c r="CH142" s="494"/>
      <c r="CI142" s="542"/>
      <c r="CJ142" s="543">
        <v>135</v>
      </c>
      <c r="CK142" s="544">
        <f t="shared" si="226"/>
        <v>0</v>
      </c>
      <c r="CL142" s="544">
        <f t="shared" si="227"/>
        <v>0</v>
      </c>
      <c r="CM142" s="673"/>
      <c r="CN142" s="544"/>
      <c r="CO142" s="544"/>
      <c r="CP142" s="544"/>
      <c r="CQ142" s="604"/>
      <c r="CR142" s="673"/>
      <c r="CS142" s="604"/>
      <c r="CT142" s="604"/>
      <c r="CU142" s="495"/>
      <c r="CV142" s="494"/>
      <c r="CW142" s="542"/>
      <c r="CX142" s="543">
        <v>135</v>
      </c>
      <c r="CY142" s="544">
        <f t="shared" si="228"/>
        <v>0</v>
      </c>
      <c r="CZ142" s="544">
        <f t="shared" si="229"/>
        <v>0</v>
      </c>
      <c r="DA142" s="673"/>
      <c r="DB142" s="544"/>
      <c r="DC142" s="544"/>
      <c r="DD142" s="544"/>
      <c r="DE142" s="604"/>
      <c r="DF142" s="673"/>
      <c r="DG142" s="604"/>
      <c r="DH142" s="604"/>
      <c r="DI142" s="495"/>
      <c r="DJ142" s="494"/>
      <c r="DK142" s="542"/>
      <c r="DL142" s="543">
        <v>135</v>
      </c>
      <c r="DM142" s="544">
        <f t="shared" si="230"/>
        <v>0</v>
      </c>
      <c r="DN142" s="544">
        <f t="shared" si="231"/>
        <v>0</v>
      </c>
      <c r="DO142" s="673"/>
      <c r="DP142" s="544"/>
      <c r="DQ142" s="544"/>
      <c r="DR142" s="544"/>
      <c r="DS142" s="604"/>
      <c r="DT142" s="673"/>
      <c r="DU142" s="604"/>
      <c r="DV142" s="604"/>
      <c r="DW142" s="495"/>
      <c r="DX142" s="494"/>
      <c r="DY142" s="542"/>
      <c r="DZ142" s="543">
        <v>135</v>
      </c>
      <c r="EA142" s="544">
        <f t="shared" si="232"/>
        <v>0</v>
      </c>
      <c r="EB142" s="544">
        <f t="shared" si="233"/>
        <v>0</v>
      </c>
      <c r="EC142" s="673"/>
      <c r="ED142" s="544"/>
      <c r="EE142" s="544"/>
      <c r="EF142" s="544"/>
      <c r="EG142" s="604"/>
      <c r="EH142" s="673"/>
      <c r="EI142" s="604"/>
      <c r="EJ142" s="604"/>
      <c r="EK142" s="495"/>
      <c r="EL142" s="494"/>
      <c r="EM142" s="542"/>
      <c r="EN142" s="543">
        <v>135</v>
      </c>
      <c r="EO142" s="544">
        <f t="shared" si="234"/>
        <v>0</v>
      </c>
      <c r="EP142" s="544">
        <f t="shared" si="235"/>
        <v>0</v>
      </c>
      <c r="EQ142" s="673"/>
      <c r="ER142" s="544"/>
      <c r="ES142" s="544"/>
      <c r="ET142" s="544"/>
      <c r="EU142" s="604"/>
      <c r="EV142" s="673"/>
      <c r="EW142" s="604"/>
      <c r="EX142" s="604"/>
      <c r="EY142" s="495"/>
      <c r="EZ142" s="622"/>
      <c r="FA142" s="542"/>
      <c r="FB142" s="543">
        <v>135</v>
      </c>
      <c r="FC142" s="544">
        <f t="shared" si="236"/>
        <v>0</v>
      </c>
      <c r="FD142" s="544">
        <f t="shared" si="237"/>
        <v>0</v>
      </c>
      <c r="FE142" s="673"/>
      <c r="FF142" s="544"/>
      <c r="FG142" s="544"/>
      <c r="FH142" s="544"/>
      <c r="FI142" s="604"/>
      <c r="FJ142" s="673"/>
      <c r="FK142" s="604"/>
      <c r="FL142" s="604"/>
      <c r="FM142" s="495"/>
      <c r="FO142" s="542"/>
      <c r="FP142" s="543">
        <v>135</v>
      </c>
      <c r="FQ142" s="544">
        <f t="shared" si="238"/>
        <v>0</v>
      </c>
      <c r="FR142" s="544">
        <f t="shared" si="239"/>
        <v>0</v>
      </c>
      <c r="FS142" s="673"/>
      <c r="FT142" s="544"/>
      <c r="FU142" s="544"/>
      <c r="FV142" s="544"/>
      <c r="FW142" s="604"/>
      <c r="FX142" s="673"/>
      <c r="FY142" s="604"/>
      <c r="FZ142" s="604"/>
      <c r="GA142" s="495"/>
      <c r="GB142" s="622"/>
      <c r="GC142" s="542"/>
      <c r="GD142" s="543">
        <v>135</v>
      </c>
      <c r="GE142" s="544">
        <f t="shared" si="240"/>
        <v>0</v>
      </c>
      <c r="GF142" s="544">
        <f t="shared" si="241"/>
        <v>0</v>
      </c>
      <c r="GG142" s="673"/>
      <c r="GH142" s="544"/>
      <c r="GI142" s="544"/>
      <c r="GJ142" s="544"/>
      <c r="GK142" s="604"/>
      <c r="GL142" s="673"/>
      <c r="GM142" s="604"/>
      <c r="GN142" s="604"/>
      <c r="GO142" s="495"/>
      <c r="GP142" s="551"/>
      <c r="GQ142" s="542"/>
      <c r="GR142" s="543">
        <v>135</v>
      </c>
      <c r="GS142" s="544">
        <f t="shared" si="242"/>
        <v>0</v>
      </c>
      <c r="GT142" s="544">
        <f t="shared" si="243"/>
        <v>0</v>
      </c>
      <c r="GU142" s="673"/>
      <c r="GV142" s="544"/>
      <c r="GW142" s="544"/>
      <c r="GX142" s="544"/>
      <c r="GY142" s="604"/>
      <c r="GZ142" s="673"/>
      <c r="HA142" s="604"/>
      <c r="HB142" s="604"/>
      <c r="HC142" s="495"/>
      <c r="HD142" s="552"/>
      <c r="HE142" s="542"/>
      <c r="HF142" s="543">
        <v>135</v>
      </c>
      <c r="HG142" s="544">
        <f t="shared" si="244"/>
        <v>0</v>
      </c>
      <c r="HH142" s="544">
        <f t="shared" si="245"/>
        <v>0</v>
      </c>
      <c r="HI142" s="673"/>
      <c r="HJ142" s="544"/>
      <c r="HK142" s="544"/>
      <c r="HL142" s="544"/>
      <c r="HM142" s="604"/>
      <c r="HN142" s="673"/>
      <c r="HO142" s="604"/>
      <c r="HP142" s="604"/>
      <c r="HQ142" s="495"/>
      <c r="HR142" s="552"/>
      <c r="HS142" s="542"/>
      <c r="HT142" s="543">
        <v>135</v>
      </c>
      <c r="HU142" s="544">
        <f t="shared" si="246"/>
        <v>0</v>
      </c>
      <c r="HV142" s="544">
        <f t="shared" si="247"/>
        <v>0</v>
      </c>
      <c r="HW142" s="673"/>
      <c r="HX142" s="544"/>
      <c r="HY142" s="544"/>
      <c r="HZ142" s="544"/>
      <c r="IA142" s="604"/>
      <c r="IB142" s="673"/>
      <c r="IC142" s="604"/>
      <c r="ID142" s="604"/>
      <c r="IE142" s="495"/>
      <c r="IF142" s="622"/>
      <c r="IG142" s="542"/>
      <c r="IH142" s="543">
        <v>135</v>
      </c>
      <c r="II142" s="544">
        <f t="shared" si="248"/>
        <v>0</v>
      </c>
      <c r="IJ142" s="544">
        <f t="shared" si="249"/>
        <v>0</v>
      </c>
      <c r="IK142" s="673"/>
      <c r="IL142" s="544"/>
      <c r="IM142" s="544"/>
      <c r="IN142" s="544"/>
      <c r="IO142" s="604"/>
      <c r="IP142" s="673"/>
      <c r="IQ142" s="604"/>
      <c r="IR142" s="604"/>
      <c r="IS142" s="495"/>
    </row>
    <row r="143" spans="1:253" s="497" customFormat="1">
      <c r="A143" s="494"/>
      <c r="B143" s="528"/>
      <c r="C143" s="542"/>
      <c r="D143" s="543">
        <v>136</v>
      </c>
      <c r="E143" s="544">
        <f t="shared" si="214"/>
        <v>0</v>
      </c>
      <c r="F143" s="544">
        <f t="shared" si="215"/>
        <v>0</v>
      </c>
      <c r="G143" s="673"/>
      <c r="H143" s="544"/>
      <c r="I143" s="544"/>
      <c r="J143" s="544"/>
      <c r="K143" s="604"/>
      <c r="L143" s="673"/>
      <c r="M143" s="604"/>
      <c r="N143" s="604"/>
      <c r="O143" s="495"/>
      <c r="P143" s="494"/>
      <c r="Q143" s="542"/>
      <c r="R143" s="543">
        <v>136</v>
      </c>
      <c r="S143" s="544">
        <f t="shared" si="216"/>
        <v>0</v>
      </c>
      <c r="T143" s="544">
        <f t="shared" si="217"/>
        <v>0</v>
      </c>
      <c r="U143" s="673"/>
      <c r="V143" s="544"/>
      <c r="W143" s="544"/>
      <c r="X143" s="544"/>
      <c r="Y143" s="604"/>
      <c r="Z143" s="673"/>
      <c r="AA143" s="604"/>
      <c r="AB143" s="604"/>
      <c r="AC143" s="495"/>
      <c r="AD143" s="494"/>
      <c r="AE143" s="542"/>
      <c r="AF143" s="543">
        <v>136</v>
      </c>
      <c r="AG143" s="544">
        <f t="shared" si="218"/>
        <v>0</v>
      </c>
      <c r="AH143" s="544">
        <f t="shared" si="219"/>
        <v>0</v>
      </c>
      <c r="AI143" s="673"/>
      <c r="AJ143" s="544"/>
      <c r="AK143" s="544"/>
      <c r="AL143" s="544"/>
      <c r="AM143" s="604"/>
      <c r="AN143" s="673"/>
      <c r="AO143" s="604"/>
      <c r="AP143" s="604"/>
      <c r="AQ143" s="495"/>
      <c r="AR143" s="494"/>
      <c r="AS143" s="542"/>
      <c r="AT143" s="543">
        <v>136</v>
      </c>
      <c r="AU143" s="544">
        <f t="shared" si="220"/>
        <v>0</v>
      </c>
      <c r="AV143" s="544">
        <f t="shared" si="221"/>
        <v>0</v>
      </c>
      <c r="AW143" s="673"/>
      <c r="AX143" s="544"/>
      <c r="AY143" s="544"/>
      <c r="AZ143" s="544"/>
      <c r="BA143" s="604"/>
      <c r="BB143" s="673"/>
      <c r="BC143" s="604"/>
      <c r="BD143" s="604"/>
      <c r="BE143" s="495"/>
      <c r="BF143" s="494"/>
      <c r="BG143" s="542"/>
      <c r="BH143" s="543">
        <v>136</v>
      </c>
      <c r="BI143" s="544">
        <f t="shared" si="222"/>
        <v>0</v>
      </c>
      <c r="BJ143" s="544">
        <f t="shared" si="223"/>
        <v>0</v>
      </c>
      <c r="BK143" s="673"/>
      <c r="BL143" s="544"/>
      <c r="BM143" s="544"/>
      <c r="BN143" s="544"/>
      <c r="BO143" s="604"/>
      <c r="BP143" s="673"/>
      <c r="BQ143" s="604"/>
      <c r="BR143" s="604"/>
      <c r="BS143" s="495"/>
      <c r="BT143" s="494"/>
      <c r="BU143" s="542"/>
      <c r="BV143" s="543">
        <v>136</v>
      </c>
      <c r="BW143" s="544">
        <f t="shared" si="224"/>
        <v>0</v>
      </c>
      <c r="BX143" s="544">
        <f t="shared" si="225"/>
        <v>0</v>
      </c>
      <c r="BY143" s="673"/>
      <c r="BZ143" s="544"/>
      <c r="CA143" s="544"/>
      <c r="CB143" s="544"/>
      <c r="CC143" s="604"/>
      <c r="CD143" s="673"/>
      <c r="CE143" s="604"/>
      <c r="CF143" s="604"/>
      <c r="CG143" s="495"/>
      <c r="CH143" s="494"/>
      <c r="CI143" s="542"/>
      <c r="CJ143" s="543">
        <v>136</v>
      </c>
      <c r="CK143" s="544">
        <f t="shared" si="226"/>
        <v>0</v>
      </c>
      <c r="CL143" s="544">
        <f t="shared" si="227"/>
        <v>0</v>
      </c>
      <c r="CM143" s="673"/>
      <c r="CN143" s="544"/>
      <c r="CO143" s="544"/>
      <c r="CP143" s="544"/>
      <c r="CQ143" s="604"/>
      <c r="CR143" s="673"/>
      <c r="CS143" s="604"/>
      <c r="CT143" s="604"/>
      <c r="CU143" s="495"/>
      <c r="CV143" s="494"/>
      <c r="CW143" s="542"/>
      <c r="CX143" s="543">
        <v>136</v>
      </c>
      <c r="CY143" s="544">
        <f t="shared" si="228"/>
        <v>0</v>
      </c>
      <c r="CZ143" s="544">
        <f t="shared" si="229"/>
        <v>0</v>
      </c>
      <c r="DA143" s="673"/>
      <c r="DB143" s="544"/>
      <c r="DC143" s="544"/>
      <c r="DD143" s="544"/>
      <c r="DE143" s="604"/>
      <c r="DF143" s="673"/>
      <c r="DG143" s="604"/>
      <c r="DH143" s="604"/>
      <c r="DI143" s="495"/>
      <c r="DJ143" s="494"/>
      <c r="DK143" s="542"/>
      <c r="DL143" s="543">
        <v>136</v>
      </c>
      <c r="DM143" s="544">
        <f t="shared" si="230"/>
        <v>0</v>
      </c>
      <c r="DN143" s="544">
        <f t="shared" si="231"/>
        <v>0</v>
      </c>
      <c r="DO143" s="673"/>
      <c r="DP143" s="544"/>
      <c r="DQ143" s="544"/>
      <c r="DR143" s="544"/>
      <c r="DS143" s="604"/>
      <c r="DT143" s="673"/>
      <c r="DU143" s="604"/>
      <c r="DV143" s="604"/>
      <c r="DW143" s="495"/>
      <c r="DX143" s="494"/>
      <c r="DY143" s="542"/>
      <c r="DZ143" s="543">
        <v>136</v>
      </c>
      <c r="EA143" s="544">
        <f t="shared" si="232"/>
        <v>0</v>
      </c>
      <c r="EB143" s="544">
        <f t="shared" si="233"/>
        <v>0</v>
      </c>
      <c r="EC143" s="673"/>
      <c r="ED143" s="544"/>
      <c r="EE143" s="544"/>
      <c r="EF143" s="544"/>
      <c r="EG143" s="604"/>
      <c r="EH143" s="673"/>
      <c r="EI143" s="604"/>
      <c r="EJ143" s="604"/>
      <c r="EK143" s="495"/>
      <c r="EL143" s="494"/>
      <c r="EM143" s="542"/>
      <c r="EN143" s="543">
        <v>136</v>
      </c>
      <c r="EO143" s="544">
        <f t="shared" si="234"/>
        <v>0</v>
      </c>
      <c r="EP143" s="544">
        <f t="shared" si="235"/>
        <v>0</v>
      </c>
      <c r="EQ143" s="673"/>
      <c r="ER143" s="544"/>
      <c r="ES143" s="544"/>
      <c r="ET143" s="544"/>
      <c r="EU143" s="604"/>
      <c r="EV143" s="673"/>
      <c r="EW143" s="604"/>
      <c r="EX143" s="604"/>
      <c r="EY143" s="495"/>
      <c r="EZ143" s="622"/>
      <c r="FA143" s="542"/>
      <c r="FB143" s="543">
        <v>136</v>
      </c>
      <c r="FC143" s="544">
        <f t="shared" si="236"/>
        <v>0</v>
      </c>
      <c r="FD143" s="544">
        <f t="shared" si="237"/>
        <v>0</v>
      </c>
      <c r="FE143" s="673"/>
      <c r="FF143" s="544"/>
      <c r="FG143" s="544"/>
      <c r="FH143" s="544"/>
      <c r="FI143" s="604"/>
      <c r="FJ143" s="673"/>
      <c r="FK143" s="604"/>
      <c r="FL143" s="604"/>
      <c r="FM143" s="495"/>
      <c r="FO143" s="542"/>
      <c r="FP143" s="543">
        <v>136</v>
      </c>
      <c r="FQ143" s="544">
        <f t="shared" si="238"/>
        <v>0</v>
      </c>
      <c r="FR143" s="544">
        <f t="shared" si="239"/>
        <v>0</v>
      </c>
      <c r="FS143" s="673"/>
      <c r="FT143" s="544"/>
      <c r="FU143" s="544"/>
      <c r="FV143" s="544"/>
      <c r="FW143" s="604"/>
      <c r="FX143" s="673"/>
      <c r="FY143" s="604"/>
      <c r="FZ143" s="604"/>
      <c r="GA143" s="495"/>
      <c r="GB143" s="622"/>
      <c r="GC143" s="542"/>
      <c r="GD143" s="543">
        <v>136</v>
      </c>
      <c r="GE143" s="544">
        <f t="shared" si="240"/>
        <v>0</v>
      </c>
      <c r="GF143" s="544">
        <f t="shared" si="241"/>
        <v>0</v>
      </c>
      <c r="GG143" s="673"/>
      <c r="GH143" s="544"/>
      <c r="GI143" s="544"/>
      <c r="GJ143" s="544"/>
      <c r="GK143" s="604"/>
      <c r="GL143" s="673"/>
      <c r="GM143" s="604"/>
      <c r="GN143" s="604"/>
      <c r="GO143" s="495"/>
      <c r="GP143" s="551"/>
      <c r="GQ143" s="542"/>
      <c r="GR143" s="543">
        <v>136</v>
      </c>
      <c r="GS143" s="544">
        <f t="shared" si="242"/>
        <v>0</v>
      </c>
      <c r="GT143" s="544">
        <f t="shared" si="243"/>
        <v>0</v>
      </c>
      <c r="GU143" s="673"/>
      <c r="GV143" s="544"/>
      <c r="GW143" s="544"/>
      <c r="GX143" s="544"/>
      <c r="GY143" s="604"/>
      <c r="GZ143" s="673"/>
      <c r="HA143" s="604"/>
      <c r="HB143" s="604"/>
      <c r="HC143" s="495"/>
      <c r="HD143" s="552"/>
      <c r="HE143" s="542"/>
      <c r="HF143" s="543">
        <v>136</v>
      </c>
      <c r="HG143" s="544">
        <f t="shared" si="244"/>
        <v>0</v>
      </c>
      <c r="HH143" s="544">
        <f t="shared" si="245"/>
        <v>0</v>
      </c>
      <c r="HI143" s="673"/>
      <c r="HJ143" s="544"/>
      <c r="HK143" s="544"/>
      <c r="HL143" s="544"/>
      <c r="HM143" s="604"/>
      <c r="HN143" s="673"/>
      <c r="HO143" s="604"/>
      <c r="HP143" s="604"/>
      <c r="HQ143" s="495"/>
      <c r="HR143" s="552"/>
      <c r="HS143" s="542"/>
      <c r="HT143" s="543">
        <v>136</v>
      </c>
      <c r="HU143" s="544">
        <f t="shared" si="246"/>
        <v>0</v>
      </c>
      <c r="HV143" s="544">
        <f t="shared" si="247"/>
        <v>0</v>
      </c>
      <c r="HW143" s="673"/>
      <c r="HX143" s="544"/>
      <c r="HY143" s="544"/>
      <c r="HZ143" s="544"/>
      <c r="IA143" s="604"/>
      <c r="IB143" s="673"/>
      <c r="IC143" s="604"/>
      <c r="ID143" s="604"/>
      <c r="IE143" s="495"/>
      <c r="IF143" s="622"/>
      <c r="IG143" s="542"/>
      <c r="IH143" s="543">
        <v>136</v>
      </c>
      <c r="II143" s="544">
        <f t="shared" si="248"/>
        <v>0</v>
      </c>
      <c r="IJ143" s="544">
        <f t="shared" si="249"/>
        <v>0</v>
      </c>
      <c r="IK143" s="673"/>
      <c r="IL143" s="544"/>
      <c r="IM143" s="544"/>
      <c r="IN143" s="544"/>
      <c r="IO143" s="604"/>
      <c r="IP143" s="673"/>
      <c r="IQ143" s="604"/>
      <c r="IR143" s="604"/>
      <c r="IS143" s="495"/>
    </row>
    <row r="144" spans="1:253" s="497" customFormat="1">
      <c r="A144" s="494"/>
      <c r="B144" s="528"/>
      <c r="C144" s="674"/>
      <c r="D144" s="543">
        <v>137</v>
      </c>
      <c r="E144" s="544">
        <f t="shared" si="214"/>
        <v>0</v>
      </c>
      <c r="F144" s="544">
        <f t="shared" si="215"/>
        <v>0</v>
      </c>
      <c r="G144" s="673"/>
      <c r="H144" s="544"/>
      <c r="I144" s="544"/>
      <c r="J144" s="544"/>
      <c r="K144" s="604"/>
      <c r="L144" s="673"/>
      <c r="M144" s="604"/>
      <c r="N144" s="604"/>
      <c r="O144" s="495"/>
      <c r="P144" s="494"/>
      <c r="Q144" s="674"/>
      <c r="R144" s="543">
        <v>137</v>
      </c>
      <c r="S144" s="544">
        <f t="shared" si="216"/>
        <v>0</v>
      </c>
      <c r="T144" s="544">
        <f t="shared" si="217"/>
        <v>0</v>
      </c>
      <c r="U144" s="673"/>
      <c r="V144" s="544"/>
      <c r="W144" s="544"/>
      <c r="X144" s="544"/>
      <c r="Y144" s="604"/>
      <c r="Z144" s="673"/>
      <c r="AA144" s="604"/>
      <c r="AB144" s="604"/>
      <c r="AC144" s="495"/>
      <c r="AD144" s="494"/>
      <c r="AE144" s="674"/>
      <c r="AF144" s="543">
        <v>137</v>
      </c>
      <c r="AG144" s="544">
        <f t="shared" si="218"/>
        <v>0</v>
      </c>
      <c r="AH144" s="544">
        <f t="shared" si="219"/>
        <v>0</v>
      </c>
      <c r="AI144" s="673"/>
      <c r="AJ144" s="544"/>
      <c r="AK144" s="544"/>
      <c r="AL144" s="544"/>
      <c r="AM144" s="604"/>
      <c r="AN144" s="673"/>
      <c r="AO144" s="604"/>
      <c r="AP144" s="604"/>
      <c r="AQ144" s="495"/>
      <c r="AR144" s="494"/>
      <c r="AS144" s="674"/>
      <c r="AT144" s="543">
        <v>137</v>
      </c>
      <c r="AU144" s="544">
        <f t="shared" si="220"/>
        <v>0</v>
      </c>
      <c r="AV144" s="544">
        <f t="shared" si="221"/>
        <v>0</v>
      </c>
      <c r="AW144" s="673"/>
      <c r="AX144" s="544"/>
      <c r="AY144" s="544"/>
      <c r="AZ144" s="544"/>
      <c r="BA144" s="604"/>
      <c r="BB144" s="673"/>
      <c r="BC144" s="604"/>
      <c r="BD144" s="604"/>
      <c r="BE144" s="495"/>
      <c r="BF144" s="494"/>
      <c r="BG144" s="674"/>
      <c r="BH144" s="543">
        <v>137</v>
      </c>
      <c r="BI144" s="544">
        <f t="shared" si="222"/>
        <v>0</v>
      </c>
      <c r="BJ144" s="544">
        <f t="shared" si="223"/>
        <v>0</v>
      </c>
      <c r="BK144" s="673"/>
      <c r="BL144" s="544"/>
      <c r="BM144" s="544"/>
      <c r="BN144" s="544"/>
      <c r="BO144" s="604"/>
      <c r="BP144" s="673"/>
      <c r="BQ144" s="604"/>
      <c r="BR144" s="604"/>
      <c r="BS144" s="495"/>
      <c r="BT144" s="494"/>
      <c r="BU144" s="674"/>
      <c r="BV144" s="543">
        <v>137</v>
      </c>
      <c r="BW144" s="544">
        <f t="shared" si="224"/>
        <v>0</v>
      </c>
      <c r="BX144" s="544">
        <f t="shared" si="225"/>
        <v>0</v>
      </c>
      <c r="BY144" s="673"/>
      <c r="BZ144" s="544"/>
      <c r="CA144" s="544"/>
      <c r="CB144" s="544"/>
      <c r="CC144" s="604"/>
      <c r="CD144" s="673"/>
      <c r="CE144" s="604"/>
      <c r="CF144" s="604"/>
      <c r="CG144" s="495"/>
      <c r="CH144" s="494"/>
      <c r="CI144" s="674"/>
      <c r="CJ144" s="543">
        <v>137</v>
      </c>
      <c r="CK144" s="544">
        <f t="shared" si="226"/>
        <v>0</v>
      </c>
      <c r="CL144" s="544">
        <f t="shared" si="227"/>
        <v>0</v>
      </c>
      <c r="CM144" s="673"/>
      <c r="CN144" s="544"/>
      <c r="CO144" s="544"/>
      <c r="CP144" s="544"/>
      <c r="CQ144" s="604"/>
      <c r="CR144" s="673"/>
      <c r="CS144" s="604"/>
      <c r="CT144" s="604"/>
      <c r="CU144" s="495"/>
      <c r="CV144" s="494"/>
      <c r="CW144" s="674"/>
      <c r="CX144" s="543">
        <v>137</v>
      </c>
      <c r="CY144" s="544">
        <f t="shared" si="228"/>
        <v>0</v>
      </c>
      <c r="CZ144" s="544">
        <f t="shared" si="229"/>
        <v>0</v>
      </c>
      <c r="DA144" s="673"/>
      <c r="DB144" s="544"/>
      <c r="DC144" s="544"/>
      <c r="DD144" s="544"/>
      <c r="DE144" s="604"/>
      <c r="DF144" s="673"/>
      <c r="DG144" s="604"/>
      <c r="DH144" s="604"/>
      <c r="DI144" s="495"/>
      <c r="DJ144" s="494"/>
      <c r="DK144" s="674"/>
      <c r="DL144" s="543">
        <v>137</v>
      </c>
      <c r="DM144" s="544">
        <f t="shared" si="230"/>
        <v>0</v>
      </c>
      <c r="DN144" s="544">
        <f t="shared" si="231"/>
        <v>0</v>
      </c>
      <c r="DO144" s="673"/>
      <c r="DP144" s="544"/>
      <c r="DQ144" s="544"/>
      <c r="DR144" s="544"/>
      <c r="DS144" s="604"/>
      <c r="DT144" s="673"/>
      <c r="DU144" s="604"/>
      <c r="DV144" s="604"/>
      <c r="DW144" s="495"/>
      <c r="DX144" s="494"/>
      <c r="DY144" s="674"/>
      <c r="DZ144" s="543">
        <v>137</v>
      </c>
      <c r="EA144" s="544">
        <f t="shared" si="232"/>
        <v>0</v>
      </c>
      <c r="EB144" s="544">
        <f t="shared" si="233"/>
        <v>0</v>
      </c>
      <c r="EC144" s="673"/>
      <c r="ED144" s="544"/>
      <c r="EE144" s="544"/>
      <c r="EF144" s="544"/>
      <c r="EG144" s="604"/>
      <c r="EH144" s="673"/>
      <c r="EI144" s="604"/>
      <c r="EJ144" s="604"/>
      <c r="EK144" s="495"/>
      <c r="EL144" s="494"/>
      <c r="EM144" s="674"/>
      <c r="EN144" s="543">
        <v>137</v>
      </c>
      <c r="EO144" s="544">
        <f t="shared" si="234"/>
        <v>0</v>
      </c>
      <c r="EP144" s="544">
        <f t="shared" si="235"/>
        <v>0</v>
      </c>
      <c r="EQ144" s="673"/>
      <c r="ER144" s="544"/>
      <c r="ES144" s="544"/>
      <c r="ET144" s="544"/>
      <c r="EU144" s="604"/>
      <c r="EV144" s="673"/>
      <c r="EW144" s="604"/>
      <c r="EX144" s="604"/>
      <c r="EY144" s="495"/>
      <c r="EZ144" s="675"/>
      <c r="FA144" s="674"/>
      <c r="FB144" s="543">
        <v>137</v>
      </c>
      <c r="FC144" s="544">
        <f t="shared" si="236"/>
        <v>0</v>
      </c>
      <c r="FD144" s="544">
        <f t="shared" si="237"/>
        <v>0</v>
      </c>
      <c r="FE144" s="673"/>
      <c r="FF144" s="544"/>
      <c r="FG144" s="544"/>
      <c r="FH144" s="544"/>
      <c r="FI144" s="604"/>
      <c r="FJ144" s="673"/>
      <c r="FK144" s="604"/>
      <c r="FL144" s="604"/>
      <c r="FM144" s="495"/>
      <c r="FO144" s="674"/>
      <c r="FP144" s="543">
        <v>137</v>
      </c>
      <c r="FQ144" s="544">
        <f t="shared" si="238"/>
        <v>0</v>
      </c>
      <c r="FR144" s="544">
        <f t="shared" si="239"/>
        <v>0</v>
      </c>
      <c r="FS144" s="673"/>
      <c r="FT144" s="544"/>
      <c r="FU144" s="544"/>
      <c r="FV144" s="544"/>
      <c r="FW144" s="604"/>
      <c r="FX144" s="673"/>
      <c r="FY144" s="604"/>
      <c r="FZ144" s="604"/>
      <c r="GA144" s="495"/>
      <c r="GB144" s="675"/>
      <c r="GC144" s="674"/>
      <c r="GD144" s="543">
        <v>137</v>
      </c>
      <c r="GE144" s="544">
        <f t="shared" si="240"/>
        <v>0</v>
      </c>
      <c r="GF144" s="544">
        <f t="shared" si="241"/>
        <v>0</v>
      </c>
      <c r="GG144" s="673"/>
      <c r="GH144" s="544"/>
      <c r="GI144" s="544"/>
      <c r="GJ144" s="544"/>
      <c r="GK144" s="604"/>
      <c r="GL144" s="673"/>
      <c r="GM144" s="604"/>
      <c r="GN144" s="604"/>
      <c r="GO144" s="495"/>
      <c r="GP144" s="551"/>
      <c r="GQ144" s="674"/>
      <c r="GR144" s="543">
        <v>137</v>
      </c>
      <c r="GS144" s="544">
        <f t="shared" si="242"/>
        <v>0</v>
      </c>
      <c r="GT144" s="544">
        <f t="shared" si="243"/>
        <v>0</v>
      </c>
      <c r="GU144" s="673"/>
      <c r="GV144" s="544"/>
      <c r="GW144" s="544"/>
      <c r="GX144" s="544"/>
      <c r="GY144" s="604"/>
      <c r="GZ144" s="673"/>
      <c r="HA144" s="604"/>
      <c r="HB144" s="604"/>
      <c r="HC144" s="495"/>
      <c r="HD144" s="552"/>
      <c r="HE144" s="674"/>
      <c r="HF144" s="543">
        <v>137</v>
      </c>
      <c r="HG144" s="544">
        <f t="shared" si="244"/>
        <v>0</v>
      </c>
      <c r="HH144" s="544">
        <f t="shared" si="245"/>
        <v>0</v>
      </c>
      <c r="HI144" s="673"/>
      <c r="HJ144" s="544"/>
      <c r="HK144" s="544"/>
      <c r="HL144" s="544"/>
      <c r="HM144" s="604"/>
      <c r="HN144" s="673"/>
      <c r="HO144" s="604"/>
      <c r="HP144" s="604"/>
      <c r="HQ144" s="495"/>
      <c r="HR144" s="552"/>
      <c r="HS144" s="674"/>
      <c r="HT144" s="543">
        <v>137</v>
      </c>
      <c r="HU144" s="544">
        <f t="shared" si="246"/>
        <v>0</v>
      </c>
      <c r="HV144" s="544">
        <f t="shared" si="247"/>
        <v>0</v>
      </c>
      <c r="HW144" s="673"/>
      <c r="HX144" s="544"/>
      <c r="HY144" s="544"/>
      <c r="HZ144" s="544"/>
      <c r="IA144" s="604"/>
      <c r="IB144" s="673"/>
      <c r="IC144" s="604"/>
      <c r="ID144" s="604"/>
      <c r="IE144" s="495"/>
      <c r="IF144" s="622"/>
      <c r="IG144" s="674"/>
      <c r="IH144" s="543">
        <v>137</v>
      </c>
      <c r="II144" s="544">
        <f t="shared" si="248"/>
        <v>0</v>
      </c>
      <c r="IJ144" s="544">
        <f t="shared" si="249"/>
        <v>0</v>
      </c>
      <c r="IK144" s="673"/>
      <c r="IL144" s="544"/>
      <c r="IM144" s="544"/>
      <c r="IN144" s="544"/>
      <c r="IO144" s="604"/>
      <c r="IP144" s="673"/>
      <c r="IQ144" s="604"/>
      <c r="IR144" s="604"/>
      <c r="IS144" s="495"/>
    </row>
    <row r="145" spans="1:253" s="497" customFormat="1">
      <c r="A145" s="494"/>
      <c r="B145" s="528"/>
      <c r="C145" s="674"/>
      <c r="D145" s="543">
        <v>138</v>
      </c>
      <c r="E145" s="544">
        <f t="shared" si="214"/>
        <v>0</v>
      </c>
      <c r="F145" s="544">
        <f t="shared" si="215"/>
        <v>0</v>
      </c>
      <c r="G145" s="673"/>
      <c r="H145" s="544"/>
      <c r="I145" s="544"/>
      <c r="J145" s="544"/>
      <c r="K145" s="604"/>
      <c r="L145" s="673"/>
      <c r="M145" s="604"/>
      <c r="N145" s="604"/>
      <c r="O145" s="495"/>
      <c r="P145" s="494"/>
      <c r="Q145" s="674"/>
      <c r="R145" s="543">
        <v>138</v>
      </c>
      <c r="S145" s="544">
        <f t="shared" si="216"/>
        <v>0</v>
      </c>
      <c r="T145" s="544">
        <f t="shared" si="217"/>
        <v>0</v>
      </c>
      <c r="U145" s="673"/>
      <c r="V145" s="544"/>
      <c r="W145" s="544"/>
      <c r="X145" s="544"/>
      <c r="Y145" s="604"/>
      <c r="Z145" s="673"/>
      <c r="AA145" s="604"/>
      <c r="AB145" s="604"/>
      <c r="AC145" s="495"/>
      <c r="AD145" s="494"/>
      <c r="AE145" s="674"/>
      <c r="AF145" s="543">
        <v>138</v>
      </c>
      <c r="AG145" s="544">
        <f t="shared" si="218"/>
        <v>0</v>
      </c>
      <c r="AH145" s="544">
        <f t="shared" si="219"/>
        <v>0</v>
      </c>
      <c r="AI145" s="673"/>
      <c r="AJ145" s="544"/>
      <c r="AK145" s="544"/>
      <c r="AL145" s="544"/>
      <c r="AM145" s="604"/>
      <c r="AN145" s="673"/>
      <c r="AO145" s="604"/>
      <c r="AP145" s="604"/>
      <c r="AQ145" s="495"/>
      <c r="AR145" s="494"/>
      <c r="AS145" s="674"/>
      <c r="AT145" s="543">
        <v>138</v>
      </c>
      <c r="AU145" s="544">
        <f t="shared" si="220"/>
        <v>0</v>
      </c>
      <c r="AV145" s="544">
        <f t="shared" si="221"/>
        <v>0</v>
      </c>
      <c r="AW145" s="673"/>
      <c r="AX145" s="544"/>
      <c r="AY145" s="544"/>
      <c r="AZ145" s="544"/>
      <c r="BA145" s="604"/>
      <c r="BB145" s="673"/>
      <c r="BC145" s="604"/>
      <c r="BD145" s="604"/>
      <c r="BE145" s="495"/>
      <c r="BF145" s="494"/>
      <c r="BG145" s="674"/>
      <c r="BH145" s="543">
        <v>138</v>
      </c>
      <c r="BI145" s="544">
        <f t="shared" si="222"/>
        <v>0</v>
      </c>
      <c r="BJ145" s="544">
        <f t="shared" si="223"/>
        <v>0</v>
      </c>
      <c r="BK145" s="673"/>
      <c r="BL145" s="544"/>
      <c r="BM145" s="544"/>
      <c r="BN145" s="544"/>
      <c r="BO145" s="604"/>
      <c r="BP145" s="673"/>
      <c r="BQ145" s="604"/>
      <c r="BR145" s="604"/>
      <c r="BS145" s="495"/>
      <c r="BT145" s="494"/>
      <c r="BU145" s="674"/>
      <c r="BV145" s="543">
        <v>138</v>
      </c>
      <c r="BW145" s="544">
        <f t="shared" si="224"/>
        <v>0</v>
      </c>
      <c r="BX145" s="544">
        <f t="shared" si="225"/>
        <v>0</v>
      </c>
      <c r="BY145" s="673"/>
      <c r="BZ145" s="544"/>
      <c r="CA145" s="544"/>
      <c r="CB145" s="544"/>
      <c r="CC145" s="604"/>
      <c r="CD145" s="673"/>
      <c r="CE145" s="604"/>
      <c r="CF145" s="604"/>
      <c r="CG145" s="495"/>
      <c r="CH145" s="494"/>
      <c r="CI145" s="674"/>
      <c r="CJ145" s="543">
        <v>138</v>
      </c>
      <c r="CK145" s="544">
        <f t="shared" si="226"/>
        <v>0</v>
      </c>
      <c r="CL145" s="544">
        <f t="shared" si="227"/>
        <v>0</v>
      </c>
      <c r="CM145" s="673"/>
      <c r="CN145" s="544"/>
      <c r="CO145" s="544"/>
      <c r="CP145" s="544"/>
      <c r="CQ145" s="604"/>
      <c r="CR145" s="673"/>
      <c r="CS145" s="604"/>
      <c r="CT145" s="604"/>
      <c r="CU145" s="495"/>
      <c r="CV145" s="494"/>
      <c r="CW145" s="674"/>
      <c r="CX145" s="543">
        <v>138</v>
      </c>
      <c r="CY145" s="544">
        <f t="shared" si="228"/>
        <v>0</v>
      </c>
      <c r="CZ145" s="544">
        <f t="shared" si="229"/>
        <v>0</v>
      </c>
      <c r="DA145" s="673"/>
      <c r="DB145" s="544"/>
      <c r="DC145" s="544"/>
      <c r="DD145" s="544"/>
      <c r="DE145" s="604"/>
      <c r="DF145" s="673"/>
      <c r="DG145" s="604"/>
      <c r="DH145" s="604"/>
      <c r="DI145" s="495"/>
      <c r="DJ145" s="494"/>
      <c r="DK145" s="674"/>
      <c r="DL145" s="543">
        <v>138</v>
      </c>
      <c r="DM145" s="544">
        <f t="shared" si="230"/>
        <v>0</v>
      </c>
      <c r="DN145" s="544">
        <f t="shared" si="231"/>
        <v>0</v>
      </c>
      <c r="DO145" s="673"/>
      <c r="DP145" s="544"/>
      <c r="DQ145" s="544"/>
      <c r="DR145" s="544"/>
      <c r="DS145" s="604"/>
      <c r="DT145" s="673"/>
      <c r="DU145" s="604"/>
      <c r="DV145" s="604"/>
      <c r="DW145" s="495"/>
      <c r="DX145" s="494"/>
      <c r="DY145" s="674"/>
      <c r="DZ145" s="543">
        <v>138</v>
      </c>
      <c r="EA145" s="544">
        <f t="shared" si="232"/>
        <v>0</v>
      </c>
      <c r="EB145" s="544">
        <f t="shared" si="233"/>
        <v>0</v>
      </c>
      <c r="EC145" s="673"/>
      <c r="ED145" s="544"/>
      <c r="EE145" s="544"/>
      <c r="EF145" s="544"/>
      <c r="EG145" s="604"/>
      <c r="EH145" s="673"/>
      <c r="EI145" s="604"/>
      <c r="EJ145" s="604"/>
      <c r="EK145" s="495"/>
      <c r="EL145" s="494"/>
      <c r="EM145" s="674"/>
      <c r="EN145" s="543">
        <v>138</v>
      </c>
      <c r="EO145" s="544">
        <f t="shared" si="234"/>
        <v>0</v>
      </c>
      <c r="EP145" s="544">
        <f t="shared" si="235"/>
        <v>0</v>
      </c>
      <c r="EQ145" s="673"/>
      <c r="ER145" s="544"/>
      <c r="ES145" s="544"/>
      <c r="ET145" s="544"/>
      <c r="EU145" s="604"/>
      <c r="EV145" s="673"/>
      <c r="EW145" s="604"/>
      <c r="EX145" s="604"/>
      <c r="EY145" s="495"/>
      <c r="EZ145" s="675"/>
      <c r="FA145" s="674"/>
      <c r="FB145" s="543">
        <v>138</v>
      </c>
      <c r="FC145" s="544">
        <f t="shared" si="236"/>
        <v>0</v>
      </c>
      <c r="FD145" s="544">
        <f t="shared" si="237"/>
        <v>0</v>
      </c>
      <c r="FE145" s="673"/>
      <c r="FF145" s="544"/>
      <c r="FG145" s="544"/>
      <c r="FH145" s="544"/>
      <c r="FI145" s="604"/>
      <c r="FJ145" s="673"/>
      <c r="FK145" s="604"/>
      <c r="FL145" s="604"/>
      <c r="FM145" s="495"/>
      <c r="FO145" s="674"/>
      <c r="FP145" s="543">
        <v>138</v>
      </c>
      <c r="FQ145" s="544">
        <f t="shared" si="238"/>
        <v>0</v>
      </c>
      <c r="FR145" s="544">
        <f t="shared" si="239"/>
        <v>0</v>
      </c>
      <c r="FS145" s="673"/>
      <c r="FT145" s="544"/>
      <c r="FU145" s="544"/>
      <c r="FV145" s="544"/>
      <c r="FW145" s="604"/>
      <c r="FX145" s="673"/>
      <c r="FY145" s="604"/>
      <c r="FZ145" s="604"/>
      <c r="GA145" s="495"/>
      <c r="GB145" s="675"/>
      <c r="GC145" s="674"/>
      <c r="GD145" s="543">
        <v>138</v>
      </c>
      <c r="GE145" s="544">
        <f t="shared" si="240"/>
        <v>0</v>
      </c>
      <c r="GF145" s="544">
        <f t="shared" si="241"/>
        <v>0</v>
      </c>
      <c r="GG145" s="673"/>
      <c r="GH145" s="544"/>
      <c r="GI145" s="544"/>
      <c r="GJ145" s="544"/>
      <c r="GK145" s="604"/>
      <c r="GL145" s="673"/>
      <c r="GM145" s="604"/>
      <c r="GN145" s="604"/>
      <c r="GO145" s="495"/>
      <c r="GP145" s="551"/>
      <c r="GQ145" s="674"/>
      <c r="GR145" s="543">
        <v>138</v>
      </c>
      <c r="GS145" s="544">
        <f t="shared" si="242"/>
        <v>0</v>
      </c>
      <c r="GT145" s="544">
        <f t="shared" si="243"/>
        <v>0</v>
      </c>
      <c r="GU145" s="673"/>
      <c r="GV145" s="544"/>
      <c r="GW145" s="544"/>
      <c r="GX145" s="544"/>
      <c r="GY145" s="604"/>
      <c r="GZ145" s="673"/>
      <c r="HA145" s="604"/>
      <c r="HB145" s="604"/>
      <c r="HC145" s="495"/>
      <c r="HD145" s="552"/>
      <c r="HE145" s="674"/>
      <c r="HF145" s="543">
        <v>138</v>
      </c>
      <c r="HG145" s="544">
        <f t="shared" si="244"/>
        <v>0</v>
      </c>
      <c r="HH145" s="544">
        <f t="shared" si="245"/>
        <v>0</v>
      </c>
      <c r="HI145" s="673"/>
      <c r="HJ145" s="544"/>
      <c r="HK145" s="544"/>
      <c r="HL145" s="544"/>
      <c r="HM145" s="604"/>
      <c r="HN145" s="673"/>
      <c r="HO145" s="604"/>
      <c r="HP145" s="604"/>
      <c r="HQ145" s="495"/>
      <c r="HR145" s="552"/>
      <c r="HS145" s="674"/>
      <c r="HT145" s="543">
        <v>138</v>
      </c>
      <c r="HU145" s="544">
        <f t="shared" si="246"/>
        <v>0</v>
      </c>
      <c r="HV145" s="544">
        <f t="shared" si="247"/>
        <v>0</v>
      </c>
      <c r="HW145" s="673"/>
      <c r="HX145" s="544"/>
      <c r="HY145" s="544"/>
      <c r="HZ145" s="544"/>
      <c r="IA145" s="604"/>
      <c r="IB145" s="673"/>
      <c r="IC145" s="604"/>
      <c r="ID145" s="604"/>
      <c r="IE145" s="495"/>
      <c r="IF145" s="622"/>
      <c r="IG145" s="674"/>
      <c r="IH145" s="543">
        <v>138</v>
      </c>
      <c r="II145" s="544">
        <f t="shared" si="248"/>
        <v>0</v>
      </c>
      <c r="IJ145" s="544">
        <f t="shared" si="249"/>
        <v>0</v>
      </c>
      <c r="IK145" s="673"/>
      <c r="IL145" s="544"/>
      <c r="IM145" s="544"/>
      <c r="IN145" s="544"/>
      <c r="IO145" s="604"/>
      <c r="IP145" s="673"/>
      <c r="IQ145" s="604"/>
      <c r="IR145" s="604"/>
      <c r="IS145" s="495"/>
    </row>
    <row r="146" spans="1:253" s="497" customFormat="1">
      <c r="A146" s="494"/>
      <c r="B146" s="528"/>
      <c r="C146" s="674"/>
      <c r="D146" s="543">
        <v>139</v>
      </c>
      <c r="E146" s="544">
        <f t="shared" si="214"/>
        <v>0</v>
      </c>
      <c r="F146" s="544">
        <f t="shared" si="215"/>
        <v>0</v>
      </c>
      <c r="G146" s="673"/>
      <c r="H146" s="544"/>
      <c r="I146" s="544"/>
      <c r="J146" s="544"/>
      <c r="K146" s="604"/>
      <c r="L146" s="673"/>
      <c r="M146" s="604"/>
      <c r="N146" s="604"/>
      <c r="O146" s="495"/>
      <c r="P146" s="494"/>
      <c r="Q146" s="674"/>
      <c r="R146" s="543">
        <v>139</v>
      </c>
      <c r="S146" s="544">
        <f t="shared" si="216"/>
        <v>0</v>
      </c>
      <c r="T146" s="544">
        <f t="shared" si="217"/>
        <v>0</v>
      </c>
      <c r="U146" s="673"/>
      <c r="V146" s="544"/>
      <c r="W146" s="544"/>
      <c r="X146" s="544"/>
      <c r="Y146" s="604"/>
      <c r="Z146" s="673"/>
      <c r="AA146" s="604"/>
      <c r="AB146" s="604"/>
      <c r="AC146" s="495"/>
      <c r="AD146" s="494"/>
      <c r="AE146" s="674"/>
      <c r="AF146" s="543">
        <v>139</v>
      </c>
      <c r="AG146" s="544">
        <f t="shared" si="218"/>
        <v>0</v>
      </c>
      <c r="AH146" s="544">
        <f t="shared" si="219"/>
        <v>0</v>
      </c>
      <c r="AI146" s="673"/>
      <c r="AJ146" s="544"/>
      <c r="AK146" s="544"/>
      <c r="AL146" s="544"/>
      <c r="AM146" s="604"/>
      <c r="AN146" s="673"/>
      <c r="AO146" s="604"/>
      <c r="AP146" s="604"/>
      <c r="AQ146" s="495"/>
      <c r="AR146" s="494"/>
      <c r="AS146" s="674"/>
      <c r="AT146" s="543">
        <v>139</v>
      </c>
      <c r="AU146" s="544">
        <f t="shared" si="220"/>
        <v>0</v>
      </c>
      <c r="AV146" s="544">
        <f t="shared" si="221"/>
        <v>0</v>
      </c>
      <c r="AW146" s="673"/>
      <c r="AX146" s="544"/>
      <c r="AY146" s="544"/>
      <c r="AZ146" s="544"/>
      <c r="BA146" s="604"/>
      <c r="BB146" s="673"/>
      <c r="BC146" s="604"/>
      <c r="BD146" s="604"/>
      <c r="BE146" s="495"/>
      <c r="BF146" s="494"/>
      <c r="BG146" s="674"/>
      <c r="BH146" s="543">
        <v>139</v>
      </c>
      <c r="BI146" s="544">
        <f t="shared" si="222"/>
        <v>0</v>
      </c>
      <c r="BJ146" s="544">
        <f t="shared" si="223"/>
        <v>0</v>
      </c>
      <c r="BK146" s="673"/>
      <c r="BL146" s="544"/>
      <c r="BM146" s="544"/>
      <c r="BN146" s="544"/>
      <c r="BO146" s="604"/>
      <c r="BP146" s="673"/>
      <c r="BQ146" s="604"/>
      <c r="BR146" s="604"/>
      <c r="BS146" s="495"/>
      <c r="BT146" s="494"/>
      <c r="BU146" s="674"/>
      <c r="BV146" s="543">
        <v>139</v>
      </c>
      <c r="BW146" s="544">
        <f t="shared" si="224"/>
        <v>0</v>
      </c>
      <c r="BX146" s="544">
        <f t="shared" si="225"/>
        <v>0</v>
      </c>
      <c r="BY146" s="673"/>
      <c r="BZ146" s="544"/>
      <c r="CA146" s="544"/>
      <c r="CB146" s="544"/>
      <c r="CC146" s="604"/>
      <c r="CD146" s="673"/>
      <c r="CE146" s="604"/>
      <c r="CF146" s="604"/>
      <c r="CG146" s="495"/>
      <c r="CH146" s="494"/>
      <c r="CI146" s="674"/>
      <c r="CJ146" s="543">
        <v>139</v>
      </c>
      <c r="CK146" s="544">
        <f t="shared" si="226"/>
        <v>0</v>
      </c>
      <c r="CL146" s="544">
        <f t="shared" si="227"/>
        <v>0</v>
      </c>
      <c r="CM146" s="673"/>
      <c r="CN146" s="544"/>
      <c r="CO146" s="544"/>
      <c r="CP146" s="544"/>
      <c r="CQ146" s="604"/>
      <c r="CR146" s="673"/>
      <c r="CS146" s="604"/>
      <c r="CT146" s="604"/>
      <c r="CU146" s="495"/>
      <c r="CV146" s="494"/>
      <c r="CW146" s="674"/>
      <c r="CX146" s="543">
        <v>139</v>
      </c>
      <c r="CY146" s="544">
        <f t="shared" si="228"/>
        <v>0</v>
      </c>
      <c r="CZ146" s="544">
        <f t="shared" si="229"/>
        <v>0</v>
      </c>
      <c r="DA146" s="673"/>
      <c r="DB146" s="544"/>
      <c r="DC146" s="544"/>
      <c r="DD146" s="544"/>
      <c r="DE146" s="604"/>
      <c r="DF146" s="673"/>
      <c r="DG146" s="604"/>
      <c r="DH146" s="604"/>
      <c r="DI146" s="495"/>
      <c r="DJ146" s="494"/>
      <c r="DK146" s="674"/>
      <c r="DL146" s="543">
        <v>139</v>
      </c>
      <c r="DM146" s="544">
        <f t="shared" si="230"/>
        <v>0</v>
      </c>
      <c r="DN146" s="544">
        <f t="shared" si="231"/>
        <v>0</v>
      </c>
      <c r="DO146" s="673"/>
      <c r="DP146" s="544"/>
      <c r="DQ146" s="544"/>
      <c r="DR146" s="544"/>
      <c r="DS146" s="604"/>
      <c r="DT146" s="673"/>
      <c r="DU146" s="604"/>
      <c r="DV146" s="604"/>
      <c r="DW146" s="495"/>
      <c r="DX146" s="494"/>
      <c r="DY146" s="674"/>
      <c r="DZ146" s="543">
        <v>139</v>
      </c>
      <c r="EA146" s="544">
        <f t="shared" si="232"/>
        <v>0</v>
      </c>
      <c r="EB146" s="544">
        <f t="shared" si="233"/>
        <v>0</v>
      </c>
      <c r="EC146" s="673"/>
      <c r="ED146" s="544"/>
      <c r="EE146" s="544"/>
      <c r="EF146" s="544"/>
      <c r="EG146" s="604"/>
      <c r="EH146" s="673"/>
      <c r="EI146" s="604"/>
      <c r="EJ146" s="604"/>
      <c r="EK146" s="495"/>
      <c r="EL146" s="494"/>
      <c r="EM146" s="674"/>
      <c r="EN146" s="543">
        <v>139</v>
      </c>
      <c r="EO146" s="544">
        <f t="shared" si="234"/>
        <v>0</v>
      </c>
      <c r="EP146" s="544">
        <f t="shared" si="235"/>
        <v>0</v>
      </c>
      <c r="EQ146" s="673"/>
      <c r="ER146" s="544"/>
      <c r="ES146" s="544"/>
      <c r="ET146" s="544"/>
      <c r="EU146" s="604"/>
      <c r="EV146" s="673"/>
      <c r="EW146" s="604"/>
      <c r="EX146" s="604"/>
      <c r="EY146" s="495"/>
      <c r="EZ146" s="675"/>
      <c r="FA146" s="674"/>
      <c r="FB146" s="543">
        <v>139</v>
      </c>
      <c r="FC146" s="544">
        <f t="shared" si="236"/>
        <v>0</v>
      </c>
      <c r="FD146" s="544">
        <f t="shared" si="237"/>
        <v>0</v>
      </c>
      <c r="FE146" s="673"/>
      <c r="FF146" s="544"/>
      <c r="FG146" s="544"/>
      <c r="FH146" s="544"/>
      <c r="FI146" s="604"/>
      <c r="FJ146" s="673"/>
      <c r="FK146" s="604"/>
      <c r="FL146" s="604"/>
      <c r="FM146" s="495"/>
      <c r="FO146" s="674"/>
      <c r="FP146" s="543">
        <v>139</v>
      </c>
      <c r="FQ146" s="544">
        <f t="shared" si="238"/>
        <v>0</v>
      </c>
      <c r="FR146" s="544">
        <f t="shared" si="239"/>
        <v>0</v>
      </c>
      <c r="FS146" s="673"/>
      <c r="FT146" s="544"/>
      <c r="FU146" s="544"/>
      <c r="FV146" s="544"/>
      <c r="FW146" s="604"/>
      <c r="FX146" s="673"/>
      <c r="FY146" s="604"/>
      <c r="FZ146" s="604"/>
      <c r="GA146" s="495"/>
      <c r="GB146" s="675"/>
      <c r="GC146" s="674"/>
      <c r="GD146" s="543">
        <v>139</v>
      </c>
      <c r="GE146" s="544">
        <f t="shared" si="240"/>
        <v>0</v>
      </c>
      <c r="GF146" s="544">
        <f t="shared" si="241"/>
        <v>0</v>
      </c>
      <c r="GG146" s="673"/>
      <c r="GH146" s="544"/>
      <c r="GI146" s="544"/>
      <c r="GJ146" s="544"/>
      <c r="GK146" s="604"/>
      <c r="GL146" s="673"/>
      <c r="GM146" s="604"/>
      <c r="GN146" s="604"/>
      <c r="GO146" s="495"/>
      <c r="GP146" s="551"/>
      <c r="GQ146" s="674"/>
      <c r="GR146" s="543">
        <v>139</v>
      </c>
      <c r="GS146" s="544">
        <f t="shared" si="242"/>
        <v>0</v>
      </c>
      <c r="GT146" s="544">
        <f t="shared" si="243"/>
        <v>0</v>
      </c>
      <c r="GU146" s="673"/>
      <c r="GV146" s="544"/>
      <c r="GW146" s="544"/>
      <c r="GX146" s="544"/>
      <c r="GY146" s="604"/>
      <c r="GZ146" s="673"/>
      <c r="HA146" s="604"/>
      <c r="HB146" s="604"/>
      <c r="HC146" s="495"/>
      <c r="HD146" s="552"/>
      <c r="HE146" s="674"/>
      <c r="HF146" s="543">
        <v>139</v>
      </c>
      <c r="HG146" s="544">
        <f t="shared" si="244"/>
        <v>0</v>
      </c>
      <c r="HH146" s="544">
        <f t="shared" si="245"/>
        <v>0</v>
      </c>
      <c r="HI146" s="673"/>
      <c r="HJ146" s="544"/>
      <c r="HK146" s="544"/>
      <c r="HL146" s="544"/>
      <c r="HM146" s="604"/>
      <c r="HN146" s="673"/>
      <c r="HO146" s="604"/>
      <c r="HP146" s="604"/>
      <c r="HQ146" s="495"/>
      <c r="HR146" s="552"/>
      <c r="HS146" s="674"/>
      <c r="HT146" s="543">
        <v>139</v>
      </c>
      <c r="HU146" s="544">
        <f t="shared" si="246"/>
        <v>0</v>
      </c>
      <c r="HV146" s="544">
        <f t="shared" si="247"/>
        <v>0</v>
      </c>
      <c r="HW146" s="673"/>
      <c r="HX146" s="544"/>
      <c r="HY146" s="544"/>
      <c r="HZ146" s="544"/>
      <c r="IA146" s="604"/>
      <c r="IB146" s="673"/>
      <c r="IC146" s="604"/>
      <c r="ID146" s="604"/>
      <c r="IE146" s="495"/>
      <c r="IF146" s="622"/>
      <c r="IG146" s="674"/>
      <c r="IH146" s="543">
        <v>139</v>
      </c>
      <c r="II146" s="544">
        <f t="shared" si="248"/>
        <v>0</v>
      </c>
      <c r="IJ146" s="544">
        <f t="shared" si="249"/>
        <v>0</v>
      </c>
      <c r="IK146" s="673"/>
      <c r="IL146" s="544"/>
      <c r="IM146" s="544"/>
      <c r="IN146" s="544"/>
      <c r="IO146" s="604"/>
      <c r="IP146" s="673"/>
      <c r="IQ146" s="604"/>
      <c r="IR146" s="604"/>
      <c r="IS146" s="495"/>
    </row>
    <row r="147" spans="1:253" s="497" customFormat="1">
      <c r="A147" s="494"/>
      <c r="B147" s="528"/>
      <c r="C147" s="674"/>
      <c r="D147" s="543">
        <v>140</v>
      </c>
      <c r="E147" s="544">
        <f t="shared" si="214"/>
        <v>0</v>
      </c>
      <c r="F147" s="544">
        <f t="shared" si="215"/>
        <v>0</v>
      </c>
      <c r="G147" s="673"/>
      <c r="H147" s="544"/>
      <c r="I147" s="544"/>
      <c r="J147" s="544"/>
      <c r="K147" s="604"/>
      <c r="L147" s="673"/>
      <c r="M147" s="604"/>
      <c r="N147" s="604"/>
      <c r="O147" s="495"/>
      <c r="P147" s="494"/>
      <c r="Q147" s="674"/>
      <c r="R147" s="543">
        <v>140</v>
      </c>
      <c r="S147" s="544">
        <f t="shared" si="216"/>
        <v>0</v>
      </c>
      <c r="T147" s="544">
        <f t="shared" si="217"/>
        <v>0</v>
      </c>
      <c r="U147" s="673"/>
      <c r="V147" s="544"/>
      <c r="W147" s="544"/>
      <c r="X147" s="544"/>
      <c r="Y147" s="604"/>
      <c r="Z147" s="673"/>
      <c r="AA147" s="604"/>
      <c r="AB147" s="604"/>
      <c r="AC147" s="495"/>
      <c r="AD147" s="494"/>
      <c r="AE147" s="674"/>
      <c r="AF147" s="543">
        <v>140</v>
      </c>
      <c r="AG147" s="544">
        <f t="shared" si="218"/>
        <v>0</v>
      </c>
      <c r="AH147" s="544">
        <f t="shared" si="219"/>
        <v>0</v>
      </c>
      <c r="AI147" s="673"/>
      <c r="AJ147" s="544"/>
      <c r="AK147" s="544"/>
      <c r="AL147" s="544"/>
      <c r="AM147" s="604"/>
      <c r="AN147" s="673"/>
      <c r="AO147" s="604"/>
      <c r="AP147" s="604"/>
      <c r="AQ147" s="495"/>
      <c r="AR147" s="494"/>
      <c r="AS147" s="674"/>
      <c r="AT147" s="543">
        <v>140</v>
      </c>
      <c r="AU147" s="544">
        <f t="shared" si="220"/>
        <v>0</v>
      </c>
      <c r="AV147" s="544">
        <f t="shared" si="221"/>
        <v>0</v>
      </c>
      <c r="AW147" s="673"/>
      <c r="AX147" s="544"/>
      <c r="AY147" s="544"/>
      <c r="AZ147" s="544"/>
      <c r="BA147" s="604"/>
      <c r="BB147" s="673"/>
      <c r="BC147" s="604"/>
      <c r="BD147" s="604"/>
      <c r="BE147" s="495"/>
      <c r="BF147" s="494"/>
      <c r="BG147" s="674"/>
      <c r="BH147" s="543">
        <v>140</v>
      </c>
      <c r="BI147" s="544">
        <f t="shared" si="222"/>
        <v>0</v>
      </c>
      <c r="BJ147" s="544">
        <f t="shared" si="223"/>
        <v>0</v>
      </c>
      <c r="BK147" s="673"/>
      <c r="BL147" s="544"/>
      <c r="BM147" s="544"/>
      <c r="BN147" s="544"/>
      <c r="BO147" s="604"/>
      <c r="BP147" s="673"/>
      <c r="BQ147" s="604"/>
      <c r="BR147" s="604"/>
      <c r="BS147" s="495"/>
      <c r="BT147" s="494"/>
      <c r="BU147" s="674"/>
      <c r="BV147" s="543">
        <v>140</v>
      </c>
      <c r="BW147" s="544">
        <f t="shared" si="224"/>
        <v>0</v>
      </c>
      <c r="BX147" s="544">
        <f t="shared" si="225"/>
        <v>0</v>
      </c>
      <c r="BY147" s="673"/>
      <c r="BZ147" s="544"/>
      <c r="CA147" s="544"/>
      <c r="CB147" s="544"/>
      <c r="CC147" s="604"/>
      <c r="CD147" s="673"/>
      <c r="CE147" s="604"/>
      <c r="CF147" s="604"/>
      <c r="CG147" s="495"/>
      <c r="CH147" s="494"/>
      <c r="CI147" s="674"/>
      <c r="CJ147" s="543">
        <v>140</v>
      </c>
      <c r="CK147" s="544">
        <f t="shared" si="226"/>
        <v>0</v>
      </c>
      <c r="CL147" s="544">
        <f t="shared" si="227"/>
        <v>0</v>
      </c>
      <c r="CM147" s="673"/>
      <c r="CN147" s="544"/>
      <c r="CO147" s="544"/>
      <c r="CP147" s="544"/>
      <c r="CQ147" s="604"/>
      <c r="CR147" s="673"/>
      <c r="CS147" s="604"/>
      <c r="CT147" s="604"/>
      <c r="CU147" s="495"/>
      <c r="CV147" s="494"/>
      <c r="CW147" s="674"/>
      <c r="CX147" s="543">
        <v>140</v>
      </c>
      <c r="CY147" s="544">
        <f t="shared" si="228"/>
        <v>0</v>
      </c>
      <c r="CZ147" s="544">
        <f t="shared" si="229"/>
        <v>0</v>
      </c>
      <c r="DA147" s="673"/>
      <c r="DB147" s="544"/>
      <c r="DC147" s="544"/>
      <c r="DD147" s="544"/>
      <c r="DE147" s="604"/>
      <c r="DF147" s="673"/>
      <c r="DG147" s="604"/>
      <c r="DH147" s="604"/>
      <c r="DI147" s="495"/>
      <c r="DJ147" s="494"/>
      <c r="DK147" s="674"/>
      <c r="DL147" s="543">
        <v>140</v>
      </c>
      <c r="DM147" s="544">
        <f t="shared" si="230"/>
        <v>0</v>
      </c>
      <c r="DN147" s="544">
        <f t="shared" si="231"/>
        <v>0</v>
      </c>
      <c r="DO147" s="673"/>
      <c r="DP147" s="544"/>
      <c r="DQ147" s="544"/>
      <c r="DR147" s="544"/>
      <c r="DS147" s="604"/>
      <c r="DT147" s="673"/>
      <c r="DU147" s="604"/>
      <c r="DV147" s="604"/>
      <c r="DW147" s="495"/>
      <c r="DX147" s="494"/>
      <c r="DY147" s="674"/>
      <c r="DZ147" s="543">
        <v>140</v>
      </c>
      <c r="EA147" s="544">
        <f t="shared" si="232"/>
        <v>0</v>
      </c>
      <c r="EB147" s="544">
        <f t="shared" si="233"/>
        <v>0</v>
      </c>
      <c r="EC147" s="673"/>
      <c r="ED147" s="544"/>
      <c r="EE147" s="544"/>
      <c r="EF147" s="544"/>
      <c r="EG147" s="604"/>
      <c r="EH147" s="673"/>
      <c r="EI147" s="604"/>
      <c r="EJ147" s="604"/>
      <c r="EK147" s="495"/>
      <c r="EL147" s="494"/>
      <c r="EM147" s="674"/>
      <c r="EN147" s="543">
        <v>140</v>
      </c>
      <c r="EO147" s="544">
        <f t="shared" si="234"/>
        <v>0</v>
      </c>
      <c r="EP147" s="544">
        <f t="shared" si="235"/>
        <v>0</v>
      </c>
      <c r="EQ147" s="673"/>
      <c r="ER147" s="544"/>
      <c r="ES147" s="544"/>
      <c r="ET147" s="544"/>
      <c r="EU147" s="604"/>
      <c r="EV147" s="673"/>
      <c r="EW147" s="604"/>
      <c r="EX147" s="604"/>
      <c r="EY147" s="495"/>
      <c r="EZ147" s="675"/>
      <c r="FA147" s="674"/>
      <c r="FB147" s="543">
        <v>140</v>
      </c>
      <c r="FC147" s="544">
        <f t="shared" si="236"/>
        <v>0</v>
      </c>
      <c r="FD147" s="544">
        <f t="shared" si="237"/>
        <v>0</v>
      </c>
      <c r="FE147" s="673"/>
      <c r="FF147" s="544"/>
      <c r="FG147" s="544"/>
      <c r="FH147" s="544"/>
      <c r="FI147" s="604"/>
      <c r="FJ147" s="673"/>
      <c r="FK147" s="604"/>
      <c r="FL147" s="604"/>
      <c r="FM147" s="495"/>
      <c r="FO147" s="674"/>
      <c r="FP147" s="543">
        <v>140</v>
      </c>
      <c r="FQ147" s="544">
        <f t="shared" si="238"/>
        <v>0</v>
      </c>
      <c r="FR147" s="544">
        <f t="shared" si="239"/>
        <v>0</v>
      </c>
      <c r="FS147" s="673"/>
      <c r="FT147" s="544"/>
      <c r="FU147" s="544"/>
      <c r="FV147" s="544"/>
      <c r="FW147" s="604"/>
      <c r="FX147" s="673"/>
      <c r="FY147" s="604"/>
      <c r="FZ147" s="604"/>
      <c r="GA147" s="495"/>
      <c r="GB147" s="675"/>
      <c r="GC147" s="674"/>
      <c r="GD147" s="543">
        <v>140</v>
      </c>
      <c r="GE147" s="544">
        <f t="shared" si="240"/>
        <v>0</v>
      </c>
      <c r="GF147" s="544">
        <f t="shared" si="241"/>
        <v>0</v>
      </c>
      <c r="GG147" s="673"/>
      <c r="GH147" s="544"/>
      <c r="GI147" s="544"/>
      <c r="GJ147" s="544"/>
      <c r="GK147" s="604"/>
      <c r="GL147" s="673"/>
      <c r="GM147" s="604"/>
      <c r="GN147" s="604"/>
      <c r="GO147" s="495"/>
      <c r="GP147" s="551"/>
      <c r="GQ147" s="674"/>
      <c r="GR147" s="543">
        <v>140</v>
      </c>
      <c r="GS147" s="544">
        <f t="shared" si="242"/>
        <v>0</v>
      </c>
      <c r="GT147" s="544">
        <f t="shared" si="243"/>
        <v>0</v>
      </c>
      <c r="GU147" s="673"/>
      <c r="GV147" s="544"/>
      <c r="GW147" s="544"/>
      <c r="GX147" s="544"/>
      <c r="GY147" s="604"/>
      <c r="GZ147" s="673"/>
      <c r="HA147" s="604"/>
      <c r="HB147" s="604"/>
      <c r="HC147" s="495"/>
      <c r="HD147" s="552"/>
      <c r="HE147" s="674"/>
      <c r="HF147" s="543">
        <v>140</v>
      </c>
      <c r="HG147" s="544">
        <f t="shared" si="244"/>
        <v>0</v>
      </c>
      <c r="HH147" s="544">
        <f t="shared" si="245"/>
        <v>0</v>
      </c>
      <c r="HI147" s="673"/>
      <c r="HJ147" s="544"/>
      <c r="HK147" s="544"/>
      <c r="HL147" s="544"/>
      <c r="HM147" s="604"/>
      <c r="HN147" s="673"/>
      <c r="HO147" s="604"/>
      <c r="HP147" s="604"/>
      <c r="HQ147" s="495"/>
      <c r="HR147" s="552"/>
      <c r="HS147" s="674"/>
      <c r="HT147" s="543">
        <v>140</v>
      </c>
      <c r="HU147" s="544">
        <f t="shared" si="246"/>
        <v>0</v>
      </c>
      <c r="HV147" s="544">
        <f t="shared" si="247"/>
        <v>0</v>
      </c>
      <c r="HW147" s="673"/>
      <c r="HX147" s="544"/>
      <c r="HY147" s="544"/>
      <c r="HZ147" s="544"/>
      <c r="IA147" s="604"/>
      <c r="IB147" s="673"/>
      <c r="IC147" s="604"/>
      <c r="ID147" s="604"/>
      <c r="IE147" s="495"/>
      <c r="IF147" s="622"/>
      <c r="IG147" s="674"/>
      <c r="IH147" s="543">
        <v>140</v>
      </c>
      <c r="II147" s="544">
        <f t="shared" si="248"/>
        <v>0</v>
      </c>
      <c r="IJ147" s="544">
        <f t="shared" si="249"/>
        <v>0</v>
      </c>
      <c r="IK147" s="673"/>
      <c r="IL147" s="544"/>
      <c r="IM147" s="544"/>
      <c r="IN147" s="544"/>
      <c r="IO147" s="604"/>
      <c r="IP147" s="673"/>
      <c r="IQ147" s="604"/>
      <c r="IR147" s="604"/>
      <c r="IS147" s="495"/>
    </row>
    <row r="148" spans="1:253" s="497" customFormat="1">
      <c r="A148" s="494"/>
      <c r="B148" s="528"/>
      <c r="C148" s="674"/>
      <c r="D148" s="543">
        <v>141</v>
      </c>
      <c r="E148" s="544">
        <f t="shared" si="214"/>
        <v>0</v>
      </c>
      <c r="F148" s="544">
        <f t="shared" si="215"/>
        <v>0</v>
      </c>
      <c r="G148" s="673"/>
      <c r="H148" s="544"/>
      <c r="I148" s="544"/>
      <c r="J148" s="544"/>
      <c r="K148" s="604"/>
      <c r="L148" s="673"/>
      <c r="M148" s="604"/>
      <c r="N148" s="604"/>
      <c r="O148" s="495"/>
      <c r="P148" s="494"/>
      <c r="Q148" s="674"/>
      <c r="R148" s="543">
        <v>141</v>
      </c>
      <c r="S148" s="544">
        <f t="shared" si="216"/>
        <v>0</v>
      </c>
      <c r="T148" s="544">
        <f t="shared" si="217"/>
        <v>0</v>
      </c>
      <c r="U148" s="673"/>
      <c r="V148" s="544"/>
      <c r="W148" s="544"/>
      <c r="X148" s="544"/>
      <c r="Y148" s="604"/>
      <c r="Z148" s="673"/>
      <c r="AA148" s="604"/>
      <c r="AB148" s="604"/>
      <c r="AC148" s="495"/>
      <c r="AD148" s="494"/>
      <c r="AE148" s="674"/>
      <c r="AF148" s="543">
        <v>141</v>
      </c>
      <c r="AG148" s="544">
        <f t="shared" si="218"/>
        <v>0</v>
      </c>
      <c r="AH148" s="544">
        <f t="shared" si="219"/>
        <v>0</v>
      </c>
      <c r="AI148" s="673"/>
      <c r="AJ148" s="544"/>
      <c r="AK148" s="544"/>
      <c r="AL148" s="544"/>
      <c r="AM148" s="604"/>
      <c r="AN148" s="673"/>
      <c r="AO148" s="604"/>
      <c r="AP148" s="604"/>
      <c r="AQ148" s="495"/>
      <c r="AR148" s="494"/>
      <c r="AS148" s="674"/>
      <c r="AT148" s="543">
        <v>141</v>
      </c>
      <c r="AU148" s="544">
        <f t="shared" si="220"/>
        <v>0</v>
      </c>
      <c r="AV148" s="544">
        <f t="shared" si="221"/>
        <v>0</v>
      </c>
      <c r="AW148" s="673"/>
      <c r="AX148" s="544"/>
      <c r="AY148" s="544"/>
      <c r="AZ148" s="544"/>
      <c r="BA148" s="604"/>
      <c r="BB148" s="673"/>
      <c r="BC148" s="604"/>
      <c r="BD148" s="604"/>
      <c r="BE148" s="495"/>
      <c r="BF148" s="494"/>
      <c r="BG148" s="674"/>
      <c r="BH148" s="543">
        <v>141</v>
      </c>
      <c r="BI148" s="544">
        <f t="shared" si="222"/>
        <v>0</v>
      </c>
      <c r="BJ148" s="544">
        <f t="shared" si="223"/>
        <v>0</v>
      </c>
      <c r="BK148" s="673"/>
      <c r="BL148" s="544"/>
      <c r="BM148" s="544"/>
      <c r="BN148" s="544"/>
      <c r="BO148" s="604"/>
      <c r="BP148" s="673"/>
      <c r="BQ148" s="604"/>
      <c r="BR148" s="604"/>
      <c r="BS148" s="495"/>
      <c r="BT148" s="494"/>
      <c r="BU148" s="674"/>
      <c r="BV148" s="543">
        <v>141</v>
      </c>
      <c r="BW148" s="544">
        <f t="shared" si="224"/>
        <v>0</v>
      </c>
      <c r="BX148" s="544">
        <f t="shared" si="225"/>
        <v>0</v>
      </c>
      <c r="BY148" s="673"/>
      <c r="BZ148" s="544"/>
      <c r="CA148" s="544"/>
      <c r="CB148" s="544"/>
      <c r="CC148" s="604"/>
      <c r="CD148" s="673"/>
      <c r="CE148" s="604"/>
      <c r="CF148" s="604"/>
      <c r="CG148" s="495"/>
      <c r="CH148" s="494"/>
      <c r="CI148" s="674"/>
      <c r="CJ148" s="543">
        <v>141</v>
      </c>
      <c r="CK148" s="544">
        <f t="shared" si="226"/>
        <v>0</v>
      </c>
      <c r="CL148" s="544">
        <f t="shared" si="227"/>
        <v>0</v>
      </c>
      <c r="CM148" s="673"/>
      <c r="CN148" s="544"/>
      <c r="CO148" s="544"/>
      <c r="CP148" s="544"/>
      <c r="CQ148" s="604"/>
      <c r="CR148" s="673"/>
      <c r="CS148" s="604"/>
      <c r="CT148" s="604"/>
      <c r="CU148" s="495"/>
      <c r="CV148" s="494"/>
      <c r="CW148" s="674"/>
      <c r="CX148" s="543">
        <v>141</v>
      </c>
      <c r="CY148" s="544">
        <f t="shared" si="228"/>
        <v>0</v>
      </c>
      <c r="CZ148" s="544">
        <f t="shared" si="229"/>
        <v>0</v>
      </c>
      <c r="DA148" s="673"/>
      <c r="DB148" s="544"/>
      <c r="DC148" s="544"/>
      <c r="DD148" s="544"/>
      <c r="DE148" s="604"/>
      <c r="DF148" s="673"/>
      <c r="DG148" s="604"/>
      <c r="DH148" s="604"/>
      <c r="DI148" s="495"/>
      <c r="DJ148" s="494"/>
      <c r="DK148" s="674"/>
      <c r="DL148" s="543">
        <v>141</v>
      </c>
      <c r="DM148" s="544">
        <f t="shared" si="230"/>
        <v>0</v>
      </c>
      <c r="DN148" s="544">
        <f t="shared" si="231"/>
        <v>0</v>
      </c>
      <c r="DO148" s="673"/>
      <c r="DP148" s="544"/>
      <c r="DQ148" s="544"/>
      <c r="DR148" s="544"/>
      <c r="DS148" s="604"/>
      <c r="DT148" s="673"/>
      <c r="DU148" s="604"/>
      <c r="DV148" s="604"/>
      <c r="DW148" s="495"/>
      <c r="DX148" s="494"/>
      <c r="DY148" s="674"/>
      <c r="DZ148" s="543">
        <v>141</v>
      </c>
      <c r="EA148" s="544">
        <f t="shared" si="232"/>
        <v>0</v>
      </c>
      <c r="EB148" s="544">
        <f t="shared" si="233"/>
        <v>0</v>
      </c>
      <c r="EC148" s="673"/>
      <c r="ED148" s="544"/>
      <c r="EE148" s="544"/>
      <c r="EF148" s="544"/>
      <c r="EG148" s="604"/>
      <c r="EH148" s="673"/>
      <c r="EI148" s="604"/>
      <c r="EJ148" s="604"/>
      <c r="EK148" s="495"/>
      <c r="EL148" s="494"/>
      <c r="EM148" s="674"/>
      <c r="EN148" s="543">
        <v>141</v>
      </c>
      <c r="EO148" s="544">
        <f t="shared" si="234"/>
        <v>0</v>
      </c>
      <c r="EP148" s="544">
        <f t="shared" si="235"/>
        <v>0</v>
      </c>
      <c r="EQ148" s="673"/>
      <c r="ER148" s="544"/>
      <c r="ES148" s="544"/>
      <c r="ET148" s="544"/>
      <c r="EU148" s="604"/>
      <c r="EV148" s="673"/>
      <c r="EW148" s="604"/>
      <c r="EX148" s="604"/>
      <c r="EY148" s="495"/>
      <c r="EZ148" s="675"/>
      <c r="FA148" s="674"/>
      <c r="FB148" s="543">
        <v>141</v>
      </c>
      <c r="FC148" s="544">
        <f t="shared" si="236"/>
        <v>0</v>
      </c>
      <c r="FD148" s="544">
        <f t="shared" si="237"/>
        <v>0</v>
      </c>
      <c r="FE148" s="673"/>
      <c r="FF148" s="544"/>
      <c r="FG148" s="544"/>
      <c r="FH148" s="544"/>
      <c r="FI148" s="604"/>
      <c r="FJ148" s="673"/>
      <c r="FK148" s="604"/>
      <c r="FL148" s="604"/>
      <c r="FM148" s="495"/>
      <c r="FO148" s="674"/>
      <c r="FP148" s="543">
        <v>141</v>
      </c>
      <c r="FQ148" s="544">
        <f t="shared" si="238"/>
        <v>0</v>
      </c>
      <c r="FR148" s="544">
        <f t="shared" si="239"/>
        <v>0</v>
      </c>
      <c r="FS148" s="673"/>
      <c r="FT148" s="544"/>
      <c r="FU148" s="544"/>
      <c r="FV148" s="544"/>
      <c r="FW148" s="604"/>
      <c r="FX148" s="673"/>
      <c r="FY148" s="604"/>
      <c r="FZ148" s="604"/>
      <c r="GA148" s="495"/>
      <c r="GB148" s="675"/>
      <c r="GC148" s="674"/>
      <c r="GD148" s="543">
        <v>141</v>
      </c>
      <c r="GE148" s="544">
        <f t="shared" si="240"/>
        <v>0</v>
      </c>
      <c r="GF148" s="544">
        <f t="shared" si="241"/>
        <v>0</v>
      </c>
      <c r="GG148" s="673"/>
      <c r="GH148" s="544"/>
      <c r="GI148" s="544"/>
      <c r="GJ148" s="544"/>
      <c r="GK148" s="604"/>
      <c r="GL148" s="673"/>
      <c r="GM148" s="604"/>
      <c r="GN148" s="604"/>
      <c r="GO148" s="495"/>
      <c r="GP148" s="551"/>
      <c r="GQ148" s="674"/>
      <c r="GR148" s="543">
        <v>141</v>
      </c>
      <c r="GS148" s="544">
        <f t="shared" si="242"/>
        <v>0</v>
      </c>
      <c r="GT148" s="544">
        <f t="shared" si="243"/>
        <v>0</v>
      </c>
      <c r="GU148" s="673"/>
      <c r="GV148" s="544"/>
      <c r="GW148" s="544"/>
      <c r="GX148" s="544"/>
      <c r="GY148" s="604"/>
      <c r="GZ148" s="673"/>
      <c r="HA148" s="604"/>
      <c r="HB148" s="604"/>
      <c r="HC148" s="495"/>
      <c r="HD148" s="552"/>
      <c r="HE148" s="674"/>
      <c r="HF148" s="543">
        <v>141</v>
      </c>
      <c r="HG148" s="544">
        <f t="shared" si="244"/>
        <v>0</v>
      </c>
      <c r="HH148" s="544">
        <f t="shared" si="245"/>
        <v>0</v>
      </c>
      <c r="HI148" s="673"/>
      <c r="HJ148" s="544"/>
      <c r="HK148" s="544"/>
      <c r="HL148" s="544"/>
      <c r="HM148" s="604"/>
      <c r="HN148" s="673"/>
      <c r="HO148" s="604"/>
      <c r="HP148" s="604"/>
      <c r="HQ148" s="495"/>
      <c r="HR148" s="552"/>
      <c r="HS148" s="674"/>
      <c r="HT148" s="543">
        <v>141</v>
      </c>
      <c r="HU148" s="544">
        <f t="shared" si="246"/>
        <v>0</v>
      </c>
      <c r="HV148" s="544">
        <f t="shared" si="247"/>
        <v>0</v>
      </c>
      <c r="HW148" s="673"/>
      <c r="HX148" s="544"/>
      <c r="HY148" s="544"/>
      <c r="HZ148" s="544"/>
      <c r="IA148" s="604"/>
      <c r="IB148" s="673"/>
      <c r="IC148" s="604"/>
      <c r="ID148" s="604"/>
      <c r="IE148" s="495"/>
      <c r="IF148" s="622"/>
      <c r="IG148" s="674"/>
      <c r="IH148" s="543">
        <v>141</v>
      </c>
      <c r="II148" s="544">
        <f t="shared" si="248"/>
        <v>0</v>
      </c>
      <c r="IJ148" s="544">
        <f t="shared" si="249"/>
        <v>0</v>
      </c>
      <c r="IK148" s="673"/>
      <c r="IL148" s="544"/>
      <c r="IM148" s="544"/>
      <c r="IN148" s="544"/>
      <c r="IO148" s="604"/>
      <c r="IP148" s="673"/>
      <c r="IQ148" s="604"/>
      <c r="IR148" s="604"/>
      <c r="IS148" s="495"/>
    </row>
    <row r="149" spans="1:253" s="497" customFormat="1">
      <c r="A149" s="494"/>
      <c r="B149" s="528"/>
      <c r="C149" s="674"/>
      <c r="D149" s="543">
        <v>142</v>
      </c>
      <c r="E149" s="544">
        <f t="shared" si="214"/>
        <v>0</v>
      </c>
      <c r="F149" s="544">
        <f t="shared" si="215"/>
        <v>0</v>
      </c>
      <c r="G149" s="673"/>
      <c r="H149" s="544"/>
      <c r="I149" s="544"/>
      <c r="J149" s="544"/>
      <c r="K149" s="604"/>
      <c r="L149" s="673"/>
      <c r="M149" s="604"/>
      <c r="N149" s="604"/>
      <c r="O149" s="495"/>
      <c r="P149" s="494"/>
      <c r="Q149" s="674"/>
      <c r="R149" s="543">
        <v>142</v>
      </c>
      <c r="S149" s="544">
        <f t="shared" si="216"/>
        <v>0</v>
      </c>
      <c r="T149" s="544">
        <f t="shared" si="217"/>
        <v>0</v>
      </c>
      <c r="U149" s="673"/>
      <c r="V149" s="544"/>
      <c r="W149" s="544"/>
      <c r="X149" s="544"/>
      <c r="Y149" s="604"/>
      <c r="Z149" s="673"/>
      <c r="AA149" s="604"/>
      <c r="AB149" s="604"/>
      <c r="AC149" s="495"/>
      <c r="AD149" s="494"/>
      <c r="AE149" s="674"/>
      <c r="AF149" s="543">
        <v>142</v>
      </c>
      <c r="AG149" s="544">
        <f t="shared" si="218"/>
        <v>0</v>
      </c>
      <c r="AH149" s="544">
        <f t="shared" si="219"/>
        <v>0</v>
      </c>
      <c r="AI149" s="673"/>
      <c r="AJ149" s="544"/>
      <c r="AK149" s="544"/>
      <c r="AL149" s="544"/>
      <c r="AM149" s="604"/>
      <c r="AN149" s="673"/>
      <c r="AO149" s="604"/>
      <c r="AP149" s="604"/>
      <c r="AQ149" s="495"/>
      <c r="AR149" s="494"/>
      <c r="AS149" s="674"/>
      <c r="AT149" s="543">
        <v>142</v>
      </c>
      <c r="AU149" s="544">
        <f t="shared" si="220"/>
        <v>0</v>
      </c>
      <c r="AV149" s="544">
        <f t="shared" si="221"/>
        <v>0</v>
      </c>
      <c r="AW149" s="673"/>
      <c r="AX149" s="544"/>
      <c r="AY149" s="544"/>
      <c r="AZ149" s="544"/>
      <c r="BA149" s="604"/>
      <c r="BB149" s="673"/>
      <c r="BC149" s="604"/>
      <c r="BD149" s="604"/>
      <c r="BE149" s="495"/>
      <c r="BF149" s="494"/>
      <c r="BG149" s="674"/>
      <c r="BH149" s="543">
        <v>142</v>
      </c>
      <c r="BI149" s="544">
        <f t="shared" si="222"/>
        <v>0</v>
      </c>
      <c r="BJ149" s="544">
        <f t="shared" si="223"/>
        <v>0</v>
      </c>
      <c r="BK149" s="673"/>
      <c r="BL149" s="544"/>
      <c r="BM149" s="544"/>
      <c r="BN149" s="544"/>
      <c r="BO149" s="604"/>
      <c r="BP149" s="673"/>
      <c r="BQ149" s="604"/>
      <c r="BR149" s="604"/>
      <c r="BS149" s="495"/>
      <c r="BT149" s="494"/>
      <c r="BU149" s="674"/>
      <c r="BV149" s="543">
        <v>142</v>
      </c>
      <c r="BW149" s="544">
        <f t="shared" si="224"/>
        <v>0</v>
      </c>
      <c r="BX149" s="544">
        <f t="shared" si="225"/>
        <v>0</v>
      </c>
      <c r="BY149" s="673"/>
      <c r="BZ149" s="544"/>
      <c r="CA149" s="544"/>
      <c r="CB149" s="544"/>
      <c r="CC149" s="604"/>
      <c r="CD149" s="673"/>
      <c r="CE149" s="604"/>
      <c r="CF149" s="604"/>
      <c r="CG149" s="495"/>
      <c r="CH149" s="494"/>
      <c r="CI149" s="674"/>
      <c r="CJ149" s="543">
        <v>142</v>
      </c>
      <c r="CK149" s="544">
        <f t="shared" si="226"/>
        <v>0</v>
      </c>
      <c r="CL149" s="544">
        <f t="shared" si="227"/>
        <v>0</v>
      </c>
      <c r="CM149" s="673"/>
      <c r="CN149" s="544"/>
      <c r="CO149" s="544"/>
      <c r="CP149" s="544"/>
      <c r="CQ149" s="604"/>
      <c r="CR149" s="673"/>
      <c r="CS149" s="604"/>
      <c r="CT149" s="604"/>
      <c r="CU149" s="495"/>
      <c r="CV149" s="494"/>
      <c r="CW149" s="674"/>
      <c r="CX149" s="543">
        <v>142</v>
      </c>
      <c r="CY149" s="544">
        <f t="shared" si="228"/>
        <v>0</v>
      </c>
      <c r="CZ149" s="544">
        <f t="shared" si="229"/>
        <v>0</v>
      </c>
      <c r="DA149" s="673"/>
      <c r="DB149" s="544"/>
      <c r="DC149" s="544"/>
      <c r="DD149" s="544"/>
      <c r="DE149" s="604"/>
      <c r="DF149" s="673"/>
      <c r="DG149" s="604"/>
      <c r="DH149" s="604"/>
      <c r="DI149" s="495"/>
      <c r="DJ149" s="494"/>
      <c r="DK149" s="674"/>
      <c r="DL149" s="543">
        <v>142</v>
      </c>
      <c r="DM149" s="544">
        <f t="shared" si="230"/>
        <v>0</v>
      </c>
      <c r="DN149" s="544">
        <f t="shared" si="231"/>
        <v>0</v>
      </c>
      <c r="DO149" s="673"/>
      <c r="DP149" s="544"/>
      <c r="DQ149" s="544"/>
      <c r="DR149" s="544"/>
      <c r="DS149" s="604"/>
      <c r="DT149" s="673"/>
      <c r="DU149" s="604"/>
      <c r="DV149" s="604"/>
      <c r="DW149" s="495"/>
      <c r="DX149" s="494"/>
      <c r="DY149" s="674"/>
      <c r="DZ149" s="543">
        <v>142</v>
      </c>
      <c r="EA149" s="544">
        <f t="shared" si="232"/>
        <v>0</v>
      </c>
      <c r="EB149" s="544">
        <f t="shared" si="233"/>
        <v>0</v>
      </c>
      <c r="EC149" s="673"/>
      <c r="ED149" s="544"/>
      <c r="EE149" s="544"/>
      <c r="EF149" s="544"/>
      <c r="EG149" s="604"/>
      <c r="EH149" s="673"/>
      <c r="EI149" s="604"/>
      <c r="EJ149" s="604"/>
      <c r="EK149" s="495"/>
      <c r="EL149" s="494"/>
      <c r="EM149" s="674"/>
      <c r="EN149" s="543">
        <v>142</v>
      </c>
      <c r="EO149" s="544">
        <f t="shared" si="234"/>
        <v>0</v>
      </c>
      <c r="EP149" s="544">
        <f t="shared" si="235"/>
        <v>0</v>
      </c>
      <c r="EQ149" s="673"/>
      <c r="ER149" s="544"/>
      <c r="ES149" s="544"/>
      <c r="ET149" s="544"/>
      <c r="EU149" s="604"/>
      <c r="EV149" s="673"/>
      <c r="EW149" s="604"/>
      <c r="EX149" s="604"/>
      <c r="EY149" s="495"/>
      <c r="EZ149" s="675"/>
      <c r="FA149" s="674"/>
      <c r="FB149" s="543">
        <v>142</v>
      </c>
      <c r="FC149" s="544">
        <f t="shared" si="236"/>
        <v>0</v>
      </c>
      <c r="FD149" s="544">
        <f t="shared" si="237"/>
        <v>0</v>
      </c>
      <c r="FE149" s="673"/>
      <c r="FF149" s="544"/>
      <c r="FG149" s="544"/>
      <c r="FH149" s="544"/>
      <c r="FI149" s="604"/>
      <c r="FJ149" s="673"/>
      <c r="FK149" s="604"/>
      <c r="FL149" s="604"/>
      <c r="FM149" s="495"/>
      <c r="FO149" s="674"/>
      <c r="FP149" s="543">
        <v>142</v>
      </c>
      <c r="FQ149" s="544">
        <f t="shared" si="238"/>
        <v>0</v>
      </c>
      <c r="FR149" s="544">
        <f t="shared" si="239"/>
        <v>0</v>
      </c>
      <c r="FS149" s="673"/>
      <c r="FT149" s="544"/>
      <c r="FU149" s="544"/>
      <c r="FV149" s="544"/>
      <c r="FW149" s="604"/>
      <c r="FX149" s="673"/>
      <c r="FY149" s="604"/>
      <c r="FZ149" s="604"/>
      <c r="GA149" s="495"/>
      <c r="GB149" s="675"/>
      <c r="GC149" s="674"/>
      <c r="GD149" s="543">
        <v>142</v>
      </c>
      <c r="GE149" s="544">
        <f t="shared" si="240"/>
        <v>0</v>
      </c>
      <c r="GF149" s="544">
        <f t="shared" si="241"/>
        <v>0</v>
      </c>
      <c r="GG149" s="673"/>
      <c r="GH149" s="544"/>
      <c r="GI149" s="544"/>
      <c r="GJ149" s="544"/>
      <c r="GK149" s="604"/>
      <c r="GL149" s="673"/>
      <c r="GM149" s="604"/>
      <c r="GN149" s="604"/>
      <c r="GO149" s="495"/>
      <c r="GP149" s="551"/>
      <c r="GQ149" s="674"/>
      <c r="GR149" s="543">
        <v>142</v>
      </c>
      <c r="GS149" s="544">
        <f t="shared" si="242"/>
        <v>0</v>
      </c>
      <c r="GT149" s="544">
        <f t="shared" si="243"/>
        <v>0</v>
      </c>
      <c r="GU149" s="673"/>
      <c r="GV149" s="544"/>
      <c r="GW149" s="544"/>
      <c r="GX149" s="544"/>
      <c r="GY149" s="604"/>
      <c r="GZ149" s="673"/>
      <c r="HA149" s="604"/>
      <c r="HB149" s="604"/>
      <c r="HC149" s="495"/>
      <c r="HD149" s="552"/>
      <c r="HE149" s="674"/>
      <c r="HF149" s="543">
        <v>142</v>
      </c>
      <c r="HG149" s="544">
        <f t="shared" si="244"/>
        <v>0</v>
      </c>
      <c r="HH149" s="544">
        <f t="shared" si="245"/>
        <v>0</v>
      </c>
      <c r="HI149" s="673"/>
      <c r="HJ149" s="544"/>
      <c r="HK149" s="544"/>
      <c r="HL149" s="544"/>
      <c r="HM149" s="604"/>
      <c r="HN149" s="673"/>
      <c r="HO149" s="604"/>
      <c r="HP149" s="604"/>
      <c r="HQ149" s="495"/>
      <c r="HR149" s="552"/>
      <c r="HS149" s="674"/>
      <c r="HT149" s="543">
        <v>142</v>
      </c>
      <c r="HU149" s="544">
        <f t="shared" si="246"/>
        <v>0</v>
      </c>
      <c r="HV149" s="544">
        <f t="shared" si="247"/>
        <v>0</v>
      </c>
      <c r="HW149" s="673"/>
      <c r="HX149" s="544"/>
      <c r="HY149" s="544"/>
      <c r="HZ149" s="544"/>
      <c r="IA149" s="604"/>
      <c r="IB149" s="673"/>
      <c r="IC149" s="604"/>
      <c r="ID149" s="604"/>
      <c r="IE149" s="495"/>
      <c r="IF149" s="622"/>
      <c r="IG149" s="674"/>
      <c r="IH149" s="543">
        <v>142</v>
      </c>
      <c r="II149" s="544">
        <f t="shared" si="248"/>
        <v>0</v>
      </c>
      <c r="IJ149" s="544">
        <f t="shared" si="249"/>
        <v>0</v>
      </c>
      <c r="IK149" s="673"/>
      <c r="IL149" s="544"/>
      <c r="IM149" s="544"/>
      <c r="IN149" s="544"/>
      <c r="IO149" s="604"/>
      <c r="IP149" s="673"/>
      <c r="IQ149" s="604"/>
      <c r="IR149" s="604"/>
      <c r="IS149" s="495"/>
    </row>
    <row r="150" spans="1:253" s="497" customFormat="1">
      <c r="A150" s="494"/>
      <c r="B150" s="528"/>
      <c r="C150" s="674"/>
      <c r="D150" s="543">
        <v>143</v>
      </c>
      <c r="E150" s="544">
        <f t="shared" si="214"/>
        <v>0</v>
      </c>
      <c r="F150" s="544">
        <f t="shared" si="215"/>
        <v>0</v>
      </c>
      <c r="G150" s="673"/>
      <c r="H150" s="544"/>
      <c r="I150" s="544"/>
      <c r="J150" s="544"/>
      <c r="K150" s="604"/>
      <c r="L150" s="673"/>
      <c r="M150" s="604"/>
      <c r="N150" s="604"/>
      <c r="O150" s="495"/>
      <c r="P150" s="494"/>
      <c r="Q150" s="674"/>
      <c r="R150" s="543">
        <v>143</v>
      </c>
      <c r="S150" s="544">
        <f t="shared" si="216"/>
        <v>0</v>
      </c>
      <c r="T150" s="544">
        <f t="shared" si="217"/>
        <v>0</v>
      </c>
      <c r="U150" s="673"/>
      <c r="V150" s="544"/>
      <c r="W150" s="544"/>
      <c r="X150" s="544"/>
      <c r="Y150" s="604"/>
      <c r="Z150" s="673"/>
      <c r="AA150" s="604"/>
      <c r="AB150" s="604"/>
      <c r="AC150" s="495"/>
      <c r="AD150" s="494"/>
      <c r="AE150" s="674"/>
      <c r="AF150" s="543">
        <v>143</v>
      </c>
      <c r="AG150" s="544">
        <f t="shared" si="218"/>
        <v>0</v>
      </c>
      <c r="AH150" s="544">
        <f t="shared" si="219"/>
        <v>0</v>
      </c>
      <c r="AI150" s="673"/>
      <c r="AJ150" s="544"/>
      <c r="AK150" s="544"/>
      <c r="AL150" s="544"/>
      <c r="AM150" s="604"/>
      <c r="AN150" s="673"/>
      <c r="AO150" s="604"/>
      <c r="AP150" s="604"/>
      <c r="AQ150" s="495"/>
      <c r="AR150" s="494"/>
      <c r="AS150" s="674"/>
      <c r="AT150" s="543">
        <v>143</v>
      </c>
      <c r="AU150" s="544">
        <f t="shared" si="220"/>
        <v>0</v>
      </c>
      <c r="AV150" s="544">
        <f t="shared" si="221"/>
        <v>0</v>
      </c>
      <c r="AW150" s="673"/>
      <c r="AX150" s="544"/>
      <c r="AY150" s="544"/>
      <c r="AZ150" s="544"/>
      <c r="BA150" s="604"/>
      <c r="BB150" s="673"/>
      <c r="BC150" s="604"/>
      <c r="BD150" s="604"/>
      <c r="BE150" s="495"/>
      <c r="BF150" s="494"/>
      <c r="BG150" s="674"/>
      <c r="BH150" s="543">
        <v>143</v>
      </c>
      <c r="BI150" s="544">
        <f t="shared" si="222"/>
        <v>0</v>
      </c>
      <c r="BJ150" s="544">
        <f t="shared" si="223"/>
        <v>0</v>
      </c>
      <c r="BK150" s="673"/>
      <c r="BL150" s="544"/>
      <c r="BM150" s="544"/>
      <c r="BN150" s="544"/>
      <c r="BO150" s="604"/>
      <c r="BP150" s="673"/>
      <c r="BQ150" s="604"/>
      <c r="BR150" s="604"/>
      <c r="BS150" s="495"/>
      <c r="BT150" s="494"/>
      <c r="BU150" s="674"/>
      <c r="BV150" s="543">
        <v>143</v>
      </c>
      <c r="BW150" s="544">
        <f t="shared" si="224"/>
        <v>0</v>
      </c>
      <c r="BX150" s="544">
        <f t="shared" si="225"/>
        <v>0</v>
      </c>
      <c r="BY150" s="673"/>
      <c r="BZ150" s="544"/>
      <c r="CA150" s="544"/>
      <c r="CB150" s="544"/>
      <c r="CC150" s="604"/>
      <c r="CD150" s="673"/>
      <c r="CE150" s="604"/>
      <c r="CF150" s="604"/>
      <c r="CG150" s="495"/>
      <c r="CH150" s="494"/>
      <c r="CI150" s="674"/>
      <c r="CJ150" s="543">
        <v>143</v>
      </c>
      <c r="CK150" s="544">
        <f t="shared" si="226"/>
        <v>0</v>
      </c>
      <c r="CL150" s="544">
        <f t="shared" si="227"/>
        <v>0</v>
      </c>
      <c r="CM150" s="673"/>
      <c r="CN150" s="544"/>
      <c r="CO150" s="544"/>
      <c r="CP150" s="544"/>
      <c r="CQ150" s="604"/>
      <c r="CR150" s="673"/>
      <c r="CS150" s="604"/>
      <c r="CT150" s="604"/>
      <c r="CU150" s="495"/>
      <c r="CV150" s="494"/>
      <c r="CW150" s="674"/>
      <c r="CX150" s="543">
        <v>143</v>
      </c>
      <c r="CY150" s="544">
        <f t="shared" si="228"/>
        <v>0</v>
      </c>
      <c r="CZ150" s="544">
        <f t="shared" si="229"/>
        <v>0</v>
      </c>
      <c r="DA150" s="673"/>
      <c r="DB150" s="544"/>
      <c r="DC150" s="544"/>
      <c r="DD150" s="544"/>
      <c r="DE150" s="604"/>
      <c r="DF150" s="673"/>
      <c r="DG150" s="604"/>
      <c r="DH150" s="604"/>
      <c r="DI150" s="495"/>
      <c r="DJ150" s="494"/>
      <c r="DK150" s="674"/>
      <c r="DL150" s="543">
        <v>143</v>
      </c>
      <c r="DM150" s="544">
        <f t="shared" si="230"/>
        <v>0</v>
      </c>
      <c r="DN150" s="544">
        <f t="shared" si="231"/>
        <v>0</v>
      </c>
      <c r="DO150" s="673"/>
      <c r="DP150" s="544"/>
      <c r="DQ150" s="544"/>
      <c r="DR150" s="544"/>
      <c r="DS150" s="604"/>
      <c r="DT150" s="673"/>
      <c r="DU150" s="604"/>
      <c r="DV150" s="604"/>
      <c r="DW150" s="495"/>
      <c r="DX150" s="494"/>
      <c r="DY150" s="674"/>
      <c r="DZ150" s="543">
        <v>143</v>
      </c>
      <c r="EA150" s="544">
        <f t="shared" si="232"/>
        <v>0</v>
      </c>
      <c r="EB150" s="544">
        <f t="shared" si="233"/>
        <v>0</v>
      </c>
      <c r="EC150" s="673"/>
      <c r="ED150" s="544"/>
      <c r="EE150" s="544"/>
      <c r="EF150" s="544"/>
      <c r="EG150" s="604"/>
      <c r="EH150" s="673"/>
      <c r="EI150" s="604"/>
      <c r="EJ150" s="604"/>
      <c r="EK150" s="495"/>
      <c r="EL150" s="494"/>
      <c r="EM150" s="674"/>
      <c r="EN150" s="543">
        <v>143</v>
      </c>
      <c r="EO150" s="544">
        <f t="shared" si="234"/>
        <v>0</v>
      </c>
      <c r="EP150" s="544">
        <f t="shared" si="235"/>
        <v>0</v>
      </c>
      <c r="EQ150" s="673"/>
      <c r="ER150" s="544"/>
      <c r="ES150" s="544"/>
      <c r="ET150" s="544"/>
      <c r="EU150" s="604"/>
      <c r="EV150" s="673"/>
      <c r="EW150" s="604"/>
      <c r="EX150" s="604"/>
      <c r="EY150" s="495"/>
      <c r="EZ150" s="675"/>
      <c r="FA150" s="674"/>
      <c r="FB150" s="543">
        <v>143</v>
      </c>
      <c r="FC150" s="544">
        <f t="shared" si="236"/>
        <v>0</v>
      </c>
      <c r="FD150" s="544">
        <f t="shared" si="237"/>
        <v>0</v>
      </c>
      <c r="FE150" s="673"/>
      <c r="FF150" s="544"/>
      <c r="FG150" s="544"/>
      <c r="FH150" s="544"/>
      <c r="FI150" s="604"/>
      <c r="FJ150" s="673"/>
      <c r="FK150" s="604"/>
      <c r="FL150" s="604"/>
      <c r="FM150" s="495"/>
      <c r="FO150" s="674"/>
      <c r="FP150" s="543">
        <v>143</v>
      </c>
      <c r="FQ150" s="544">
        <f t="shared" si="238"/>
        <v>0</v>
      </c>
      <c r="FR150" s="544">
        <f t="shared" si="239"/>
        <v>0</v>
      </c>
      <c r="FS150" s="673"/>
      <c r="FT150" s="544"/>
      <c r="FU150" s="544"/>
      <c r="FV150" s="544"/>
      <c r="FW150" s="604"/>
      <c r="FX150" s="673"/>
      <c r="FY150" s="604"/>
      <c r="FZ150" s="604"/>
      <c r="GA150" s="495"/>
      <c r="GB150" s="675"/>
      <c r="GC150" s="674"/>
      <c r="GD150" s="543">
        <v>143</v>
      </c>
      <c r="GE150" s="544">
        <f t="shared" si="240"/>
        <v>0</v>
      </c>
      <c r="GF150" s="544">
        <f t="shared" si="241"/>
        <v>0</v>
      </c>
      <c r="GG150" s="673"/>
      <c r="GH150" s="544"/>
      <c r="GI150" s="544"/>
      <c r="GJ150" s="544"/>
      <c r="GK150" s="604"/>
      <c r="GL150" s="673"/>
      <c r="GM150" s="604"/>
      <c r="GN150" s="604"/>
      <c r="GO150" s="495"/>
      <c r="GP150" s="551"/>
      <c r="GQ150" s="674"/>
      <c r="GR150" s="543">
        <v>143</v>
      </c>
      <c r="GS150" s="544">
        <f t="shared" si="242"/>
        <v>0</v>
      </c>
      <c r="GT150" s="544">
        <f t="shared" si="243"/>
        <v>0</v>
      </c>
      <c r="GU150" s="673"/>
      <c r="GV150" s="544"/>
      <c r="GW150" s="544"/>
      <c r="GX150" s="544"/>
      <c r="GY150" s="604"/>
      <c r="GZ150" s="673"/>
      <c r="HA150" s="604"/>
      <c r="HB150" s="604"/>
      <c r="HC150" s="495"/>
      <c r="HD150" s="552"/>
      <c r="HE150" s="674"/>
      <c r="HF150" s="543">
        <v>143</v>
      </c>
      <c r="HG150" s="544">
        <f t="shared" si="244"/>
        <v>0</v>
      </c>
      <c r="HH150" s="544">
        <f t="shared" si="245"/>
        <v>0</v>
      </c>
      <c r="HI150" s="673"/>
      <c r="HJ150" s="544"/>
      <c r="HK150" s="544"/>
      <c r="HL150" s="544"/>
      <c r="HM150" s="604"/>
      <c r="HN150" s="673"/>
      <c r="HO150" s="604"/>
      <c r="HP150" s="604"/>
      <c r="HQ150" s="495"/>
      <c r="HR150" s="552"/>
      <c r="HS150" s="674"/>
      <c r="HT150" s="543">
        <v>143</v>
      </c>
      <c r="HU150" s="544">
        <f t="shared" si="246"/>
        <v>0</v>
      </c>
      <c r="HV150" s="544">
        <f t="shared" si="247"/>
        <v>0</v>
      </c>
      <c r="HW150" s="673"/>
      <c r="HX150" s="544"/>
      <c r="HY150" s="544"/>
      <c r="HZ150" s="544"/>
      <c r="IA150" s="604"/>
      <c r="IB150" s="673"/>
      <c r="IC150" s="604"/>
      <c r="ID150" s="604"/>
      <c r="IE150" s="495"/>
      <c r="IF150" s="622"/>
      <c r="IG150" s="674"/>
      <c r="IH150" s="543">
        <v>143</v>
      </c>
      <c r="II150" s="544">
        <f t="shared" si="248"/>
        <v>0</v>
      </c>
      <c r="IJ150" s="544">
        <f t="shared" si="249"/>
        <v>0</v>
      </c>
      <c r="IK150" s="673"/>
      <c r="IL150" s="544"/>
      <c r="IM150" s="544"/>
      <c r="IN150" s="544"/>
      <c r="IO150" s="604"/>
      <c r="IP150" s="673"/>
      <c r="IQ150" s="604"/>
      <c r="IR150" s="604"/>
      <c r="IS150" s="495"/>
    </row>
    <row r="151" spans="1:253" s="497" customFormat="1">
      <c r="A151" s="494"/>
      <c r="B151" s="528"/>
      <c r="C151" s="674"/>
      <c r="D151" s="543">
        <v>144</v>
      </c>
      <c r="E151" s="544">
        <f t="shared" si="214"/>
        <v>0</v>
      </c>
      <c r="F151" s="544">
        <f t="shared" si="215"/>
        <v>0</v>
      </c>
      <c r="G151" s="673"/>
      <c r="H151" s="544"/>
      <c r="I151" s="544"/>
      <c r="J151" s="544"/>
      <c r="K151" s="604"/>
      <c r="L151" s="673"/>
      <c r="M151" s="604"/>
      <c r="N151" s="604"/>
      <c r="O151" s="495"/>
      <c r="P151" s="494"/>
      <c r="Q151" s="674"/>
      <c r="R151" s="543">
        <v>144</v>
      </c>
      <c r="S151" s="544">
        <f t="shared" si="216"/>
        <v>0</v>
      </c>
      <c r="T151" s="544">
        <f t="shared" si="217"/>
        <v>0</v>
      </c>
      <c r="U151" s="673"/>
      <c r="V151" s="544"/>
      <c r="W151" s="544"/>
      <c r="X151" s="544"/>
      <c r="Y151" s="604"/>
      <c r="Z151" s="673"/>
      <c r="AA151" s="604"/>
      <c r="AB151" s="604"/>
      <c r="AC151" s="495"/>
      <c r="AD151" s="494"/>
      <c r="AE151" s="674"/>
      <c r="AF151" s="543">
        <v>144</v>
      </c>
      <c r="AG151" s="544">
        <f t="shared" si="218"/>
        <v>0</v>
      </c>
      <c r="AH151" s="544">
        <f t="shared" si="219"/>
        <v>0</v>
      </c>
      <c r="AI151" s="673"/>
      <c r="AJ151" s="544"/>
      <c r="AK151" s="544"/>
      <c r="AL151" s="544"/>
      <c r="AM151" s="604"/>
      <c r="AN151" s="673"/>
      <c r="AO151" s="604"/>
      <c r="AP151" s="604"/>
      <c r="AQ151" s="495"/>
      <c r="AR151" s="494"/>
      <c r="AS151" s="674"/>
      <c r="AT151" s="543">
        <v>144</v>
      </c>
      <c r="AU151" s="544">
        <f t="shared" si="220"/>
        <v>0</v>
      </c>
      <c r="AV151" s="544">
        <f t="shared" si="221"/>
        <v>0</v>
      </c>
      <c r="AW151" s="673"/>
      <c r="AX151" s="544"/>
      <c r="AY151" s="544"/>
      <c r="AZ151" s="544"/>
      <c r="BA151" s="604"/>
      <c r="BB151" s="673"/>
      <c r="BC151" s="604"/>
      <c r="BD151" s="604"/>
      <c r="BE151" s="495"/>
      <c r="BF151" s="494"/>
      <c r="BG151" s="674"/>
      <c r="BH151" s="543">
        <v>144</v>
      </c>
      <c r="BI151" s="544">
        <f t="shared" si="222"/>
        <v>0</v>
      </c>
      <c r="BJ151" s="544">
        <f t="shared" si="223"/>
        <v>0</v>
      </c>
      <c r="BK151" s="673"/>
      <c r="BL151" s="544"/>
      <c r="BM151" s="544"/>
      <c r="BN151" s="544"/>
      <c r="BO151" s="604"/>
      <c r="BP151" s="673"/>
      <c r="BQ151" s="604"/>
      <c r="BR151" s="604"/>
      <c r="BS151" s="495"/>
      <c r="BT151" s="494"/>
      <c r="BU151" s="674"/>
      <c r="BV151" s="543">
        <v>144</v>
      </c>
      <c r="BW151" s="544">
        <f t="shared" si="224"/>
        <v>0</v>
      </c>
      <c r="BX151" s="544">
        <f t="shared" si="225"/>
        <v>0</v>
      </c>
      <c r="BY151" s="673"/>
      <c r="BZ151" s="544"/>
      <c r="CA151" s="544"/>
      <c r="CB151" s="544"/>
      <c r="CC151" s="604"/>
      <c r="CD151" s="673"/>
      <c r="CE151" s="604"/>
      <c r="CF151" s="604"/>
      <c r="CG151" s="495"/>
      <c r="CH151" s="494"/>
      <c r="CI151" s="674"/>
      <c r="CJ151" s="543">
        <v>144</v>
      </c>
      <c r="CK151" s="544">
        <f t="shared" si="226"/>
        <v>0</v>
      </c>
      <c r="CL151" s="544">
        <f t="shared" si="227"/>
        <v>0</v>
      </c>
      <c r="CM151" s="673"/>
      <c r="CN151" s="544"/>
      <c r="CO151" s="544"/>
      <c r="CP151" s="544"/>
      <c r="CQ151" s="604"/>
      <c r="CR151" s="673"/>
      <c r="CS151" s="604"/>
      <c r="CT151" s="604"/>
      <c r="CU151" s="495"/>
      <c r="CV151" s="494"/>
      <c r="CW151" s="674"/>
      <c r="CX151" s="543">
        <v>144</v>
      </c>
      <c r="CY151" s="544">
        <f t="shared" si="228"/>
        <v>0</v>
      </c>
      <c r="CZ151" s="544">
        <f t="shared" si="229"/>
        <v>0</v>
      </c>
      <c r="DA151" s="673"/>
      <c r="DB151" s="544"/>
      <c r="DC151" s="544"/>
      <c r="DD151" s="544"/>
      <c r="DE151" s="604"/>
      <c r="DF151" s="673"/>
      <c r="DG151" s="604"/>
      <c r="DH151" s="604"/>
      <c r="DI151" s="495"/>
      <c r="DJ151" s="494"/>
      <c r="DK151" s="674"/>
      <c r="DL151" s="543">
        <v>144</v>
      </c>
      <c r="DM151" s="544">
        <f t="shared" si="230"/>
        <v>0</v>
      </c>
      <c r="DN151" s="544">
        <f t="shared" si="231"/>
        <v>0</v>
      </c>
      <c r="DO151" s="673"/>
      <c r="DP151" s="544"/>
      <c r="DQ151" s="544"/>
      <c r="DR151" s="544"/>
      <c r="DS151" s="604"/>
      <c r="DT151" s="673"/>
      <c r="DU151" s="604"/>
      <c r="DV151" s="604"/>
      <c r="DW151" s="495"/>
      <c r="DX151" s="494"/>
      <c r="DY151" s="674"/>
      <c r="DZ151" s="543">
        <v>144</v>
      </c>
      <c r="EA151" s="544">
        <f t="shared" si="232"/>
        <v>0</v>
      </c>
      <c r="EB151" s="544">
        <f t="shared" si="233"/>
        <v>0</v>
      </c>
      <c r="EC151" s="673"/>
      <c r="ED151" s="544"/>
      <c r="EE151" s="544"/>
      <c r="EF151" s="544"/>
      <c r="EG151" s="604"/>
      <c r="EH151" s="673"/>
      <c r="EI151" s="604"/>
      <c r="EJ151" s="604"/>
      <c r="EK151" s="495"/>
      <c r="EL151" s="494"/>
      <c r="EM151" s="674"/>
      <c r="EN151" s="543">
        <v>144</v>
      </c>
      <c r="EO151" s="544">
        <f t="shared" si="234"/>
        <v>0</v>
      </c>
      <c r="EP151" s="544">
        <f t="shared" si="235"/>
        <v>0</v>
      </c>
      <c r="EQ151" s="673"/>
      <c r="ER151" s="544"/>
      <c r="ES151" s="544"/>
      <c r="ET151" s="544"/>
      <c r="EU151" s="604"/>
      <c r="EV151" s="673"/>
      <c r="EW151" s="604"/>
      <c r="EX151" s="604"/>
      <c r="EY151" s="495"/>
      <c r="EZ151" s="675"/>
      <c r="FA151" s="674"/>
      <c r="FB151" s="543">
        <v>144</v>
      </c>
      <c r="FC151" s="544">
        <f t="shared" si="236"/>
        <v>0</v>
      </c>
      <c r="FD151" s="544">
        <f t="shared" si="237"/>
        <v>0</v>
      </c>
      <c r="FE151" s="673"/>
      <c r="FF151" s="544"/>
      <c r="FG151" s="544"/>
      <c r="FH151" s="544"/>
      <c r="FI151" s="604"/>
      <c r="FJ151" s="673"/>
      <c r="FK151" s="604"/>
      <c r="FL151" s="604"/>
      <c r="FM151" s="495"/>
      <c r="FO151" s="674"/>
      <c r="FP151" s="543">
        <v>144</v>
      </c>
      <c r="FQ151" s="544">
        <f t="shared" si="238"/>
        <v>0</v>
      </c>
      <c r="FR151" s="544">
        <f t="shared" si="239"/>
        <v>0</v>
      </c>
      <c r="FS151" s="673"/>
      <c r="FT151" s="544"/>
      <c r="FU151" s="544"/>
      <c r="FV151" s="544"/>
      <c r="FW151" s="604"/>
      <c r="FX151" s="673"/>
      <c r="FY151" s="604"/>
      <c r="FZ151" s="604"/>
      <c r="GA151" s="495"/>
      <c r="GB151" s="675"/>
      <c r="GC151" s="674"/>
      <c r="GD151" s="543">
        <v>144</v>
      </c>
      <c r="GE151" s="544">
        <f t="shared" si="240"/>
        <v>0</v>
      </c>
      <c r="GF151" s="544">
        <f t="shared" si="241"/>
        <v>0</v>
      </c>
      <c r="GG151" s="673"/>
      <c r="GH151" s="544"/>
      <c r="GI151" s="544"/>
      <c r="GJ151" s="544"/>
      <c r="GK151" s="604"/>
      <c r="GL151" s="673"/>
      <c r="GM151" s="604"/>
      <c r="GN151" s="604"/>
      <c r="GO151" s="495"/>
      <c r="GP151" s="551"/>
      <c r="GQ151" s="674"/>
      <c r="GR151" s="543">
        <v>144</v>
      </c>
      <c r="GS151" s="544">
        <f t="shared" si="242"/>
        <v>0</v>
      </c>
      <c r="GT151" s="544">
        <f t="shared" si="243"/>
        <v>0</v>
      </c>
      <c r="GU151" s="673"/>
      <c r="GV151" s="544"/>
      <c r="GW151" s="544"/>
      <c r="GX151" s="544"/>
      <c r="GY151" s="604"/>
      <c r="GZ151" s="673"/>
      <c r="HA151" s="604"/>
      <c r="HB151" s="604"/>
      <c r="HC151" s="495"/>
      <c r="HD151" s="552"/>
      <c r="HE151" s="674"/>
      <c r="HF151" s="543">
        <v>144</v>
      </c>
      <c r="HG151" s="544">
        <f t="shared" si="244"/>
        <v>0</v>
      </c>
      <c r="HH151" s="544">
        <f t="shared" si="245"/>
        <v>0</v>
      </c>
      <c r="HI151" s="673"/>
      <c r="HJ151" s="544"/>
      <c r="HK151" s="544"/>
      <c r="HL151" s="544"/>
      <c r="HM151" s="604"/>
      <c r="HN151" s="673"/>
      <c r="HO151" s="604"/>
      <c r="HP151" s="604"/>
      <c r="HQ151" s="495"/>
      <c r="HR151" s="552"/>
      <c r="HS151" s="674"/>
      <c r="HT151" s="543">
        <v>144</v>
      </c>
      <c r="HU151" s="544">
        <f t="shared" si="246"/>
        <v>0</v>
      </c>
      <c r="HV151" s="544">
        <f t="shared" si="247"/>
        <v>0</v>
      </c>
      <c r="HW151" s="673"/>
      <c r="HX151" s="544"/>
      <c r="HY151" s="544"/>
      <c r="HZ151" s="544"/>
      <c r="IA151" s="604"/>
      <c r="IB151" s="673"/>
      <c r="IC151" s="604"/>
      <c r="ID151" s="604"/>
      <c r="IE151" s="495"/>
      <c r="IF151" s="622"/>
      <c r="IG151" s="674"/>
      <c r="IH151" s="543">
        <v>144</v>
      </c>
      <c r="II151" s="544">
        <f t="shared" si="248"/>
        <v>0</v>
      </c>
      <c r="IJ151" s="544">
        <f t="shared" si="249"/>
        <v>0</v>
      </c>
      <c r="IK151" s="673"/>
      <c r="IL151" s="544"/>
      <c r="IM151" s="544"/>
      <c r="IN151" s="544"/>
      <c r="IO151" s="604"/>
      <c r="IP151" s="673"/>
      <c r="IQ151" s="604"/>
      <c r="IR151" s="604"/>
      <c r="IS151" s="495"/>
    </row>
    <row r="152" spans="1:253" s="497" customFormat="1">
      <c r="A152" s="494"/>
      <c r="B152" s="528"/>
      <c r="C152" s="674"/>
      <c r="D152" s="543">
        <v>145</v>
      </c>
      <c r="E152" s="544">
        <f t="shared" si="214"/>
        <v>0</v>
      </c>
      <c r="F152" s="544">
        <f t="shared" si="215"/>
        <v>0</v>
      </c>
      <c r="G152" s="673"/>
      <c r="H152" s="544"/>
      <c r="I152" s="544"/>
      <c r="J152" s="544"/>
      <c r="K152" s="604"/>
      <c r="L152" s="673"/>
      <c r="M152" s="604"/>
      <c r="N152" s="604"/>
      <c r="O152" s="495"/>
      <c r="P152" s="494"/>
      <c r="Q152" s="674"/>
      <c r="R152" s="543">
        <v>145</v>
      </c>
      <c r="S152" s="544">
        <f t="shared" si="216"/>
        <v>0</v>
      </c>
      <c r="T152" s="544">
        <f t="shared" si="217"/>
        <v>0</v>
      </c>
      <c r="U152" s="673"/>
      <c r="V152" s="544"/>
      <c r="W152" s="544"/>
      <c r="X152" s="544"/>
      <c r="Y152" s="604"/>
      <c r="Z152" s="673"/>
      <c r="AA152" s="604"/>
      <c r="AB152" s="604"/>
      <c r="AC152" s="495"/>
      <c r="AD152" s="494"/>
      <c r="AE152" s="674"/>
      <c r="AF152" s="543">
        <v>145</v>
      </c>
      <c r="AG152" s="544">
        <f t="shared" si="218"/>
        <v>0</v>
      </c>
      <c r="AH152" s="544">
        <f t="shared" si="219"/>
        <v>0</v>
      </c>
      <c r="AI152" s="673"/>
      <c r="AJ152" s="544"/>
      <c r="AK152" s="544"/>
      <c r="AL152" s="544"/>
      <c r="AM152" s="604"/>
      <c r="AN152" s="673"/>
      <c r="AO152" s="604"/>
      <c r="AP152" s="604"/>
      <c r="AQ152" s="495"/>
      <c r="AR152" s="494"/>
      <c r="AS152" s="674"/>
      <c r="AT152" s="543">
        <v>145</v>
      </c>
      <c r="AU152" s="544">
        <f t="shared" si="220"/>
        <v>0</v>
      </c>
      <c r="AV152" s="544">
        <f t="shared" si="221"/>
        <v>0</v>
      </c>
      <c r="AW152" s="673"/>
      <c r="AX152" s="544"/>
      <c r="AY152" s="544"/>
      <c r="AZ152" s="544"/>
      <c r="BA152" s="604"/>
      <c r="BB152" s="673"/>
      <c r="BC152" s="604"/>
      <c r="BD152" s="604"/>
      <c r="BE152" s="495"/>
      <c r="BF152" s="494"/>
      <c r="BG152" s="674"/>
      <c r="BH152" s="543">
        <v>145</v>
      </c>
      <c r="BI152" s="544">
        <f t="shared" si="222"/>
        <v>0</v>
      </c>
      <c r="BJ152" s="544">
        <f t="shared" si="223"/>
        <v>0</v>
      </c>
      <c r="BK152" s="673"/>
      <c r="BL152" s="544"/>
      <c r="BM152" s="544"/>
      <c r="BN152" s="544"/>
      <c r="BO152" s="604"/>
      <c r="BP152" s="673"/>
      <c r="BQ152" s="604"/>
      <c r="BR152" s="604"/>
      <c r="BS152" s="495"/>
      <c r="BT152" s="494"/>
      <c r="BU152" s="674"/>
      <c r="BV152" s="543">
        <v>145</v>
      </c>
      <c r="BW152" s="544">
        <f t="shared" si="224"/>
        <v>0</v>
      </c>
      <c r="BX152" s="544">
        <f t="shared" si="225"/>
        <v>0</v>
      </c>
      <c r="BY152" s="673"/>
      <c r="BZ152" s="544"/>
      <c r="CA152" s="544"/>
      <c r="CB152" s="544"/>
      <c r="CC152" s="604"/>
      <c r="CD152" s="673"/>
      <c r="CE152" s="604"/>
      <c r="CF152" s="604"/>
      <c r="CG152" s="495"/>
      <c r="CH152" s="494"/>
      <c r="CI152" s="674"/>
      <c r="CJ152" s="543">
        <v>145</v>
      </c>
      <c r="CK152" s="544">
        <f t="shared" si="226"/>
        <v>0</v>
      </c>
      <c r="CL152" s="544">
        <f t="shared" si="227"/>
        <v>0</v>
      </c>
      <c r="CM152" s="673"/>
      <c r="CN152" s="544"/>
      <c r="CO152" s="544"/>
      <c r="CP152" s="544"/>
      <c r="CQ152" s="604"/>
      <c r="CR152" s="673"/>
      <c r="CS152" s="604"/>
      <c r="CT152" s="604"/>
      <c r="CU152" s="495"/>
      <c r="CV152" s="494"/>
      <c r="CW152" s="674"/>
      <c r="CX152" s="543">
        <v>145</v>
      </c>
      <c r="CY152" s="544">
        <f t="shared" si="228"/>
        <v>0</v>
      </c>
      <c r="CZ152" s="544">
        <f t="shared" si="229"/>
        <v>0</v>
      </c>
      <c r="DA152" s="673"/>
      <c r="DB152" s="544"/>
      <c r="DC152" s="544"/>
      <c r="DD152" s="544"/>
      <c r="DE152" s="604"/>
      <c r="DF152" s="673"/>
      <c r="DG152" s="604"/>
      <c r="DH152" s="604"/>
      <c r="DI152" s="495"/>
      <c r="DJ152" s="494"/>
      <c r="DK152" s="674"/>
      <c r="DL152" s="543">
        <v>145</v>
      </c>
      <c r="DM152" s="544">
        <f t="shared" si="230"/>
        <v>0</v>
      </c>
      <c r="DN152" s="544">
        <f t="shared" si="231"/>
        <v>0</v>
      </c>
      <c r="DO152" s="673"/>
      <c r="DP152" s="544"/>
      <c r="DQ152" s="544"/>
      <c r="DR152" s="544"/>
      <c r="DS152" s="604"/>
      <c r="DT152" s="673"/>
      <c r="DU152" s="604"/>
      <c r="DV152" s="604"/>
      <c r="DW152" s="495"/>
      <c r="DX152" s="494"/>
      <c r="DY152" s="674"/>
      <c r="DZ152" s="543">
        <v>145</v>
      </c>
      <c r="EA152" s="544">
        <f t="shared" si="232"/>
        <v>0</v>
      </c>
      <c r="EB152" s="544">
        <f t="shared" si="233"/>
        <v>0</v>
      </c>
      <c r="EC152" s="673"/>
      <c r="ED152" s="544"/>
      <c r="EE152" s="544"/>
      <c r="EF152" s="544"/>
      <c r="EG152" s="604"/>
      <c r="EH152" s="673"/>
      <c r="EI152" s="604"/>
      <c r="EJ152" s="604"/>
      <c r="EK152" s="495"/>
      <c r="EL152" s="494"/>
      <c r="EM152" s="674"/>
      <c r="EN152" s="543">
        <v>145</v>
      </c>
      <c r="EO152" s="544">
        <f t="shared" si="234"/>
        <v>0</v>
      </c>
      <c r="EP152" s="544">
        <f t="shared" si="235"/>
        <v>0</v>
      </c>
      <c r="EQ152" s="673"/>
      <c r="ER152" s="544"/>
      <c r="ES152" s="544"/>
      <c r="ET152" s="544"/>
      <c r="EU152" s="604"/>
      <c r="EV152" s="673"/>
      <c r="EW152" s="604"/>
      <c r="EX152" s="604"/>
      <c r="EY152" s="495"/>
      <c r="EZ152" s="675"/>
      <c r="FA152" s="674"/>
      <c r="FB152" s="543">
        <v>145</v>
      </c>
      <c r="FC152" s="544">
        <f t="shared" si="236"/>
        <v>0</v>
      </c>
      <c r="FD152" s="544">
        <f t="shared" si="237"/>
        <v>0</v>
      </c>
      <c r="FE152" s="673"/>
      <c r="FF152" s="544"/>
      <c r="FG152" s="544"/>
      <c r="FH152" s="544"/>
      <c r="FI152" s="604"/>
      <c r="FJ152" s="673"/>
      <c r="FK152" s="604"/>
      <c r="FL152" s="604"/>
      <c r="FM152" s="495"/>
      <c r="FO152" s="674"/>
      <c r="FP152" s="543">
        <v>145</v>
      </c>
      <c r="FQ152" s="544">
        <f t="shared" si="238"/>
        <v>0</v>
      </c>
      <c r="FR152" s="544">
        <f t="shared" si="239"/>
        <v>0</v>
      </c>
      <c r="FS152" s="673"/>
      <c r="FT152" s="544"/>
      <c r="FU152" s="544"/>
      <c r="FV152" s="544"/>
      <c r="FW152" s="604"/>
      <c r="FX152" s="673"/>
      <c r="FY152" s="604"/>
      <c r="FZ152" s="604"/>
      <c r="GA152" s="495"/>
      <c r="GB152" s="675"/>
      <c r="GC152" s="674"/>
      <c r="GD152" s="543">
        <v>145</v>
      </c>
      <c r="GE152" s="544">
        <f t="shared" si="240"/>
        <v>0</v>
      </c>
      <c r="GF152" s="544">
        <f t="shared" si="241"/>
        <v>0</v>
      </c>
      <c r="GG152" s="673"/>
      <c r="GH152" s="544"/>
      <c r="GI152" s="544"/>
      <c r="GJ152" s="544"/>
      <c r="GK152" s="604"/>
      <c r="GL152" s="673"/>
      <c r="GM152" s="604"/>
      <c r="GN152" s="604"/>
      <c r="GO152" s="495"/>
      <c r="GP152" s="551"/>
      <c r="GQ152" s="674"/>
      <c r="GR152" s="543">
        <v>145</v>
      </c>
      <c r="GS152" s="544">
        <f t="shared" si="242"/>
        <v>0</v>
      </c>
      <c r="GT152" s="544">
        <f t="shared" si="243"/>
        <v>0</v>
      </c>
      <c r="GU152" s="673"/>
      <c r="GV152" s="544"/>
      <c r="GW152" s="544"/>
      <c r="GX152" s="544"/>
      <c r="GY152" s="604"/>
      <c r="GZ152" s="673"/>
      <c r="HA152" s="604"/>
      <c r="HB152" s="604"/>
      <c r="HC152" s="495"/>
      <c r="HD152" s="552"/>
      <c r="HE152" s="674"/>
      <c r="HF152" s="543">
        <v>145</v>
      </c>
      <c r="HG152" s="544">
        <f t="shared" si="244"/>
        <v>0</v>
      </c>
      <c r="HH152" s="544">
        <f t="shared" si="245"/>
        <v>0</v>
      </c>
      <c r="HI152" s="673"/>
      <c r="HJ152" s="544"/>
      <c r="HK152" s="544"/>
      <c r="HL152" s="544"/>
      <c r="HM152" s="604"/>
      <c r="HN152" s="673"/>
      <c r="HO152" s="604"/>
      <c r="HP152" s="604"/>
      <c r="HQ152" s="495"/>
      <c r="HR152" s="552"/>
      <c r="HS152" s="674"/>
      <c r="HT152" s="543">
        <v>145</v>
      </c>
      <c r="HU152" s="544">
        <f t="shared" si="246"/>
        <v>0</v>
      </c>
      <c r="HV152" s="544">
        <f t="shared" si="247"/>
        <v>0</v>
      </c>
      <c r="HW152" s="673"/>
      <c r="HX152" s="544"/>
      <c r="HY152" s="544"/>
      <c r="HZ152" s="544"/>
      <c r="IA152" s="604"/>
      <c r="IB152" s="673"/>
      <c r="IC152" s="604"/>
      <c r="ID152" s="604"/>
      <c r="IE152" s="495"/>
      <c r="IF152" s="622"/>
      <c r="IG152" s="674"/>
      <c r="IH152" s="543">
        <v>145</v>
      </c>
      <c r="II152" s="544">
        <f t="shared" si="248"/>
        <v>0</v>
      </c>
      <c r="IJ152" s="544">
        <f t="shared" si="249"/>
        <v>0</v>
      </c>
      <c r="IK152" s="673"/>
      <c r="IL152" s="544"/>
      <c r="IM152" s="544"/>
      <c r="IN152" s="544"/>
      <c r="IO152" s="604"/>
      <c r="IP152" s="673"/>
      <c r="IQ152" s="604"/>
      <c r="IR152" s="604"/>
      <c r="IS152" s="495"/>
    </row>
    <row r="153" spans="1:253" s="497" customFormat="1">
      <c r="A153" s="494"/>
      <c r="B153" s="528"/>
      <c r="C153" s="674"/>
      <c r="D153" s="543">
        <v>146</v>
      </c>
      <c r="E153" s="544">
        <f t="shared" si="214"/>
        <v>0</v>
      </c>
      <c r="F153" s="544">
        <f t="shared" si="215"/>
        <v>0</v>
      </c>
      <c r="G153" s="673"/>
      <c r="H153" s="544"/>
      <c r="I153" s="544"/>
      <c r="J153" s="544"/>
      <c r="K153" s="604"/>
      <c r="L153" s="673"/>
      <c r="M153" s="604"/>
      <c r="N153" s="604"/>
      <c r="O153" s="495"/>
      <c r="P153" s="494"/>
      <c r="Q153" s="674"/>
      <c r="R153" s="543">
        <v>146</v>
      </c>
      <c r="S153" s="544">
        <f t="shared" si="216"/>
        <v>0</v>
      </c>
      <c r="T153" s="544">
        <f t="shared" si="217"/>
        <v>0</v>
      </c>
      <c r="U153" s="673"/>
      <c r="V153" s="544"/>
      <c r="W153" s="544"/>
      <c r="X153" s="544"/>
      <c r="Y153" s="604"/>
      <c r="Z153" s="673"/>
      <c r="AA153" s="604"/>
      <c r="AB153" s="604"/>
      <c r="AC153" s="495"/>
      <c r="AD153" s="494"/>
      <c r="AE153" s="674"/>
      <c r="AF153" s="543">
        <v>146</v>
      </c>
      <c r="AG153" s="544">
        <f t="shared" si="218"/>
        <v>0</v>
      </c>
      <c r="AH153" s="544">
        <f t="shared" si="219"/>
        <v>0</v>
      </c>
      <c r="AI153" s="673"/>
      <c r="AJ153" s="544"/>
      <c r="AK153" s="544"/>
      <c r="AL153" s="544"/>
      <c r="AM153" s="604"/>
      <c r="AN153" s="673"/>
      <c r="AO153" s="604"/>
      <c r="AP153" s="604"/>
      <c r="AQ153" s="495"/>
      <c r="AR153" s="494"/>
      <c r="AS153" s="674"/>
      <c r="AT153" s="543">
        <v>146</v>
      </c>
      <c r="AU153" s="544">
        <f t="shared" si="220"/>
        <v>0</v>
      </c>
      <c r="AV153" s="544">
        <f t="shared" si="221"/>
        <v>0</v>
      </c>
      <c r="AW153" s="673"/>
      <c r="AX153" s="544"/>
      <c r="AY153" s="544"/>
      <c r="AZ153" s="544"/>
      <c r="BA153" s="604"/>
      <c r="BB153" s="673"/>
      <c r="BC153" s="604"/>
      <c r="BD153" s="604"/>
      <c r="BE153" s="495"/>
      <c r="BF153" s="494"/>
      <c r="BG153" s="674"/>
      <c r="BH153" s="543">
        <v>146</v>
      </c>
      <c r="BI153" s="544">
        <f t="shared" si="222"/>
        <v>0</v>
      </c>
      <c r="BJ153" s="544">
        <f t="shared" si="223"/>
        <v>0</v>
      </c>
      <c r="BK153" s="673"/>
      <c r="BL153" s="544"/>
      <c r="BM153" s="544"/>
      <c r="BN153" s="544"/>
      <c r="BO153" s="604"/>
      <c r="BP153" s="673"/>
      <c r="BQ153" s="604"/>
      <c r="BR153" s="604"/>
      <c r="BS153" s="495"/>
      <c r="BT153" s="494"/>
      <c r="BU153" s="674"/>
      <c r="BV153" s="543">
        <v>146</v>
      </c>
      <c r="BW153" s="544">
        <f t="shared" si="224"/>
        <v>0</v>
      </c>
      <c r="BX153" s="544">
        <f t="shared" si="225"/>
        <v>0</v>
      </c>
      <c r="BY153" s="673"/>
      <c r="BZ153" s="544"/>
      <c r="CA153" s="544"/>
      <c r="CB153" s="544"/>
      <c r="CC153" s="604"/>
      <c r="CD153" s="673"/>
      <c r="CE153" s="604"/>
      <c r="CF153" s="604"/>
      <c r="CG153" s="495"/>
      <c r="CH153" s="494"/>
      <c r="CI153" s="674"/>
      <c r="CJ153" s="543">
        <v>146</v>
      </c>
      <c r="CK153" s="544">
        <f t="shared" si="226"/>
        <v>0</v>
      </c>
      <c r="CL153" s="544">
        <f t="shared" si="227"/>
        <v>0</v>
      </c>
      <c r="CM153" s="673"/>
      <c r="CN153" s="544"/>
      <c r="CO153" s="544"/>
      <c r="CP153" s="544"/>
      <c r="CQ153" s="604"/>
      <c r="CR153" s="673"/>
      <c r="CS153" s="604"/>
      <c r="CT153" s="604"/>
      <c r="CU153" s="495"/>
      <c r="CV153" s="494"/>
      <c r="CW153" s="674"/>
      <c r="CX153" s="543">
        <v>146</v>
      </c>
      <c r="CY153" s="544">
        <f t="shared" si="228"/>
        <v>0</v>
      </c>
      <c r="CZ153" s="544">
        <f t="shared" si="229"/>
        <v>0</v>
      </c>
      <c r="DA153" s="673"/>
      <c r="DB153" s="544"/>
      <c r="DC153" s="544"/>
      <c r="DD153" s="544"/>
      <c r="DE153" s="604"/>
      <c r="DF153" s="673"/>
      <c r="DG153" s="604"/>
      <c r="DH153" s="604"/>
      <c r="DI153" s="495"/>
      <c r="DJ153" s="494"/>
      <c r="DK153" s="674"/>
      <c r="DL153" s="543">
        <v>146</v>
      </c>
      <c r="DM153" s="544">
        <f t="shared" si="230"/>
        <v>0</v>
      </c>
      <c r="DN153" s="544">
        <f t="shared" si="231"/>
        <v>0</v>
      </c>
      <c r="DO153" s="673"/>
      <c r="DP153" s="544"/>
      <c r="DQ153" s="544"/>
      <c r="DR153" s="544"/>
      <c r="DS153" s="604"/>
      <c r="DT153" s="673"/>
      <c r="DU153" s="604"/>
      <c r="DV153" s="604"/>
      <c r="DW153" s="495"/>
      <c r="DX153" s="494"/>
      <c r="DY153" s="674"/>
      <c r="DZ153" s="543">
        <v>146</v>
      </c>
      <c r="EA153" s="544">
        <f t="shared" si="232"/>
        <v>0</v>
      </c>
      <c r="EB153" s="544">
        <f t="shared" si="233"/>
        <v>0</v>
      </c>
      <c r="EC153" s="673"/>
      <c r="ED153" s="544"/>
      <c r="EE153" s="544"/>
      <c r="EF153" s="544"/>
      <c r="EG153" s="604"/>
      <c r="EH153" s="673"/>
      <c r="EI153" s="604"/>
      <c r="EJ153" s="604"/>
      <c r="EK153" s="495"/>
      <c r="EL153" s="494"/>
      <c r="EM153" s="674"/>
      <c r="EN153" s="543">
        <v>146</v>
      </c>
      <c r="EO153" s="544">
        <f t="shared" si="234"/>
        <v>0</v>
      </c>
      <c r="EP153" s="544">
        <f t="shared" si="235"/>
        <v>0</v>
      </c>
      <c r="EQ153" s="673"/>
      <c r="ER153" s="544"/>
      <c r="ES153" s="544"/>
      <c r="ET153" s="544"/>
      <c r="EU153" s="604"/>
      <c r="EV153" s="673"/>
      <c r="EW153" s="604"/>
      <c r="EX153" s="604"/>
      <c r="EY153" s="495"/>
      <c r="EZ153" s="675"/>
      <c r="FA153" s="674"/>
      <c r="FB153" s="543">
        <v>146</v>
      </c>
      <c r="FC153" s="544">
        <f t="shared" si="236"/>
        <v>0</v>
      </c>
      <c r="FD153" s="544">
        <f t="shared" si="237"/>
        <v>0</v>
      </c>
      <c r="FE153" s="673"/>
      <c r="FF153" s="544"/>
      <c r="FG153" s="544"/>
      <c r="FH153" s="544"/>
      <c r="FI153" s="604"/>
      <c r="FJ153" s="673"/>
      <c r="FK153" s="604"/>
      <c r="FL153" s="604"/>
      <c r="FM153" s="495"/>
      <c r="FO153" s="674"/>
      <c r="FP153" s="543">
        <v>146</v>
      </c>
      <c r="FQ153" s="544">
        <f t="shared" si="238"/>
        <v>0</v>
      </c>
      <c r="FR153" s="544">
        <f t="shared" si="239"/>
        <v>0</v>
      </c>
      <c r="FS153" s="673"/>
      <c r="FT153" s="544"/>
      <c r="FU153" s="544"/>
      <c r="FV153" s="544"/>
      <c r="FW153" s="604"/>
      <c r="FX153" s="673"/>
      <c r="FY153" s="604"/>
      <c r="FZ153" s="604"/>
      <c r="GA153" s="495"/>
      <c r="GB153" s="675"/>
      <c r="GC153" s="674"/>
      <c r="GD153" s="543">
        <v>146</v>
      </c>
      <c r="GE153" s="544">
        <f t="shared" si="240"/>
        <v>0</v>
      </c>
      <c r="GF153" s="544">
        <f t="shared" si="241"/>
        <v>0</v>
      </c>
      <c r="GG153" s="673"/>
      <c r="GH153" s="544"/>
      <c r="GI153" s="544"/>
      <c r="GJ153" s="544"/>
      <c r="GK153" s="604"/>
      <c r="GL153" s="673"/>
      <c r="GM153" s="604"/>
      <c r="GN153" s="604"/>
      <c r="GO153" s="495"/>
      <c r="GP153" s="551"/>
      <c r="GQ153" s="674"/>
      <c r="GR153" s="543">
        <v>146</v>
      </c>
      <c r="GS153" s="544">
        <f t="shared" si="242"/>
        <v>0</v>
      </c>
      <c r="GT153" s="544">
        <f t="shared" si="243"/>
        <v>0</v>
      </c>
      <c r="GU153" s="673"/>
      <c r="GV153" s="544"/>
      <c r="GW153" s="544"/>
      <c r="GX153" s="544"/>
      <c r="GY153" s="604"/>
      <c r="GZ153" s="673"/>
      <c r="HA153" s="604"/>
      <c r="HB153" s="604"/>
      <c r="HC153" s="495"/>
      <c r="HD153" s="552"/>
      <c r="HE153" s="674"/>
      <c r="HF153" s="543">
        <v>146</v>
      </c>
      <c r="HG153" s="544">
        <f t="shared" si="244"/>
        <v>0</v>
      </c>
      <c r="HH153" s="544">
        <f t="shared" si="245"/>
        <v>0</v>
      </c>
      <c r="HI153" s="673"/>
      <c r="HJ153" s="544"/>
      <c r="HK153" s="544"/>
      <c r="HL153" s="544"/>
      <c r="HM153" s="604"/>
      <c r="HN153" s="673"/>
      <c r="HO153" s="604"/>
      <c r="HP153" s="604"/>
      <c r="HQ153" s="495"/>
      <c r="HR153" s="552"/>
      <c r="HS153" s="674"/>
      <c r="HT153" s="543">
        <v>146</v>
      </c>
      <c r="HU153" s="544">
        <f t="shared" si="246"/>
        <v>0</v>
      </c>
      <c r="HV153" s="544">
        <f t="shared" si="247"/>
        <v>0</v>
      </c>
      <c r="HW153" s="673"/>
      <c r="HX153" s="544"/>
      <c r="HY153" s="544"/>
      <c r="HZ153" s="544"/>
      <c r="IA153" s="604"/>
      <c r="IB153" s="673"/>
      <c r="IC153" s="604"/>
      <c r="ID153" s="604"/>
      <c r="IE153" s="495"/>
      <c r="IF153" s="622"/>
      <c r="IG153" s="674"/>
      <c r="IH153" s="543">
        <v>146</v>
      </c>
      <c r="II153" s="544">
        <f t="shared" si="248"/>
        <v>0</v>
      </c>
      <c r="IJ153" s="544">
        <f t="shared" si="249"/>
        <v>0</v>
      </c>
      <c r="IK153" s="673"/>
      <c r="IL153" s="544"/>
      <c r="IM153" s="544"/>
      <c r="IN153" s="544"/>
      <c r="IO153" s="604"/>
      <c r="IP153" s="673"/>
      <c r="IQ153" s="604"/>
      <c r="IR153" s="604"/>
      <c r="IS153" s="495"/>
    </row>
    <row r="154" spans="1:253" s="497" customFormat="1">
      <c r="A154" s="494"/>
      <c r="B154" s="528"/>
      <c r="C154" s="674"/>
      <c r="D154" s="543">
        <v>147</v>
      </c>
      <c r="E154" s="544">
        <f t="shared" si="214"/>
        <v>0</v>
      </c>
      <c r="F154" s="544">
        <f t="shared" si="215"/>
        <v>0</v>
      </c>
      <c r="G154" s="673"/>
      <c r="H154" s="544"/>
      <c r="I154" s="544"/>
      <c r="J154" s="544"/>
      <c r="K154" s="604"/>
      <c r="L154" s="673"/>
      <c r="M154" s="604"/>
      <c r="N154" s="604"/>
      <c r="O154" s="495"/>
      <c r="P154" s="494"/>
      <c r="Q154" s="674"/>
      <c r="R154" s="543">
        <v>147</v>
      </c>
      <c r="S154" s="544">
        <f t="shared" si="216"/>
        <v>0</v>
      </c>
      <c r="T154" s="544">
        <f t="shared" si="217"/>
        <v>0</v>
      </c>
      <c r="U154" s="673"/>
      <c r="V154" s="544"/>
      <c r="W154" s="544"/>
      <c r="X154" s="544"/>
      <c r="Y154" s="604"/>
      <c r="Z154" s="673"/>
      <c r="AA154" s="604"/>
      <c r="AB154" s="604"/>
      <c r="AC154" s="495"/>
      <c r="AD154" s="494"/>
      <c r="AE154" s="674"/>
      <c r="AF154" s="543">
        <v>147</v>
      </c>
      <c r="AG154" s="544">
        <f t="shared" si="218"/>
        <v>0</v>
      </c>
      <c r="AH154" s="544">
        <f t="shared" si="219"/>
        <v>0</v>
      </c>
      <c r="AI154" s="673"/>
      <c r="AJ154" s="544"/>
      <c r="AK154" s="544"/>
      <c r="AL154" s="544"/>
      <c r="AM154" s="604"/>
      <c r="AN154" s="673"/>
      <c r="AO154" s="604"/>
      <c r="AP154" s="604"/>
      <c r="AQ154" s="495"/>
      <c r="AR154" s="494"/>
      <c r="AS154" s="674"/>
      <c r="AT154" s="543">
        <v>147</v>
      </c>
      <c r="AU154" s="544">
        <f t="shared" si="220"/>
        <v>0</v>
      </c>
      <c r="AV154" s="544">
        <f t="shared" si="221"/>
        <v>0</v>
      </c>
      <c r="AW154" s="673"/>
      <c r="AX154" s="544"/>
      <c r="AY154" s="544"/>
      <c r="AZ154" s="544"/>
      <c r="BA154" s="604"/>
      <c r="BB154" s="673"/>
      <c r="BC154" s="604"/>
      <c r="BD154" s="604"/>
      <c r="BE154" s="495"/>
      <c r="BF154" s="494"/>
      <c r="BG154" s="674"/>
      <c r="BH154" s="543">
        <v>147</v>
      </c>
      <c r="BI154" s="544">
        <f t="shared" si="222"/>
        <v>0</v>
      </c>
      <c r="BJ154" s="544">
        <f t="shared" si="223"/>
        <v>0</v>
      </c>
      <c r="BK154" s="673"/>
      <c r="BL154" s="544"/>
      <c r="BM154" s="544"/>
      <c r="BN154" s="544"/>
      <c r="BO154" s="604"/>
      <c r="BP154" s="673"/>
      <c r="BQ154" s="604"/>
      <c r="BR154" s="604"/>
      <c r="BS154" s="495"/>
      <c r="BT154" s="494"/>
      <c r="BU154" s="674"/>
      <c r="BV154" s="543">
        <v>147</v>
      </c>
      <c r="BW154" s="544">
        <f t="shared" si="224"/>
        <v>0</v>
      </c>
      <c r="BX154" s="544">
        <f t="shared" si="225"/>
        <v>0</v>
      </c>
      <c r="BY154" s="673"/>
      <c r="BZ154" s="544"/>
      <c r="CA154" s="544"/>
      <c r="CB154" s="544"/>
      <c r="CC154" s="604"/>
      <c r="CD154" s="673"/>
      <c r="CE154" s="604"/>
      <c r="CF154" s="604"/>
      <c r="CG154" s="495"/>
      <c r="CH154" s="494"/>
      <c r="CI154" s="674"/>
      <c r="CJ154" s="543">
        <v>147</v>
      </c>
      <c r="CK154" s="544">
        <f t="shared" si="226"/>
        <v>0</v>
      </c>
      <c r="CL154" s="544">
        <f t="shared" si="227"/>
        <v>0</v>
      </c>
      <c r="CM154" s="673"/>
      <c r="CN154" s="544"/>
      <c r="CO154" s="544"/>
      <c r="CP154" s="544"/>
      <c r="CQ154" s="604"/>
      <c r="CR154" s="673"/>
      <c r="CS154" s="604"/>
      <c r="CT154" s="604"/>
      <c r="CU154" s="495"/>
      <c r="CV154" s="494"/>
      <c r="CW154" s="674"/>
      <c r="CX154" s="543">
        <v>147</v>
      </c>
      <c r="CY154" s="544">
        <f t="shared" si="228"/>
        <v>0</v>
      </c>
      <c r="CZ154" s="544">
        <f t="shared" si="229"/>
        <v>0</v>
      </c>
      <c r="DA154" s="673"/>
      <c r="DB154" s="544"/>
      <c r="DC154" s="544"/>
      <c r="DD154" s="544"/>
      <c r="DE154" s="604"/>
      <c r="DF154" s="673"/>
      <c r="DG154" s="604"/>
      <c r="DH154" s="604"/>
      <c r="DI154" s="495"/>
      <c r="DJ154" s="494"/>
      <c r="DK154" s="674"/>
      <c r="DL154" s="543">
        <v>147</v>
      </c>
      <c r="DM154" s="544">
        <f t="shared" si="230"/>
        <v>0</v>
      </c>
      <c r="DN154" s="544">
        <f t="shared" si="231"/>
        <v>0</v>
      </c>
      <c r="DO154" s="673"/>
      <c r="DP154" s="544"/>
      <c r="DQ154" s="544"/>
      <c r="DR154" s="544"/>
      <c r="DS154" s="604"/>
      <c r="DT154" s="673"/>
      <c r="DU154" s="604"/>
      <c r="DV154" s="604"/>
      <c r="DW154" s="495"/>
      <c r="DX154" s="494"/>
      <c r="DY154" s="674"/>
      <c r="DZ154" s="543">
        <v>147</v>
      </c>
      <c r="EA154" s="544">
        <f t="shared" si="232"/>
        <v>0</v>
      </c>
      <c r="EB154" s="544">
        <f t="shared" si="233"/>
        <v>0</v>
      </c>
      <c r="EC154" s="673"/>
      <c r="ED154" s="544"/>
      <c r="EE154" s="544"/>
      <c r="EF154" s="544"/>
      <c r="EG154" s="604"/>
      <c r="EH154" s="673"/>
      <c r="EI154" s="604"/>
      <c r="EJ154" s="604"/>
      <c r="EK154" s="495"/>
      <c r="EL154" s="494"/>
      <c r="EM154" s="674"/>
      <c r="EN154" s="543">
        <v>147</v>
      </c>
      <c r="EO154" s="544">
        <f t="shared" si="234"/>
        <v>0</v>
      </c>
      <c r="EP154" s="544">
        <f t="shared" si="235"/>
        <v>0</v>
      </c>
      <c r="EQ154" s="673"/>
      <c r="ER154" s="544"/>
      <c r="ES154" s="544"/>
      <c r="ET154" s="544"/>
      <c r="EU154" s="604"/>
      <c r="EV154" s="673"/>
      <c r="EW154" s="604"/>
      <c r="EX154" s="604"/>
      <c r="EY154" s="495"/>
      <c r="EZ154" s="675"/>
      <c r="FA154" s="674"/>
      <c r="FB154" s="543">
        <v>147</v>
      </c>
      <c r="FC154" s="544">
        <f t="shared" si="236"/>
        <v>0</v>
      </c>
      <c r="FD154" s="544">
        <f t="shared" si="237"/>
        <v>0</v>
      </c>
      <c r="FE154" s="673"/>
      <c r="FF154" s="544"/>
      <c r="FG154" s="544"/>
      <c r="FH154" s="544"/>
      <c r="FI154" s="604"/>
      <c r="FJ154" s="673"/>
      <c r="FK154" s="604"/>
      <c r="FL154" s="604"/>
      <c r="FM154" s="495"/>
      <c r="FO154" s="674"/>
      <c r="FP154" s="543">
        <v>147</v>
      </c>
      <c r="FQ154" s="544">
        <f t="shared" si="238"/>
        <v>0</v>
      </c>
      <c r="FR154" s="544">
        <f t="shared" si="239"/>
        <v>0</v>
      </c>
      <c r="FS154" s="673"/>
      <c r="FT154" s="544"/>
      <c r="FU154" s="544"/>
      <c r="FV154" s="544"/>
      <c r="FW154" s="604"/>
      <c r="FX154" s="673"/>
      <c r="FY154" s="604"/>
      <c r="FZ154" s="604"/>
      <c r="GA154" s="495"/>
      <c r="GB154" s="675"/>
      <c r="GC154" s="674"/>
      <c r="GD154" s="543">
        <v>147</v>
      </c>
      <c r="GE154" s="544">
        <f t="shared" si="240"/>
        <v>0</v>
      </c>
      <c r="GF154" s="544">
        <f t="shared" si="241"/>
        <v>0</v>
      </c>
      <c r="GG154" s="673"/>
      <c r="GH154" s="544"/>
      <c r="GI154" s="544"/>
      <c r="GJ154" s="544"/>
      <c r="GK154" s="604"/>
      <c r="GL154" s="673"/>
      <c r="GM154" s="604"/>
      <c r="GN154" s="604"/>
      <c r="GO154" s="495"/>
      <c r="GP154" s="551"/>
      <c r="GQ154" s="674"/>
      <c r="GR154" s="543">
        <v>147</v>
      </c>
      <c r="GS154" s="544">
        <f t="shared" si="242"/>
        <v>0</v>
      </c>
      <c r="GT154" s="544">
        <f t="shared" si="243"/>
        <v>0</v>
      </c>
      <c r="GU154" s="673"/>
      <c r="GV154" s="544"/>
      <c r="GW154" s="544"/>
      <c r="GX154" s="544"/>
      <c r="GY154" s="604"/>
      <c r="GZ154" s="673"/>
      <c r="HA154" s="604"/>
      <c r="HB154" s="604"/>
      <c r="HC154" s="495"/>
      <c r="HD154" s="552"/>
      <c r="HE154" s="674"/>
      <c r="HF154" s="543">
        <v>147</v>
      </c>
      <c r="HG154" s="544">
        <f t="shared" si="244"/>
        <v>0</v>
      </c>
      <c r="HH154" s="544">
        <f t="shared" si="245"/>
        <v>0</v>
      </c>
      <c r="HI154" s="673"/>
      <c r="HJ154" s="544"/>
      <c r="HK154" s="544"/>
      <c r="HL154" s="544"/>
      <c r="HM154" s="604"/>
      <c r="HN154" s="673"/>
      <c r="HO154" s="604"/>
      <c r="HP154" s="604"/>
      <c r="HQ154" s="495"/>
      <c r="HR154" s="552"/>
      <c r="HS154" s="674"/>
      <c r="HT154" s="543">
        <v>147</v>
      </c>
      <c r="HU154" s="544">
        <f t="shared" si="246"/>
        <v>0</v>
      </c>
      <c r="HV154" s="544">
        <f t="shared" si="247"/>
        <v>0</v>
      </c>
      <c r="HW154" s="673"/>
      <c r="HX154" s="544"/>
      <c r="HY154" s="544"/>
      <c r="HZ154" s="544"/>
      <c r="IA154" s="604"/>
      <c r="IB154" s="673"/>
      <c r="IC154" s="604"/>
      <c r="ID154" s="604"/>
      <c r="IE154" s="495"/>
      <c r="IF154" s="622"/>
      <c r="IG154" s="674"/>
      <c r="IH154" s="543">
        <v>147</v>
      </c>
      <c r="II154" s="544">
        <f t="shared" si="248"/>
        <v>0</v>
      </c>
      <c r="IJ154" s="544">
        <f t="shared" si="249"/>
        <v>0</v>
      </c>
      <c r="IK154" s="673"/>
      <c r="IL154" s="544"/>
      <c r="IM154" s="544"/>
      <c r="IN154" s="544"/>
      <c r="IO154" s="604"/>
      <c r="IP154" s="673"/>
      <c r="IQ154" s="604"/>
      <c r="IR154" s="604"/>
      <c r="IS154" s="495"/>
    </row>
    <row r="155" spans="1:253" s="497" customFormat="1">
      <c r="A155" s="494"/>
      <c r="B155" s="528"/>
      <c r="C155" s="674"/>
      <c r="D155" s="543">
        <v>148</v>
      </c>
      <c r="E155" s="544">
        <f t="shared" si="214"/>
        <v>0</v>
      </c>
      <c r="F155" s="544">
        <f t="shared" si="215"/>
        <v>0</v>
      </c>
      <c r="G155" s="673"/>
      <c r="H155" s="544"/>
      <c r="I155" s="544"/>
      <c r="J155" s="544"/>
      <c r="K155" s="604"/>
      <c r="L155" s="673"/>
      <c r="M155" s="604"/>
      <c r="N155" s="604"/>
      <c r="O155" s="495"/>
      <c r="P155" s="494"/>
      <c r="Q155" s="674"/>
      <c r="R155" s="543">
        <v>148</v>
      </c>
      <c r="S155" s="544">
        <f t="shared" si="216"/>
        <v>0</v>
      </c>
      <c r="T155" s="544">
        <f t="shared" si="217"/>
        <v>0</v>
      </c>
      <c r="U155" s="673"/>
      <c r="V155" s="544"/>
      <c r="W155" s="544"/>
      <c r="X155" s="544"/>
      <c r="Y155" s="604"/>
      <c r="Z155" s="673"/>
      <c r="AA155" s="604"/>
      <c r="AB155" s="604"/>
      <c r="AC155" s="495"/>
      <c r="AD155" s="494"/>
      <c r="AE155" s="674"/>
      <c r="AF155" s="543">
        <v>148</v>
      </c>
      <c r="AG155" s="544">
        <f t="shared" si="218"/>
        <v>0</v>
      </c>
      <c r="AH155" s="544">
        <f t="shared" si="219"/>
        <v>0</v>
      </c>
      <c r="AI155" s="673"/>
      <c r="AJ155" s="544"/>
      <c r="AK155" s="544"/>
      <c r="AL155" s="544"/>
      <c r="AM155" s="604"/>
      <c r="AN155" s="673"/>
      <c r="AO155" s="604"/>
      <c r="AP155" s="604"/>
      <c r="AQ155" s="495"/>
      <c r="AR155" s="494"/>
      <c r="AS155" s="674"/>
      <c r="AT155" s="543">
        <v>148</v>
      </c>
      <c r="AU155" s="544">
        <f t="shared" si="220"/>
        <v>0</v>
      </c>
      <c r="AV155" s="544">
        <f t="shared" si="221"/>
        <v>0</v>
      </c>
      <c r="AW155" s="673"/>
      <c r="AX155" s="544"/>
      <c r="AY155" s="544"/>
      <c r="AZ155" s="544"/>
      <c r="BA155" s="604"/>
      <c r="BB155" s="673"/>
      <c r="BC155" s="604"/>
      <c r="BD155" s="604"/>
      <c r="BE155" s="495"/>
      <c r="BF155" s="494"/>
      <c r="BG155" s="674"/>
      <c r="BH155" s="543">
        <v>148</v>
      </c>
      <c r="BI155" s="544">
        <f t="shared" si="222"/>
        <v>0</v>
      </c>
      <c r="BJ155" s="544">
        <f t="shared" si="223"/>
        <v>0</v>
      </c>
      <c r="BK155" s="673"/>
      <c r="BL155" s="544"/>
      <c r="BM155" s="544"/>
      <c r="BN155" s="544"/>
      <c r="BO155" s="604"/>
      <c r="BP155" s="673"/>
      <c r="BQ155" s="604"/>
      <c r="BR155" s="604"/>
      <c r="BS155" s="495"/>
      <c r="BT155" s="494"/>
      <c r="BU155" s="674"/>
      <c r="BV155" s="543">
        <v>148</v>
      </c>
      <c r="BW155" s="544">
        <f t="shared" si="224"/>
        <v>0</v>
      </c>
      <c r="BX155" s="544">
        <f t="shared" si="225"/>
        <v>0</v>
      </c>
      <c r="BY155" s="673"/>
      <c r="BZ155" s="544"/>
      <c r="CA155" s="544"/>
      <c r="CB155" s="544"/>
      <c r="CC155" s="604"/>
      <c r="CD155" s="673"/>
      <c r="CE155" s="604"/>
      <c r="CF155" s="604"/>
      <c r="CG155" s="495"/>
      <c r="CH155" s="494"/>
      <c r="CI155" s="674"/>
      <c r="CJ155" s="543">
        <v>148</v>
      </c>
      <c r="CK155" s="544">
        <f t="shared" si="226"/>
        <v>0</v>
      </c>
      <c r="CL155" s="544">
        <f t="shared" si="227"/>
        <v>0</v>
      </c>
      <c r="CM155" s="673"/>
      <c r="CN155" s="544"/>
      <c r="CO155" s="544"/>
      <c r="CP155" s="544"/>
      <c r="CQ155" s="604"/>
      <c r="CR155" s="673"/>
      <c r="CS155" s="604"/>
      <c r="CT155" s="604"/>
      <c r="CU155" s="495"/>
      <c r="CV155" s="494"/>
      <c r="CW155" s="674"/>
      <c r="CX155" s="543">
        <v>148</v>
      </c>
      <c r="CY155" s="544">
        <f t="shared" si="228"/>
        <v>0</v>
      </c>
      <c r="CZ155" s="544">
        <f t="shared" si="229"/>
        <v>0</v>
      </c>
      <c r="DA155" s="673"/>
      <c r="DB155" s="544"/>
      <c r="DC155" s="544"/>
      <c r="DD155" s="544"/>
      <c r="DE155" s="604"/>
      <c r="DF155" s="673"/>
      <c r="DG155" s="604"/>
      <c r="DH155" s="604"/>
      <c r="DI155" s="495"/>
      <c r="DJ155" s="494"/>
      <c r="DK155" s="674"/>
      <c r="DL155" s="543">
        <v>148</v>
      </c>
      <c r="DM155" s="544">
        <f t="shared" si="230"/>
        <v>0</v>
      </c>
      <c r="DN155" s="544">
        <f t="shared" si="231"/>
        <v>0</v>
      </c>
      <c r="DO155" s="673"/>
      <c r="DP155" s="544"/>
      <c r="DQ155" s="544"/>
      <c r="DR155" s="544"/>
      <c r="DS155" s="604"/>
      <c r="DT155" s="673"/>
      <c r="DU155" s="604"/>
      <c r="DV155" s="604"/>
      <c r="DW155" s="495"/>
      <c r="DX155" s="494"/>
      <c r="DY155" s="674"/>
      <c r="DZ155" s="543">
        <v>148</v>
      </c>
      <c r="EA155" s="544">
        <f t="shared" si="232"/>
        <v>0</v>
      </c>
      <c r="EB155" s="544">
        <f t="shared" si="233"/>
        <v>0</v>
      </c>
      <c r="EC155" s="673"/>
      <c r="ED155" s="544"/>
      <c r="EE155" s="544"/>
      <c r="EF155" s="544"/>
      <c r="EG155" s="604"/>
      <c r="EH155" s="673"/>
      <c r="EI155" s="604"/>
      <c r="EJ155" s="604"/>
      <c r="EK155" s="495"/>
      <c r="EL155" s="494"/>
      <c r="EM155" s="674"/>
      <c r="EN155" s="543">
        <v>148</v>
      </c>
      <c r="EO155" s="544">
        <f t="shared" si="234"/>
        <v>0</v>
      </c>
      <c r="EP155" s="544">
        <f t="shared" si="235"/>
        <v>0</v>
      </c>
      <c r="EQ155" s="673"/>
      <c r="ER155" s="544"/>
      <c r="ES155" s="544"/>
      <c r="ET155" s="544"/>
      <c r="EU155" s="604"/>
      <c r="EV155" s="673"/>
      <c r="EW155" s="604"/>
      <c r="EX155" s="604"/>
      <c r="EY155" s="495"/>
      <c r="EZ155" s="675"/>
      <c r="FA155" s="674"/>
      <c r="FB155" s="543">
        <v>148</v>
      </c>
      <c r="FC155" s="544">
        <f t="shared" si="236"/>
        <v>0</v>
      </c>
      <c r="FD155" s="544">
        <f t="shared" si="237"/>
        <v>0</v>
      </c>
      <c r="FE155" s="673"/>
      <c r="FF155" s="544"/>
      <c r="FG155" s="544"/>
      <c r="FH155" s="544"/>
      <c r="FI155" s="604"/>
      <c r="FJ155" s="673"/>
      <c r="FK155" s="604"/>
      <c r="FL155" s="604"/>
      <c r="FM155" s="495"/>
      <c r="FO155" s="674"/>
      <c r="FP155" s="543">
        <v>148</v>
      </c>
      <c r="FQ155" s="544">
        <f t="shared" si="238"/>
        <v>0</v>
      </c>
      <c r="FR155" s="544">
        <f t="shared" si="239"/>
        <v>0</v>
      </c>
      <c r="FS155" s="673"/>
      <c r="FT155" s="544"/>
      <c r="FU155" s="544"/>
      <c r="FV155" s="544"/>
      <c r="FW155" s="604"/>
      <c r="FX155" s="673"/>
      <c r="FY155" s="604"/>
      <c r="FZ155" s="604"/>
      <c r="GA155" s="495"/>
      <c r="GB155" s="675"/>
      <c r="GC155" s="674"/>
      <c r="GD155" s="543">
        <v>148</v>
      </c>
      <c r="GE155" s="544">
        <f t="shared" si="240"/>
        <v>0</v>
      </c>
      <c r="GF155" s="544">
        <f t="shared" si="241"/>
        <v>0</v>
      </c>
      <c r="GG155" s="673"/>
      <c r="GH155" s="544"/>
      <c r="GI155" s="544"/>
      <c r="GJ155" s="544"/>
      <c r="GK155" s="604"/>
      <c r="GL155" s="673"/>
      <c r="GM155" s="604"/>
      <c r="GN155" s="604"/>
      <c r="GO155" s="495"/>
      <c r="GP155" s="551"/>
      <c r="GQ155" s="674"/>
      <c r="GR155" s="543">
        <v>148</v>
      </c>
      <c r="GS155" s="544">
        <f t="shared" si="242"/>
        <v>0</v>
      </c>
      <c r="GT155" s="544">
        <f t="shared" si="243"/>
        <v>0</v>
      </c>
      <c r="GU155" s="673"/>
      <c r="GV155" s="544"/>
      <c r="GW155" s="544"/>
      <c r="GX155" s="544"/>
      <c r="GY155" s="604"/>
      <c r="GZ155" s="673"/>
      <c r="HA155" s="604"/>
      <c r="HB155" s="604"/>
      <c r="HC155" s="495"/>
      <c r="HD155" s="552"/>
      <c r="HE155" s="674"/>
      <c r="HF155" s="543">
        <v>148</v>
      </c>
      <c r="HG155" s="544">
        <f t="shared" si="244"/>
        <v>0</v>
      </c>
      <c r="HH155" s="544">
        <f t="shared" si="245"/>
        <v>0</v>
      </c>
      <c r="HI155" s="673"/>
      <c r="HJ155" s="544"/>
      <c r="HK155" s="544"/>
      <c r="HL155" s="544"/>
      <c r="HM155" s="604"/>
      <c r="HN155" s="673"/>
      <c r="HO155" s="604"/>
      <c r="HP155" s="604"/>
      <c r="HQ155" s="495"/>
      <c r="HR155" s="552"/>
      <c r="HS155" s="674"/>
      <c r="HT155" s="543">
        <v>148</v>
      </c>
      <c r="HU155" s="544">
        <f t="shared" si="246"/>
        <v>0</v>
      </c>
      <c r="HV155" s="544">
        <f t="shared" si="247"/>
        <v>0</v>
      </c>
      <c r="HW155" s="673"/>
      <c r="HX155" s="544"/>
      <c r="HY155" s="544"/>
      <c r="HZ155" s="544"/>
      <c r="IA155" s="604"/>
      <c r="IB155" s="673"/>
      <c r="IC155" s="604"/>
      <c r="ID155" s="604"/>
      <c r="IE155" s="495"/>
      <c r="IF155" s="622"/>
      <c r="IG155" s="674"/>
      <c r="IH155" s="543">
        <v>148</v>
      </c>
      <c r="II155" s="544">
        <f t="shared" si="248"/>
        <v>0</v>
      </c>
      <c r="IJ155" s="544">
        <f t="shared" si="249"/>
        <v>0</v>
      </c>
      <c r="IK155" s="673"/>
      <c r="IL155" s="544"/>
      <c r="IM155" s="544"/>
      <c r="IN155" s="544"/>
      <c r="IO155" s="604"/>
      <c r="IP155" s="673"/>
      <c r="IQ155" s="604"/>
      <c r="IR155" s="604"/>
      <c r="IS155" s="495"/>
    </row>
    <row r="156" spans="1:253" s="497" customFormat="1">
      <c r="A156" s="494"/>
      <c r="B156" s="528"/>
      <c r="C156" s="674"/>
      <c r="D156" s="543">
        <v>149</v>
      </c>
      <c r="E156" s="544">
        <f t="shared" si="214"/>
        <v>0</v>
      </c>
      <c r="F156" s="544">
        <f t="shared" si="215"/>
        <v>0</v>
      </c>
      <c r="G156" s="673"/>
      <c r="H156" s="544"/>
      <c r="I156" s="544"/>
      <c r="J156" s="544"/>
      <c r="K156" s="604"/>
      <c r="L156" s="673"/>
      <c r="M156" s="604"/>
      <c r="N156" s="604"/>
      <c r="O156" s="495"/>
      <c r="P156" s="494"/>
      <c r="Q156" s="674"/>
      <c r="R156" s="543">
        <v>149</v>
      </c>
      <c r="S156" s="544">
        <f t="shared" si="216"/>
        <v>0</v>
      </c>
      <c r="T156" s="544">
        <f t="shared" si="217"/>
        <v>0</v>
      </c>
      <c r="U156" s="673"/>
      <c r="V156" s="544"/>
      <c r="W156" s="544"/>
      <c r="X156" s="544"/>
      <c r="Y156" s="604"/>
      <c r="Z156" s="673"/>
      <c r="AA156" s="604"/>
      <c r="AB156" s="604"/>
      <c r="AC156" s="495"/>
      <c r="AD156" s="494"/>
      <c r="AE156" s="674"/>
      <c r="AF156" s="543">
        <v>149</v>
      </c>
      <c r="AG156" s="544">
        <f t="shared" si="218"/>
        <v>0</v>
      </c>
      <c r="AH156" s="544">
        <f t="shared" si="219"/>
        <v>0</v>
      </c>
      <c r="AI156" s="673"/>
      <c r="AJ156" s="544"/>
      <c r="AK156" s="544"/>
      <c r="AL156" s="544"/>
      <c r="AM156" s="604"/>
      <c r="AN156" s="673"/>
      <c r="AO156" s="604"/>
      <c r="AP156" s="604"/>
      <c r="AQ156" s="495"/>
      <c r="AR156" s="494"/>
      <c r="AS156" s="674"/>
      <c r="AT156" s="543">
        <v>149</v>
      </c>
      <c r="AU156" s="544">
        <f t="shared" si="220"/>
        <v>0</v>
      </c>
      <c r="AV156" s="544">
        <f t="shared" si="221"/>
        <v>0</v>
      </c>
      <c r="AW156" s="673"/>
      <c r="AX156" s="544"/>
      <c r="AY156" s="544"/>
      <c r="AZ156" s="544"/>
      <c r="BA156" s="604"/>
      <c r="BB156" s="673"/>
      <c r="BC156" s="604"/>
      <c r="BD156" s="604"/>
      <c r="BE156" s="495"/>
      <c r="BF156" s="494"/>
      <c r="BG156" s="674"/>
      <c r="BH156" s="543">
        <v>149</v>
      </c>
      <c r="BI156" s="544">
        <f t="shared" si="222"/>
        <v>0</v>
      </c>
      <c r="BJ156" s="544">
        <f t="shared" si="223"/>
        <v>0</v>
      </c>
      <c r="BK156" s="673"/>
      <c r="BL156" s="544"/>
      <c r="BM156" s="544"/>
      <c r="BN156" s="544"/>
      <c r="BO156" s="604"/>
      <c r="BP156" s="673"/>
      <c r="BQ156" s="604"/>
      <c r="BR156" s="604"/>
      <c r="BS156" s="495"/>
      <c r="BT156" s="494"/>
      <c r="BU156" s="674"/>
      <c r="BV156" s="543">
        <v>149</v>
      </c>
      <c r="BW156" s="544">
        <f t="shared" si="224"/>
        <v>0</v>
      </c>
      <c r="BX156" s="544">
        <f t="shared" si="225"/>
        <v>0</v>
      </c>
      <c r="BY156" s="673"/>
      <c r="BZ156" s="544"/>
      <c r="CA156" s="544"/>
      <c r="CB156" s="544"/>
      <c r="CC156" s="604"/>
      <c r="CD156" s="673"/>
      <c r="CE156" s="604"/>
      <c r="CF156" s="604"/>
      <c r="CG156" s="495"/>
      <c r="CH156" s="494"/>
      <c r="CI156" s="674"/>
      <c r="CJ156" s="543">
        <v>149</v>
      </c>
      <c r="CK156" s="544">
        <f t="shared" si="226"/>
        <v>0</v>
      </c>
      <c r="CL156" s="544">
        <f t="shared" si="227"/>
        <v>0</v>
      </c>
      <c r="CM156" s="673"/>
      <c r="CN156" s="544"/>
      <c r="CO156" s="544"/>
      <c r="CP156" s="544"/>
      <c r="CQ156" s="604"/>
      <c r="CR156" s="673"/>
      <c r="CS156" s="604"/>
      <c r="CT156" s="604"/>
      <c r="CU156" s="495"/>
      <c r="CV156" s="494"/>
      <c r="CW156" s="674"/>
      <c r="CX156" s="543">
        <v>149</v>
      </c>
      <c r="CY156" s="544">
        <f t="shared" si="228"/>
        <v>0</v>
      </c>
      <c r="CZ156" s="544">
        <f t="shared" si="229"/>
        <v>0</v>
      </c>
      <c r="DA156" s="673"/>
      <c r="DB156" s="544"/>
      <c r="DC156" s="544"/>
      <c r="DD156" s="544"/>
      <c r="DE156" s="604"/>
      <c r="DF156" s="673"/>
      <c r="DG156" s="604"/>
      <c r="DH156" s="604"/>
      <c r="DI156" s="495"/>
      <c r="DJ156" s="494"/>
      <c r="DK156" s="674"/>
      <c r="DL156" s="543">
        <v>149</v>
      </c>
      <c r="DM156" s="544">
        <f t="shared" si="230"/>
        <v>0</v>
      </c>
      <c r="DN156" s="544">
        <f t="shared" si="231"/>
        <v>0</v>
      </c>
      <c r="DO156" s="673"/>
      <c r="DP156" s="544"/>
      <c r="DQ156" s="544"/>
      <c r="DR156" s="544"/>
      <c r="DS156" s="604"/>
      <c r="DT156" s="673"/>
      <c r="DU156" s="604"/>
      <c r="DV156" s="604"/>
      <c r="DW156" s="495"/>
      <c r="DX156" s="494"/>
      <c r="DY156" s="674"/>
      <c r="DZ156" s="543">
        <v>149</v>
      </c>
      <c r="EA156" s="544">
        <f t="shared" si="232"/>
        <v>0</v>
      </c>
      <c r="EB156" s="544">
        <f t="shared" si="233"/>
        <v>0</v>
      </c>
      <c r="EC156" s="673"/>
      <c r="ED156" s="544"/>
      <c r="EE156" s="544"/>
      <c r="EF156" s="544"/>
      <c r="EG156" s="604"/>
      <c r="EH156" s="673"/>
      <c r="EI156" s="604"/>
      <c r="EJ156" s="604"/>
      <c r="EK156" s="495"/>
      <c r="EL156" s="494"/>
      <c r="EM156" s="674"/>
      <c r="EN156" s="543">
        <v>149</v>
      </c>
      <c r="EO156" s="544">
        <f t="shared" si="234"/>
        <v>0</v>
      </c>
      <c r="EP156" s="544">
        <f t="shared" si="235"/>
        <v>0</v>
      </c>
      <c r="EQ156" s="673"/>
      <c r="ER156" s="544"/>
      <c r="ES156" s="544"/>
      <c r="ET156" s="544"/>
      <c r="EU156" s="604"/>
      <c r="EV156" s="673"/>
      <c r="EW156" s="604"/>
      <c r="EX156" s="604"/>
      <c r="EY156" s="495"/>
      <c r="EZ156" s="675"/>
      <c r="FA156" s="674"/>
      <c r="FB156" s="543">
        <v>149</v>
      </c>
      <c r="FC156" s="544">
        <f t="shared" si="236"/>
        <v>0</v>
      </c>
      <c r="FD156" s="544">
        <f t="shared" si="237"/>
        <v>0</v>
      </c>
      <c r="FE156" s="673"/>
      <c r="FF156" s="544"/>
      <c r="FG156" s="544"/>
      <c r="FH156" s="544"/>
      <c r="FI156" s="604"/>
      <c r="FJ156" s="673"/>
      <c r="FK156" s="604"/>
      <c r="FL156" s="604"/>
      <c r="FM156" s="495"/>
      <c r="FO156" s="674"/>
      <c r="FP156" s="543">
        <v>149</v>
      </c>
      <c r="FQ156" s="544">
        <f t="shared" si="238"/>
        <v>0</v>
      </c>
      <c r="FR156" s="544">
        <f t="shared" si="239"/>
        <v>0</v>
      </c>
      <c r="FS156" s="673"/>
      <c r="FT156" s="544"/>
      <c r="FU156" s="544"/>
      <c r="FV156" s="544"/>
      <c r="FW156" s="604"/>
      <c r="FX156" s="673"/>
      <c r="FY156" s="604"/>
      <c r="FZ156" s="604"/>
      <c r="GA156" s="495"/>
      <c r="GB156" s="675"/>
      <c r="GC156" s="674"/>
      <c r="GD156" s="543">
        <v>149</v>
      </c>
      <c r="GE156" s="544">
        <f t="shared" si="240"/>
        <v>0</v>
      </c>
      <c r="GF156" s="544">
        <f t="shared" si="241"/>
        <v>0</v>
      </c>
      <c r="GG156" s="673"/>
      <c r="GH156" s="544"/>
      <c r="GI156" s="544"/>
      <c r="GJ156" s="544"/>
      <c r="GK156" s="604"/>
      <c r="GL156" s="673"/>
      <c r="GM156" s="604"/>
      <c r="GN156" s="604"/>
      <c r="GO156" s="495"/>
      <c r="GP156" s="551"/>
      <c r="GQ156" s="674"/>
      <c r="GR156" s="543">
        <v>149</v>
      </c>
      <c r="GS156" s="544">
        <f t="shared" si="242"/>
        <v>0</v>
      </c>
      <c r="GT156" s="544">
        <f t="shared" si="243"/>
        <v>0</v>
      </c>
      <c r="GU156" s="673"/>
      <c r="GV156" s="544"/>
      <c r="GW156" s="544"/>
      <c r="GX156" s="544"/>
      <c r="GY156" s="604"/>
      <c r="GZ156" s="673"/>
      <c r="HA156" s="604"/>
      <c r="HB156" s="604"/>
      <c r="HC156" s="495"/>
      <c r="HD156" s="552"/>
      <c r="HE156" s="674"/>
      <c r="HF156" s="543">
        <v>149</v>
      </c>
      <c r="HG156" s="544">
        <f t="shared" si="244"/>
        <v>0</v>
      </c>
      <c r="HH156" s="544">
        <f t="shared" si="245"/>
        <v>0</v>
      </c>
      <c r="HI156" s="673"/>
      <c r="HJ156" s="544"/>
      <c r="HK156" s="544"/>
      <c r="HL156" s="544"/>
      <c r="HM156" s="604"/>
      <c r="HN156" s="673"/>
      <c r="HO156" s="604"/>
      <c r="HP156" s="604"/>
      <c r="HQ156" s="495"/>
      <c r="HR156" s="552"/>
      <c r="HS156" s="674"/>
      <c r="HT156" s="543">
        <v>149</v>
      </c>
      <c r="HU156" s="544">
        <f t="shared" si="246"/>
        <v>0</v>
      </c>
      <c r="HV156" s="544">
        <f t="shared" si="247"/>
        <v>0</v>
      </c>
      <c r="HW156" s="673"/>
      <c r="HX156" s="544"/>
      <c r="HY156" s="544"/>
      <c r="HZ156" s="544"/>
      <c r="IA156" s="604"/>
      <c r="IB156" s="673"/>
      <c r="IC156" s="604"/>
      <c r="ID156" s="604"/>
      <c r="IE156" s="495"/>
      <c r="IF156" s="622"/>
      <c r="IG156" s="674"/>
      <c r="IH156" s="543">
        <v>149</v>
      </c>
      <c r="II156" s="544">
        <f t="shared" si="248"/>
        <v>0</v>
      </c>
      <c r="IJ156" s="544">
        <f t="shared" si="249"/>
        <v>0</v>
      </c>
      <c r="IK156" s="673"/>
      <c r="IL156" s="544"/>
      <c r="IM156" s="544"/>
      <c r="IN156" s="544"/>
      <c r="IO156" s="604"/>
      <c r="IP156" s="673"/>
      <c r="IQ156" s="604"/>
      <c r="IR156" s="604"/>
      <c r="IS156" s="495"/>
    </row>
    <row r="157" spans="1:253" s="497" customFormat="1">
      <c r="A157" s="494"/>
      <c r="B157" s="528"/>
      <c r="C157" s="674"/>
      <c r="D157" s="543">
        <v>150</v>
      </c>
      <c r="E157" s="544">
        <f t="shared" si="214"/>
        <v>0</v>
      </c>
      <c r="F157" s="544">
        <f t="shared" si="215"/>
        <v>0</v>
      </c>
      <c r="G157" s="673"/>
      <c r="H157" s="544"/>
      <c r="I157" s="544"/>
      <c r="J157" s="544"/>
      <c r="K157" s="604"/>
      <c r="L157" s="673"/>
      <c r="M157" s="604"/>
      <c r="N157" s="604"/>
      <c r="O157" s="495"/>
      <c r="P157" s="494"/>
      <c r="Q157" s="674"/>
      <c r="R157" s="543">
        <v>150</v>
      </c>
      <c r="S157" s="544">
        <f t="shared" si="216"/>
        <v>0</v>
      </c>
      <c r="T157" s="544">
        <f t="shared" si="217"/>
        <v>0</v>
      </c>
      <c r="U157" s="673"/>
      <c r="V157" s="544"/>
      <c r="W157" s="544"/>
      <c r="X157" s="544"/>
      <c r="Y157" s="604"/>
      <c r="Z157" s="673"/>
      <c r="AA157" s="604"/>
      <c r="AB157" s="604"/>
      <c r="AC157" s="495"/>
      <c r="AD157" s="494"/>
      <c r="AE157" s="674"/>
      <c r="AF157" s="543">
        <v>150</v>
      </c>
      <c r="AG157" s="544">
        <f t="shared" si="218"/>
        <v>0</v>
      </c>
      <c r="AH157" s="544">
        <f t="shared" si="219"/>
        <v>0</v>
      </c>
      <c r="AI157" s="673"/>
      <c r="AJ157" s="544"/>
      <c r="AK157" s="544"/>
      <c r="AL157" s="544"/>
      <c r="AM157" s="604"/>
      <c r="AN157" s="673"/>
      <c r="AO157" s="604"/>
      <c r="AP157" s="604"/>
      <c r="AQ157" s="495"/>
      <c r="AR157" s="494"/>
      <c r="AS157" s="674"/>
      <c r="AT157" s="543">
        <v>150</v>
      </c>
      <c r="AU157" s="544">
        <f t="shared" si="220"/>
        <v>0</v>
      </c>
      <c r="AV157" s="544">
        <f t="shared" si="221"/>
        <v>0</v>
      </c>
      <c r="AW157" s="673"/>
      <c r="AX157" s="544"/>
      <c r="AY157" s="544"/>
      <c r="AZ157" s="544"/>
      <c r="BA157" s="604"/>
      <c r="BB157" s="673"/>
      <c r="BC157" s="604"/>
      <c r="BD157" s="604"/>
      <c r="BE157" s="495"/>
      <c r="BF157" s="494"/>
      <c r="BG157" s="674"/>
      <c r="BH157" s="543">
        <v>150</v>
      </c>
      <c r="BI157" s="544">
        <f t="shared" si="222"/>
        <v>0</v>
      </c>
      <c r="BJ157" s="544">
        <f t="shared" si="223"/>
        <v>0</v>
      </c>
      <c r="BK157" s="673"/>
      <c r="BL157" s="544"/>
      <c r="BM157" s="544"/>
      <c r="BN157" s="544"/>
      <c r="BO157" s="604"/>
      <c r="BP157" s="673"/>
      <c r="BQ157" s="604"/>
      <c r="BR157" s="604"/>
      <c r="BS157" s="495"/>
      <c r="BT157" s="494"/>
      <c r="BU157" s="674"/>
      <c r="BV157" s="543">
        <v>150</v>
      </c>
      <c r="BW157" s="544">
        <f t="shared" si="224"/>
        <v>0</v>
      </c>
      <c r="BX157" s="544">
        <f t="shared" si="225"/>
        <v>0</v>
      </c>
      <c r="BY157" s="673"/>
      <c r="BZ157" s="544"/>
      <c r="CA157" s="544"/>
      <c r="CB157" s="544"/>
      <c r="CC157" s="604"/>
      <c r="CD157" s="673"/>
      <c r="CE157" s="604"/>
      <c r="CF157" s="604"/>
      <c r="CG157" s="495"/>
      <c r="CH157" s="494"/>
      <c r="CI157" s="674"/>
      <c r="CJ157" s="543">
        <v>150</v>
      </c>
      <c r="CK157" s="544">
        <f t="shared" si="226"/>
        <v>0</v>
      </c>
      <c r="CL157" s="544">
        <f t="shared" si="227"/>
        <v>0</v>
      </c>
      <c r="CM157" s="673"/>
      <c r="CN157" s="544"/>
      <c r="CO157" s="544"/>
      <c r="CP157" s="544"/>
      <c r="CQ157" s="604"/>
      <c r="CR157" s="673"/>
      <c r="CS157" s="604"/>
      <c r="CT157" s="604"/>
      <c r="CU157" s="495"/>
      <c r="CV157" s="494"/>
      <c r="CW157" s="674"/>
      <c r="CX157" s="543">
        <v>150</v>
      </c>
      <c r="CY157" s="544">
        <f t="shared" si="228"/>
        <v>0</v>
      </c>
      <c r="CZ157" s="544">
        <f t="shared" si="229"/>
        <v>0</v>
      </c>
      <c r="DA157" s="673"/>
      <c r="DB157" s="544"/>
      <c r="DC157" s="544"/>
      <c r="DD157" s="544"/>
      <c r="DE157" s="604"/>
      <c r="DF157" s="673"/>
      <c r="DG157" s="604"/>
      <c r="DH157" s="604"/>
      <c r="DI157" s="495"/>
      <c r="DJ157" s="494"/>
      <c r="DK157" s="674"/>
      <c r="DL157" s="543">
        <v>150</v>
      </c>
      <c r="DM157" s="544">
        <f t="shared" si="230"/>
        <v>0</v>
      </c>
      <c r="DN157" s="544">
        <f t="shared" si="231"/>
        <v>0</v>
      </c>
      <c r="DO157" s="673"/>
      <c r="DP157" s="544"/>
      <c r="DQ157" s="544"/>
      <c r="DR157" s="544"/>
      <c r="DS157" s="604"/>
      <c r="DT157" s="673"/>
      <c r="DU157" s="604"/>
      <c r="DV157" s="604"/>
      <c r="DW157" s="495"/>
      <c r="DX157" s="494"/>
      <c r="DY157" s="674"/>
      <c r="DZ157" s="543">
        <v>150</v>
      </c>
      <c r="EA157" s="544">
        <f t="shared" si="232"/>
        <v>0</v>
      </c>
      <c r="EB157" s="544">
        <f t="shared" si="233"/>
        <v>0</v>
      </c>
      <c r="EC157" s="673"/>
      <c r="ED157" s="544"/>
      <c r="EE157" s="544"/>
      <c r="EF157" s="544"/>
      <c r="EG157" s="604"/>
      <c r="EH157" s="673"/>
      <c r="EI157" s="604"/>
      <c r="EJ157" s="604"/>
      <c r="EK157" s="495"/>
      <c r="EL157" s="494"/>
      <c r="EM157" s="674"/>
      <c r="EN157" s="543">
        <v>150</v>
      </c>
      <c r="EO157" s="544">
        <f t="shared" si="234"/>
        <v>0</v>
      </c>
      <c r="EP157" s="544">
        <f t="shared" si="235"/>
        <v>0</v>
      </c>
      <c r="EQ157" s="673"/>
      <c r="ER157" s="544"/>
      <c r="ES157" s="544"/>
      <c r="ET157" s="544"/>
      <c r="EU157" s="604"/>
      <c r="EV157" s="673"/>
      <c r="EW157" s="604"/>
      <c r="EX157" s="604"/>
      <c r="EY157" s="495"/>
      <c r="EZ157" s="675"/>
      <c r="FA157" s="674"/>
      <c r="FB157" s="543">
        <v>150</v>
      </c>
      <c r="FC157" s="544">
        <f t="shared" si="236"/>
        <v>0</v>
      </c>
      <c r="FD157" s="544">
        <f t="shared" si="237"/>
        <v>0</v>
      </c>
      <c r="FE157" s="673"/>
      <c r="FF157" s="544"/>
      <c r="FG157" s="544"/>
      <c r="FH157" s="544"/>
      <c r="FI157" s="604"/>
      <c r="FJ157" s="673"/>
      <c r="FK157" s="604"/>
      <c r="FL157" s="604"/>
      <c r="FM157" s="495"/>
      <c r="FO157" s="674"/>
      <c r="FP157" s="543">
        <v>150</v>
      </c>
      <c r="FQ157" s="544">
        <f t="shared" si="238"/>
        <v>0</v>
      </c>
      <c r="FR157" s="544">
        <f t="shared" si="239"/>
        <v>0</v>
      </c>
      <c r="FS157" s="673"/>
      <c r="FT157" s="544"/>
      <c r="FU157" s="544"/>
      <c r="FV157" s="544"/>
      <c r="FW157" s="604"/>
      <c r="FX157" s="673"/>
      <c r="FY157" s="604"/>
      <c r="FZ157" s="604"/>
      <c r="GA157" s="495"/>
      <c r="GB157" s="675"/>
      <c r="GC157" s="674"/>
      <c r="GD157" s="543">
        <v>150</v>
      </c>
      <c r="GE157" s="544">
        <f t="shared" si="240"/>
        <v>0</v>
      </c>
      <c r="GF157" s="544">
        <f t="shared" si="241"/>
        <v>0</v>
      </c>
      <c r="GG157" s="673"/>
      <c r="GH157" s="544"/>
      <c r="GI157" s="544"/>
      <c r="GJ157" s="544"/>
      <c r="GK157" s="604"/>
      <c r="GL157" s="673"/>
      <c r="GM157" s="604"/>
      <c r="GN157" s="604"/>
      <c r="GO157" s="495"/>
      <c r="GP157" s="551"/>
      <c r="GQ157" s="674"/>
      <c r="GR157" s="543">
        <v>150</v>
      </c>
      <c r="GS157" s="544">
        <f t="shared" si="242"/>
        <v>0</v>
      </c>
      <c r="GT157" s="544">
        <f t="shared" si="243"/>
        <v>0</v>
      </c>
      <c r="GU157" s="673"/>
      <c r="GV157" s="544"/>
      <c r="GW157" s="544"/>
      <c r="GX157" s="544"/>
      <c r="GY157" s="604"/>
      <c r="GZ157" s="673"/>
      <c r="HA157" s="604"/>
      <c r="HB157" s="604"/>
      <c r="HC157" s="495"/>
      <c r="HD157" s="552"/>
      <c r="HE157" s="674"/>
      <c r="HF157" s="543">
        <v>150</v>
      </c>
      <c r="HG157" s="544">
        <f t="shared" si="244"/>
        <v>0</v>
      </c>
      <c r="HH157" s="544">
        <f t="shared" si="245"/>
        <v>0</v>
      </c>
      <c r="HI157" s="673"/>
      <c r="HJ157" s="544"/>
      <c r="HK157" s="544"/>
      <c r="HL157" s="544"/>
      <c r="HM157" s="604"/>
      <c r="HN157" s="673"/>
      <c r="HO157" s="604"/>
      <c r="HP157" s="604"/>
      <c r="HQ157" s="495"/>
      <c r="HR157" s="552"/>
      <c r="HS157" s="674"/>
      <c r="HT157" s="543">
        <v>150</v>
      </c>
      <c r="HU157" s="544">
        <f t="shared" si="246"/>
        <v>0</v>
      </c>
      <c r="HV157" s="544">
        <f t="shared" si="247"/>
        <v>0</v>
      </c>
      <c r="HW157" s="673"/>
      <c r="HX157" s="544"/>
      <c r="HY157" s="544"/>
      <c r="HZ157" s="544"/>
      <c r="IA157" s="604"/>
      <c r="IB157" s="673"/>
      <c r="IC157" s="604"/>
      <c r="ID157" s="604"/>
      <c r="IE157" s="495"/>
      <c r="IF157" s="622"/>
      <c r="IG157" s="674"/>
      <c r="IH157" s="543">
        <v>150</v>
      </c>
      <c r="II157" s="544">
        <f t="shared" si="248"/>
        <v>0</v>
      </c>
      <c r="IJ157" s="544">
        <f t="shared" si="249"/>
        <v>0</v>
      </c>
      <c r="IK157" s="673"/>
      <c r="IL157" s="544"/>
      <c r="IM157" s="544"/>
      <c r="IN157" s="544"/>
      <c r="IO157" s="604"/>
      <c r="IP157" s="673"/>
      <c r="IQ157" s="604"/>
      <c r="IR157" s="604"/>
      <c r="IS157" s="495"/>
    </row>
    <row r="158" spans="1:253" s="497" customFormat="1">
      <c r="A158" s="494"/>
      <c r="B158" s="528"/>
      <c r="C158" s="676"/>
      <c r="D158" s="543">
        <v>151</v>
      </c>
      <c r="E158" s="544">
        <f t="shared" si="214"/>
        <v>0</v>
      </c>
      <c r="F158" s="544">
        <f t="shared" si="215"/>
        <v>0</v>
      </c>
      <c r="G158" s="677"/>
      <c r="H158" s="544"/>
      <c r="I158" s="544"/>
      <c r="J158" s="544"/>
      <c r="K158" s="604"/>
      <c r="L158" s="677"/>
      <c r="M158" s="604"/>
      <c r="N158" s="604"/>
      <c r="O158" s="495"/>
      <c r="P158" s="494"/>
      <c r="Q158" s="676"/>
      <c r="R158" s="543">
        <v>151</v>
      </c>
      <c r="S158" s="544">
        <f t="shared" si="216"/>
        <v>0</v>
      </c>
      <c r="T158" s="544">
        <f t="shared" si="217"/>
        <v>0</v>
      </c>
      <c r="U158" s="677"/>
      <c r="V158" s="544"/>
      <c r="W158" s="544"/>
      <c r="X158" s="544"/>
      <c r="Y158" s="604"/>
      <c r="Z158" s="677"/>
      <c r="AA158" s="604"/>
      <c r="AB158" s="604"/>
      <c r="AC158" s="495"/>
      <c r="AD158" s="494"/>
      <c r="AE158" s="676"/>
      <c r="AF158" s="543">
        <v>151</v>
      </c>
      <c r="AG158" s="544">
        <f t="shared" si="218"/>
        <v>0</v>
      </c>
      <c r="AH158" s="544">
        <f t="shared" si="219"/>
        <v>0</v>
      </c>
      <c r="AI158" s="677"/>
      <c r="AJ158" s="544"/>
      <c r="AK158" s="544"/>
      <c r="AL158" s="544"/>
      <c r="AM158" s="604"/>
      <c r="AN158" s="677"/>
      <c r="AO158" s="604"/>
      <c r="AP158" s="604"/>
      <c r="AQ158" s="495"/>
      <c r="AR158" s="494"/>
      <c r="AS158" s="676"/>
      <c r="AT158" s="543">
        <v>151</v>
      </c>
      <c r="AU158" s="544">
        <f t="shared" si="220"/>
        <v>0</v>
      </c>
      <c r="AV158" s="544">
        <f t="shared" si="221"/>
        <v>0</v>
      </c>
      <c r="AW158" s="677"/>
      <c r="AX158" s="544"/>
      <c r="AY158" s="544"/>
      <c r="AZ158" s="544"/>
      <c r="BA158" s="604"/>
      <c r="BB158" s="677"/>
      <c r="BC158" s="604"/>
      <c r="BD158" s="604"/>
      <c r="BE158" s="495"/>
      <c r="BF158" s="494"/>
      <c r="BG158" s="676"/>
      <c r="BH158" s="543">
        <v>151</v>
      </c>
      <c r="BI158" s="544">
        <f t="shared" si="222"/>
        <v>0</v>
      </c>
      <c r="BJ158" s="544">
        <f t="shared" si="223"/>
        <v>0</v>
      </c>
      <c r="BK158" s="677"/>
      <c r="BL158" s="544"/>
      <c r="BM158" s="544"/>
      <c r="BN158" s="544"/>
      <c r="BO158" s="604"/>
      <c r="BP158" s="677"/>
      <c r="BQ158" s="604"/>
      <c r="BR158" s="604"/>
      <c r="BS158" s="495"/>
      <c r="BT158" s="494"/>
      <c r="BU158" s="676"/>
      <c r="BV158" s="543">
        <v>151</v>
      </c>
      <c r="BW158" s="544">
        <f t="shared" si="224"/>
        <v>0</v>
      </c>
      <c r="BX158" s="544">
        <f t="shared" si="225"/>
        <v>0</v>
      </c>
      <c r="BY158" s="677"/>
      <c r="BZ158" s="544"/>
      <c r="CA158" s="544"/>
      <c r="CB158" s="544"/>
      <c r="CC158" s="604"/>
      <c r="CD158" s="677"/>
      <c r="CE158" s="604"/>
      <c r="CF158" s="604"/>
      <c r="CG158" s="495"/>
      <c r="CH158" s="494"/>
      <c r="CI158" s="676"/>
      <c r="CJ158" s="543">
        <v>151</v>
      </c>
      <c r="CK158" s="544">
        <f t="shared" si="226"/>
        <v>0</v>
      </c>
      <c r="CL158" s="544">
        <f t="shared" si="227"/>
        <v>0</v>
      </c>
      <c r="CM158" s="677"/>
      <c r="CN158" s="544"/>
      <c r="CO158" s="544"/>
      <c r="CP158" s="544"/>
      <c r="CQ158" s="604"/>
      <c r="CR158" s="677"/>
      <c r="CS158" s="604"/>
      <c r="CT158" s="604"/>
      <c r="CU158" s="495"/>
      <c r="CV158" s="494"/>
      <c r="CW158" s="676"/>
      <c r="CX158" s="543">
        <v>151</v>
      </c>
      <c r="CY158" s="544">
        <f t="shared" si="228"/>
        <v>0</v>
      </c>
      <c r="CZ158" s="544">
        <f t="shared" si="229"/>
        <v>0</v>
      </c>
      <c r="DA158" s="677"/>
      <c r="DB158" s="544"/>
      <c r="DC158" s="544"/>
      <c r="DD158" s="544"/>
      <c r="DE158" s="604"/>
      <c r="DF158" s="677"/>
      <c r="DG158" s="604"/>
      <c r="DH158" s="604"/>
      <c r="DI158" s="495"/>
      <c r="DJ158" s="494"/>
      <c r="DK158" s="676"/>
      <c r="DL158" s="543">
        <v>151</v>
      </c>
      <c r="DM158" s="544">
        <f t="shared" si="230"/>
        <v>0</v>
      </c>
      <c r="DN158" s="544">
        <f t="shared" si="231"/>
        <v>0</v>
      </c>
      <c r="DO158" s="677"/>
      <c r="DP158" s="544"/>
      <c r="DQ158" s="544"/>
      <c r="DR158" s="544"/>
      <c r="DS158" s="604"/>
      <c r="DT158" s="677"/>
      <c r="DU158" s="604"/>
      <c r="DV158" s="604"/>
      <c r="DW158" s="495"/>
      <c r="DX158" s="494"/>
      <c r="DY158" s="676"/>
      <c r="DZ158" s="543">
        <v>151</v>
      </c>
      <c r="EA158" s="544">
        <f t="shared" si="232"/>
        <v>0</v>
      </c>
      <c r="EB158" s="544">
        <f t="shared" si="233"/>
        <v>0</v>
      </c>
      <c r="EC158" s="677"/>
      <c r="ED158" s="544"/>
      <c r="EE158" s="544"/>
      <c r="EF158" s="544"/>
      <c r="EG158" s="604"/>
      <c r="EH158" s="677"/>
      <c r="EI158" s="604"/>
      <c r="EJ158" s="604"/>
      <c r="EK158" s="495"/>
      <c r="EL158" s="494"/>
      <c r="EM158" s="676"/>
      <c r="EN158" s="543">
        <v>151</v>
      </c>
      <c r="EO158" s="544">
        <f t="shared" si="234"/>
        <v>0</v>
      </c>
      <c r="EP158" s="544">
        <f t="shared" si="235"/>
        <v>0</v>
      </c>
      <c r="EQ158" s="677"/>
      <c r="ER158" s="544"/>
      <c r="ES158" s="544"/>
      <c r="ET158" s="544"/>
      <c r="EU158" s="604"/>
      <c r="EV158" s="677"/>
      <c r="EW158" s="604"/>
      <c r="EX158" s="604"/>
      <c r="EY158" s="495"/>
      <c r="EZ158" s="675"/>
      <c r="FA158" s="676"/>
      <c r="FB158" s="543">
        <v>151</v>
      </c>
      <c r="FC158" s="544">
        <f t="shared" si="236"/>
        <v>0</v>
      </c>
      <c r="FD158" s="544">
        <f t="shared" si="237"/>
        <v>0</v>
      </c>
      <c r="FE158" s="677"/>
      <c r="FF158" s="544"/>
      <c r="FG158" s="544"/>
      <c r="FH158" s="544"/>
      <c r="FI158" s="604"/>
      <c r="FJ158" s="677"/>
      <c r="FK158" s="604"/>
      <c r="FL158" s="604"/>
      <c r="FM158" s="495"/>
      <c r="FO158" s="676"/>
      <c r="FP158" s="543">
        <v>151</v>
      </c>
      <c r="FQ158" s="544">
        <f t="shared" si="238"/>
        <v>0</v>
      </c>
      <c r="FR158" s="544">
        <f t="shared" si="239"/>
        <v>0</v>
      </c>
      <c r="FS158" s="677"/>
      <c r="FT158" s="544"/>
      <c r="FU158" s="544"/>
      <c r="FV158" s="544"/>
      <c r="FW158" s="604"/>
      <c r="FX158" s="677"/>
      <c r="FY158" s="604"/>
      <c r="FZ158" s="604"/>
      <c r="GA158" s="495"/>
      <c r="GB158" s="675"/>
      <c r="GC158" s="676"/>
      <c r="GD158" s="543">
        <v>151</v>
      </c>
      <c r="GE158" s="544">
        <f t="shared" si="240"/>
        <v>0</v>
      </c>
      <c r="GF158" s="544">
        <f t="shared" si="241"/>
        <v>0</v>
      </c>
      <c r="GG158" s="677"/>
      <c r="GH158" s="544"/>
      <c r="GI158" s="544"/>
      <c r="GJ158" s="544"/>
      <c r="GK158" s="604"/>
      <c r="GL158" s="677"/>
      <c r="GM158" s="604"/>
      <c r="GN158" s="604"/>
      <c r="GO158" s="495"/>
      <c r="GP158" s="551"/>
      <c r="GQ158" s="676"/>
      <c r="GR158" s="543">
        <v>151</v>
      </c>
      <c r="GS158" s="544">
        <f t="shared" si="242"/>
        <v>0</v>
      </c>
      <c r="GT158" s="544">
        <f t="shared" si="243"/>
        <v>0</v>
      </c>
      <c r="GU158" s="677"/>
      <c r="GV158" s="544"/>
      <c r="GW158" s="544"/>
      <c r="GX158" s="544"/>
      <c r="GY158" s="604"/>
      <c r="GZ158" s="677"/>
      <c r="HA158" s="604"/>
      <c r="HB158" s="604"/>
      <c r="HC158" s="495"/>
      <c r="HD158" s="552"/>
      <c r="HE158" s="676"/>
      <c r="HF158" s="543">
        <v>151</v>
      </c>
      <c r="HG158" s="544">
        <f t="shared" si="244"/>
        <v>0</v>
      </c>
      <c r="HH158" s="544">
        <f t="shared" si="245"/>
        <v>0</v>
      </c>
      <c r="HI158" s="677"/>
      <c r="HJ158" s="544"/>
      <c r="HK158" s="544"/>
      <c r="HL158" s="544"/>
      <c r="HM158" s="604"/>
      <c r="HN158" s="677"/>
      <c r="HO158" s="604"/>
      <c r="HP158" s="604"/>
      <c r="HQ158" s="495"/>
      <c r="HR158" s="552"/>
      <c r="HS158" s="676"/>
      <c r="HT158" s="543">
        <v>151</v>
      </c>
      <c r="HU158" s="544">
        <f t="shared" si="246"/>
        <v>0</v>
      </c>
      <c r="HV158" s="544">
        <f t="shared" si="247"/>
        <v>0</v>
      </c>
      <c r="HW158" s="677"/>
      <c r="HX158" s="544"/>
      <c r="HY158" s="544"/>
      <c r="HZ158" s="544"/>
      <c r="IA158" s="604"/>
      <c r="IB158" s="677"/>
      <c r="IC158" s="604"/>
      <c r="ID158" s="604"/>
      <c r="IE158" s="495"/>
      <c r="IF158" s="678"/>
      <c r="IG158" s="676"/>
      <c r="IH158" s="543">
        <v>151</v>
      </c>
      <c r="II158" s="544">
        <f t="shared" si="248"/>
        <v>0</v>
      </c>
      <c r="IJ158" s="544">
        <f t="shared" si="249"/>
        <v>0</v>
      </c>
      <c r="IK158" s="677"/>
      <c r="IL158" s="544"/>
      <c r="IM158" s="544"/>
      <c r="IN158" s="544"/>
      <c r="IO158" s="604"/>
      <c r="IP158" s="677"/>
      <c r="IQ158" s="604"/>
      <c r="IR158" s="604"/>
      <c r="IS158" s="495"/>
    </row>
    <row r="159" spans="1:253">
      <c r="E159" s="682"/>
      <c r="F159" s="682"/>
      <c r="G159" s="683"/>
      <c r="H159" s="682"/>
      <c r="I159" s="682"/>
      <c r="J159" s="682"/>
      <c r="K159" s="684"/>
      <c r="L159" s="683"/>
      <c r="M159" s="684"/>
      <c r="N159" s="684"/>
      <c r="S159" s="682"/>
      <c r="T159" s="682"/>
      <c r="U159" s="683"/>
      <c r="V159" s="682"/>
      <c r="W159" s="682"/>
      <c r="X159" s="682"/>
      <c r="Y159" s="684"/>
      <c r="Z159" s="683"/>
      <c r="AA159" s="684"/>
      <c r="AB159" s="684"/>
      <c r="AG159" s="682"/>
      <c r="AH159" s="682"/>
      <c r="AI159" s="683"/>
      <c r="AJ159" s="682"/>
      <c r="AK159" s="682"/>
      <c r="AL159" s="682"/>
      <c r="AM159" s="684"/>
      <c r="AN159" s="683"/>
      <c r="AO159" s="684"/>
      <c r="AP159" s="684"/>
      <c r="AU159" s="682"/>
      <c r="AV159" s="682"/>
      <c r="AW159" s="683"/>
      <c r="AX159" s="682"/>
      <c r="AY159" s="682"/>
      <c r="AZ159" s="682"/>
      <c r="BA159" s="684"/>
      <c r="BB159" s="683"/>
      <c r="BC159" s="684"/>
      <c r="BD159" s="684"/>
      <c r="BI159" s="682"/>
      <c r="BJ159" s="682"/>
      <c r="BK159" s="683"/>
      <c r="BL159" s="682"/>
      <c r="BM159" s="682"/>
      <c r="BN159" s="682"/>
      <c r="BO159" s="684"/>
      <c r="BP159" s="683"/>
      <c r="BQ159" s="684"/>
      <c r="BR159" s="684"/>
      <c r="BW159" s="682"/>
      <c r="BX159" s="682"/>
      <c r="BY159" s="683"/>
      <c r="BZ159" s="682"/>
      <c r="CA159" s="682"/>
      <c r="CB159" s="682"/>
      <c r="CC159" s="684"/>
      <c r="CD159" s="683"/>
      <c r="CE159" s="684"/>
      <c r="CF159" s="684"/>
      <c r="CK159" s="682"/>
      <c r="CL159" s="682"/>
      <c r="CM159" s="683"/>
      <c r="CN159" s="682"/>
      <c r="CO159" s="682"/>
      <c r="CP159" s="682"/>
      <c r="CQ159" s="684"/>
      <c r="CR159" s="683"/>
      <c r="CS159" s="684"/>
      <c r="CT159" s="684"/>
      <c r="CY159" s="682"/>
      <c r="CZ159" s="682"/>
      <c r="DA159" s="683"/>
      <c r="DB159" s="682"/>
      <c r="DC159" s="682"/>
      <c r="DD159" s="682"/>
      <c r="DE159" s="684"/>
      <c r="DF159" s="683"/>
      <c r="DG159" s="684"/>
      <c r="DH159" s="684"/>
      <c r="DM159" s="682"/>
      <c r="DN159" s="682"/>
      <c r="DO159" s="683"/>
      <c r="DP159" s="682"/>
      <c r="DQ159" s="682"/>
      <c r="DR159" s="682"/>
      <c r="DS159" s="684"/>
      <c r="DT159" s="683"/>
      <c r="DU159" s="684"/>
      <c r="DV159" s="684"/>
      <c r="EA159" s="682"/>
      <c r="EB159" s="682"/>
      <c r="EC159" s="683"/>
      <c r="ED159" s="682"/>
      <c r="EE159" s="682"/>
      <c r="EF159" s="682"/>
      <c r="EG159" s="684"/>
      <c r="EH159" s="683"/>
      <c r="EI159" s="684"/>
      <c r="EJ159" s="684"/>
      <c r="EO159" s="682"/>
      <c r="EP159" s="682"/>
      <c r="EQ159" s="683"/>
      <c r="ER159" s="682"/>
      <c r="ES159" s="682"/>
      <c r="ET159" s="682"/>
      <c r="EU159" s="684"/>
      <c r="EV159" s="683"/>
      <c r="EW159" s="684"/>
      <c r="EX159" s="684"/>
      <c r="FC159" s="682"/>
      <c r="FD159" s="682"/>
      <c r="FE159" s="683"/>
      <c r="FF159" s="682"/>
      <c r="FG159" s="682"/>
      <c r="FH159" s="682"/>
      <c r="FI159" s="684"/>
      <c r="FJ159" s="683"/>
      <c r="FK159" s="684"/>
      <c r="FL159" s="684"/>
      <c r="FQ159" s="682"/>
      <c r="FR159" s="682"/>
      <c r="FS159" s="683"/>
      <c r="FT159" s="682"/>
      <c r="FU159" s="682"/>
      <c r="FV159" s="682"/>
      <c r="FW159" s="684"/>
      <c r="FX159" s="683"/>
      <c r="FY159" s="684"/>
      <c r="FZ159" s="684"/>
      <c r="GE159" s="682"/>
      <c r="GF159" s="682"/>
      <c r="GG159" s="683"/>
      <c r="GH159" s="682"/>
      <c r="GI159" s="682"/>
      <c r="GJ159" s="682"/>
      <c r="GK159" s="684"/>
      <c r="GL159" s="683"/>
      <c r="GM159" s="684"/>
      <c r="GN159" s="684"/>
      <c r="GS159" s="682"/>
      <c r="GT159" s="682"/>
      <c r="GU159" s="683"/>
      <c r="GV159" s="682"/>
      <c r="GW159" s="682"/>
      <c r="GX159" s="682"/>
      <c r="GY159" s="684"/>
      <c r="GZ159" s="683"/>
      <c r="HA159" s="684"/>
      <c r="HB159" s="684"/>
      <c r="HD159" s="682"/>
      <c r="HG159" s="682"/>
      <c r="HH159" s="682"/>
      <c r="HI159" s="683"/>
      <c r="HJ159" s="682"/>
      <c r="HK159" s="682"/>
      <c r="HL159" s="682"/>
      <c r="HM159" s="684"/>
      <c r="HN159" s="683"/>
      <c r="HO159" s="684"/>
      <c r="HP159" s="684"/>
      <c r="HR159" s="682"/>
      <c r="HU159" s="682"/>
      <c r="HV159" s="682"/>
      <c r="HW159" s="683"/>
      <c r="HX159" s="682"/>
      <c r="HY159" s="682"/>
      <c r="HZ159" s="682"/>
      <c r="IA159" s="684"/>
      <c r="IB159" s="683"/>
      <c r="IC159" s="684"/>
      <c r="ID159" s="684"/>
      <c r="IF159" s="683"/>
      <c r="II159" s="682"/>
      <c r="IJ159" s="682"/>
      <c r="IK159" s="683"/>
      <c r="IL159" s="682"/>
      <c r="IM159" s="682"/>
      <c r="IN159" s="682"/>
      <c r="IO159" s="684"/>
      <c r="IP159" s="683"/>
      <c r="IQ159" s="684"/>
      <c r="IR159" s="684"/>
    </row>
    <row r="160" spans="1:253">
      <c r="C160" s="685"/>
      <c r="D160" s="684"/>
      <c r="E160" s="684"/>
      <c r="F160" s="684"/>
      <c r="G160" s="683"/>
      <c r="H160" s="682"/>
      <c r="I160" s="682"/>
      <c r="J160" s="682"/>
      <c r="K160" s="684"/>
      <c r="L160" s="683"/>
      <c r="M160" s="684"/>
      <c r="N160" s="684"/>
      <c r="Q160" s="685"/>
      <c r="R160" s="684"/>
      <c r="S160" s="684"/>
      <c r="T160" s="684"/>
      <c r="U160" s="683"/>
      <c r="V160" s="682"/>
      <c r="W160" s="682"/>
      <c r="X160" s="682"/>
      <c r="Y160" s="684"/>
      <c r="Z160" s="683"/>
      <c r="AA160" s="684"/>
      <c r="AB160" s="684"/>
      <c r="AE160" s="685"/>
      <c r="AF160" s="684"/>
      <c r="AG160" s="684"/>
      <c r="AH160" s="684"/>
      <c r="AI160" s="683"/>
      <c r="AJ160" s="682"/>
      <c r="AK160" s="682"/>
      <c r="AL160" s="682"/>
      <c r="AM160" s="684"/>
      <c r="AN160" s="683"/>
      <c r="AO160" s="684"/>
      <c r="AP160" s="684"/>
      <c r="AS160" s="684"/>
      <c r="AT160" s="684"/>
      <c r="AU160" s="684"/>
      <c r="AV160" s="684"/>
      <c r="AW160" s="683"/>
      <c r="AX160" s="682"/>
      <c r="AY160" s="682"/>
      <c r="AZ160" s="682"/>
      <c r="BA160" s="684"/>
      <c r="BB160" s="683"/>
      <c r="BC160" s="684"/>
      <c r="BD160" s="684"/>
      <c r="BG160" s="684"/>
      <c r="BH160" s="684"/>
      <c r="BI160" s="684"/>
      <c r="BJ160" s="684"/>
      <c r="BK160" s="683"/>
      <c r="BL160" s="682"/>
      <c r="BM160" s="682"/>
      <c r="BN160" s="682"/>
      <c r="BO160" s="684"/>
      <c r="BP160" s="683"/>
      <c r="BQ160" s="684"/>
      <c r="BR160" s="684"/>
      <c r="BU160" s="684"/>
      <c r="BV160" s="684"/>
      <c r="BW160" s="684"/>
      <c r="BX160" s="684"/>
      <c r="BY160" s="683"/>
      <c r="BZ160" s="682"/>
      <c r="CA160" s="682"/>
      <c r="CB160" s="682"/>
      <c r="CC160" s="684"/>
      <c r="CD160" s="683"/>
      <c r="CE160" s="684"/>
      <c r="CF160" s="684"/>
      <c r="CI160" s="684"/>
      <c r="CJ160" s="684"/>
      <c r="CK160" s="684"/>
      <c r="CL160" s="684"/>
      <c r="CM160" s="683"/>
      <c r="CN160" s="682"/>
      <c r="CO160" s="682"/>
      <c r="CP160" s="682"/>
      <c r="CQ160" s="684"/>
      <c r="CR160" s="683"/>
      <c r="CS160" s="684"/>
      <c r="CT160" s="684"/>
      <c r="CW160" s="684"/>
      <c r="CX160" s="684"/>
      <c r="CY160" s="684"/>
      <c r="CZ160" s="684"/>
      <c r="DA160" s="683"/>
      <c r="DB160" s="682"/>
      <c r="DC160" s="682"/>
      <c r="DD160" s="682"/>
      <c r="DE160" s="684"/>
      <c r="DF160" s="683"/>
      <c r="DG160" s="684"/>
      <c r="DH160" s="684"/>
      <c r="DK160" s="684"/>
      <c r="DL160" s="684"/>
      <c r="DM160" s="684"/>
      <c r="DN160" s="684"/>
      <c r="DO160" s="683"/>
      <c r="DP160" s="682"/>
      <c r="DQ160" s="682"/>
      <c r="DR160" s="682"/>
      <c r="DS160" s="684"/>
      <c r="DT160" s="683"/>
      <c r="DU160" s="684"/>
      <c r="DV160" s="684"/>
      <c r="DY160" s="684"/>
      <c r="DZ160" s="684"/>
      <c r="EA160" s="684"/>
      <c r="EB160" s="684"/>
      <c r="EC160" s="683"/>
      <c r="ED160" s="682"/>
      <c r="EE160" s="682"/>
      <c r="EF160" s="682"/>
      <c r="EG160" s="684"/>
      <c r="EH160" s="683"/>
      <c r="EI160" s="684"/>
      <c r="EJ160" s="684"/>
      <c r="EM160" s="685"/>
      <c r="EN160" s="684"/>
      <c r="EO160" s="684"/>
      <c r="EP160" s="684"/>
      <c r="EQ160" s="683"/>
      <c r="ER160" s="682"/>
      <c r="ES160" s="682"/>
      <c r="ET160" s="682"/>
      <c r="EU160" s="684"/>
      <c r="EV160" s="683"/>
      <c r="EW160" s="684"/>
      <c r="EX160" s="684"/>
      <c r="EZ160" s="684"/>
      <c r="FA160" s="685"/>
      <c r="FB160" s="684"/>
      <c r="FC160" s="684"/>
      <c r="FD160" s="684"/>
      <c r="FE160" s="683"/>
      <c r="FF160" s="682"/>
      <c r="FG160" s="682"/>
      <c r="FH160" s="682"/>
      <c r="FI160" s="684"/>
      <c r="FJ160" s="683"/>
      <c r="FK160" s="684"/>
      <c r="FL160" s="684"/>
      <c r="FO160" s="685"/>
      <c r="FP160" s="684"/>
      <c r="FQ160" s="684"/>
      <c r="FR160" s="684"/>
      <c r="FS160" s="683"/>
      <c r="FT160" s="682"/>
      <c r="FU160" s="682"/>
      <c r="FV160" s="682"/>
      <c r="FW160" s="684"/>
      <c r="FX160" s="683"/>
      <c r="FY160" s="684"/>
      <c r="FZ160" s="684"/>
      <c r="GB160" s="684"/>
      <c r="GC160" s="684"/>
      <c r="GD160" s="684"/>
      <c r="GE160" s="684"/>
      <c r="GF160" s="684"/>
      <c r="GG160" s="683"/>
      <c r="GH160" s="682"/>
      <c r="GI160" s="682"/>
      <c r="GJ160" s="682"/>
      <c r="GK160" s="684"/>
      <c r="GL160" s="683"/>
      <c r="GM160" s="684"/>
      <c r="GN160" s="684"/>
      <c r="GP160" s="684"/>
      <c r="GQ160" s="684"/>
      <c r="GR160" s="684"/>
      <c r="GS160" s="684"/>
      <c r="GT160" s="684"/>
      <c r="GU160" s="683"/>
      <c r="GV160" s="682"/>
      <c r="GW160" s="682"/>
      <c r="GX160" s="682"/>
      <c r="GY160" s="684"/>
      <c r="GZ160" s="683"/>
      <c r="HA160" s="684"/>
      <c r="HB160" s="684"/>
      <c r="HD160" s="684"/>
      <c r="HE160" s="684"/>
      <c r="HF160" s="684"/>
      <c r="HG160" s="684"/>
      <c r="HH160" s="684"/>
      <c r="HI160" s="683"/>
      <c r="HJ160" s="682"/>
      <c r="HK160" s="682"/>
      <c r="HL160" s="682"/>
      <c r="HM160" s="684"/>
      <c r="HN160" s="683"/>
      <c r="HO160" s="684"/>
      <c r="HP160" s="684"/>
      <c r="HR160" s="684"/>
      <c r="HS160" s="684"/>
      <c r="HT160" s="684"/>
      <c r="HU160" s="684"/>
      <c r="HV160" s="684"/>
      <c r="HW160" s="683"/>
      <c r="HX160" s="682"/>
      <c r="HY160" s="682"/>
      <c r="HZ160" s="682"/>
      <c r="IA160" s="684"/>
      <c r="IB160" s="683"/>
      <c r="IC160" s="684"/>
      <c r="ID160" s="684"/>
      <c r="IF160" s="683"/>
      <c r="IG160" s="684"/>
      <c r="IH160" s="684"/>
      <c r="II160" s="684"/>
      <c r="IJ160" s="684"/>
      <c r="IK160" s="683"/>
      <c r="IL160" s="682"/>
      <c r="IM160" s="682"/>
      <c r="IN160" s="682"/>
      <c r="IO160" s="684"/>
      <c r="IP160" s="683"/>
      <c r="IQ160" s="684"/>
      <c r="IR160" s="684"/>
    </row>
  </sheetData>
  <sheetProtection formatCells="0" formatRows="0" autoFilter="0"/>
  <mergeCells count="124">
    <mergeCell ref="H9:J9"/>
    <mergeCell ref="V9:X9"/>
    <mergeCell ref="AJ9:AL9"/>
    <mergeCell ref="AX9:AZ9"/>
    <mergeCell ref="BL9:BN9"/>
    <mergeCell ref="IL9:IN9"/>
    <mergeCell ref="H10:J10"/>
    <mergeCell ref="V10:X10"/>
    <mergeCell ref="AJ10:AL10"/>
    <mergeCell ref="AX10:AZ10"/>
    <mergeCell ref="BL10:BN10"/>
    <mergeCell ref="BZ10:CB10"/>
    <mergeCell ref="CN10:CP10"/>
    <mergeCell ref="DB10:DD10"/>
    <mergeCell ref="DP10:DR10"/>
    <mergeCell ref="FF9:FH9"/>
    <mergeCell ref="FT9:FV9"/>
    <mergeCell ref="GH9:GJ9"/>
    <mergeCell ref="GV9:GX9"/>
    <mergeCell ref="HJ9:HL9"/>
    <mergeCell ref="HX9:HZ9"/>
    <mergeCell ref="BZ9:CB9"/>
    <mergeCell ref="CN9:CP9"/>
    <mergeCell ref="DB9:DD9"/>
    <mergeCell ref="DP9:DR9"/>
    <mergeCell ref="ED9:EF9"/>
    <mergeCell ref="ER9:ET9"/>
    <mergeCell ref="HJ10:HL10"/>
    <mergeCell ref="HX10:HZ10"/>
    <mergeCell ref="IL10:IN10"/>
    <mergeCell ref="J14:L14"/>
    <mergeCell ref="X14:Z14"/>
    <mergeCell ref="AL14:AN14"/>
    <mergeCell ref="AZ14:BB14"/>
    <mergeCell ref="BN14:BP14"/>
    <mergeCell ref="CB14:CD14"/>
    <mergeCell ref="CP14:CR14"/>
    <mergeCell ref="ED10:EF10"/>
    <mergeCell ref="ER10:ET10"/>
    <mergeCell ref="FF10:FH10"/>
    <mergeCell ref="FT10:FV10"/>
    <mergeCell ref="GH10:GJ10"/>
    <mergeCell ref="GV10:GX10"/>
    <mergeCell ref="GJ14:GL14"/>
    <mergeCell ref="GX14:GZ14"/>
    <mergeCell ref="HL14:HN14"/>
    <mergeCell ref="HZ14:IB14"/>
    <mergeCell ref="IN14:IP14"/>
    <mergeCell ref="FV14:FX14"/>
    <mergeCell ref="IL32:IQ34"/>
    <mergeCell ref="FF32:FK34"/>
    <mergeCell ref="FT32:FY34"/>
    <mergeCell ref="GH32:GM34"/>
    <mergeCell ref="GV32:HA34"/>
    <mergeCell ref="HJ32:HO34"/>
    <mergeCell ref="HX32:IC34"/>
    <mergeCell ref="H32:M34"/>
    <mergeCell ref="V32:AA34"/>
    <mergeCell ref="AJ32:AO34"/>
    <mergeCell ref="AX32:BC34"/>
    <mergeCell ref="BL32:BQ34"/>
    <mergeCell ref="DD14:DF14"/>
    <mergeCell ref="DR14:DT14"/>
    <mergeCell ref="EF14:EH14"/>
    <mergeCell ref="ET14:EV14"/>
    <mergeCell ref="BZ32:CE34"/>
    <mergeCell ref="CN32:CS34"/>
    <mergeCell ref="DB32:DG34"/>
    <mergeCell ref="DP32:DU34"/>
    <mergeCell ref="ED32:EI34"/>
    <mergeCell ref="ER32:EW34"/>
    <mergeCell ref="AI36:AP36"/>
    <mergeCell ref="AW36:BD36"/>
    <mergeCell ref="BK36:BR36"/>
    <mergeCell ref="BY36:CF36"/>
    <mergeCell ref="CM36:CT36"/>
    <mergeCell ref="DA36:DH36"/>
    <mergeCell ref="DO36:DV36"/>
    <mergeCell ref="EC36:EJ36"/>
    <mergeCell ref="FH14:FJ14"/>
    <mergeCell ref="HW36:ID36"/>
    <mergeCell ref="IK36:IR36"/>
    <mergeCell ref="U64:V64"/>
    <mergeCell ref="AI64:AJ64"/>
    <mergeCell ref="AW64:AX64"/>
    <mergeCell ref="BK64:BL64"/>
    <mergeCell ref="BY64:BZ64"/>
    <mergeCell ref="CM64:CN64"/>
    <mergeCell ref="DA64:DB64"/>
    <mergeCell ref="DO64:DP64"/>
    <mergeCell ref="EQ36:EX36"/>
    <mergeCell ref="FE36:FL36"/>
    <mergeCell ref="FS36:FZ36"/>
    <mergeCell ref="GG36:GN36"/>
    <mergeCell ref="GU36:HB36"/>
    <mergeCell ref="HI36:HP36"/>
    <mergeCell ref="HI64:HJ64"/>
    <mergeCell ref="HW64:HX64"/>
    <mergeCell ref="IK64:IL64"/>
    <mergeCell ref="FE64:FF64"/>
    <mergeCell ref="FS64:FT64"/>
    <mergeCell ref="GG64:GH64"/>
    <mergeCell ref="GU64:GV64"/>
    <mergeCell ref="U36:AB36"/>
    <mergeCell ref="H110:J110"/>
    <mergeCell ref="V110:X110"/>
    <mergeCell ref="AJ110:AL110"/>
    <mergeCell ref="AX110:AZ110"/>
    <mergeCell ref="BL110:BN110"/>
    <mergeCell ref="BZ110:CB110"/>
    <mergeCell ref="CN110:CP110"/>
    <mergeCell ref="EC64:ED64"/>
    <mergeCell ref="EQ64:ER64"/>
    <mergeCell ref="GH110:GJ110"/>
    <mergeCell ref="GV110:GX110"/>
    <mergeCell ref="HJ110:HL110"/>
    <mergeCell ref="HX110:HZ110"/>
    <mergeCell ref="IL110:IN110"/>
    <mergeCell ref="DB110:DD110"/>
    <mergeCell ref="DP110:DR110"/>
    <mergeCell ref="ED110:EF110"/>
    <mergeCell ref="ER110:ET110"/>
    <mergeCell ref="FF110:FH110"/>
    <mergeCell ref="FT110:FV110"/>
  </mergeCells>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6"/>
  <sheetViews>
    <sheetView showGridLines="0" zoomScaleNormal="100" workbookViewId="0">
      <selection activeCell="F18" sqref="F18"/>
    </sheetView>
  </sheetViews>
  <sheetFormatPr defaultColWidth="9.1796875" defaultRowHeight="12.5"/>
  <cols>
    <col min="1" max="1" width="11.1796875" style="1427" customWidth="1"/>
    <col min="2" max="2" width="22.1796875" style="1427" customWidth="1"/>
    <col min="3" max="3" width="32.1796875" style="1427" customWidth="1"/>
    <col min="4" max="4" width="21.54296875" style="1427" customWidth="1"/>
    <col min="5" max="5" width="34.54296875" style="1427" customWidth="1"/>
    <col min="6" max="6" width="19.1796875" style="1427" customWidth="1"/>
    <col min="7" max="7" width="29" style="1427" customWidth="1"/>
    <col min="8" max="8" width="31" style="1427" customWidth="1"/>
    <col min="9" max="16384" width="9.1796875" style="1427"/>
  </cols>
  <sheetData>
    <row r="1" spans="1:5" ht="21" customHeight="1">
      <c r="A1" s="1825" t="s">
        <v>1319</v>
      </c>
    </row>
    <row r="4" spans="1:5" ht="24" customHeight="1">
      <c r="A4" s="1825" t="s">
        <v>1207</v>
      </c>
      <c r="B4" s="1825"/>
      <c r="C4" s="1825"/>
      <c r="D4" s="1825"/>
      <c r="E4" s="1825"/>
    </row>
    <row r="5" spans="1:5" s="1429" customFormat="1" ht="14">
      <c r="A5" s="1826" t="s">
        <v>1208</v>
      </c>
      <c r="B5" s="1826" t="s">
        <v>1209</v>
      </c>
      <c r="C5" s="1826" t="s">
        <v>1210</v>
      </c>
      <c r="D5" s="1826" t="s">
        <v>1211</v>
      </c>
      <c r="E5" s="1826" t="s">
        <v>1212</v>
      </c>
    </row>
    <row r="6" spans="1:5" ht="40.5" customHeight="1">
      <c r="A6" s="1827">
        <v>1</v>
      </c>
      <c r="B6" s="1827"/>
      <c r="C6" s="1431"/>
      <c r="D6" s="1827"/>
      <c r="E6" s="1431"/>
    </row>
    <row r="7" spans="1:5" ht="14">
      <c r="A7" s="1827">
        <v>2</v>
      </c>
      <c r="B7" s="1827"/>
      <c r="C7" s="1432"/>
      <c r="D7" s="1827"/>
      <c r="E7" s="1432"/>
    </row>
    <row r="8" spans="1:5" ht="14">
      <c r="A8" s="1827">
        <v>3</v>
      </c>
      <c r="B8" s="1827"/>
      <c r="C8" s="1432"/>
      <c r="D8" s="1827"/>
      <c r="E8" s="1432"/>
    </row>
    <row r="9" spans="1:5" ht="14">
      <c r="A9" s="1827">
        <v>4</v>
      </c>
      <c r="B9" s="1827"/>
      <c r="C9" s="1431"/>
      <c r="D9" s="1827"/>
      <c r="E9" s="1431"/>
    </row>
    <row r="10" spans="1:5" ht="14">
      <c r="A10" s="1827">
        <v>5</v>
      </c>
      <c r="B10" s="1827"/>
      <c r="C10" s="1431"/>
      <c r="D10" s="1827"/>
      <c r="E10" s="1431"/>
    </row>
    <row r="11" spans="1:5" ht="14">
      <c r="A11" s="1827">
        <v>6</v>
      </c>
      <c r="B11" s="1827"/>
      <c r="C11" s="1431"/>
      <c r="D11" s="1827"/>
      <c r="E11" s="1431"/>
    </row>
    <row r="12" spans="1:5" ht="14">
      <c r="A12" s="1827">
        <v>7</v>
      </c>
      <c r="B12" s="1827"/>
      <c r="C12" s="1431"/>
      <c r="D12" s="1827"/>
      <c r="E12" s="1431"/>
    </row>
    <row r="13" spans="1:5" ht="14">
      <c r="A13" s="1827">
        <v>8</v>
      </c>
      <c r="B13" s="1827"/>
      <c r="C13" s="1431"/>
      <c r="D13" s="1827"/>
      <c r="E13" s="1431"/>
    </row>
    <row r="14" spans="1:5" ht="14">
      <c r="A14" s="1827">
        <v>9</v>
      </c>
      <c r="B14" s="1827"/>
      <c r="C14" s="1431"/>
      <c r="D14" s="1827"/>
      <c r="E14" s="1431"/>
    </row>
    <row r="15" spans="1:5" ht="15" customHeight="1">
      <c r="A15" s="1827">
        <v>10</v>
      </c>
      <c r="B15" s="1827"/>
      <c r="C15" s="1431"/>
      <c r="D15" s="1827"/>
      <c r="E15" s="1431"/>
    </row>
    <row r="16" spans="1:5" ht="14">
      <c r="A16" s="1827">
        <v>11</v>
      </c>
      <c r="B16" s="1827"/>
      <c r="C16" s="1431"/>
      <c r="D16" s="1827"/>
      <c r="E16" s="1431"/>
    </row>
  </sheetData>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legacyDrawingHF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X39"/>
  <sheetViews>
    <sheetView zoomScaleNormal="100" zoomScaleSheetLayoutView="100" workbookViewId="0">
      <selection activeCell="AB16" sqref="AB16"/>
    </sheetView>
  </sheetViews>
  <sheetFormatPr defaultColWidth="9.1796875" defaultRowHeight="12.5"/>
  <cols>
    <col min="1" max="1" width="5.81640625" style="54" customWidth="1"/>
    <col min="2" max="6" width="3.7265625" style="54" customWidth="1"/>
    <col min="7" max="7" width="7" style="54" customWidth="1"/>
    <col min="8" max="10" width="7.54296875" style="54" customWidth="1"/>
    <col min="11" max="22" width="4.26953125" style="54" customWidth="1"/>
    <col min="23" max="23" width="7.453125" style="54" customWidth="1"/>
    <col min="24" max="24" width="10.453125" style="54" customWidth="1"/>
    <col min="25" max="16384" width="9.1796875" style="54"/>
  </cols>
  <sheetData>
    <row r="1" spans="1:24" ht="20">
      <c r="A1" s="2499" t="s">
        <v>388</v>
      </c>
      <c r="B1" s="2499"/>
      <c r="C1" s="2499"/>
      <c r="D1" s="2499"/>
      <c r="E1" s="2499"/>
      <c r="F1" s="2499"/>
      <c r="G1" s="2499"/>
      <c r="H1" s="2499"/>
      <c r="I1" s="2499"/>
      <c r="J1" s="2499"/>
      <c r="K1" s="2499"/>
      <c r="L1" s="2499"/>
      <c r="M1" s="2499"/>
      <c r="N1" s="2499"/>
      <c r="O1" s="2499"/>
      <c r="P1" s="2499"/>
      <c r="Q1" s="2499"/>
      <c r="R1" s="2499"/>
      <c r="S1" s="2499"/>
      <c r="T1" s="2499"/>
      <c r="U1" s="2499"/>
      <c r="V1" s="2499"/>
      <c r="W1" s="2499"/>
      <c r="X1" s="2499"/>
    </row>
    <row r="2" spans="1:24">
      <c r="A2" s="755" t="s">
        <v>177</v>
      </c>
      <c r="B2" s="228"/>
      <c r="C2" s="2473" t="s">
        <v>28</v>
      </c>
      <c r="D2" s="2473"/>
      <c r="E2" s="2473"/>
      <c r="F2" s="2473"/>
      <c r="G2" s="2473"/>
      <c r="H2" s="2473"/>
      <c r="I2" s="2473"/>
      <c r="J2" s="2474"/>
      <c r="K2" s="755" t="s">
        <v>389</v>
      </c>
      <c r="L2" s="228"/>
      <c r="M2" s="2473"/>
      <c r="N2" s="2473"/>
      <c r="O2" s="2473"/>
      <c r="P2" s="2473"/>
      <c r="Q2" s="2473"/>
      <c r="R2" s="2474"/>
      <c r="S2" s="755" t="s">
        <v>390</v>
      </c>
      <c r="T2" s="228"/>
      <c r="U2" s="228"/>
      <c r="V2" s="2473" t="s">
        <v>390</v>
      </c>
      <c r="W2" s="2473"/>
      <c r="X2" s="2474"/>
    </row>
    <row r="3" spans="1:24">
      <c r="A3" s="756" t="s">
        <v>28</v>
      </c>
      <c r="B3" s="757"/>
      <c r="C3" s="2491"/>
      <c r="D3" s="2491"/>
      <c r="E3" s="2491"/>
      <c r="F3" s="2491"/>
      <c r="G3" s="2491"/>
      <c r="H3" s="2491"/>
      <c r="I3" s="2491"/>
      <c r="J3" s="2500"/>
      <c r="K3" s="756" t="s">
        <v>28</v>
      </c>
      <c r="L3" s="757"/>
      <c r="M3" s="2491"/>
      <c r="N3" s="2491"/>
      <c r="O3" s="2491"/>
      <c r="P3" s="2491"/>
      <c r="Q3" s="2491"/>
      <c r="R3" s="2500"/>
      <c r="S3" s="756" t="s">
        <v>391</v>
      </c>
      <c r="T3" s="757"/>
      <c r="U3" s="757"/>
      <c r="V3" s="2491"/>
      <c r="W3" s="2491"/>
      <c r="X3" s="2500"/>
    </row>
    <row r="4" spans="1:24">
      <c r="A4" s="755" t="s">
        <v>177</v>
      </c>
      <c r="B4" s="228"/>
      <c r="C4" s="2473" t="s">
        <v>133</v>
      </c>
      <c r="D4" s="2473"/>
      <c r="E4" s="2473"/>
      <c r="F4" s="2473"/>
      <c r="G4" s="2473"/>
      <c r="H4" s="2473"/>
      <c r="I4" s="2473"/>
      <c r="J4" s="2474"/>
      <c r="K4" s="755" t="s">
        <v>392</v>
      </c>
      <c r="L4" s="228"/>
      <c r="M4" s="2473"/>
      <c r="N4" s="2473"/>
      <c r="O4" s="2474"/>
      <c r="P4" s="755" t="s">
        <v>393</v>
      </c>
      <c r="Q4" s="228"/>
      <c r="R4" s="228"/>
      <c r="S4" s="228"/>
      <c r="T4" s="758"/>
      <c r="U4" s="755" t="s">
        <v>2</v>
      </c>
      <c r="V4" s="228"/>
      <c r="W4" s="228"/>
      <c r="X4" s="758"/>
    </row>
    <row r="5" spans="1:24">
      <c r="A5" s="756" t="s">
        <v>133</v>
      </c>
      <c r="B5" s="757"/>
      <c r="C5" s="2491"/>
      <c r="D5" s="2491"/>
      <c r="E5" s="2491"/>
      <c r="F5" s="2491"/>
      <c r="G5" s="2491"/>
      <c r="H5" s="2491"/>
      <c r="I5" s="2491"/>
      <c r="J5" s="2500"/>
      <c r="K5" s="756" t="s">
        <v>394</v>
      </c>
      <c r="L5" s="757"/>
      <c r="M5" s="2491"/>
      <c r="N5" s="2491"/>
      <c r="O5" s="2500"/>
      <c r="P5" s="2490" t="s">
        <v>395</v>
      </c>
      <c r="Q5" s="2491"/>
      <c r="R5" s="2491"/>
      <c r="S5" s="2491"/>
      <c r="T5" s="2500"/>
      <c r="U5" s="2490"/>
      <c r="V5" s="2491"/>
      <c r="W5" s="2491"/>
      <c r="X5" s="2500"/>
    </row>
    <row r="6" spans="1:24">
      <c r="A6" s="755" t="s">
        <v>396</v>
      </c>
      <c r="B6" s="228"/>
      <c r="C6" s="2473" t="s">
        <v>396</v>
      </c>
      <c r="D6" s="2473"/>
      <c r="E6" s="2473"/>
      <c r="F6" s="2473"/>
      <c r="G6" s="2473"/>
      <c r="H6" s="2473"/>
      <c r="I6" s="2474"/>
      <c r="J6" s="755" t="s">
        <v>397</v>
      </c>
      <c r="K6" s="228"/>
      <c r="L6" s="228"/>
      <c r="M6" s="2473" t="s">
        <v>398</v>
      </c>
      <c r="N6" s="2473"/>
      <c r="O6" s="2473"/>
      <c r="P6" s="2473"/>
      <c r="Q6" s="2473"/>
      <c r="R6" s="2473"/>
      <c r="S6" s="2473"/>
      <c r="T6" s="2474"/>
      <c r="U6" s="755" t="s">
        <v>396</v>
      </c>
      <c r="V6" s="228"/>
      <c r="W6" s="2473" t="s">
        <v>394</v>
      </c>
      <c r="X6" s="2474"/>
    </row>
    <row r="7" spans="1:24">
      <c r="A7" s="756" t="s">
        <v>133</v>
      </c>
      <c r="B7" s="757"/>
      <c r="C7" s="2491"/>
      <c r="D7" s="2491"/>
      <c r="E7" s="2491"/>
      <c r="F7" s="2491"/>
      <c r="G7" s="2491"/>
      <c r="H7" s="2491"/>
      <c r="I7" s="2500"/>
      <c r="J7" s="756" t="s">
        <v>399</v>
      </c>
      <c r="K7" s="757"/>
      <c r="L7" s="757"/>
      <c r="M7" s="2491" t="s">
        <v>400</v>
      </c>
      <c r="N7" s="2491"/>
      <c r="O7" s="2491"/>
      <c r="P7" s="2491"/>
      <c r="Q7" s="2491" t="s">
        <v>401</v>
      </c>
      <c r="R7" s="2491"/>
      <c r="S7" s="2491"/>
      <c r="T7" s="759" t="s">
        <v>402</v>
      </c>
      <c r="U7" s="756" t="s">
        <v>394</v>
      </c>
      <c r="V7" s="757"/>
      <c r="W7" s="2491"/>
      <c r="X7" s="2500"/>
    </row>
    <row r="8" spans="1:24">
      <c r="A8" s="755" t="s">
        <v>403</v>
      </c>
      <c r="B8" s="228"/>
      <c r="C8" s="228"/>
      <c r="D8" s="228"/>
      <c r="E8" s="760" t="s">
        <v>404</v>
      </c>
      <c r="F8" s="228"/>
      <c r="G8" s="228"/>
      <c r="H8" s="228"/>
      <c r="I8" s="228"/>
      <c r="J8" s="760" t="s">
        <v>405</v>
      </c>
      <c r="K8" s="228"/>
      <c r="L8" s="228"/>
      <c r="M8" s="228"/>
      <c r="N8" s="228"/>
      <c r="O8" s="228"/>
      <c r="P8" s="760" t="s">
        <v>406</v>
      </c>
      <c r="Q8" s="228"/>
      <c r="R8" s="228"/>
      <c r="S8" s="228"/>
      <c r="T8" s="758"/>
      <c r="U8" s="755" t="s">
        <v>407</v>
      </c>
      <c r="V8" s="228"/>
      <c r="W8" s="228"/>
      <c r="X8" s="758"/>
    </row>
    <row r="9" spans="1:24">
      <c r="A9" s="756" t="s">
        <v>408</v>
      </c>
      <c r="B9" s="757"/>
      <c r="C9" s="757"/>
      <c r="D9" s="757"/>
      <c r="E9" s="761" t="s">
        <v>409</v>
      </c>
      <c r="F9" s="757"/>
      <c r="G9" s="757"/>
      <c r="H9" s="757"/>
      <c r="I9" s="757"/>
      <c r="J9" s="761" t="s">
        <v>410</v>
      </c>
      <c r="K9" s="757"/>
      <c r="L9" s="757"/>
      <c r="M9" s="757"/>
      <c r="N9" s="757"/>
      <c r="O9" s="757"/>
      <c r="P9" s="761" t="s">
        <v>411</v>
      </c>
      <c r="Q9" s="757"/>
      <c r="R9" s="757"/>
      <c r="S9" s="757"/>
      <c r="T9" s="762"/>
      <c r="U9" s="763"/>
      <c r="V9" s="142"/>
      <c r="W9" s="757"/>
      <c r="X9" s="762"/>
    </row>
    <row r="10" spans="1:24" ht="16" thickBot="1">
      <c r="A10" s="757"/>
      <c r="B10" s="757"/>
      <c r="C10" s="757"/>
      <c r="D10" s="757"/>
      <c r="E10" s="757"/>
      <c r="F10" s="757"/>
      <c r="G10" s="757"/>
      <c r="H10" s="757"/>
      <c r="I10" s="757"/>
      <c r="J10" s="757"/>
      <c r="K10" s="757"/>
      <c r="L10" s="764" t="s">
        <v>412</v>
      </c>
      <c r="M10" s="757"/>
      <c r="N10" s="757"/>
      <c r="O10" s="757"/>
      <c r="P10" s="757"/>
      <c r="Q10" s="757"/>
      <c r="R10" s="55"/>
      <c r="S10" s="55"/>
      <c r="T10" s="55"/>
      <c r="U10" s="55"/>
    </row>
    <row r="11" spans="1:24">
      <c r="A11" s="765"/>
      <c r="R11" s="766"/>
      <c r="S11" s="767"/>
      <c r="T11" s="767"/>
      <c r="U11" s="768"/>
      <c r="V11" s="71" t="s">
        <v>413</v>
      </c>
      <c r="W11" s="767"/>
      <c r="X11" s="769"/>
    </row>
    <row r="12" spans="1:24">
      <c r="A12" s="763"/>
      <c r="B12" s="757"/>
      <c r="C12" s="757"/>
      <c r="D12" s="757"/>
      <c r="E12" s="757"/>
      <c r="F12" s="757" t="s">
        <v>414</v>
      </c>
      <c r="G12" s="757"/>
      <c r="H12" s="757"/>
      <c r="I12" s="757"/>
      <c r="J12" s="757"/>
      <c r="K12" s="757"/>
      <c r="L12" s="757"/>
      <c r="M12" s="757"/>
      <c r="N12" s="757"/>
      <c r="O12" s="757"/>
      <c r="P12" s="757"/>
      <c r="Q12" s="757"/>
      <c r="R12" s="770" t="s">
        <v>415</v>
      </c>
      <c r="S12" s="771"/>
      <c r="T12" s="771"/>
      <c r="U12" s="772"/>
      <c r="V12" s="773" t="s">
        <v>416</v>
      </c>
      <c r="W12" s="771"/>
      <c r="X12" s="774"/>
    </row>
    <row r="13" spans="1:24">
      <c r="A13" s="2469"/>
      <c r="B13" s="2470"/>
      <c r="C13" s="2470"/>
      <c r="D13" s="2470"/>
      <c r="E13" s="2470"/>
      <c r="F13" s="2470"/>
      <c r="G13" s="2470"/>
      <c r="H13" s="2471"/>
      <c r="I13" s="2469"/>
      <c r="J13" s="2470"/>
      <c r="K13" s="2470"/>
      <c r="L13" s="2470"/>
      <c r="M13" s="2470"/>
      <c r="N13" s="2470"/>
      <c r="O13" s="2470"/>
      <c r="P13" s="2470"/>
      <c r="Q13" s="2476"/>
      <c r="R13" s="770" t="s">
        <v>417</v>
      </c>
      <c r="S13" s="771"/>
      <c r="T13" s="771"/>
      <c r="U13" s="772"/>
      <c r="V13" s="773" t="s">
        <v>418</v>
      </c>
      <c r="W13" s="771"/>
      <c r="X13" s="774"/>
    </row>
    <row r="14" spans="1:24">
      <c r="A14" s="2469"/>
      <c r="B14" s="2470"/>
      <c r="C14" s="2470"/>
      <c r="D14" s="2470"/>
      <c r="E14" s="2470"/>
      <c r="F14" s="2470"/>
      <c r="G14" s="2470"/>
      <c r="H14" s="2471"/>
      <c r="I14" s="2469"/>
      <c r="J14" s="2470"/>
      <c r="K14" s="2470"/>
      <c r="L14" s="2470"/>
      <c r="M14" s="2470"/>
      <c r="N14" s="2470"/>
      <c r="O14" s="2470"/>
      <c r="P14" s="2470"/>
      <c r="Q14" s="2476"/>
      <c r="R14" s="2477" t="s">
        <v>419</v>
      </c>
      <c r="S14" s="2478"/>
      <c r="T14" s="2478"/>
      <c r="U14" s="2479"/>
      <c r="V14" s="2496"/>
      <c r="W14" s="2497"/>
      <c r="X14" s="2498"/>
    </row>
    <row r="15" spans="1:24">
      <c r="A15" s="2469"/>
      <c r="B15" s="2470"/>
      <c r="C15" s="2470"/>
      <c r="D15" s="2470"/>
      <c r="E15" s="2470"/>
      <c r="F15" s="2470"/>
      <c r="G15" s="2470"/>
      <c r="H15" s="2471"/>
      <c r="I15" s="2469"/>
      <c r="J15" s="2470"/>
      <c r="K15" s="2470"/>
      <c r="L15" s="2470"/>
      <c r="M15" s="2470"/>
      <c r="N15" s="2470"/>
      <c r="O15" s="2470"/>
      <c r="P15" s="2470"/>
      <c r="Q15" s="2476"/>
      <c r="R15" s="2493" t="s">
        <v>420</v>
      </c>
      <c r="S15" s="2494"/>
      <c r="T15" s="2494"/>
      <c r="U15" s="2495"/>
      <c r="V15" s="2490"/>
      <c r="W15" s="2491"/>
      <c r="X15" s="2492"/>
    </row>
    <row r="16" spans="1:24">
      <c r="A16" s="2469"/>
      <c r="B16" s="2470"/>
      <c r="C16" s="2470"/>
      <c r="D16" s="2470"/>
      <c r="E16" s="2470"/>
      <c r="F16" s="2470"/>
      <c r="G16" s="2470"/>
      <c r="H16" s="2471"/>
      <c r="I16" s="2469"/>
      <c r="J16" s="2470"/>
      <c r="K16" s="2470"/>
      <c r="L16" s="2470"/>
      <c r="M16" s="2470"/>
      <c r="N16" s="2470"/>
      <c r="O16" s="2470"/>
      <c r="P16" s="2470"/>
      <c r="Q16" s="2476"/>
      <c r="R16" s="2487" t="s">
        <v>419</v>
      </c>
      <c r="S16" s="2488"/>
      <c r="T16" s="2488"/>
      <c r="U16" s="2489"/>
      <c r="V16" s="2472"/>
      <c r="W16" s="2473"/>
      <c r="X16" s="2480"/>
    </row>
    <row r="17" spans="1:24">
      <c r="A17" s="2469"/>
      <c r="B17" s="2470"/>
      <c r="C17" s="2470"/>
      <c r="D17" s="2470"/>
      <c r="E17" s="2470"/>
      <c r="F17" s="2470"/>
      <c r="G17" s="2470"/>
      <c r="H17" s="2471"/>
      <c r="I17" s="2469"/>
      <c r="J17" s="2470"/>
      <c r="K17" s="2470"/>
      <c r="L17" s="2470"/>
      <c r="M17" s="2470"/>
      <c r="N17" s="2470"/>
      <c r="O17" s="2470"/>
      <c r="P17" s="2470"/>
      <c r="Q17" s="2476"/>
      <c r="R17" s="2493" t="s">
        <v>421</v>
      </c>
      <c r="S17" s="2494"/>
      <c r="T17" s="2494"/>
      <c r="U17" s="2495"/>
      <c r="V17" s="2490"/>
      <c r="W17" s="2491"/>
      <c r="X17" s="2492"/>
    </row>
    <row r="18" spans="1:24">
      <c r="A18" s="2469"/>
      <c r="B18" s="2470"/>
      <c r="C18" s="2470"/>
      <c r="D18" s="2470"/>
      <c r="E18" s="2470"/>
      <c r="F18" s="2470"/>
      <c r="G18" s="2470"/>
      <c r="H18" s="2471"/>
      <c r="I18" s="2469"/>
      <c r="J18" s="2470"/>
      <c r="K18" s="2470"/>
      <c r="L18" s="2470"/>
      <c r="M18" s="2470"/>
      <c r="N18" s="2470"/>
      <c r="O18" s="2470"/>
      <c r="P18" s="2470"/>
      <c r="Q18" s="2476"/>
      <c r="R18" s="2477" t="s">
        <v>422</v>
      </c>
      <c r="S18" s="2478"/>
      <c r="T18" s="2478"/>
      <c r="U18" s="2479"/>
      <c r="V18" s="2472"/>
      <c r="W18" s="2473"/>
      <c r="X18" s="2480"/>
    </row>
    <row r="19" spans="1:24" ht="13" thickBot="1">
      <c r="A19" s="2469"/>
      <c r="B19" s="2470"/>
      <c r="C19" s="2470"/>
      <c r="D19" s="2470"/>
      <c r="E19" s="2470"/>
      <c r="F19" s="2470"/>
      <c r="G19" s="2470"/>
      <c r="H19" s="2471"/>
      <c r="I19" s="2469"/>
      <c r="J19" s="2470"/>
      <c r="K19" s="2470"/>
      <c r="L19" s="2470"/>
      <c r="M19" s="2470"/>
      <c r="N19" s="2470"/>
      <c r="O19" s="2470"/>
      <c r="P19" s="2470"/>
      <c r="Q19" s="2476"/>
      <c r="R19" s="2484" t="s">
        <v>423</v>
      </c>
      <c r="S19" s="2485"/>
      <c r="T19" s="2485"/>
      <c r="U19" s="2486"/>
      <c r="V19" s="2481"/>
      <c r="W19" s="2482"/>
      <c r="X19" s="2483"/>
    </row>
    <row r="20" spans="1:24" ht="16" thickBot="1">
      <c r="L20" s="775" t="s">
        <v>424</v>
      </c>
    </row>
    <row r="21" spans="1:24">
      <c r="A21" s="776"/>
      <c r="B21" s="777"/>
      <c r="C21" s="228"/>
      <c r="D21" s="228"/>
      <c r="E21" s="228"/>
      <c r="F21" s="758"/>
      <c r="G21" s="776"/>
      <c r="H21" s="758"/>
      <c r="I21" s="758"/>
      <c r="J21" s="758"/>
      <c r="K21" s="56"/>
      <c r="L21" s="60"/>
      <c r="M21" s="60"/>
      <c r="N21" s="778"/>
      <c r="O21" s="779"/>
      <c r="P21" s="778"/>
      <c r="Q21" s="779"/>
      <c r="R21" s="778"/>
      <c r="S21" s="779"/>
      <c r="T21" s="778"/>
      <c r="U21" s="779"/>
      <c r="V21" s="61"/>
      <c r="W21" s="780" t="s">
        <v>425</v>
      </c>
      <c r="X21" s="781"/>
    </row>
    <row r="22" spans="1:24">
      <c r="A22" s="782" t="s">
        <v>425</v>
      </c>
      <c r="B22" s="765"/>
      <c r="C22" s="55"/>
      <c r="D22" s="783" t="s">
        <v>426</v>
      </c>
      <c r="E22" s="55"/>
      <c r="F22" s="784"/>
      <c r="G22" s="782" t="s">
        <v>427</v>
      </c>
      <c r="H22" s="785" t="s">
        <v>427</v>
      </c>
      <c r="I22" s="785" t="s">
        <v>428</v>
      </c>
      <c r="J22" s="785" t="s">
        <v>428</v>
      </c>
      <c r="K22" s="786" t="s">
        <v>429</v>
      </c>
      <c r="L22" s="787"/>
      <c r="M22" s="787"/>
      <c r="N22" s="788"/>
      <c r="O22" s="789" t="s">
        <v>147</v>
      </c>
      <c r="P22" s="788"/>
      <c r="Q22" s="789" t="s">
        <v>430</v>
      </c>
      <c r="R22" s="788"/>
      <c r="S22" s="789" t="s">
        <v>431</v>
      </c>
      <c r="T22" s="788"/>
      <c r="U22" s="789" t="s">
        <v>432</v>
      </c>
      <c r="V22" s="790"/>
      <c r="W22" s="782" t="s">
        <v>433</v>
      </c>
      <c r="X22" s="791" t="s">
        <v>177</v>
      </c>
    </row>
    <row r="23" spans="1:24">
      <c r="A23" s="792" t="s">
        <v>434</v>
      </c>
      <c r="B23" s="763"/>
      <c r="C23" s="757"/>
      <c r="D23" s="757"/>
      <c r="E23" s="757"/>
      <c r="F23" s="762"/>
      <c r="G23" s="792" t="s">
        <v>28</v>
      </c>
      <c r="H23" s="793" t="s">
        <v>2</v>
      </c>
      <c r="I23" s="793" t="s">
        <v>142</v>
      </c>
      <c r="J23" s="793" t="s">
        <v>435</v>
      </c>
      <c r="K23" s="794"/>
      <c r="L23" s="757"/>
      <c r="M23" s="757"/>
      <c r="N23" s="762"/>
      <c r="O23" s="763"/>
      <c r="P23" s="762"/>
      <c r="Q23" s="763"/>
      <c r="R23" s="762"/>
      <c r="S23" s="763"/>
      <c r="T23" s="795"/>
      <c r="U23" s="796" t="s">
        <v>436</v>
      </c>
      <c r="V23" s="797"/>
      <c r="W23" s="792" t="s">
        <v>434</v>
      </c>
      <c r="X23" s="798" t="s">
        <v>437</v>
      </c>
    </row>
    <row r="24" spans="1:24">
      <c r="A24" s="799"/>
      <c r="B24" s="800" t="s">
        <v>438</v>
      </c>
      <c r="C24" s="800" t="s">
        <v>439</v>
      </c>
      <c r="D24" s="800" t="s">
        <v>440</v>
      </c>
      <c r="E24" s="800" t="s">
        <v>441</v>
      </c>
      <c r="F24" s="800" t="s">
        <v>442</v>
      </c>
      <c r="G24" s="799"/>
      <c r="H24" s="799"/>
      <c r="I24" s="799"/>
      <c r="J24" s="799"/>
      <c r="K24" s="801" t="s">
        <v>443</v>
      </c>
      <c r="L24" s="802" t="s">
        <v>444</v>
      </c>
      <c r="M24" s="802" t="s">
        <v>445</v>
      </c>
      <c r="N24" s="802" t="s">
        <v>446</v>
      </c>
      <c r="O24" s="802" t="s">
        <v>447</v>
      </c>
      <c r="P24" s="802" t="s">
        <v>448</v>
      </c>
      <c r="Q24" s="802" t="s">
        <v>449</v>
      </c>
      <c r="R24" s="802" t="s">
        <v>450</v>
      </c>
      <c r="S24" s="802" t="s">
        <v>451</v>
      </c>
      <c r="T24" s="802" t="s">
        <v>452</v>
      </c>
      <c r="U24" s="802" t="s">
        <v>451</v>
      </c>
      <c r="V24" s="803" t="s">
        <v>452</v>
      </c>
      <c r="W24" s="799"/>
      <c r="X24" s="804"/>
    </row>
    <row r="25" spans="1:24">
      <c r="A25" s="799"/>
      <c r="B25" s="799"/>
      <c r="C25" s="799"/>
      <c r="D25" s="799"/>
      <c r="E25" s="799"/>
      <c r="F25" s="799"/>
      <c r="G25" s="799"/>
      <c r="H25" s="799"/>
      <c r="I25" s="799"/>
      <c r="J25" s="799"/>
      <c r="K25" s="805"/>
      <c r="L25" s="799"/>
      <c r="M25" s="799"/>
      <c r="N25" s="799"/>
      <c r="O25" s="799"/>
      <c r="P25" s="799"/>
      <c r="Q25" s="799"/>
      <c r="R25" s="799"/>
      <c r="S25" s="799"/>
      <c r="T25" s="799"/>
      <c r="U25" s="799"/>
      <c r="V25" s="806"/>
      <c r="W25" s="799"/>
      <c r="X25" s="804"/>
    </row>
    <row r="26" spans="1:24">
      <c r="A26" s="799"/>
      <c r="B26" s="799"/>
      <c r="C26" s="799"/>
      <c r="D26" s="799"/>
      <c r="E26" s="799"/>
      <c r="F26" s="799"/>
      <c r="G26" s="799"/>
      <c r="H26" s="799"/>
      <c r="I26" s="799"/>
      <c r="J26" s="799"/>
      <c r="K26" s="805"/>
      <c r="L26" s="799"/>
      <c r="M26" s="799"/>
      <c r="N26" s="799"/>
      <c r="O26" s="799"/>
      <c r="P26" s="799"/>
      <c r="Q26" s="799"/>
      <c r="R26" s="799"/>
      <c r="S26" s="799"/>
      <c r="T26" s="799"/>
      <c r="U26" s="799"/>
      <c r="V26" s="806"/>
      <c r="W26" s="799"/>
      <c r="X26" s="804"/>
    </row>
    <row r="27" spans="1:24">
      <c r="A27" s="799"/>
      <c r="B27" s="799"/>
      <c r="C27" s="799"/>
      <c r="D27" s="799"/>
      <c r="E27" s="799"/>
      <c r="F27" s="799"/>
      <c r="G27" s="799"/>
      <c r="H27" s="799"/>
      <c r="I27" s="799"/>
      <c r="J27" s="799"/>
      <c r="K27" s="805"/>
      <c r="L27" s="799"/>
      <c r="M27" s="799"/>
      <c r="N27" s="799"/>
      <c r="O27" s="799"/>
      <c r="P27" s="799"/>
      <c r="Q27" s="799"/>
      <c r="R27" s="799"/>
      <c r="S27" s="799"/>
      <c r="T27" s="799"/>
      <c r="U27" s="799"/>
      <c r="V27" s="806"/>
      <c r="W27" s="799"/>
      <c r="X27" s="804"/>
    </row>
    <row r="28" spans="1:24">
      <c r="A28" s="799"/>
      <c r="B28" s="799"/>
      <c r="C28" s="799"/>
      <c r="D28" s="799"/>
      <c r="E28" s="799"/>
      <c r="F28" s="799"/>
      <c r="G28" s="799"/>
      <c r="H28" s="799"/>
      <c r="I28" s="799"/>
      <c r="J28" s="799"/>
      <c r="K28" s="805"/>
      <c r="L28" s="799"/>
      <c r="M28" s="799"/>
      <c r="N28" s="799"/>
      <c r="O28" s="799"/>
      <c r="P28" s="799"/>
      <c r="Q28" s="799"/>
      <c r="R28" s="799"/>
      <c r="S28" s="799"/>
      <c r="T28" s="799"/>
      <c r="U28" s="799"/>
      <c r="V28" s="806"/>
      <c r="W28" s="799"/>
      <c r="X28" s="804"/>
    </row>
    <row r="29" spans="1:24">
      <c r="A29" s="799"/>
      <c r="B29" s="799"/>
      <c r="C29" s="799"/>
      <c r="D29" s="799"/>
      <c r="E29" s="799"/>
      <c r="F29" s="799"/>
      <c r="G29" s="799"/>
      <c r="H29" s="799"/>
      <c r="I29" s="799"/>
      <c r="J29" s="799"/>
      <c r="K29" s="805"/>
      <c r="L29" s="799"/>
      <c r="M29" s="799"/>
      <c r="N29" s="799"/>
      <c r="O29" s="799"/>
      <c r="P29" s="799"/>
      <c r="Q29" s="799"/>
      <c r="R29" s="799"/>
      <c r="S29" s="799"/>
      <c r="T29" s="799"/>
      <c r="U29" s="799"/>
      <c r="V29" s="806"/>
      <c r="W29" s="799"/>
      <c r="X29" s="804"/>
    </row>
    <row r="30" spans="1:24">
      <c r="A30" s="799"/>
      <c r="B30" s="799"/>
      <c r="C30" s="799"/>
      <c r="D30" s="799"/>
      <c r="E30" s="799"/>
      <c r="F30" s="799"/>
      <c r="G30" s="799"/>
      <c r="H30" s="799"/>
      <c r="I30" s="799"/>
      <c r="J30" s="799"/>
      <c r="K30" s="805"/>
      <c r="L30" s="799"/>
      <c r="M30" s="799"/>
      <c r="N30" s="799"/>
      <c r="O30" s="799"/>
      <c r="P30" s="799"/>
      <c r="Q30" s="799"/>
      <c r="R30" s="799"/>
      <c r="S30" s="799"/>
      <c r="T30" s="799"/>
      <c r="U30" s="799"/>
      <c r="V30" s="806"/>
      <c r="W30" s="799"/>
      <c r="X30" s="804"/>
    </row>
    <row r="31" spans="1:24" ht="13" thickBot="1">
      <c r="A31" s="799"/>
      <c r="B31" s="799"/>
      <c r="C31" s="799"/>
      <c r="D31" s="799"/>
      <c r="E31" s="799"/>
      <c r="F31" s="799"/>
      <c r="G31" s="799"/>
      <c r="H31" s="799"/>
      <c r="I31" s="799"/>
      <c r="J31" s="799"/>
      <c r="K31" s="807"/>
      <c r="L31" s="808"/>
      <c r="M31" s="808"/>
      <c r="N31" s="808"/>
      <c r="O31" s="808"/>
      <c r="P31" s="808"/>
      <c r="Q31" s="808"/>
      <c r="R31" s="808"/>
      <c r="S31" s="808"/>
      <c r="T31" s="808"/>
      <c r="U31" s="808"/>
      <c r="V31" s="809"/>
      <c r="W31" s="799"/>
      <c r="X31" s="810"/>
    </row>
    <row r="32" spans="1:24">
      <c r="A32" s="811" t="s">
        <v>453</v>
      </c>
      <c r="B32" s="812"/>
      <c r="C32" s="813"/>
      <c r="D32" s="813"/>
      <c r="E32" s="813"/>
      <c r="F32" s="813"/>
      <c r="G32" s="813"/>
      <c r="H32" s="813"/>
      <c r="I32" s="813"/>
      <c r="J32" s="813"/>
      <c r="K32" s="813"/>
      <c r="L32" s="813"/>
      <c r="M32" s="813"/>
      <c r="N32" s="813"/>
      <c r="O32" s="813"/>
      <c r="P32" s="813"/>
      <c r="Q32" s="813"/>
      <c r="R32" s="813"/>
      <c r="S32" s="813"/>
      <c r="T32" s="813"/>
      <c r="U32" s="813"/>
      <c r="V32" s="813"/>
      <c r="W32" s="813"/>
      <c r="X32" s="814"/>
    </row>
    <row r="33" spans="1:24">
      <c r="A33" s="2469"/>
      <c r="B33" s="2470"/>
      <c r="C33" s="2470"/>
      <c r="D33" s="2470"/>
      <c r="E33" s="2470"/>
      <c r="F33" s="2470"/>
      <c r="G33" s="2470"/>
      <c r="H33" s="2470"/>
      <c r="I33" s="2470"/>
      <c r="J33" s="2470"/>
      <c r="K33" s="2470"/>
      <c r="L33" s="2470"/>
      <c r="M33" s="2470"/>
      <c r="N33" s="2470"/>
      <c r="O33" s="2470"/>
      <c r="P33" s="2470"/>
      <c r="Q33" s="2470"/>
      <c r="R33" s="2470"/>
      <c r="S33" s="2470"/>
      <c r="T33" s="2470"/>
      <c r="U33" s="2470"/>
      <c r="V33" s="2470"/>
      <c r="W33" s="2470"/>
      <c r="X33" s="2471"/>
    </row>
    <row r="34" spans="1:24" ht="13" thickBot="1">
      <c r="A34" s="2472"/>
      <c r="B34" s="2473"/>
      <c r="C34" s="2473"/>
      <c r="D34" s="2473"/>
      <c r="E34" s="2473"/>
      <c r="F34" s="2473"/>
      <c r="G34" s="2473"/>
      <c r="H34" s="2473"/>
      <c r="I34" s="2473"/>
      <c r="J34" s="2473"/>
      <c r="K34" s="2473"/>
      <c r="L34" s="2473"/>
      <c r="M34" s="2473"/>
      <c r="N34" s="2473"/>
      <c r="O34" s="2473"/>
      <c r="P34" s="2473"/>
      <c r="Q34" s="2473"/>
      <c r="R34" s="2473"/>
      <c r="S34" s="2473"/>
      <c r="T34" s="2473"/>
      <c r="U34" s="2473"/>
      <c r="V34" s="2473"/>
      <c r="W34" s="2473"/>
      <c r="X34" s="2474"/>
    </row>
    <row r="35" spans="1:24">
      <c r="A35" s="755" t="s">
        <v>454</v>
      </c>
      <c r="B35" s="228"/>
      <c r="C35" s="815"/>
      <c r="D35" s="815"/>
      <c r="E35" s="815"/>
      <c r="F35" s="815"/>
      <c r="G35" s="816"/>
      <c r="H35" s="755" t="s">
        <v>455</v>
      </c>
      <c r="I35" s="758"/>
      <c r="J35" s="755" t="s">
        <v>2</v>
      </c>
      <c r="K35" s="228"/>
      <c r="L35" s="229"/>
      <c r="M35" s="817" t="s">
        <v>413</v>
      </c>
      <c r="N35" s="60"/>
      <c r="O35" s="818"/>
      <c r="P35" s="818"/>
      <c r="Q35" s="818"/>
      <c r="R35" s="818"/>
      <c r="S35" s="818"/>
      <c r="T35" s="818"/>
      <c r="U35" s="818"/>
      <c r="V35" s="819"/>
      <c r="W35" s="820" t="s">
        <v>2</v>
      </c>
      <c r="X35" s="61"/>
    </row>
    <row r="36" spans="1:24" ht="13" thickBot="1">
      <c r="A36" s="756" t="s">
        <v>456</v>
      </c>
      <c r="B36" s="757"/>
      <c r="C36" s="142"/>
      <c r="D36" s="142"/>
      <c r="E36" s="142"/>
      <c r="F36" s="142"/>
      <c r="G36" s="143"/>
      <c r="H36" s="821"/>
      <c r="I36" s="822"/>
      <c r="J36" s="821"/>
      <c r="K36" s="823"/>
      <c r="L36" s="824"/>
      <c r="M36" s="825" t="s">
        <v>457</v>
      </c>
      <c r="N36" s="93"/>
      <c r="O36" s="826"/>
      <c r="P36" s="826"/>
      <c r="Q36" s="826"/>
      <c r="R36" s="826"/>
      <c r="S36" s="826"/>
      <c r="T36" s="826"/>
      <c r="U36" s="826"/>
      <c r="V36" s="827"/>
      <c r="W36" s="828"/>
      <c r="X36" s="829"/>
    </row>
    <row r="37" spans="1:24" ht="4.5" customHeight="1"/>
    <row r="38" spans="1:24">
      <c r="A38" s="493"/>
      <c r="C38" s="2475"/>
      <c r="D38" s="2475"/>
      <c r="E38" s="2475"/>
    </row>
    <row r="39" spans="1:24">
      <c r="A39" s="493"/>
      <c r="C39" s="2475"/>
      <c r="D39" s="2475"/>
      <c r="E39" s="2475"/>
    </row>
  </sheetData>
  <sheetProtection sheet="1" objects="1" scenarios="1" formatCells="0" formatRows="0" autoFilter="0"/>
  <mergeCells count="39">
    <mergeCell ref="A13:H13"/>
    <mergeCell ref="I13:Q13"/>
    <mergeCell ref="A1:X1"/>
    <mergeCell ref="C2:J3"/>
    <mergeCell ref="M2:R3"/>
    <mergeCell ref="V2:X3"/>
    <mergeCell ref="C4:J5"/>
    <mergeCell ref="M4:O5"/>
    <mergeCell ref="P5:T5"/>
    <mergeCell ref="U5:X5"/>
    <mergeCell ref="C6:I7"/>
    <mergeCell ref="M6:T6"/>
    <mergeCell ref="W6:X7"/>
    <mergeCell ref="M7:P7"/>
    <mergeCell ref="Q7:S7"/>
    <mergeCell ref="A14:H14"/>
    <mergeCell ref="I14:Q14"/>
    <mergeCell ref="R14:U14"/>
    <mergeCell ref="V14:X15"/>
    <mergeCell ref="A15:H15"/>
    <mergeCell ref="I15:Q15"/>
    <mergeCell ref="R15:U15"/>
    <mergeCell ref="A16:H16"/>
    <mergeCell ref="I16:Q16"/>
    <mergeCell ref="R16:U16"/>
    <mergeCell ref="V16:X17"/>
    <mergeCell ref="A17:H17"/>
    <mergeCell ref="I17:Q17"/>
    <mergeCell ref="R17:U17"/>
    <mergeCell ref="A33:X33"/>
    <mergeCell ref="A34:X34"/>
    <mergeCell ref="C38:E39"/>
    <mergeCell ref="A18:H18"/>
    <mergeCell ref="I18:Q18"/>
    <mergeCell ref="R18:U18"/>
    <mergeCell ref="V18:X19"/>
    <mergeCell ref="A19:H19"/>
    <mergeCell ref="I19:Q19"/>
    <mergeCell ref="R19:U19"/>
  </mergeCells>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1505" r:id="rId5" name="Check Box 1">
              <controlPr locked="0" defaultSize="0" autoFill="0" autoLine="0" autoPict="0">
                <anchor moveWithCells="1">
                  <from>
                    <xdr:col>3</xdr:col>
                    <xdr:colOff>57150</xdr:colOff>
                    <xdr:row>6</xdr:row>
                    <xdr:rowOff>133350</xdr:rowOff>
                  </from>
                  <to>
                    <xdr:col>4</xdr:col>
                    <xdr:colOff>107950</xdr:colOff>
                    <xdr:row>8</xdr:row>
                    <xdr:rowOff>19050</xdr:rowOff>
                  </to>
                </anchor>
              </controlPr>
            </control>
          </mc:Choice>
        </mc:AlternateContent>
        <mc:AlternateContent xmlns:mc="http://schemas.openxmlformats.org/markup-compatibility/2006">
          <mc:Choice Requires="x14">
            <control shapeId="21506" r:id="rId6" name="Check Box 2">
              <controlPr locked="0" defaultSize="0" autoFill="0" autoLine="0" autoPict="0">
                <anchor moveWithCells="1">
                  <from>
                    <xdr:col>3</xdr:col>
                    <xdr:colOff>57150</xdr:colOff>
                    <xdr:row>7</xdr:row>
                    <xdr:rowOff>133350</xdr:rowOff>
                  </from>
                  <to>
                    <xdr:col>4</xdr:col>
                    <xdr:colOff>107950</xdr:colOff>
                    <xdr:row>9</xdr:row>
                    <xdr:rowOff>19050</xdr:rowOff>
                  </to>
                </anchor>
              </controlPr>
            </control>
          </mc:Choice>
        </mc:AlternateContent>
        <mc:AlternateContent xmlns:mc="http://schemas.openxmlformats.org/markup-compatibility/2006">
          <mc:Choice Requires="x14">
            <control shapeId="21507" r:id="rId7" name="Check Box 3">
              <controlPr locked="0" defaultSize="0" autoFill="0" autoLine="0" autoPict="0">
                <anchor moveWithCells="1">
                  <from>
                    <xdr:col>8</xdr:col>
                    <xdr:colOff>285750</xdr:colOff>
                    <xdr:row>7</xdr:row>
                    <xdr:rowOff>133350</xdr:rowOff>
                  </from>
                  <to>
                    <xdr:col>9</xdr:col>
                    <xdr:colOff>76200</xdr:colOff>
                    <xdr:row>9</xdr:row>
                    <xdr:rowOff>19050</xdr:rowOff>
                  </to>
                </anchor>
              </controlPr>
            </control>
          </mc:Choice>
        </mc:AlternateContent>
        <mc:AlternateContent xmlns:mc="http://schemas.openxmlformats.org/markup-compatibility/2006">
          <mc:Choice Requires="x14">
            <control shapeId="21508" r:id="rId8" name="Check Box 4">
              <controlPr locked="0" defaultSize="0" autoFill="0" autoLine="0" autoPict="0">
                <anchor moveWithCells="1">
                  <from>
                    <xdr:col>8</xdr:col>
                    <xdr:colOff>285750</xdr:colOff>
                    <xdr:row>6</xdr:row>
                    <xdr:rowOff>146050</xdr:rowOff>
                  </from>
                  <to>
                    <xdr:col>9</xdr:col>
                    <xdr:colOff>76200</xdr:colOff>
                    <xdr:row>8</xdr:row>
                    <xdr:rowOff>31750</xdr:rowOff>
                  </to>
                </anchor>
              </controlPr>
            </control>
          </mc:Choice>
        </mc:AlternateContent>
        <mc:AlternateContent xmlns:mc="http://schemas.openxmlformats.org/markup-compatibility/2006">
          <mc:Choice Requires="x14">
            <control shapeId="21509" r:id="rId9" name="Check Box 5">
              <controlPr locked="0" defaultSize="0" autoFill="0" autoLine="0" autoPict="0">
                <anchor moveWithCells="1">
                  <from>
                    <xdr:col>14</xdr:col>
                    <xdr:colOff>76200</xdr:colOff>
                    <xdr:row>6</xdr:row>
                    <xdr:rowOff>133350</xdr:rowOff>
                  </from>
                  <to>
                    <xdr:col>15</xdr:col>
                    <xdr:colOff>88900</xdr:colOff>
                    <xdr:row>8</xdr:row>
                    <xdr:rowOff>19050</xdr:rowOff>
                  </to>
                </anchor>
              </controlPr>
            </control>
          </mc:Choice>
        </mc:AlternateContent>
        <mc:AlternateContent xmlns:mc="http://schemas.openxmlformats.org/markup-compatibility/2006">
          <mc:Choice Requires="x14">
            <control shapeId="21510" r:id="rId10" name="Check Box 6">
              <controlPr locked="0" defaultSize="0" autoFill="0" autoLine="0" autoPict="0">
                <anchor moveWithCells="1">
                  <from>
                    <xdr:col>14</xdr:col>
                    <xdr:colOff>76200</xdr:colOff>
                    <xdr:row>7</xdr:row>
                    <xdr:rowOff>133350</xdr:rowOff>
                  </from>
                  <to>
                    <xdr:col>15</xdr:col>
                    <xdr:colOff>88900</xdr:colOff>
                    <xdr:row>9</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L15"/>
  <sheetViews>
    <sheetView showGridLines="0" zoomScale="75" zoomScaleNormal="75" zoomScaleSheetLayoutView="100" workbookViewId="0">
      <selection activeCell="J7" sqref="J7"/>
    </sheetView>
  </sheetViews>
  <sheetFormatPr defaultRowHeight="12.5"/>
  <cols>
    <col min="1" max="1" width="3.453125" customWidth="1"/>
    <col min="2" max="2" width="18.453125" customWidth="1"/>
    <col min="4" max="5" width="16.453125" customWidth="1"/>
    <col min="6" max="6" width="20.54296875" customWidth="1"/>
    <col min="7" max="7" width="20.81640625" customWidth="1"/>
  </cols>
  <sheetData>
    <row r="1" spans="2:12" ht="26.25" customHeight="1">
      <c r="B1" s="1980" t="s">
        <v>1215</v>
      </c>
      <c r="C1" s="1981"/>
      <c r="D1" s="1981"/>
      <c r="E1" s="1981"/>
      <c r="F1" s="1981"/>
      <c r="G1" s="1982"/>
      <c r="H1" s="1829"/>
      <c r="I1" s="1974"/>
      <c r="J1" s="1974"/>
      <c r="K1" s="1974"/>
      <c r="L1" s="1974"/>
    </row>
    <row r="2" spans="2:12" ht="13">
      <c r="B2" s="1830" t="s">
        <v>1216</v>
      </c>
      <c r="C2" s="1975"/>
      <c r="D2" s="1976"/>
      <c r="E2" s="1831" t="s">
        <v>1217</v>
      </c>
      <c r="F2" s="1975"/>
      <c r="G2" s="1977"/>
      <c r="H2" s="1832"/>
      <c r="I2" s="1832"/>
      <c r="J2" s="1832"/>
      <c r="K2" s="1833"/>
    </row>
    <row r="3" spans="2:12" ht="13">
      <c r="B3" s="1830" t="s">
        <v>1218</v>
      </c>
      <c r="C3" s="1975"/>
      <c r="D3" s="1976"/>
      <c r="E3" s="1834" t="s">
        <v>1219</v>
      </c>
      <c r="F3" s="1978"/>
      <c r="G3" s="1979"/>
      <c r="H3" s="1832"/>
      <c r="I3" s="1832"/>
      <c r="J3" s="1832"/>
      <c r="K3" s="1833"/>
    </row>
    <row r="4" spans="2:12" ht="23.5">
      <c r="B4" s="1835" t="s">
        <v>1220</v>
      </c>
      <c r="C4" s="1975" t="s">
        <v>1221</v>
      </c>
      <c r="D4" s="1976"/>
      <c r="E4" s="1834" t="s">
        <v>1222</v>
      </c>
      <c r="F4" s="1978"/>
      <c r="G4" s="1979"/>
      <c r="H4" s="1832"/>
      <c r="I4" s="1832"/>
      <c r="J4" s="1832"/>
      <c r="K4" s="1833"/>
    </row>
    <row r="5" spans="2:12" ht="13">
      <c r="B5" s="1830" t="s">
        <v>112</v>
      </c>
      <c r="C5" s="1975"/>
      <c r="D5" s="1976"/>
      <c r="E5" s="1834" t="s">
        <v>1223</v>
      </c>
      <c r="F5" s="1978"/>
      <c r="G5" s="1979"/>
      <c r="H5" s="1832"/>
      <c r="I5" s="1832"/>
      <c r="J5" s="1832"/>
      <c r="K5" s="1833"/>
    </row>
    <row r="6" spans="2:12" ht="13">
      <c r="B6" s="1830" t="s">
        <v>1224</v>
      </c>
      <c r="C6" s="1975"/>
      <c r="D6" s="1976"/>
      <c r="E6" s="1834" t="s">
        <v>1225</v>
      </c>
      <c r="F6" s="1978"/>
      <c r="G6" s="1979"/>
      <c r="H6" s="1832"/>
      <c r="I6" s="1832"/>
      <c r="J6" s="1832"/>
      <c r="K6" s="1833"/>
    </row>
    <row r="7" spans="2:12" ht="102.75" customHeight="1">
      <c r="B7" s="1984" t="s">
        <v>1226</v>
      </c>
      <c r="C7" s="1987"/>
      <c r="D7" s="1988"/>
      <c r="E7" s="1988"/>
      <c r="F7" s="1988"/>
      <c r="G7" s="1989"/>
      <c r="H7" s="1832"/>
      <c r="I7" s="1832"/>
      <c r="J7" s="1832"/>
      <c r="K7" s="1833"/>
    </row>
    <row r="8" spans="2:12" ht="80.25" customHeight="1">
      <c r="B8" s="1985"/>
      <c r="C8" s="1990"/>
      <c r="D8" s="1991"/>
      <c r="E8" s="1991"/>
      <c r="F8" s="1991"/>
      <c r="G8" s="1992"/>
    </row>
    <row r="9" spans="2:12" ht="117.75" customHeight="1">
      <c r="B9" s="1986"/>
      <c r="C9" s="1993"/>
      <c r="D9" s="1994"/>
      <c r="E9" s="1994"/>
      <c r="F9" s="1994"/>
      <c r="G9" s="1995"/>
    </row>
    <row r="10" spans="2:12" ht="117.75" customHeight="1">
      <c r="B10" s="1984" t="s">
        <v>1227</v>
      </c>
      <c r="C10" s="1996" t="s">
        <v>1228</v>
      </c>
      <c r="D10" s="1997"/>
      <c r="E10" s="1997"/>
      <c r="F10" s="1997"/>
      <c r="G10" s="1998"/>
    </row>
    <row r="11" spans="2:12" ht="69" customHeight="1">
      <c r="B11" s="1985"/>
      <c r="C11" s="1999"/>
      <c r="D11" s="2000"/>
      <c r="E11" s="2000"/>
      <c r="F11" s="2000"/>
      <c r="G11" s="2001"/>
    </row>
    <row r="12" spans="2:12" ht="115.5" customHeight="1">
      <c r="B12" s="1986"/>
      <c r="C12" s="2002"/>
      <c r="D12" s="2003"/>
      <c r="E12" s="2003"/>
      <c r="F12" s="2003"/>
      <c r="G12" s="2004"/>
    </row>
    <row r="13" spans="2:12" ht="26">
      <c r="B13" s="1836" t="s">
        <v>1229</v>
      </c>
      <c r="C13" s="2005"/>
      <c r="D13" s="2005"/>
      <c r="E13" s="2005"/>
      <c r="F13" s="2005"/>
      <c r="G13" s="2006"/>
    </row>
    <row r="14" spans="2:12" ht="34.5" customHeight="1" thickBot="1">
      <c r="B14" s="1837" t="s">
        <v>1363</v>
      </c>
      <c r="C14" s="1983"/>
      <c r="D14" s="1983"/>
      <c r="E14" s="1983"/>
      <c r="F14" s="1838" t="s">
        <v>1230</v>
      </c>
      <c r="G14" s="1839"/>
    </row>
    <row r="15" spans="2:12" ht="13">
      <c r="B15" s="1840"/>
    </row>
  </sheetData>
  <sheetProtection formatCells="0" formatRows="0" autoFilter="0"/>
  <protectedRanges>
    <protectedRange sqref="G14" name="Range6"/>
    <protectedRange sqref="C14" name="Range5"/>
    <protectedRange sqref="C10 D11:G13 C13" name="Range4"/>
    <protectedRange sqref="C8:C9" name="Range3"/>
    <protectedRange sqref="F2:G7" name="Range2"/>
    <protectedRange sqref="C2:D7" name="Range1"/>
  </protectedRanges>
  <mergeCells count="18">
    <mergeCell ref="B7:B9"/>
    <mergeCell ref="C7:G9"/>
    <mergeCell ref="B10:B12"/>
    <mergeCell ref="C10:G12"/>
    <mergeCell ref="C13:G13"/>
    <mergeCell ref="C14:E14"/>
    <mergeCell ref="C4:D4"/>
    <mergeCell ref="F4:G4"/>
    <mergeCell ref="C5:D5"/>
    <mergeCell ref="F5:G5"/>
    <mergeCell ref="C6:D6"/>
    <mergeCell ref="F6:G6"/>
    <mergeCell ref="B1:G1"/>
    <mergeCell ref="I1:L1"/>
    <mergeCell ref="C2:D2"/>
    <mergeCell ref="F2:G2"/>
    <mergeCell ref="C3:D3"/>
    <mergeCell ref="F3:G3"/>
  </mergeCells>
  <pageMargins left="0.7" right="0.7" top="0.75" bottom="0.75" header="0.3" footer="0.3"/>
  <pageSetup scale="90" orientation="portrait" r:id="rId1"/>
  <headerFooter>
    <oddHeader xml:space="preserve">&amp;L&amp;G
</oddHeader>
    <oddFooter xml:space="preserve">&amp;LQUAL TM 0027-01 PPAP PACKAGE&amp;R
Printed on: &amp;D
</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2"/>
  <sheetViews>
    <sheetView showGridLines="0" zoomScale="50" zoomScaleNormal="50" workbookViewId="0">
      <selection activeCell="D10" sqref="D10:R11"/>
    </sheetView>
  </sheetViews>
  <sheetFormatPr defaultColWidth="9.1796875" defaultRowHeight="12.5"/>
  <cols>
    <col min="1" max="1" width="166.81640625" style="843" customWidth="1"/>
    <col min="2" max="16384" width="9.1796875" style="833"/>
  </cols>
  <sheetData>
    <row r="1" spans="1:18" ht="109">
      <c r="A1" s="832" t="s">
        <v>460</v>
      </c>
      <c r="D1" s="2503" t="s">
        <v>1241</v>
      </c>
      <c r="E1" s="2503"/>
      <c r="F1" s="2503"/>
      <c r="G1" s="2503"/>
      <c r="H1" s="2503"/>
      <c r="I1" s="2503"/>
      <c r="J1" s="2503"/>
      <c r="K1" s="2503"/>
      <c r="L1" s="2503"/>
      <c r="M1" s="2503"/>
      <c r="N1" s="2503"/>
      <c r="O1" s="2503"/>
      <c r="P1" s="2503"/>
      <c r="Q1" s="2503"/>
      <c r="R1" s="2503"/>
    </row>
    <row r="2" spans="1:18" ht="29.25" customHeight="1">
      <c r="A2" s="834"/>
      <c r="D2" s="2502"/>
      <c r="E2" s="2502"/>
      <c r="F2" s="2502"/>
      <c r="G2" s="2502"/>
      <c r="H2" s="2502"/>
      <c r="I2" s="2502"/>
      <c r="J2" s="2502"/>
      <c r="K2" s="2502"/>
      <c r="L2" s="2502"/>
      <c r="M2" s="2502"/>
      <c r="N2" s="2502"/>
      <c r="O2" s="2502"/>
      <c r="P2" s="2502"/>
      <c r="Q2" s="2502"/>
      <c r="R2" s="2502"/>
    </row>
    <row r="3" spans="1:18" ht="109">
      <c r="A3" s="835" t="s">
        <v>461</v>
      </c>
      <c r="D3" s="2502"/>
      <c r="E3" s="2502"/>
      <c r="F3" s="2502"/>
      <c r="G3" s="2502"/>
      <c r="H3" s="2502"/>
      <c r="I3" s="2502"/>
      <c r="J3" s="2502"/>
      <c r="K3" s="2502"/>
      <c r="L3" s="2502"/>
      <c r="M3" s="2502"/>
      <c r="N3" s="2502"/>
      <c r="O3" s="2502"/>
      <c r="P3" s="2502"/>
      <c r="Q3" s="2502"/>
      <c r="R3" s="2502"/>
    </row>
    <row r="4" spans="1:18">
      <c r="A4" s="834"/>
      <c r="D4" s="2502"/>
      <c r="E4" s="2502"/>
      <c r="F4" s="2502"/>
      <c r="G4" s="2502"/>
      <c r="H4" s="2502"/>
      <c r="I4" s="2502"/>
      <c r="J4" s="2502"/>
      <c r="K4" s="2502"/>
      <c r="L4" s="2502"/>
      <c r="M4" s="2502"/>
      <c r="N4" s="2502"/>
      <c r="O4" s="2502"/>
      <c r="P4" s="2502"/>
      <c r="Q4" s="2502"/>
      <c r="R4" s="2502"/>
    </row>
    <row r="5" spans="1:18" ht="13" thickBot="1">
      <c r="A5" s="836"/>
      <c r="D5" s="2502"/>
      <c r="E5" s="2502"/>
      <c r="F5" s="2502"/>
      <c r="G5" s="2502"/>
      <c r="H5" s="2502"/>
      <c r="I5" s="2502"/>
      <c r="J5" s="2502"/>
      <c r="K5" s="2502"/>
      <c r="L5" s="2502"/>
      <c r="M5" s="2502"/>
      <c r="N5" s="2502"/>
      <c r="O5" s="2502"/>
      <c r="P5" s="2502"/>
      <c r="Q5" s="2502"/>
      <c r="R5" s="2502"/>
    </row>
    <row r="6" spans="1:18" ht="14.25" customHeight="1">
      <c r="A6" s="834"/>
      <c r="D6" s="2502"/>
      <c r="E6" s="2502"/>
      <c r="F6" s="2502"/>
      <c r="G6" s="2502"/>
      <c r="H6" s="2502"/>
      <c r="I6" s="2502"/>
      <c r="J6" s="2502"/>
      <c r="K6" s="2502"/>
      <c r="L6" s="2502"/>
      <c r="M6" s="2502"/>
      <c r="N6" s="2502"/>
      <c r="O6" s="2502"/>
      <c r="P6" s="2502"/>
      <c r="Q6" s="2502"/>
      <c r="R6" s="2502"/>
    </row>
    <row r="7" spans="1:18" s="838" customFormat="1" ht="49.5" customHeight="1">
      <c r="A7" s="837" t="s">
        <v>462</v>
      </c>
      <c r="D7" s="2502"/>
      <c r="E7" s="2502"/>
      <c r="F7" s="2502"/>
      <c r="G7" s="2502"/>
      <c r="H7" s="2502"/>
      <c r="I7" s="2502"/>
      <c r="J7" s="2502"/>
      <c r="K7" s="2502"/>
      <c r="L7" s="2502"/>
      <c r="M7" s="2502"/>
      <c r="N7" s="2502"/>
      <c r="O7" s="2502"/>
      <c r="P7" s="2502"/>
      <c r="Q7" s="2502"/>
      <c r="R7" s="2502"/>
    </row>
    <row r="8" spans="1:18" s="838" customFormat="1" ht="43">
      <c r="A8" s="839" t="s">
        <v>1364</v>
      </c>
      <c r="D8" s="2502"/>
      <c r="E8" s="2502"/>
      <c r="F8" s="2502"/>
      <c r="G8" s="2502"/>
      <c r="H8" s="2502"/>
      <c r="I8" s="2502"/>
      <c r="J8" s="2502"/>
      <c r="K8" s="2502"/>
      <c r="L8" s="2502"/>
      <c r="M8" s="2502"/>
      <c r="N8" s="2502"/>
      <c r="O8" s="2502"/>
      <c r="P8" s="2502"/>
      <c r="Q8" s="2502"/>
      <c r="R8" s="2502"/>
    </row>
    <row r="9" spans="1:18" s="838" customFormat="1" ht="61.9" customHeight="1">
      <c r="A9" s="839" t="s">
        <v>463</v>
      </c>
      <c r="D9" s="2501" t="s">
        <v>1242</v>
      </c>
      <c r="E9" s="2501"/>
      <c r="F9" s="2501"/>
      <c r="G9" s="2501"/>
      <c r="H9" s="2501"/>
      <c r="I9" s="2501"/>
      <c r="J9" s="2501"/>
      <c r="K9" s="2501"/>
      <c r="L9" s="2501"/>
      <c r="M9" s="2501"/>
      <c r="N9" s="2501"/>
      <c r="O9" s="2501"/>
      <c r="P9" s="2501"/>
      <c r="Q9" s="2501"/>
      <c r="R9" s="2501"/>
    </row>
    <row r="10" spans="1:18" s="838" customFormat="1" ht="126.75" customHeight="1" thickBot="1">
      <c r="A10" s="840" t="s">
        <v>464</v>
      </c>
      <c r="D10" s="2502"/>
      <c r="E10" s="2502"/>
      <c r="F10" s="2502"/>
      <c r="G10" s="2502"/>
      <c r="H10" s="2502"/>
      <c r="I10" s="2502"/>
      <c r="J10" s="2502"/>
      <c r="K10" s="2502"/>
      <c r="L10" s="2502"/>
      <c r="M10" s="2502"/>
      <c r="N10" s="2502"/>
      <c r="O10" s="2502"/>
      <c r="P10" s="2502"/>
      <c r="Q10" s="2502"/>
      <c r="R10" s="2502"/>
    </row>
    <row r="11" spans="1:18" ht="102.75" customHeight="1">
      <c r="A11" s="841" t="s">
        <v>1407</v>
      </c>
      <c r="D11" s="2502"/>
      <c r="E11" s="2502"/>
      <c r="F11" s="2502"/>
      <c r="G11" s="2502"/>
      <c r="H11" s="2502"/>
      <c r="I11" s="2502"/>
      <c r="J11" s="2502"/>
      <c r="K11" s="2502"/>
      <c r="L11" s="2502"/>
      <c r="M11" s="2502"/>
      <c r="N11" s="2502"/>
      <c r="O11" s="2502"/>
      <c r="P11" s="2502"/>
      <c r="Q11" s="2502"/>
      <c r="R11" s="2502"/>
    </row>
    <row r="12" spans="1:18" ht="13.5" thickBot="1">
      <c r="A12" s="842"/>
    </row>
  </sheetData>
  <mergeCells count="4">
    <mergeCell ref="D9:R9"/>
    <mergeCell ref="D10:R11"/>
    <mergeCell ref="D1:R1"/>
    <mergeCell ref="D2:R8"/>
  </mergeCells>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4"/>
  <sheetViews>
    <sheetView showGridLines="0" zoomScaleNormal="100" workbookViewId="0">
      <selection activeCell="G18" sqref="G18"/>
    </sheetView>
  </sheetViews>
  <sheetFormatPr defaultColWidth="9.1796875" defaultRowHeight="12.5"/>
  <cols>
    <col min="1" max="1" width="11.1796875" style="1427" customWidth="1"/>
    <col min="2" max="3" width="22.1796875" style="1427" customWidth="1"/>
    <col min="4" max="5" width="21.54296875" style="1427" customWidth="1"/>
    <col min="6" max="7" width="19.1796875" style="1427" customWidth="1"/>
    <col min="8" max="8" width="29" style="1427" customWidth="1"/>
    <col min="9" max="9" width="31" style="1427" customWidth="1"/>
    <col min="10" max="16384" width="9.1796875" style="1427"/>
  </cols>
  <sheetData>
    <row r="1" spans="1:8" ht="24" customHeight="1">
      <c r="A1" s="1426" t="s">
        <v>747</v>
      </c>
      <c r="B1" s="1426"/>
      <c r="C1" s="1426"/>
      <c r="D1" s="1426"/>
      <c r="E1" s="1426"/>
    </row>
    <row r="2" spans="1:8" s="1429" customFormat="1" ht="42">
      <c r="A2" s="1428" t="s">
        <v>744</v>
      </c>
      <c r="B2" s="1428" t="s">
        <v>717</v>
      </c>
      <c r="C2" s="1428" t="s">
        <v>742</v>
      </c>
      <c r="D2" s="1428" t="s">
        <v>718</v>
      </c>
      <c r="E2" s="1428" t="s">
        <v>743</v>
      </c>
      <c r="F2" s="1428" t="s">
        <v>745</v>
      </c>
      <c r="G2" s="1428" t="s">
        <v>720</v>
      </c>
      <c r="H2" s="1428" t="s">
        <v>746</v>
      </c>
    </row>
    <row r="3" spans="1:8" ht="40.5" customHeight="1">
      <c r="A3" s="1430">
        <v>1</v>
      </c>
      <c r="B3" s="1430"/>
      <c r="C3" s="1430"/>
      <c r="D3" s="1430"/>
      <c r="E3" s="1430"/>
      <c r="F3" s="1431"/>
      <c r="G3" s="1431"/>
      <c r="H3" s="1431"/>
    </row>
    <row r="4" spans="1:8" ht="14">
      <c r="A4" s="1430">
        <v>2</v>
      </c>
      <c r="B4" s="1430"/>
      <c r="C4" s="1430"/>
      <c r="D4" s="1430"/>
      <c r="E4" s="1430"/>
      <c r="F4" s="1432"/>
      <c r="G4" s="1432"/>
      <c r="H4" s="1432"/>
    </row>
    <row r="5" spans="1:8" ht="14">
      <c r="A5" s="1430">
        <v>3</v>
      </c>
      <c r="B5" s="1430"/>
      <c r="C5" s="1430"/>
      <c r="D5" s="1430"/>
      <c r="E5" s="1430"/>
      <c r="F5" s="1432"/>
      <c r="G5" s="1432"/>
      <c r="H5" s="1432"/>
    </row>
    <row r="6" spans="1:8" ht="14">
      <c r="A6" s="1430">
        <v>4</v>
      </c>
      <c r="B6" s="1430"/>
      <c r="C6" s="1430"/>
      <c r="D6" s="1430"/>
      <c r="E6" s="1430"/>
      <c r="F6" s="1431"/>
      <c r="G6" s="1431"/>
      <c r="H6" s="1431"/>
    </row>
    <row r="7" spans="1:8" ht="14">
      <c r="A7" s="1430">
        <v>5</v>
      </c>
      <c r="B7" s="1430"/>
      <c r="C7" s="1430"/>
      <c r="D7" s="1430"/>
      <c r="E7" s="1430"/>
      <c r="F7" s="1431"/>
      <c r="G7" s="1431"/>
      <c r="H7" s="1431"/>
    </row>
    <row r="8" spans="1:8" ht="14">
      <c r="A8" s="1430">
        <v>6</v>
      </c>
      <c r="B8" s="1430"/>
      <c r="C8" s="1430"/>
      <c r="D8" s="1430"/>
      <c r="E8" s="1430"/>
      <c r="F8" s="1431"/>
      <c r="G8" s="1431"/>
      <c r="H8" s="1431"/>
    </row>
    <row r="9" spans="1:8" ht="14">
      <c r="A9" s="1430">
        <v>7</v>
      </c>
      <c r="B9" s="1430"/>
      <c r="C9" s="1430"/>
      <c r="D9" s="1430"/>
      <c r="E9" s="1430"/>
      <c r="F9" s="1431"/>
      <c r="G9" s="1431"/>
      <c r="H9" s="1431"/>
    </row>
    <row r="10" spans="1:8" ht="14">
      <c r="A10" s="1430">
        <v>8</v>
      </c>
      <c r="B10" s="1430"/>
      <c r="C10" s="1430"/>
      <c r="D10" s="1430"/>
      <c r="E10" s="1430"/>
      <c r="F10" s="1431"/>
      <c r="G10" s="1431"/>
      <c r="H10" s="1431"/>
    </row>
    <row r="11" spans="1:8" ht="14">
      <c r="A11" s="1430">
        <v>9</v>
      </c>
      <c r="B11" s="1430"/>
      <c r="C11" s="1430"/>
      <c r="D11" s="1430"/>
      <c r="E11" s="1430"/>
      <c r="F11" s="1431"/>
      <c r="G11" s="1431"/>
      <c r="H11" s="1431"/>
    </row>
    <row r="12" spans="1:8" ht="15" customHeight="1">
      <c r="A12" s="1430">
        <v>10</v>
      </c>
      <c r="B12" s="1430"/>
      <c r="C12" s="1430"/>
      <c r="D12" s="1430"/>
      <c r="E12" s="1430"/>
      <c r="F12" s="1431"/>
      <c r="G12" s="1431"/>
      <c r="H12" s="1431"/>
    </row>
    <row r="13" spans="1:8" ht="14">
      <c r="A13" s="1430">
        <v>11</v>
      </c>
      <c r="B13" s="1430"/>
      <c r="C13" s="1430"/>
      <c r="D13" s="1430"/>
      <c r="E13" s="1430"/>
      <c r="F13" s="1431"/>
      <c r="G13" s="1431"/>
      <c r="H13" s="1431"/>
    </row>
    <row r="14" spans="1:8">
      <c r="A14" s="1427" t="s">
        <v>721</v>
      </c>
    </row>
  </sheetData>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legacyDrawingHF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K57"/>
  <sheetViews>
    <sheetView showGridLines="0" zoomScale="90" zoomScaleNormal="90" zoomScaleSheetLayoutView="115" zoomScalePageLayoutView="85" workbookViewId="0">
      <selection activeCell="M11" sqref="M11"/>
    </sheetView>
  </sheetViews>
  <sheetFormatPr defaultRowHeight="12.5"/>
  <cols>
    <col min="1" max="1" width="2.1796875" customWidth="1"/>
    <col min="2" max="2" width="20.7265625" customWidth="1"/>
    <col min="3" max="3" width="21.54296875" customWidth="1"/>
    <col min="4" max="4" width="2.81640625" customWidth="1"/>
    <col min="5" max="5" width="16.81640625" customWidth="1"/>
    <col min="6" max="6" width="12.54296875" customWidth="1"/>
    <col min="7" max="7" width="14.1796875" customWidth="1"/>
    <col min="8" max="8" width="2.81640625" customWidth="1"/>
    <col min="9" max="9" width="19" customWidth="1"/>
    <col min="10" max="10" width="19.81640625" customWidth="1"/>
  </cols>
  <sheetData>
    <row r="1" spans="2:11" ht="19.5" customHeight="1">
      <c r="I1" s="1058"/>
      <c r="J1" s="1733"/>
    </row>
    <row r="2" spans="2:11" ht="15.5">
      <c r="E2" s="2540" t="s">
        <v>1144</v>
      </c>
      <c r="F2" s="2540"/>
      <c r="G2" s="2540"/>
      <c r="I2" s="1060"/>
      <c r="J2" s="1732"/>
    </row>
    <row r="3" spans="2:11" ht="13" thickBot="1">
      <c r="I3" s="1058"/>
      <c r="J3" s="1734"/>
    </row>
    <row r="4" spans="2:11" s="1215" customFormat="1" ht="13.5" thickTop="1">
      <c r="B4" s="2541" t="s">
        <v>1145</v>
      </c>
      <c r="C4" s="2542"/>
      <c r="D4" s="1735"/>
      <c r="E4" s="2541" t="s">
        <v>1146</v>
      </c>
      <c r="F4" s="2543"/>
      <c r="G4" s="2542"/>
      <c r="H4" s="1735"/>
      <c r="I4" s="2541" t="s">
        <v>1147</v>
      </c>
      <c r="J4" s="2542"/>
    </row>
    <row r="5" spans="2:11" s="1736" customFormat="1" ht="23.25" customHeight="1">
      <c r="B5" s="1908" t="s">
        <v>1148</v>
      </c>
      <c r="C5" s="1909" t="s">
        <v>1149</v>
      </c>
      <c r="D5" s="1910"/>
      <c r="E5" s="1908" t="s">
        <v>1150</v>
      </c>
      <c r="F5" s="1327" t="s">
        <v>1151</v>
      </c>
      <c r="G5" s="1909" t="s">
        <v>1152</v>
      </c>
      <c r="H5" s="1910"/>
      <c r="I5" s="1908" t="s">
        <v>1153</v>
      </c>
      <c r="J5" s="1909" t="s">
        <v>1154</v>
      </c>
    </row>
    <row r="6" spans="2:11" s="76" customFormat="1" ht="10">
      <c r="B6" s="1911"/>
      <c r="C6" s="1912"/>
      <c r="D6" s="1913"/>
      <c r="E6" s="1911"/>
      <c r="F6" s="1872"/>
      <c r="G6" s="1912"/>
      <c r="H6" s="1914"/>
      <c r="I6" s="1915"/>
      <c r="J6" s="1912"/>
    </row>
    <row r="7" spans="2:11" s="76" customFormat="1" ht="12.75" customHeight="1">
      <c r="B7" s="1911" t="s">
        <v>1155</v>
      </c>
      <c r="C7" s="1909" t="s">
        <v>1156</v>
      </c>
      <c r="D7" s="1913"/>
      <c r="E7" s="1911"/>
      <c r="F7" s="1872"/>
      <c r="G7" s="1912"/>
      <c r="H7" s="1914"/>
      <c r="I7" s="1911" t="s">
        <v>1157</v>
      </c>
      <c r="J7" s="1909" t="s">
        <v>1158</v>
      </c>
    </row>
    <row r="8" spans="2:11" s="76" customFormat="1" ht="10">
      <c r="B8" s="1911"/>
      <c r="C8" s="1912"/>
      <c r="D8" s="1913"/>
      <c r="E8" s="1911"/>
      <c r="F8" s="1872"/>
      <c r="G8" s="1912"/>
      <c r="H8" s="1914"/>
      <c r="I8" s="1915"/>
      <c r="J8" s="1912"/>
    </row>
    <row r="9" spans="2:11" s="76" customFormat="1" ht="12.75" customHeight="1">
      <c r="B9" s="2544" t="s">
        <v>1159</v>
      </c>
      <c r="C9" s="2545"/>
      <c r="D9" s="1913"/>
      <c r="E9" s="2544" t="s">
        <v>1160</v>
      </c>
      <c r="F9" s="2234"/>
      <c r="G9" s="2545"/>
      <c r="H9" s="1914"/>
      <c r="I9" s="2544" t="s">
        <v>1161</v>
      </c>
      <c r="J9" s="2545"/>
    </row>
    <row r="10" spans="2:11" s="76" customFormat="1" ht="13.5" customHeight="1" thickBot="1">
      <c r="B10" s="2529"/>
      <c r="C10" s="2530"/>
      <c r="D10" s="1913"/>
      <c r="E10" s="2529"/>
      <c r="F10" s="2531"/>
      <c r="G10" s="2530"/>
      <c r="H10" s="1914"/>
      <c r="I10" s="2529"/>
      <c r="J10" s="2530"/>
    </row>
    <row r="11" spans="2:11" s="1058" customFormat="1" ht="4.5" customHeight="1" thickTop="1" thickBot="1">
      <c r="B11" s="1916"/>
      <c r="C11" s="1916"/>
      <c r="D11" s="1916"/>
      <c r="E11" s="1916"/>
      <c r="F11" s="1916"/>
      <c r="G11" s="1916"/>
      <c r="H11" s="1916"/>
      <c r="I11" s="1916"/>
      <c r="J11" s="1916"/>
    </row>
    <row r="12" spans="2:11" s="1215" customFormat="1" ht="24.75" customHeight="1" thickTop="1" thickBot="1">
      <c r="B12" s="2532" t="s">
        <v>1162</v>
      </c>
      <c r="C12" s="2533"/>
      <c r="D12" s="1917"/>
      <c r="E12" s="2532" t="s">
        <v>1163</v>
      </c>
      <c r="F12" s="2534"/>
      <c r="G12" s="2533"/>
      <c r="H12" s="1917"/>
      <c r="I12" s="2535" t="s">
        <v>1164</v>
      </c>
      <c r="J12" s="2536"/>
      <c r="K12" s="1738"/>
    </row>
    <row r="13" spans="2:11" ht="13" thickTop="1">
      <c r="B13" s="1739"/>
      <c r="C13" s="1740"/>
      <c r="E13" s="1741"/>
      <c r="F13" s="1733"/>
      <c r="G13" s="1742"/>
      <c r="I13" s="1741"/>
      <c r="J13" s="1742"/>
      <c r="K13" s="1057"/>
    </row>
    <row r="14" spans="2:11">
      <c r="B14" s="1741"/>
      <c r="C14" s="1742"/>
      <c r="E14" s="1741"/>
      <c r="F14" s="1733"/>
      <c r="G14" s="1742"/>
      <c r="I14" s="1741"/>
      <c r="J14" s="1742"/>
      <c r="K14" s="1057"/>
    </row>
    <row r="15" spans="2:11">
      <c r="B15" s="1741"/>
      <c r="C15" s="1742"/>
      <c r="E15" s="1741"/>
      <c r="F15" s="1733"/>
      <c r="G15" s="1742"/>
      <c r="I15" s="1741"/>
      <c r="J15" s="1742"/>
      <c r="K15" s="1057"/>
    </row>
    <row r="16" spans="2:11">
      <c r="B16" s="1741"/>
      <c r="C16" s="1742"/>
      <c r="E16" s="1741"/>
      <c r="F16" s="1733"/>
      <c r="G16" s="1742"/>
      <c r="I16" s="1741"/>
      <c r="J16" s="1742"/>
      <c r="K16" s="1057"/>
    </row>
    <row r="17" spans="2:11" ht="13">
      <c r="B17" s="2537" t="s">
        <v>1165</v>
      </c>
      <c r="C17" s="2538"/>
      <c r="E17" s="2537" t="s">
        <v>1165</v>
      </c>
      <c r="F17" s="2539"/>
      <c r="G17" s="2538"/>
      <c r="I17" s="2537" t="s">
        <v>1165</v>
      </c>
      <c r="J17" s="2538"/>
      <c r="K17" s="1057"/>
    </row>
    <row r="18" spans="2:11">
      <c r="B18" s="1741"/>
      <c r="C18" s="1742"/>
      <c r="E18" s="1741"/>
      <c r="F18" s="1733"/>
      <c r="G18" s="1742"/>
      <c r="I18" s="1741"/>
      <c r="J18" s="1742"/>
      <c r="K18" s="1057"/>
    </row>
    <row r="19" spans="2:11">
      <c r="B19" s="1741"/>
      <c r="C19" s="1742"/>
      <c r="E19" s="1741"/>
      <c r="F19" s="1733"/>
      <c r="G19" s="1742"/>
      <c r="I19" s="1741"/>
      <c r="J19" s="1742"/>
      <c r="K19" s="1057"/>
    </row>
    <row r="20" spans="2:11">
      <c r="B20" s="1741"/>
      <c r="C20" s="1742"/>
      <c r="E20" s="1741"/>
      <c r="F20" s="1733"/>
      <c r="G20" s="1742"/>
      <c r="I20" s="1741"/>
      <c r="J20" s="1742"/>
      <c r="K20" s="1057"/>
    </row>
    <row r="21" spans="2:11">
      <c r="B21" s="1741"/>
      <c r="C21" s="1742"/>
      <c r="E21" s="1741"/>
      <c r="F21" s="1733"/>
      <c r="G21" s="1742"/>
      <c r="I21" s="1741"/>
      <c r="J21" s="1742"/>
      <c r="K21" s="1057"/>
    </row>
    <row r="22" spans="2:11">
      <c r="B22" s="1743"/>
      <c r="C22" s="1744"/>
      <c r="E22" s="1743"/>
      <c r="F22" s="1745"/>
      <c r="G22" s="1744"/>
      <c r="I22" s="1743"/>
      <c r="J22" s="1744"/>
      <c r="K22" s="1057"/>
    </row>
    <row r="23" spans="2:11" s="76" customFormat="1" ht="10">
      <c r="B23" s="1746" t="s">
        <v>1166</v>
      </c>
      <c r="C23" s="1737"/>
      <c r="E23" s="1746" t="s">
        <v>1167</v>
      </c>
      <c r="F23" s="2518"/>
      <c r="G23" s="2519"/>
      <c r="I23" s="1746" t="s">
        <v>1167</v>
      </c>
      <c r="J23" s="1737"/>
    </row>
    <row r="24" spans="2:11" s="76" customFormat="1" ht="10">
      <c r="B24" s="1747" t="s">
        <v>1168</v>
      </c>
      <c r="C24" s="1737"/>
      <c r="E24" s="1746" t="s">
        <v>1168</v>
      </c>
      <c r="F24" s="2518"/>
      <c r="G24" s="2519"/>
      <c r="I24" s="1747" t="s">
        <v>1168</v>
      </c>
      <c r="J24" s="1737"/>
    </row>
    <row r="25" spans="2:11" s="76" customFormat="1" ht="10">
      <c r="B25" s="1746" t="s">
        <v>1169</v>
      </c>
      <c r="C25" s="1737"/>
      <c r="E25" s="1746" t="s">
        <v>1170</v>
      </c>
      <c r="F25" s="2518"/>
      <c r="G25" s="2519"/>
      <c r="I25" s="1746" t="s">
        <v>1169</v>
      </c>
      <c r="J25" s="1737"/>
    </row>
    <row r="26" spans="2:11" s="76" customFormat="1" ht="10">
      <c r="B26" s="1746" t="s">
        <v>1170</v>
      </c>
      <c r="C26" s="1737"/>
      <c r="E26" s="1746" t="s">
        <v>1171</v>
      </c>
      <c r="F26" s="2518"/>
      <c r="G26" s="2519"/>
      <c r="I26" s="1746" t="s">
        <v>1172</v>
      </c>
      <c r="J26" s="1737"/>
    </row>
    <row r="27" spans="2:11" s="76" customFormat="1" ht="10">
      <c r="B27" s="1748" t="s">
        <v>1173</v>
      </c>
      <c r="C27" s="1749"/>
      <c r="E27" s="2520" t="s">
        <v>1173</v>
      </c>
      <c r="F27" s="2521"/>
      <c r="G27" s="2522"/>
      <c r="I27" s="2520" t="s">
        <v>1173</v>
      </c>
      <c r="J27" s="2522"/>
    </row>
    <row r="28" spans="2:11" s="76" customFormat="1" ht="10.5" thickBot="1">
      <c r="B28" s="1750"/>
      <c r="C28" s="1751"/>
      <c r="E28" s="2523"/>
      <c r="F28" s="2524"/>
      <c r="G28" s="2525"/>
      <c r="I28" s="2523"/>
      <c r="J28" s="2525"/>
    </row>
    <row r="29" spans="2:11" ht="4.5" customHeight="1" thickTop="1" thickBot="1">
      <c r="I29" s="1058"/>
      <c r="J29" s="1058"/>
    </row>
    <row r="30" spans="2:11" s="1752" customFormat="1" ht="11" thickTop="1">
      <c r="B30" s="2526" t="s">
        <v>3</v>
      </c>
      <c r="C30" s="2527"/>
      <c r="E30" s="2526" t="s">
        <v>3</v>
      </c>
      <c r="F30" s="2528"/>
      <c r="G30" s="2527"/>
      <c r="I30" s="2526" t="s">
        <v>3</v>
      </c>
      <c r="J30" s="2527"/>
    </row>
    <row r="31" spans="2:11" ht="14.25" customHeight="1">
      <c r="B31" s="2507"/>
      <c r="C31" s="2508"/>
      <c r="E31" s="2507"/>
      <c r="F31" s="2213"/>
      <c r="G31" s="2508"/>
      <c r="I31" s="2507"/>
      <c r="J31" s="2508"/>
    </row>
    <row r="32" spans="2:11">
      <c r="B32" s="2509"/>
      <c r="C32" s="2510"/>
      <c r="E32" s="2509"/>
      <c r="F32" s="2513"/>
      <c r="G32" s="2510"/>
      <c r="I32" s="2509"/>
      <c r="J32" s="2510"/>
    </row>
    <row r="33" spans="2:10" ht="13" thickBot="1">
      <c r="B33" s="2511"/>
      <c r="C33" s="2512"/>
      <c r="E33" s="2511"/>
      <c r="F33" s="2514"/>
      <c r="G33" s="2512"/>
      <c r="I33" s="2511"/>
      <c r="J33" s="2512"/>
    </row>
    <row r="34" spans="2:10" ht="13" thickTop="1"/>
    <row r="35" spans="2:10" s="1215" customFormat="1" ht="13">
      <c r="B35" s="2515"/>
      <c r="C35" s="2515"/>
    </row>
    <row r="36" spans="2:10" s="1215" customFormat="1" ht="13.5" thickBot="1">
      <c r="B36" s="1753" t="s">
        <v>1320</v>
      </c>
      <c r="C36" s="1753"/>
      <c r="G36" s="1215" t="s">
        <v>1408</v>
      </c>
    </row>
    <row r="37" spans="2:10" ht="17.25" customHeight="1" thickTop="1">
      <c r="B37" s="1754" t="s">
        <v>1174</v>
      </c>
      <c r="C37" s="1755" t="s">
        <v>787</v>
      </c>
      <c r="D37" s="2516" t="s">
        <v>762</v>
      </c>
      <c r="E37" s="2517"/>
      <c r="F37" s="1756"/>
      <c r="G37" s="1754" t="s">
        <v>1174</v>
      </c>
      <c r="H37" s="2516" t="s">
        <v>787</v>
      </c>
      <c r="I37" s="2516"/>
      <c r="J37" s="1757" t="s">
        <v>762</v>
      </c>
    </row>
    <row r="38" spans="2:10" ht="12" customHeight="1" thickBot="1">
      <c r="B38" s="1758"/>
      <c r="C38" s="1759"/>
      <c r="D38" s="2504"/>
      <c r="E38" s="2505"/>
      <c r="F38" s="1760"/>
      <c r="G38" s="1761"/>
      <c r="H38" s="2504"/>
      <c r="I38" s="2504"/>
      <c r="J38" s="1762"/>
    </row>
    <row r="39" spans="2:10" ht="23.25" customHeight="1" thickTop="1">
      <c r="B39" s="2506" t="s">
        <v>1175</v>
      </c>
      <c r="C39" s="2506"/>
      <c r="D39" s="2506"/>
      <c r="E39" s="2506"/>
      <c r="F39" s="1763"/>
      <c r="G39" s="2506" t="s">
        <v>1409</v>
      </c>
      <c r="H39" s="2506"/>
      <c r="I39" s="2506"/>
      <c r="J39" s="2506"/>
    </row>
    <row r="53" spans="5:5">
      <c r="E53" s="1764"/>
    </row>
    <row r="54" spans="5:5">
      <c r="E54" s="1764"/>
    </row>
    <row r="55" spans="5:5">
      <c r="E55" s="1764"/>
    </row>
    <row r="56" spans="5:5">
      <c r="E56" s="1764"/>
    </row>
    <row r="57" spans="5:5">
      <c r="E57" s="1764"/>
    </row>
  </sheetData>
  <mergeCells count="35">
    <mergeCell ref="E2:G2"/>
    <mergeCell ref="B4:C4"/>
    <mergeCell ref="E4:G4"/>
    <mergeCell ref="I4:J4"/>
    <mergeCell ref="B9:C9"/>
    <mergeCell ref="E9:G9"/>
    <mergeCell ref="I9:J9"/>
    <mergeCell ref="F25:G25"/>
    <mergeCell ref="B10:C10"/>
    <mergeCell ref="E10:G10"/>
    <mergeCell ref="I10:J10"/>
    <mergeCell ref="B12:C12"/>
    <mergeCell ref="E12:G12"/>
    <mergeCell ref="I12:J12"/>
    <mergeCell ref="B17:C17"/>
    <mergeCell ref="E17:G17"/>
    <mergeCell ref="I17:J17"/>
    <mergeCell ref="F23:G23"/>
    <mergeCell ref="F24:G24"/>
    <mergeCell ref="F26:G26"/>
    <mergeCell ref="E27:G28"/>
    <mergeCell ref="I27:J28"/>
    <mergeCell ref="B30:C30"/>
    <mergeCell ref="E30:G30"/>
    <mergeCell ref="I30:J30"/>
    <mergeCell ref="D38:E38"/>
    <mergeCell ref="H38:I38"/>
    <mergeCell ref="B39:E39"/>
    <mergeCell ref="G39:J39"/>
    <mergeCell ref="B31:C33"/>
    <mergeCell ref="E31:G33"/>
    <mergeCell ref="I31:J33"/>
    <mergeCell ref="B35:C35"/>
    <mergeCell ref="D37:E37"/>
    <mergeCell ref="H37:I37"/>
  </mergeCells>
  <phoneticPr fontId="128" type="noConversion"/>
  <dataValidations disablePrompts="1" count="4">
    <dataValidation type="list" allowBlank="1" showInputMessage="1" showErrorMessage="1" sqref="G6:G8">
      <formula1>"To Trane warehouse到特灵仓库,To Trane Manufacture Lin到特灵生+产现场,To Coustomer到特灵客户端"</formula1>
    </dataValidation>
    <dataValidation type="list" allowBlank="1" showInputMessage="1" showErrorMessage="1" sqref="J6 J8">
      <formula1>"Yes是, No不回用"</formula1>
    </dataValidation>
    <dataValidation type="list" allowBlank="1" showInputMessage="1" showErrorMessage="1" sqref="B10:C10 I10:J10 E10:G10">
      <formula1>"Carton纸箱,Wooden木箱,Plastic 塑料,Steel 金属包装,Others其他"</formula1>
    </dataValidation>
    <dataValidation type="list" allowBlank="1" showInputMessage="1" showErrorMessage="1" sqref="B8">
      <formula1>"Trane特灵,Supplier供应商"</formula1>
    </dataValidation>
  </dataValidations>
  <pageMargins left="0.7" right="0.7" top="0.75" bottom="0.75" header="0.3" footer="0.3"/>
  <pageSetup scale="36" orientation="portrait" r:id="rId1"/>
  <headerFooter>
    <oddHeader>&amp;L&amp;G</oddHeader>
    <oddFooter xml:space="preserve">&amp;LQUAL TM 0027-01 PPAP PACKAGE&amp;R
Printed on: &amp;D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92513" r:id="rId5" name="Check Box 1">
              <controlPr defaultSize="0" autoFill="0" autoLine="0" autoPict="0">
                <anchor moveWithCells="1">
                  <from>
                    <xdr:col>8</xdr:col>
                    <xdr:colOff>50800</xdr:colOff>
                    <xdr:row>0</xdr:row>
                    <xdr:rowOff>228600</xdr:rowOff>
                  </from>
                  <to>
                    <xdr:col>8</xdr:col>
                    <xdr:colOff>609600</xdr:colOff>
                    <xdr:row>2</xdr:row>
                    <xdr:rowOff>38100</xdr:rowOff>
                  </to>
                </anchor>
              </controlPr>
            </control>
          </mc:Choice>
        </mc:AlternateContent>
        <mc:AlternateContent xmlns:mc="http://schemas.openxmlformats.org/markup-compatibility/2006">
          <mc:Choice Requires="x14">
            <control shapeId="192514" r:id="rId6" name="Check Box 2">
              <controlPr defaultSize="0" autoFill="0" autoLine="0" autoPict="0">
                <anchor moveWithCells="1">
                  <from>
                    <xdr:col>9</xdr:col>
                    <xdr:colOff>76200</xdr:colOff>
                    <xdr:row>0</xdr:row>
                    <xdr:rowOff>222250</xdr:rowOff>
                  </from>
                  <to>
                    <xdr:col>9</xdr:col>
                    <xdr:colOff>1104900</xdr:colOff>
                    <xdr:row>2</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Q32"/>
  <sheetViews>
    <sheetView zoomScaleNormal="100" workbookViewId="0">
      <selection activeCell="L12" sqref="L12"/>
    </sheetView>
  </sheetViews>
  <sheetFormatPr defaultColWidth="9.1796875" defaultRowHeight="15.5"/>
  <cols>
    <col min="1" max="1" width="19.7265625" style="1815" customWidth="1"/>
    <col min="2" max="16384" width="9.1796875" style="1812"/>
  </cols>
  <sheetData>
    <row r="2" spans="1:16" ht="33.75" customHeight="1">
      <c r="A2" s="1811" t="s">
        <v>993</v>
      </c>
    </row>
    <row r="3" spans="1:16" ht="25.5" customHeight="1">
      <c r="A3" s="1811"/>
    </row>
    <row r="4" spans="1:16">
      <c r="A4" s="1811" t="s">
        <v>994</v>
      </c>
    </row>
    <row r="5" spans="1:16">
      <c r="A5" s="1811"/>
    </row>
    <row r="6" spans="1:16">
      <c r="A6" s="1811" t="s">
        <v>995</v>
      </c>
    </row>
    <row r="7" spans="1:16">
      <c r="A7" s="1813" t="s">
        <v>996</v>
      </c>
    </row>
    <row r="8" spans="1:16">
      <c r="A8" s="1811"/>
    </row>
    <row r="9" spans="1:16" ht="25.5" customHeight="1">
      <c r="A9" s="1811" t="s">
        <v>997</v>
      </c>
    </row>
    <row r="10" spans="1:16">
      <c r="A10" s="1811"/>
    </row>
    <row r="11" spans="1:16" ht="25.5" customHeight="1">
      <c r="A11" s="1811" t="s">
        <v>1201</v>
      </c>
    </row>
    <row r="12" spans="1:16">
      <c r="A12" s="1811"/>
    </row>
    <row r="13" spans="1:16">
      <c r="A13" s="1811" t="s">
        <v>1202</v>
      </c>
    </row>
    <row r="14" spans="1:16">
      <c r="A14" s="1811" t="s">
        <v>1203</v>
      </c>
    </row>
    <row r="15" spans="1:16">
      <c r="A15" s="1816"/>
      <c r="B15" s="1817"/>
      <c r="C15" s="1817"/>
      <c r="D15" s="1817"/>
      <c r="E15" s="1817"/>
      <c r="F15" s="1817"/>
      <c r="G15" s="1817"/>
      <c r="H15" s="1817"/>
      <c r="I15" s="1817"/>
      <c r="J15" s="1817"/>
      <c r="K15" s="1817"/>
      <c r="L15" s="1817"/>
      <c r="M15" s="1817"/>
      <c r="N15" s="1817"/>
      <c r="O15" s="1817"/>
      <c r="P15" s="1817"/>
    </row>
    <row r="16" spans="1:16">
      <c r="A16" s="1811"/>
    </row>
    <row r="17" spans="1:17">
      <c r="A17" s="1811" t="s">
        <v>1204</v>
      </c>
    </row>
    <row r="18" spans="1:17">
      <c r="A18" s="1813" t="s">
        <v>998</v>
      </c>
    </row>
    <row r="19" spans="1:17">
      <c r="A19" s="1811"/>
    </row>
    <row r="20" spans="1:17">
      <c r="A20" s="1811" t="s">
        <v>999</v>
      </c>
    </row>
    <row r="21" spans="1:17">
      <c r="A21" s="1811"/>
    </row>
    <row r="22" spans="1:17">
      <c r="A22" s="1811"/>
    </row>
    <row r="23" spans="1:17">
      <c r="A23" s="1811"/>
    </row>
    <row r="24" spans="1:17">
      <c r="A24" s="1811" t="s">
        <v>1000</v>
      </c>
    </row>
    <row r="25" spans="1:17" ht="32.25" customHeight="1">
      <c r="A25" s="2546" t="s">
        <v>1205</v>
      </c>
      <c r="B25" s="2546"/>
      <c r="C25" s="2546"/>
      <c r="D25" s="2546"/>
      <c r="E25" s="2546"/>
      <c r="F25" s="2546"/>
      <c r="G25" s="2546"/>
      <c r="H25" s="2546"/>
      <c r="I25" s="2546"/>
      <c r="J25" s="2546"/>
      <c r="K25" s="2546"/>
      <c r="L25" s="2546"/>
      <c r="M25" s="2546"/>
      <c r="N25" s="2546"/>
      <c r="O25" s="2546"/>
      <c r="P25" s="2546"/>
      <c r="Q25" s="2546"/>
    </row>
    <row r="26" spans="1:17">
      <c r="A26" s="1811"/>
    </row>
    <row r="27" spans="1:17">
      <c r="A27" s="1814"/>
    </row>
    <row r="28" spans="1:17">
      <c r="A28" s="1814"/>
    </row>
    <row r="29" spans="1:17">
      <c r="A29" s="1814"/>
    </row>
    <row r="30" spans="1:17">
      <c r="A30" s="1814"/>
    </row>
    <row r="31" spans="1:17">
      <c r="A31" s="1814"/>
    </row>
    <row r="32" spans="1:17">
      <c r="A32" s="1814"/>
    </row>
  </sheetData>
  <mergeCells count="1">
    <mergeCell ref="A25:Q25"/>
  </mergeCells>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legacyDrawingHF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O146"/>
  <sheetViews>
    <sheetView topLeftCell="A52" zoomScale="160" zoomScaleNormal="160" zoomScaleSheetLayoutView="130" workbookViewId="0">
      <selection activeCell="G93" sqref="G93:G94"/>
    </sheetView>
  </sheetViews>
  <sheetFormatPr defaultColWidth="5.26953125" defaultRowHeight="12.5"/>
  <cols>
    <col min="1" max="1" width="2.7265625" style="1448" customWidth="1"/>
    <col min="2" max="2" width="4.54296875" style="1448" customWidth="1"/>
    <col min="3" max="4" width="5.7265625" style="1448" customWidth="1"/>
    <col min="5" max="5" width="8.453125" style="1448" customWidth="1"/>
    <col min="6" max="6" width="5.26953125" style="1448" customWidth="1"/>
    <col min="7" max="7" width="4.7265625" style="1448" customWidth="1"/>
    <col min="8" max="8" width="5.26953125" style="1448" customWidth="1"/>
    <col min="9" max="10" width="3.81640625" style="1448" customWidth="1"/>
    <col min="11" max="11" width="5.26953125" style="1448" customWidth="1"/>
    <col min="12" max="13" width="5.7265625" style="1448" customWidth="1"/>
    <col min="14" max="14" width="6.81640625" style="1448" customWidth="1"/>
    <col min="15" max="15" width="4.7265625" style="1448" customWidth="1"/>
    <col min="16" max="16" width="1.54296875" style="1448" customWidth="1"/>
    <col min="17" max="17" width="4.7265625" style="1448" customWidth="1"/>
    <col min="18" max="18" width="5.7265625" style="1448" customWidth="1"/>
    <col min="19" max="20" width="5.26953125" style="1448" customWidth="1"/>
    <col min="21" max="21" width="5.7265625" style="1448" customWidth="1"/>
    <col min="22" max="26" width="0" style="1447" hidden="1" customWidth="1"/>
    <col min="27" max="54" width="5.26953125" style="1447"/>
    <col min="55" max="255" width="5.26953125" style="1448"/>
    <col min="256" max="256" width="2.7265625" style="1448" customWidth="1"/>
    <col min="257" max="257" width="4.54296875" style="1448" customWidth="1"/>
    <col min="258" max="259" width="5.7265625" style="1448" customWidth="1"/>
    <col min="260" max="260" width="8.453125" style="1448" customWidth="1"/>
    <col min="261" max="261" width="5.26953125" style="1448" customWidth="1"/>
    <col min="262" max="262" width="4.7265625" style="1448" customWidth="1"/>
    <col min="263" max="263" width="5.26953125" style="1448" customWidth="1"/>
    <col min="264" max="265" width="3.81640625" style="1448" customWidth="1"/>
    <col min="266" max="266" width="5.26953125" style="1448" customWidth="1"/>
    <col min="267" max="268" width="5.7265625" style="1448" customWidth="1"/>
    <col min="269" max="269" width="6.81640625" style="1448" customWidth="1"/>
    <col min="270" max="270" width="4.7265625" style="1448" customWidth="1"/>
    <col min="271" max="271" width="1.54296875" style="1448" customWidth="1"/>
    <col min="272" max="272" width="4.7265625" style="1448" customWidth="1"/>
    <col min="273" max="273" width="5.7265625" style="1448" customWidth="1"/>
    <col min="274" max="275" width="5.26953125" style="1448" customWidth="1"/>
    <col min="276" max="276" width="4.81640625" style="1448" customWidth="1"/>
    <col min="277" max="277" width="0.26953125" style="1448" customWidth="1"/>
    <col min="278" max="511" width="5.26953125" style="1448"/>
    <col min="512" max="512" width="2.7265625" style="1448" customWidth="1"/>
    <col min="513" max="513" width="4.54296875" style="1448" customWidth="1"/>
    <col min="514" max="515" width="5.7265625" style="1448" customWidth="1"/>
    <col min="516" max="516" width="8.453125" style="1448" customWidth="1"/>
    <col min="517" max="517" width="5.26953125" style="1448" customWidth="1"/>
    <col min="518" max="518" width="4.7265625" style="1448" customWidth="1"/>
    <col min="519" max="519" width="5.26953125" style="1448" customWidth="1"/>
    <col min="520" max="521" width="3.81640625" style="1448" customWidth="1"/>
    <col min="522" max="522" width="5.26953125" style="1448" customWidth="1"/>
    <col min="523" max="524" width="5.7265625" style="1448" customWidth="1"/>
    <col min="525" max="525" width="6.81640625" style="1448" customWidth="1"/>
    <col min="526" max="526" width="4.7265625" style="1448" customWidth="1"/>
    <col min="527" max="527" width="1.54296875" style="1448" customWidth="1"/>
    <col min="528" max="528" width="4.7265625" style="1448" customWidth="1"/>
    <col min="529" max="529" width="5.7265625" style="1448" customWidth="1"/>
    <col min="530" max="531" width="5.26953125" style="1448" customWidth="1"/>
    <col min="532" max="532" width="4.81640625" style="1448" customWidth="1"/>
    <col min="533" max="533" width="0.26953125" style="1448" customWidth="1"/>
    <col min="534" max="767" width="5.26953125" style="1448"/>
    <col min="768" max="768" width="2.7265625" style="1448" customWidth="1"/>
    <col min="769" max="769" width="4.54296875" style="1448" customWidth="1"/>
    <col min="770" max="771" width="5.7265625" style="1448" customWidth="1"/>
    <col min="772" max="772" width="8.453125" style="1448" customWidth="1"/>
    <col min="773" max="773" width="5.26953125" style="1448" customWidth="1"/>
    <col min="774" max="774" width="4.7265625" style="1448" customWidth="1"/>
    <col min="775" max="775" width="5.26953125" style="1448" customWidth="1"/>
    <col min="776" max="777" width="3.81640625" style="1448" customWidth="1"/>
    <col min="778" max="778" width="5.26953125" style="1448" customWidth="1"/>
    <col min="779" max="780" width="5.7265625" style="1448" customWidth="1"/>
    <col min="781" max="781" width="6.81640625" style="1448" customWidth="1"/>
    <col min="782" max="782" width="4.7265625" style="1448" customWidth="1"/>
    <col min="783" max="783" width="1.54296875" style="1448" customWidth="1"/>
    <col min="784" max="784" width="4.7265625" style="1448" customWidth="1"/>
    <col min="785" max="785" width="5.7265625" style="1448" customWidth="1"/>
    <col min="786" max="787" width="5.26953125" style="1448" customWidth="1"/>
    <col min="788" max="788" width="4.81640625" style="1448" customWidth="1"/>
    <col min="789" max="789" width="0.26953125" style="1448" customWidth="1"/>
    <col min="790" max="1023" width="5.26953125" style="1448"/>
    <col min="1024" max="1024" width="2.7265625" style="1448" customWidth="1"/>
    <col min="1025" max="1025" width="4.54296875" style="1448" customWidth="1"/>
    <col min="1026" max="1027" width="5.7265625" style="1448" customWidth="1"/>
    <col min="1028" max="1028" width="8.453125" style="1448" customWidth="1"/>
    <col min="1029" max="1029" width="5.26953125" style="1448" customWidth="1"/>
    <col min="1030" max="1030" width="4.7265625" style="1448" customWidth="1"/>
    <col min="1031" max="1031" width="5.26953125" style="1448" customWidth="1"/>
    <col min="1032" max="1033" width="3.81640625" style="1448" customWidth="1"/>
    <col min="1034" max="1034" width="5.26953125" style="1448" customWidth="1"/>
    <col min="1035" max="1036" width="5.7265625" style="1448" customWidth="1"/>
    <col min="1037" max="1037" width="6.81640625" style="1448" customWidth="1"/>
    <col min="1038" max="1038" width="4.7265625" style="1448" customWidth="1"/>
    <col min="1039" max="1039" width="1.54296875" style="1448" customWidth="1"/>
    <col min="1040" max="1040" width="4.7265625" style="1448" customWidth="1"/>
    <col min="1041" max="1041" width="5.7265625" style="1448" customWidth="1"/>
    <col min="1042" max="1043" width="5.26953125" style="1448" customWidth="1"/>
    <col min="1044" max="1044" width="4.81640625" style="1448" customWidth="1"/>
    <col min="1045" max="1045" width="0.26953125" style="1448" customWidth="1"/>
    <col min="1046" max="1279" width="5.26953125" style="1448"/>
    <col min="1280" max="1280" width="2.7265625" style="1448" customWidth="1"/>
    <col min="1281" max="1281" width="4.54296875" style="1448" customWidth="1"/>
    <col min="1282" max="1283" width="5.7265625" style="1448" customWidth="1"/>
    <col min="1284" max="1284" width="8.453125" style="1448" customWidth="1"/>
    <col min="1285" max="1285" width="5.26953125" style="1448" customWidth="1"/>
    <col min="1286" max="1286" width="4.7265625" style="1448" customWidth="1"/>
    <col min="1287" max="1287" width="5.26953125" style="1448" customWidth="1"/>
    <col min="1288" max="1289" width="3.81640625" style="1448" customWidth="1"/>
    <col min="1290" max="1290" width="5.26953125" style="1448" customWidth="1"/>
    <col min="1291" max="1292" width="5.7265625" style="1448" customWidth="1"/>
    <col min="1293" max="1293" width="6.81640625" style="1448" customWidth="1"/>
    <col min="1294" max="1294" width="4.7265625" style="1448" customWidth="1"/>
    <col min="1295" max="1295" width="1.54296875" style="1448" customWidth="1"/>
    <col min="1296" max="1296" width="4.7265625" style="1448" customWidth="1"/>
    <col min="1297" max="1297" width="5.7265625" style="1448" customWidth="1"/>
    <col min="1298" max="1299" width="5.26953125" style="1448" customWidth="1"/>
    <col min="1300" max="1300" width="4.81640625" style="1448" customWidth="1"/>
    <col min="1301" max="1301" width="0.26953125" style="1448" customWidth="1"/>
    <col min="1302" max="1535" width="5.26953125" style="1448"/>
    <col min="1536" max="1536" width="2.7265625" style="1448" customWidth="1"/>
    <col min="1537" max="1537" width="4.54296875" style="1448" customWidth="1"/>
    <col min="1538" max="1539" width="5.7265625" style="1448" customWidth="1"/>
    <col min="1540" max="1540" width="8.453125" style="1448" customWidth="1"/>
    <col min="1541" max="1541" width="5.26953125" style="1448" customWidth="1"/>
    <col min="1542" max="1542" width="4.7265625" style="1448" customWidth="1"/>
    <col min="1543" max="1543" width="5.26953125" style="1448" customWidth="1"/>
    <col min="1544" max="1545" width="3.81640625" style="1448" customWidth="1"/>
    <col min="1546" max="1546" width="5.26953125" style="1448" customWidth="1"/>
    <col min="1547" max="1548" width="5.7265625" style="1448" customWidth="1"/>
    <col min="1549" max="1549" width="6.81640625" style="1448" customWidth="1"/>
    <col min="1550" max="1550" width="4.7265625" style="1448" customWidth="1"/>
    <col min="1551" max="1551" width="1.54296875" style="1448" customWidth="1"/>
    <col min="1552" max="1552" width="4.7265625" style="1448" customWidth="1"/>
    <col min="1553" max="1553" width="5.7265625" style="1448" customWidth="1"/>
    <col min="1554" max="1555" width="5.26953125" style="1448" customWidth="1"/>
    <col min="1556" max="1556" width="4.81640625" style="1448" customWidth="1"/>
    <col min="1557" max="1557" width="0.26953125" style="1448" customWidth="1"/>
    <col min="1558" max="1791" width="5.26953125" style="1448"/>
    <col min="1792" max="1792" width="2.7265625" style="1448" customWidth="1"/>
    <col min="1793" max="1793" width="4.54296875" style="1448" customWidth="1"/>
    <col min="1794" max="1795" width="5.7265625" style="1448" customWidth="1"/>
    <col min="1796" max="1796" width="8.453125" style="1448" customWidth="1"/>
    <col min="1797" max="1797" width="5.26953125" style="1448" customWidth="1"/>
    <col min="1798" max="1798" width="4.7265625" style="1448" customWidth="1"/>
    <col min="1799" max="1799" width="5.26953125" style="1448" customWidth="1"/>
    <col min="1800" max="1801" width="3.81640625" style="1448" customWidth="1"/>
    <col min="1802" max="1802" width="5.26953125" style="1448" customWidth="1"/>
    <col min="1803" max="1804" width="5.7265625" style="1448" customWidth="1"/>
    <col min="1805" max="1805" width="6.81640625" style="1448" customWidth="1"/>
    <col min="1806" max="1806" width="4.7265625" style="1448" customWidth="1"/>
    <col min="1807" max="1807" width="1.54296875" style="1448" customWidth="1"/>
    <col min="1808" max="1808" width="4.7265625" style="1448" customWidth="1"/>
    <col min="1809" max="1809" width="5.7265625" style="1448" customWidth="1"/>
    <col min="1810" max="1811" width="5.26953125" style="1448" customWidth="1"/>
    <col min="1812" max="1812" width="4.81640625" style="1448" customWidth="1"/>
    <col min="1813" max="1813" width="0.26953125" style="1448" customWidth="1"/>
    <col min="1814" max="2047" width="5.26953125" style="1448"/>
    <col min="2048" max="2048" width="2.7265625" style="1448" customWidth="1"/>
    <col min="2049" max="2049" width="4.54296875" style="1448" customWidth="1"/>
    <col min="2050" max="2051" width="5.7265625" style="1448" customWidth="1"/>
    <col min="2052" max="2052" width="8.453125" style="1448" customWidth="1"/>
    <col min="2053" max="2053" width="5.26953125" style="1448" customWidth="1"/>
    <col min="2054" max="2054" width="4.7265625" style="1448" customWidth="1"/>
    <col min="2055" max="2055" width="5.26953125" style="1448" customWidth="1"/>
    <col min="2056" max="2057" width="3.81640625" style="1448" customWidth="1"/>
    <col min="2058" max="2058" width="5.26953125" style="1448" customWidth="1"/>
    <col min="2059" max="2060" width="5.7265625" style="1448" customWidth="1"/>
    <col min="2061" max="2061" width="6.81640625" style="1448" customWidth="1"/>
    <col min="2062" max="2062" width="4.7265625" style="1448" customWidth="1"/>
    <col min="2063" max="2063" width="1.54296875" style="1448" customWidth="1"/>
    <col min="2064" max="2064" width="4.7265625" style="1448" customWidth="1"/>
    <col min="2065" max="2065" width="5.7265625" style="1448" customWidth="1"/>
    <col min="2066" max="2067" width="5.26953125" style="1448" customWidth="1"/>
    <col min="2068" max="2068" width="4.81640625" style="1448" customWidth="1"/>
    <col min="2069" max="2069" width="0.26953125" style="1448" customWidth="1"/>
    <col min="2070" max="2303" width="5.26953125" style="1448"/>
    <col min="2304" max="2304" width="2.7265625" style="1448" customWidth="1"/>
    <col min="2305" max="2305" width="4.54296875" style="1448" customWidth="1"/>
    <col min="2306" max="2307" width="5.7265625" style="1448" customWidth="1"/>
    <col min="2308" max="2308" width="8.453125" style="1448" customWidth="1"/>
    <col min="2309" max="2309" width="5.26953125" style="1448" customWidth="1"/>
    <col min="2310" max="2310" width="4.7265625" style="1448" customWidth="1"/>
    <col min="2311" max="2311" width="5.26953125" style="1448" customWidth="1"/>
    <col min="2312" max="2313" width="3.81640625" style="1448" customWidth="1"/>
    <col min="2314" max="2314" width="5.26953125" style="1448" customWidth="1"/>
    <col min="2315" max="2316" width="5.7265625" style="1448" customWidth="1"/>
    <col min="2317" max="2317" width="6.81640625" style="1448" customWidth="1"/>
    <col min="2318" max="2318" width="4.7265625" style="1448" customWidth="1"/>
    <col min="2319" max="2319" width="1.54296875" style="1448" customWidth="1"/>
    <col min="2320" max="2320" width="4.7265625" style="1448" customWidth="1"/>
    <col min="2321" max="2321" width="5.7265625" style="1448" customWidth="1"/>
    <col min="2322" max="2323" width="5.26953125" style="1448" customWidth="1"/>
    <col min="2324" max="2324" width="4.81640625" style="1448" customWidth="1"/>
    <col min="2325" max="2325" width="0.26953125" style="1448" customWidth="1"/>
    <col min="2326" max="2559" width="5.26953125" style="1448"/>
    <col min="2560" max="2560" width="2.7265625" style="1448" customWidth="1"/>
    <col min="2561" max="2561" width="4.54296875" style="1448" customWidth="1"/>
    <col min="2562" max="2563" width="5.7265625" style="1448" customWidth="1"/>
    <col min="2564" max="2564" width="8.453125" style="1448" customWidth="1"/>
    <col min="2565" max="2565" width="5.26953125" style="1448" customWidth="1"/>
    <col min="2566" max="2566" width="4.7265625" style="1448" customWidth="1"/>
    <col min="2567" max="2567" width="5.26953125" style="1448" customWidth="1"/>
    <col min="2568" max="2569" width="3.81640625" style="1448" customWidth="1"/>
    <col min="2570" max="2570" width="5.26953125" style="1448" customWidth="1"/>
    <col min="2571" max="2572" width="5.7265625" style="1448" customWidth="1"/>
    <col min="2573" max="2573" width="6.81640625" style="1448" customWidth="1"/>
    <col min="2574" max="2574" width="4.7265625" style="1448" customWidth="1"/>
    <col min="2575" max="2575" width="1.54296875" style="1448" customWidth="1"/>
    <col min="2576" max="2576" width="4.7265625" style="1448" customWidth="1"/>
    <col min="2577" max="2577" width="5.7265625" style="1448" customWidth="1"/>
    <col min="2578" max="2579" width="5.26953125" style="1448" customWidth="1"/>
    <col min="2580" max="2580" width="4.81640625" style="1448" customWidth="1"/>
    <col min="2581" max="2581" width="0.26953125" style="1448" customWidth="1"/>
    <col min="2582" max="2815" width="5.26953125" style="1448"/>
    <col min="2816" max="2816" width="2.7265625" style="1448" customWidth="1"/>
    <col min="2817" max="2817" width="4.54296875" style="1448" customWidth="1"/>
    <col min="2818" max="2819" width="5.7265625" style="1448" customWidth="1"/>
    <col min="2820" max="2820" width="8.453125" style="1448" customWidth="1"/>
    <col min="2821" max="2821" width="5.26953125" style="1448" customWidth="1"/>
    <col min="2822" max="2822" width="4.7265625" style="1448" customWidth="1"/>
    <col min="2823" max="2823" width="5.26953125" style="1448" customWidth="1"/>
    <col min="2824" max="2825" width="3.81640625" style="1448" customWidth="1"/>
    <col min="2826" max="2826" width="5.26953125" style="1448" customWidth="1"/>
    <col min="2827" max="2828" width="5.7265625" style="1448" customWidth="1"/>
    <col min="2829" max="2829" width="6.81640625" style="1448" customWidth="1"/>
    <col min="2830" max="2830" width="4.7265625" style="1448" customWidth="1"/>
    <col min="2831" max="2831" width="1.54296875" style="1448" customWidth="1"/>
    <col min="2832" max="2832" width="4.7265625" style="1448" customWidth="1"/>
    <col min="2833" max="2833" width="5.7265625" style="1448" customWidth="1"/>
    <col min="2834" max="2835" width="5.26953125" style="1448" customWidth="1"/>
    <col min="2836" max="2836" width="4.81640625" style="1448" customWidth="1"/>
    <col min="2837" max="2837" width="0.26953125" style="1448" customWidth="1"/>
    <col min="2838" max="3071" width="5.26953125" style="1448"/>
    <col min="3072" max="3072" width="2.7265625" style="1448" customWidth="1"/>
    <col min="3073" max="3073" width="4.54296875" style="1448" customWidth="1"/>
    <col min="3074" max="3075" width="5.7265625" style="1448" customWidth="1"/>
    <col min="3076" max="3076" width="8.453125" style="1448" customWidth="1"/>
    <col min="3077" max="3077" width="5.26953125" style="1448" customWidth="1"/>
    <col min="3078" max="3078" width="4.7265625" style="1448" customWidth="1"/>
    <col min="3079" max="3079" width="5.26953125" style="1448" customWidth="1"/>
    <col min="3080" max="3081" width="3.81640625" style="1448" customWidth="1"/>
    <col min="3082" max="3082" width="5.26953125" style="1448" customWidth="1"/>
    <col min="3083" max="3084" width="5.7265625" style="1448" customWidth="1"/>
    <col min="3085" max="3085" width="6.81640625" style="1448" customWidth="1"/>
    <col min="3086" max="3086" width="4.7265625" style="1448" customWidth="1"/>
    <col min="3087" max="3087" width="1.54296875" style="1448" customWidth="1"/>
    <col min="3088" max="3088" width="4.7265625" style="1448" customWidth="1"/>
    <col min="3089" max="3089" width="5.7265625" style="1448" customWidth="1"/>
    <col min="3090" max="3091" width="5.26953125" style="1448" customWidth="1"/>
    <col min="3092" max="3092" width="4.81640625" style="1448" customWidth="1"/>
    <col min="3093" max="3093" width="0.26953125" style="1448" customWidth="1"/>
    <col min="3094" max="3327" width="5.26953125" style="1448"/>
    <col min="3328" max="3328" width="2.7265625" style="1448" customWidth="1"/>
    <col min="3329" max="3329" width="4.54296875" style="1448" customWidth="1"/>
    <col min="3330" max="3331" width="5.7265625" style="1448" customWidth="1"/>
    <col min="3332" max="3332" width="8.453125" style="1448" customWidth="1"/>
    <col min="3333" max="3333" width="5.26953125" style="1448" customWidth="1"/>
    <col min="3334" max="3334" width="4.7265625" style="1448" customWidth="1"/>
    <col min="3335" max="3335" width="5.26953125" style="1448" customWidth="1"/>
    <col min="3336" max="3337" width="3.81640625" style="1448" customWidth="1"/>
    <col min="3338" max="3338" width="5.26953125" style="1448" customWidth="1"/>
    <col min="3339" max="3340" width="5.7265625" style="1448" customWidth="1"/>
    <col min="3341" max="3341" width="6.81640625" style="1448" customWidth="1"/>
    <col min="3342" max="3342" width="4.7265625" style="1448" customWidth="1"/>
    <col min="3343" max="3343" width="1.54296875" style="1448" customWidth="1"/>
    <col min="3344" max="3344" width="4.7265625" style="1448" customWidth="1"/>
    <col min="3345" max="3345" width="5.7265625" style="1448" customWidth="1"/>
    <col min="3346" max="3347" width="5.26953125" style="1448" customWidth="1"/>
    <col min="3348" max="3348" width="4.81640625" style="1448" customWidth="1"/>
    <col min="3349" max="3349" width="0.26953125" style="1448" customWidth="1"/>
    <col min="3350" max="3583" width="5.26953125" style="1448"/>
    <col min="3584" max="3584" width="2.7265625" style="1448" customWidth="1"/>
    <col min="3585" max="3585" width="4.54296875" style="1448" customWidth="1"/>
    <col min="3586" max="3587" width="5.7265625" style="1448" customWidth="1"/>
    <col min="3588" max="3588" width="8.453125" style="1448" customWidth="1"/>
    <col min="3589" max="3589" width="5.26953125" style="1448" customWidth="1"/>
    <col min="3590" max="3590" width="4.7265625" style="1448" customWidth="1"/>
    <col min="3591" max="3591" width="5.26953125" style="1448" customWidth="1"/>
    <col min="3592" max="3593" width="3.81640625" style="1448" customWidth="1"/>
    <col min="3594" max="3594" width="5.26953125" style="1448" customWidth="1"/>
    <col min="3595" max="3596" width="5.7265625" style="1448" customWidth="1"/>
    <col min="3597" max="3597" width="6.81640625" style="1448" customWidth="1"/>
    <col min="3598" max="3598" width="4.7265625" style="1448" customWidth="1"/>
    <col min="3599" max="3599" width="1.54296875" style="1448" customWidth="1"/>
    <col min="3600" max="3600" width="4.7265625" style="1448" customWidth="1"/>
    <col min="3601" max="3601" width="5.7265625" style="1448" customWidth="1"/>
    <col min="3602" max="3603" width="5.26953125" style="1448" customWidth="1"/>
    <col min="3604" max="3604" width="4.81640625" style="1448" customWidth="1"/>
    <col min="3605" max="3605" width="0.26953125" style="1448" customWidth="1"/>
    <col min="3606" max="3839" width="5.26953125" style="1448"/>
    <col min="3840" max="3840" width="2.7265625" style="1448" customWidth="1"/>
    <col min="3841" max="3841" width="4.54296875" style="1448" customWidth="1"/>
    <col min="3842" max="3843" width="5.7265625" style="1448" customWidth="1"/>
    <col min="3844" max="3844" width="8.453125" style="1448" customWidth="1"/>
    <col min="3845" max="3845" width="5.26953125" style="1448" customWidth="1"/>
    <col min="3846" max="3846" width="4.7265625" style="1448" customWidth="1"/>
    <col min="3847" max="3847" width="5.26953125" style="1448" customWidth="1"/>
    <col min="3848" max="3849" width="3.81640625" style="1448" customWidth="1"/>
    <col min="3850" max="3850" width="5.26953125" style="1448" customWidth="1"/>
    <col min="3851" max="3852" width="5.7265625" style="1448" customWidth="1"/>
    <col min="3853" max="3853" width="6.81640625" style="1448" customWidth="1"/>
    <col min="3854" max="3854" width="4.7265625" style="1448" customWidth="1"/>
    <col min="3855" max="3855" width="1.54296875" style="1448" customWidth="1"/>
    <col min="3856" max="3856" width="4.7265625" style="1448" customWidth="1"/>
    <col min="3857" max="3857" width="5.7265625" style="1448" customWidth="1"/>
    <col min="3858" max="3859" width="5.26953125" style="1448" customWidth="1"/>
    <col min="3860" max="3860" width="4.81640625" style="1448" customWidth="1"/>
    <col min="3861" max="3861" width="0.26953125" style="1448" customWidth="1"/>
    <col min="3862" max="4095" width="5.26953125" style="1448"/>
    <col min="4096" max="4096" width="2.7265625" style="1448" customWidth="1"/>
    <col min="4097" max="4097" width="4.54296875" style="1448" customWidth="1"/>
    <col min="4098" max="4099" width="5.7265625" style="1448" customWidth="1"/>
    <col min="4100" max="4100" width="8.453125" style="1448" customWidth="1"/>
    <col min="4101" max="4101" width="5.26953125" style="1448" customWidth="1"/>
    <col min="4102" max="4102" width="4.7265625" style="1448" customWidth="1"/>
    <col min="4103" max="4103" width="5.26953125" style="1448" customWidth="1"/>
    <col min="4104" max="4105" width="3.81640625" style="1448" customWidth="1"/>
    <col min="4106" max="4106" width="5.26953125" style="1448" customWidth="1"/>
    <col min="4107" max="4108" width="5.7265625" style="1448" customWidth="1"/>
    <col min="4109" max="4109" width="6.81640625" style="1448" customWidth="1"/>
    <col min="4110" max="4110" width="4.7265625" style="1448" customWidth="1"/>
    <col min="4111" max="4111" width="1.54296875" style="1448" customWidth="1"/>
    <col min="4112" max="4112" width="4.7265625" style="1448" customWidth="1"/>
    <col min="4113" max="4113" width="5.7265625" style="1448" customWidth="1"/>
    <col min="4114" max="4115" width="5.26953125" style="1448" customWidth="1"/>
    <col min="4116" max="4116" width="4.81640625" style="1448" customWidth="1"/>
    <col min="4117" max="4117" width="0.26953125" style="1448" customWidth="1"/>
    <col min="4118" max="4351" width="5.26953125" style="1448"/>
    <col min="4352" max="4352" width="2.7265625" style="1448" customWidth="1"/>
    <col min="4353" max="4353" width="4.54296875" style="1448" customWidth="1"/>
    <col min="4354" max="4355" width="5.7265625" style="1448" customWidth="1"/>
    <col min="4356" max="4356" width="8.453125" style="1448" customWidth="1"/>
    <col min="4357" max="4357" width="5.26953125" style="1448" customWidth="1"/>
    <col min="4358" max="4358" width="4.7265625" style="1448" customWidth="1"/>
    <col min="4359" max="4359" width="5.26953125" style="1448" customWidth="1"/>
    <col min="4360" max="4361" width="3.81640625" style="1448" customWidth="1"/>
    <col min="4362" max="4362" width="5.26953125" style="1448" customWidth="1"/>
    <col min="4363" max="4364" width="5.7265625" style="1448" customWidth="1"/>
    <col min="4365" max="4365" width="6.81640625" style="1448" customWidth="1"/>
    <col min="4366" max="4366" width="4.7265625" style="1448" customWidth="1"/>
    <col min="4367" max="4367" width="1.54296875" style="1448" customWidth="1"/>
    <col min="4368" max="4368" width="4.7265625" style="1448" customWidth="1"/>
    <col min="4369" max="4369" width="5.7265625" style="1448" customWidth="1"/>
    <col min="4370" max="4371" width="5.26953125" style="1448" customWidth="1"/>
    <col min="4372" max="4372" width="4.81640625" style="1448" customWidth="1"/>
    <col min="4373" max="4373" width="0.26953125" style="1448" customWidth="1"/>
    <col min="4374" max="4607" width="5.26953125" style="1448"/>
    <col min="4608" max="4608" width="2.7265625" style="1448" customWidth="1"/>
    <col min="4609" max="4609" width="4.54296875" style="1448" customWidth="1"/>
    <col min="4610" max="4611" width="5.7265625" style="1448" customWidth="1"/>
    <col min="4612" max="4612" width="8.453125" style="1448" customWidth="1"/>
    <col min="4613" max="4613" width="5.26953125" style="1448" customWidth="1"/>
    <col min="4614" max="4614" width="4.7265625" style="1448" customWidth="1"/>
    <col min="4615" max="4615" width="5.26953125" style="1448" customWidth="1"/>
    <col min="4616" max="4617" width="3.81640625" style="1448" customWidth="1"/>
    <col min="4618" max="4618" width="5.26953125" style="1448" customWidth="1"/>
    <col min="4619" max="4620" width="5.7265625" style="1448" customWidth="1"/>
    <col min="4621" max="4621" width="6.81640625" style="1448" customWidth="1"/>
    <col min="4622" max="4622" width="4.7265625" style="1448" customWidth="1"/>
    <col min="4623" max="4623" width="1.54296875" style="1448" customWidth="1"/>
    <col min="4624" max="4624" width="4.7265625" style="1448" customWidth="1"/>
    <col min="4625" max="4625" width="5.7265625" style="1448" customWidth="1"/>
    <col min="4626" max="4627" width="5.26953125" style="1448" customWidth="1"/>
    <col min="4628" max="4628" width="4.81640625" style="1448" customWidth="1"/>
    <col min="4629" max="4629" width="0.26953125" style="1448" customWidth="1"/>
    <col min="4630" max="4863" width="5.26953125" style="1448"/>
    <col min="4864" max="4864" width="2.7265625" style="1448" customWidth="1"/>
    <col min="4865" max="4865" width="4.54296875" style="1448" customWidth="1"/>
    <col min="4866" max="4867" width="5.7265625" style="1448" customWidth="1"/>
    <col min="4868" max="4868" width="8.453125" style="1448" customWidth="1"/>
    <col min="4869" max="4869" width="5.26953125" style="1448" customWidth="1"/>
    <col min="4870" max="4870" width="4.7265625" style="1448" customWidth="1"/>
    <col min="4871" max="4871" width="5.26953125" style="1448" customWidth="1"/>
    <col min="4872" max="4873" width="3.81640625" style="1448" customWidth="1"/>
    <col min="4874" max="4874" width="5.26953125" style="1448" customWidth="1"/>
    <col min="4875" max="4876" width="5.7265625" style="1448" customWidth="1"/>
    <col min="4877" max="4877" width="6.81640625" style="1448" customWidth="1"/>
    <col min="4878" max="4878" width="4.7265625" style="1448" customWidth="1"/>
    <col min="4879" max="4879" width="1.54296875" style="1448" customWidth="1"/>
    <col min="4880" max="4880" width="4.7265625" style="1448" customWidth="1"/>
    <col min="4881" max="4881" width="5.7265625" style="1448" customWidth="1"/>
    <col min="4882" max="4883" width="5.26953125" style="1448" customWidth="1"/>
    <col min="4884" max="4884" width="4.81640625" style="1448" customWidth="1"/>
    <col min="4885" max="4885" width="0.26953125" style="1448" customWidth="1"/>
    <col min="4886" max="5119" width="5.26953125" style="1448"/>
    <col min="5120" max="5120" width="2.7265625" style="1448" customWidth="1"/>
    <col min="5121" max="5121" width="4.54296875" style="1448" customWidth="1"/>
    <col min="5122" max="5123" width="5.7265625" style="1448" customWidth="1"/>
    <col min="5124" max="5124" width="8.453125" style="1448" customWidth="1"/>
    <col min="5125" max="5125" width="5.26953125" style="1448" customWidth="1"/>
    <col min="5126" max="5126" width="4.7265625" style="1448" customWidth="1"/>
    <col min="5127" max="5127" width="5.26953125" style="1448" customWidth="1"/>
    <col min="5128" max="5129" width="3.81640625" style="1448" customWidth="1"/>
    <col min="5130" max="5130" width="5.26953125" style="1448" customWidth="1"/>
    <col min="5131" max="5132" width="5.7265625" style="1448" customWidth="1"/>
    <col min="5133" max="5133" width="6.81640625" style="1448" customWidth="1"/>
    <col min="5134" max="5134" width="4.7265625" style="1448" customWidth="1"/>
    <col min="5135" max="5135" width="1.54296875" style="1448" customWidth="1"/>
    <col min="5136" max="5136" width="4.7265625" style="1448" customWidth="1"/>
    <col min="5137" max="5137" width="5.7265625" style="1448" customWidth="1"/>
    <col min="5138" max="5139" width="5.26953125" style="1448" customWidth="1"/>
    <col min="5140" max="5140" width="4.81640625" style="1448" customWidth="1"/>
    <col min="5141" max="5141" width="0.26953125" style="1448" customWidth="1"/>
    <col min="5142" max="5375" width="5.26953125" style="1448"/>
    <col min="5376" max="5376" width="2.7265625" style="1448" customWidth="1"/>
    <col min="5377" max="5377" width="4.54296875" style="1448" customWidth="1"/>
    <col min="5378" max="5379" width="5.7265625" style="1448" customWidth="1"/>
    <col min="5380" max="5380" width="8.453125" style="1448" customWidth="1"/>
    <col min="5381" max="5381" width="5.26953125" style="1448" customWidth="1"/>
    <col min="5382" max="5382" width="4.7265625" style="1448" customWidth="1"/>
    <col min="5383" max="5383" width="5.26953125" style="1448" customWidth="1"/>
    <col min="5384" max="5385" width="3.81640625" style="1448" customWidth="1"/>
    <col min="5386" max="5386" width="5.26953125" style="1448" customWidth="1"/>
    <col min="5387" max="5388" width="5.7265625" style="1448" customWidth="1"/>
    <col min="5389" max="5389" width="6.81640625" style="1448" customWidth="1"/>
    <col min="5390" max="5390" width="4.7265625" style="1448" customWidth="1"/>
    <col min="5391" max="5391" width="1.54296875" style="1448" customWidth="1"/>
    <col min="5392" max="5392" width="4.7265625" style="1448" customWidth="1"/>
    <col min="5393" max="5393" width="5.7265625" style="1448" customWidth="1"/>
    <col min="5394" max="5395" width="5.26953125" style="1448" customWidth="1"/>
    <col min="5396" max="5396" width="4.81640625" style="1448" customWidth="1"/>
    <col min="5397" max="5397" width="0.26953125" style="1448" customWidth="1"/>
    <col min="5398" max="5631" width="5.26953125" style="1448"/>
    <col min="5632" max="5632" width="2.7265625" style="1448" customWidth="1"/>
    <col min="5633" max="5633" width="4.54296875" style="1448" customWidth="1"/>
    <col min="5634" max="5635" width="5.7265625" style="1448" customWidth="1"/>
    <col min="5636" max="5636" width="8.453125" style="1448" customWidth="1"/>
    <col min="5637" max="5637" width="5.26953125" style="1448" customWidth="1"/>
    <col min="5638" max="5638" width="4.7265625" style="1448" customWidth="1"/>
    <col min="5639" max="5639" width="5.26953125" style="1448" customWidth="1"/>
    <col min="5640" max="5641" width="3.81640625" style="1448" customWidth="1"/>
    <col min="5642" max="5642" width="5.26953125" style="1448" customWidth="1"/>
    <col min="5643" max="5644" width="5.7265625" style="1448" customWidth="1"/>
    <col min="5645" max="5645" width="6.81640625" style="1448" customWidth="1"/>
    <col min="5646" max="5646" width="4.7265625" style="1448" customWidth="1"/>
    <col min="5647" max="5647" width="1.54296875" style="1448" customWidth="1"/>
    <col min="5648" max="5648" width="4.7265625" style="1448" customWidth="1"/>
    <col min="5649" max="5649" width="5.7265625" style="1448" customWidth="1"/>
    <col min="5650" max="5651" width="5.26953125" style="1448" customWidth="1"/>
    <col min="5652" max="5652" width="4.81640625" style="1448" customWidth="1"/>
    <col min="5653" max="5653" width="0.26953125" style="1448" customWidth="1"/>
    <col min="5654" max="5887" width="5.26953125" style="1448"/>
    <col min="5888" max="5888" width="2.7265625" style="1448" customWidth="1"/>
    <col min="5889" max="5889" width="4.54296875" style="1448" customWidth="1"/>
    <col min="5890" max="5891" width="5.7265625" style="1448" customWidth="1"/>
    <col min="5892" max="5892" width="8.453125" style="1448" customWidth="1"/>
    <col min="5893" max="5893" width="5.26953125" style="1448" customWidth="1"/>
    <col min="5894" max="5894" width="4.7265625" style="1448" customWidth="1"/>
    <col min="5895" max="5895" width="5.26953125" style="1448" customWidth="1"/>
    <col min="5896" max="5897" width="3.81640625" style="1448" customWidth="1"/>
    <col min="5898" max="5898" width="5.26953125" style="1448" customWidth="1"/>
    <col min="5899" max="5900" width="5.7265625" style="1448" customWidth="1"/>
    <col min="5901" max="5901" width="6.81640625" style="1448" customWidth="1"/>
    <col min="5902" max="5902" width="4.7265625" style="1448" customWidth="1"/>
    <col min="5903" max="5903" width="1.54296875" style="1448" customWidth="1"/>
    <col min="5904" max="5904" width="4.7265625" style="1448" customWidth="1"/>
    <col min="5905" max="5905" width="5.7265625" style="1448" customWidth="1"/>
    <col min="5906" max="5907" width="5.26953125" style="1448" customWidth="1"/>
    <col min="5908" max="5908" width="4.81640625" style="1448" customWidth="1"/>
    <col min="5909" max="5909" width="0.26953125" style="1448" customWidth="1"/>
    <col min="5910" max="6143" width="5.26953125" style="1448"/>
    <col min="6144" max="6144" width="2.7265625" style="1448" customWidth="1"/>
    <col min="6145" max="6145" width="4.54296875" style="1448" customWidth="1"/>
    <col min="6146" max="6147" width="5.7265625" style="1448" customWidth="1"/>
    <col min="6148" max="6148" width="8.453125" style="1448" customWidth="1"/>
    <col min="6149" max="6149" width="5.26953125" style="1448" customWidth="1"/>
    <col min="6150" max="6150" width="4.7265625" style="1448" customWidth="1"/>
    <col min="6151" max="6151" width="5.26953125" style="1448" customWidth="1"/>
    <col min="6152" max="6153" width="3.81640625" style="1448" customWidth="1"/>
    <col min="6154" max="6154" width="5.26953125" style="1448" customWidth="1"/>
    <col min="6155" max="6156" width="5.7265625" style="1448" customWidth="1"/>
    <col min="6157" max="6157" width="6.81640625" style="1448" customWidth="1"/>
    <col min="6158" max="6158" width="4.7265625" style="1448" customWidth="1"/>
    <col min="6159" max="6159" width="1.54296875" style="1448" customWidth="1"/>
    <col min="6160" max="6160" width="4.7265625" style="1448" customWidth="1"/>
    <col min="6161" max="6161" width="5.7265625" style="1448" customWidth="1"/>
    <col min="6162" max="6163" width="5.26953125" style="1448" customWidth="1"/>
    <col min="6164" max="6164" width="4.81640625" style="1448" customWidth="1"/>
    <col min="6165" max="6165" width="0.26953125" style="1448" customWidth="1"/>
    <col min="6166" max="6399" width="5.26953125" style="1448"/>
    <col min="6400" max="6400" width="2.7265625" style="1448" customWidth="1"/>
    <col min="6401" max="6401" width="4.54296875" style="1448" customWidth="1"/>
    <col min="6402" max="6403" width="5.7265625" style="1448" customWidth="1"/>
    <col min="6404" max="6404" width="8.453125" style="1448" customWidth="1"/>
    <col min="6405" max="6405" width="5.26953125" style="1448" customWidth="1"/>
    <col min="6406" max="6406" width="4.7265625" style="1448" customWidth="1"/>
    <col min="6407" max="6407" width="5.26953125" style="1448" customWidth="1"/>
    <col min="6408" max="6409" width="3.81640625" style="1448" customWidth="1"/>
    <col min="6410" max="6410" width="5.26953125" style="1448" customWidth="1"/>
    <col min="6411" max="6412" width="5.7265625" style="1448" customWidth="1"/>
    <col min="6413" max="6413" width="6.81640625" style="1448" customWidth="1"/>
    <col min="6414" max="6414" width="4.7265625" style="1448" customWidth="1"/>
    <col min="6415" max="6415" width="1.54296875" style="1448" customWidth="1"/>
    <col min="6416" max="6416" width="4.7265625" style="1448" customWidth="1"/>
    <col min="6417" max="6417" width="5.7265625" style="1448" customWidth="1"/>
    <col min="6418" max="6419" width="5.26953125" style="1448" customWidth="1"/>
    <col min="6420" max="6420" width="4.81640625" style="1448" customWidth="1"/>
    <col min="6421" max="6421" width="0.26953125" style="1448" customWidth="1"/>
    <col min="6422" max="6655" width="5.26953125" style="1448"/>
    <col min="6656" max="6656" width="2.7265625" style="1448" customWidth="1"/>
    <col min="6657" max="6657" width="4.54296875" style="1448" customWidth="1"/>
    <col min="6658" max="6659" width="5.7265625" style="1448" customWidth="1"/>
    <col min="6660" max="6660" width="8.453125" style="1448" customWidth="1"/>
    <col min="6661" max="6661" width="5.26953125" style="1448" customWidth="1"/>
    <col min="6662" max="6662" width="4.7265625" style="1448" customWidth="1"/>
    <col min="6663" max="6663" width="5.26953125" style="1448" customWidth="1"/>
    <col min="6664" max="6665" width="3.81640625" style="1448" customWidth="1"/>
    <col min="6666" max="6666" width="5.26953125" style="1448" customWidth="1"/>
    <col min="6667" max="6668" width="5.7265625" style="1448" customWidth="1"/>
    <col min="6669" max="6669" width="6.81640625" style="1448" customWidth="1"/>
    <col min="6670" max="6670" width="4.7265625" style="1448" customWidth="1"/>
    <col min="6671" max="6671" width="1.54296875" style="1448" customWidth="1"/>
    <col min="6672" max="6672" width="4.7265625" style="1448" customWidth="1"/>
    <col min="6673" max="6673" width="5.7265625" style="1448" customWidth="1"/>
    <col min="6674" max="6675" width="5.26953125" style="1448" customWidth="1"/>
    <col min="6676" max="6676" width="4.81640625" style="1448" customWidth="1"/>
    <col min="6677" max="6677" width="0.26953125" style="1448" customWidth="1"/>
    <col min="6678" max="6911" width="5.26953125" style="1448"/>
    <col min="6912" max="6912" width="2.7265625" style="1448" customWidth="1"/>
    <col min="6913" max="6913" width="4.54296875" style="1448" customWidth="1"/>
    <col min="6914" max="6915" width="5.7265625" style="1448" customWidth="1"/>
    <col min="6916" max="6916" width="8.453125" style="1448" customWidth="1"/>
    <col min="6917" max="6917" width="5.26953125" style="1448" customWidth="1"/>
    <col min="6918" max="6918" width="4.7265625" style="1448" customWidth="1"/>
    <col min="6919" max="6919" width="5.26953125" style="1448" customWidth="1"/>
    <col min="6920" max="6921" width="3.81640625" style="1448" customWidth="1"/>
    <col min="6922" max="6922" width="5.26953125" style="1448" customWidth="1"/>
    <col min="6923" max="6924" width="5.7265625" style="1448" customWidth="1"/>
    <col min="6925" max="6925" width="6.81640625" style="1448" customWidth="1"/>
    <col min="6926" max="6926" width="4.7265625" style="1448" customWidth="1"/>
    <col min="6927" max="6927" width="1.54296875" style="1448" customWidth="1"/>
    <col min="6928" max="6928" width="4.7265625" style="1448" customWidth="1"/>
    <col min="6929" max="6929" width="5.7265625" style="1448" customWidth="1"/>
    <col min="6930" max="6931" width="5.26953125" style="1448" customWidth="1"/>
    <col min="6932" max="6932" width="4.81640625" style="1448" customWidth="1"/>
    <col min="6933" max="6933" width="0.26953125" style="1448" customWidth="1"/>
    <col min="6934" max="7167" width="5.26953125" style="1448"/>
    <col min="7168" max="7168" width="2.7265625" style="1448" customWidth="1"/>
    <col min="7169" max="7169" width="4.54296875" style="1448" customWidth="1"/>
    <col min="7170" max="7171" width="5.7265625" style="1448" customWidth="1"/>
    <col min="7172" max="7172" width="8.453125" style="1448" customWidth="1"/>
    <col min="7173" max="7173" width="5.26953125" style="1448" customWidth="1"/>
    <col min="7174" max="7174" width="4.7265625" style="1448" customWidth="1"/>
    <col min="7175" max="7175" width="5.26953125" style="1448" customWidth="1"/>
    <col min="7176" max="7177" width="3.81640625" style="1448" customWidth="1"/>
    <col min="7178" max="7178" width="5.26953125" style="1448" customWidth="1"/>
    <col min="7179" max="7180" width="5.7265625" style="1448" customWidth="1"/>
    <col min="7181" max="7181" width="6.81640625" style="1448" customWidth="1"/>
    <col min="7182" max="7182" width="4.7265625" style="1448" customWidth="1"/>
    <col min="7183" max="7183" width="1.54296875" style="1448" customWidth="1"/>
    <col min="7184" max="7184" width="4.7265625" style="1448" customWidth="1"/>
    <col min="7185" max="7185" width="5.7265625" style="1448" customWidth="1"/>
    <col min="7186" max="7187" width="5.26953125" style="1448" customWidth="1"/>
    <col min="7188" max="7188" width="4.81640625" style="1448" customWidth="1"/>
    <col min="7189" max="7189" width="0.26953125" style="1448" customWidth="1"/>
    <col min="7190" max="7423" width="5.26953125" style="1448"/>
    <col min="7424" max="7424" width="2.7265625" style="1448" customWidth="1"/>
    <col min="7425" max="7425" width="4.54296875" style="1448" customWidth="1"/>
    <col min="7426" max="7427" width="5.7265625" style="1448" customWidth="1"/>
    <col min="7428" max="7428" width="8.453125" style="1448" customWidth="1"/>
    <col min="7429" max="7429" width="5.26953125" style="1448" customWidth="1"/>
    <col min="7430" max="7430" width="4.7265625" style="1448" customWidth="1"/>
    <col min="7431" max="7431" width="5.26953125" style="1448" customWidth="1"/>
    <col min="7432" max="7433" width="3.81640625" style="1448" customWidth="1"/>
    <col min="7434" max="7434" width="5.26953125" style="1448" customWidth="1"/>
    <col min="7435" max="7436" width="5.7265625" style="1448" customWidth="1"/>
    <col min="7437" max="7437" width="6.81640625" style="1448" customWidth="1"/>
    <col min="7438" max="7438" width="4.7265625" style="1448" customWidth="1"/>
    <col min="7439" max="7439" width="1.54296875" style="1448" customWidth="1"/>
    <col min="7440" max="7440" width="4.7265625" style="1448" customWidth="1"/>
    <col min="7441" max="7441" width="5.7265625" style="1448" customWidth="1"/>
    <col min="7442" max="7443" width="5.26953125" style="1448" customWidth="1"/>
    <col min="7444" max="7444" width="4.81640625" style="1448" customWidth="1"/>
    <col min="7445" max="7445" width="0.26953125" style="1448" customWidth="1"/>
    <col min="7446" max="7679" width="5.26953125" style="1448"/>
    <col min="7680" max="7680" width="2.7265625" style="1448" customWidth="1"/>
    <col min="7681" max="7681" width="4.54296875" style="1448" customWidth="1"/>
    <col min="7682" max="7683" width="5.7265625" style="1448" customWidth="1"/>
    <col min="7684" max="7684" width="8.453125" style="1448" customWidth="1"/>
    <col min="7685" max="7685" width="5.26953125" style="1448" customWidth="1"/>
    <col min="7686" max="7686" width="4.7265625" style="1448" customWidth="1"/>
    <col min="7687" max="7687" width="5.26953125" style="1448" customWidth="1"/>
    <col min="7688" max="7689" width="3.81640625" style="1448" customWidth="1"/>
    <col min="7690" max="7690" width="5.26953125" style="1448" customWidth="1"/>
    <col min="7691" max="7692" width="5.7265625" style="1448" customWidth="1"/>
    <col min="7693" max="7693" width="6.81640625" style="1448" customWidth="1"/>
    <col min="7694" max="7694" width="4.7265625" style="1448" customWidth="1"/>
    <col min="7695" max="7695" width="1.54296875" style="1448" customWidth="1"/>
    <col min="7696" max="7696" width="4.7265625" style="1448" customWidth="1"/>
    <col min="7697" max="7697" width="5.7265625" style="1448" customWidth="1"/>
    <col min="7698" max="7699" width="5.26953125" style="1448" customWidth="1"/>
    <col min="7700" max="7700" width="4.81640625" style="1448" customWidth="1"/>
    <col min="7701" max="7701" width="0.26953125" style="1448" customWidth="1"/>
    <col min="7702" max="7935" width="5.26953125" style="1448"/>
    <col min="7936" max="7936" width="2.7265625" style="1448" customWidth="1"/>
    <col min="7937" max="7937" width="4.54296875" style="1448" customWidth="1"/>
    <col min="7938" max="7939" width="5.7265625" style="1448" customWidth="1"/>
    <col min="7940" max="7940" width="8.453125" style="1448" customWidth="1"/>
    <col min="7941" max="7941" width="5.26953125" style="1448" customWidth="1"/>
    <col min="7942" max="7942" width="4.7265625" style="1448" customWidth="1"/>
    <col min="7943" max="7943" width="5.26953125" style="1448" customWidth="1"/>
    <col min="7944" max="7945" width="3.81640625" style="1448" customWidth="1"/>
    <col min="7946" max="7946" width="5.26953125" style="1448" customWidth="1"/>
    <col min="7947" max="7948" width="5.7265625" style="1448" customWidth="1"/>
    <col min="7949" max="7949" width="6.81640625" style="1448" customWidth="1"/>
    <col min="7950" max="7950" width="4.7265625" style="1448" customWidth="1"/>
    <col min="7951" max="7951" width="1.54296875" style="1448" customWidth="1"/>
    <col min="7952" max="7952" width="4.7265625" style="1448" customWidth="1"/>
    <col min="7953" max="7953" width="5.7265625" style="1448" customWidth="1"/>
    <col min="7954" max="7955" width="5.26953125" style="1448" customWidth="1"/>
    <col min="7956" max="7956" width="4.81640625" style="1448" customWidth="1"/>
    <col min="7957" max="7957" width="0.26953125" style="1448" customWidth="1"/>
    <col min="7958" max="8191" width="5.26953125" style="1448"/>
    <col min="8192" max="8192" width="2.7265625" style="1448" customWidth="1"/>
    <col min="8193" max="8193" width="4.54296875" style="1448" customWidth="1"/>
    <col min="8194" max="8195" width="5.7265625" style="1448" customWidth="1"/>
    <col min="8196" max="8196" width="8.453125" style="1448" customWidth="1"/>
    <col min="8197" max="8197" width="5.26953125" style="1448" customWidth="1"/>
    <col min="8198" max="8198" width="4.7265625" style="1448" customWidth="1"/>
    <col min="8199" max="8199" width="5.26953125" style="1448" customWidth="1"/>
    <col min="8200" max="8201" width="3.81640625" style="1448" customWidth="1"/>
    <col min="8202" max="8202" width="5.26953125" style="1448" customWidth="1"/>
    <col min="8203" max="8204" width="5.7265625" style="1448" customWidth="1"/>
    <col min="8205" max="8205" width="6.81640625" style="1448" customWidth="1"/>
    <col min="8206" max="8206" width="4.7265625" style="1448" customWidth="1"/>
    <col min="8207" max="8207" width="1.54296875" style="1448" customWidth="1"/>
    <col min="8208" max="8208" width="4.7265625" style="1448" customWidth="1"/>
    <col min="8209" max="8209" width="5.7265625" style="1448" customWidth="1"/>
    <col min="8210" max="8211" width="5.26953125" style="1448" customWidth="1"/>
    <col min="8212" max="8212" width="4.81640625" style="1448" customWidth="1"/>
    <col min="8213" max="8213" width="0.26953125" style="1448" customWidth="1"/>
    <col min="8214" max="8447" width="5.26953125" style="1448"/>
    <col min="8448" max="8448" width="2.7265625" style="1448" customWidth="1"/>
    <col min="8449" max="8449" width="4.54296875" style="1448" customWidth="1"/>
    <col min="8450" max="8451" width="5.7265625" style="1448" customWidth="1"/>
    <col min="8452" max="8452" width="8.453125" style="1448" customWidth="1"/>
    <col min="8453" max="8453" width="5.26953125" style="1448" customWidth="1"/>
    <col min="8454" max="8454" width="4.7265625" style="1448" customWidth="1"/>
    <col min="8455" max="8455" width="5.26953125" style="1448" customWidth="1"/>
    <col min="8456" max="8457" width="3.81640625" style="1448" customWidth="1"/>
    <col min="8458" max="8458" width="5.26953125" style="1448" customWidth="1"/>
    <col min="8459" max="8460" width="5.7265625" style="1448" customWidth="1"/>
    <col min="8461" max="8461" width="6.81640625" style="1448" customWidth="1"/>
    <col min="8462" max="8462" width="4.7265625" style="1448" customWidth="1"/>
    <col min="8463" max="8463" width="1.54296875" style="1448" customWidth="1"/>
    <col min="8464" max="8464" width="4.7265625" style="1448" customWidth="1"/>
    <col min="8465" max="8465" width="5.7265625" style="1448" customWidth="1"/>
    <col min="8466" max="8467" width="5.26953125" style="1448" customWidth="1"/>
    <col min="8468" max="8468" width="4.81640625" style="1448" customWidth="1"/>
    <col min="8469" max="8469" width="0.26953125" style="1448" customWidth="1"/>
    <col min="8470" max="8703" width="5.26953125" style="1448"/>
    <col min="8704" max="8704" width="2.7265625" style="1448" customWidth="1"/>
    <col min="8705" max="8705" width="4.54296875" style="1448" customWidth="1"/>
    <col min="8706" max="8707" width="5.7265625" style="1448" customWidth="1"/>
    <col min="8708" max="8708" width="8.453125" style="1448" customWidth="1"/>
    <col min="8709" max="8709" width="5.26953125" style="1448" customWidth="1"/>
    <col min="8710" max="8710" width="4.7265625" style="1448" customWidth="1"/>
    <col min="8711" max="8711" width="5.26953125" style="1448" customWidth="1"/>
    <col min="8712" max="8713" width="3.81640625" style="1448" customWidth="1"/>
    <col min="8714" max="8714" width="5.26953125" style="1448" customWidth="1"/>
    <col min="8715" max="8716" width="5.7265625" style="1448" customWidth="1"/>
    <col min="8717" max="8717" width="6.81640625" style="1448" customWidth="1"/>
    <col min="8718" max="8718" width="4.7265625" style="1448" customWidth="1"/>
    <col min="8719" max="8719" width="1.54296875" style="1448" customWidth="1"/>
    <col min="8720" max="8720" width="4.7265625" style="1448" customWidth="1"/>
    <col min="8721" max="8721" width="5.7265625" style="1448" customWidth="1"/>
    <col min="8722" max="8723" width="5.26953125" style="1448" customWidth="1"/>
    <col min="8724" max="8724" width="4.81640625" style="1448" customWidth="1"/>
    <col min="8725" max="8725" width="0.26953125" style="1448" customWidth="1"/>
    <col min="8726" max="8959" width="5.26953125" style="1448"/>
    <col min="8960" max="8960" width="2.7265625" style="1448" customWidth="1"/>
    <col min="8961" max="8961" width="4.54296875" style="1448" customWidth="1"/>
    <col min="8962" max="8963" width="5.7265625" style="1448" customWidth="1"/>
    <col min="8964" max="8964" width="8.453125" style="1448" customWidth="1"/>
    <col min="8965" max="8965" width="5.26953125" style="1448" customWidth="1"/>
    <col min="8966" max="8966" width="4.7265625" style="1448" customWidth="1"/>
    <col min="8967" max="8967" width="5.26953125" style="1448" customWidth="1"/>
    <col min="8968" max="8969" width="3.81640625" style="1448" customWidth="1"/>
    <col min="8970" max="8970" width="5.26953125" style="1448" customWidth="1"/>
    <col min="8971" max="8972" width="5.7265625" style="1448" customWidth="1"/>
    <col min="8973" max="8973" width="6.81640625" style="1448" customWidth="1"/>
    <col min="8974" max="8974" width="4.7265625" style="1448" customWidth="1"/>
    <col min="8975" max="8975" width="1.54296875" style="1448" customWidth="1"/>
    <col min="8976" max="8976" width="4.7265625" style="1448" customWidth="1"/>
    <col min="8977" max="8977" width="5.7265625" style="1448" customWidth="1"/>
    <col min="8978" max="8979" width="5.26953125" style="1448" customWidth="1"/>
    <col min="8980" max="8980" width="4.81640625" style="1448" customWidth="1"/>
    <col min="8981" max="8981" width="0.26953125" style="1448" customWidth="1"/>
    <col min="8982" max="9215" width="5.26953125" style="1448"/>
    <col min="9216" max="9216" width="2.7265625" style="1448" customWidth="1"/>
    <col min="9217" max="9217" width="4.54296875" style="1448" customWidth="1"/>
    <col min="9218" max="9219" width="5.7265625" style="1448" customWidth="1"/>
    <col min="9220" max="9220" width="8.453125" style="1448" customWidth="1"/>
    <col min="9221" max="9221" width="5.26953125" style="1448" customWidth="1"/>
    <col min="9222" max="9222" width="4.7265625" style="1448" customWidth="1"/>
    <col min="9223" max="9223" width="5.26953125" style="1448" customWidth="1"/>
    <col min="9224" max="9225" width="3.81640625" style="1448" customWidth="1"/>
    <col min="9226" max="9226" width="5.26953125" style="1448" customWidth="1"/>
    <col min="9227" max="9228" width="5.7265625" style="1448" customWidth="1"/>
    <col min="9229" max="9229" width="6.81640625" style="1448" customWidth="1"/>
    <col min="9230" max="9230" width="4.7265625" style="1448" customWidth="1"/>
    <col min="9231" max="9231" width="1.54296875" style="1448" customWidth="1"/>
    <col min="9232" max="9232" width="4.7265625" style="1448" customWidth="1"/>
    <col min="9233" max="9233" width="5.7265625" style="1448" customWidth="1"/>
    <col min="9234" max="9235" width="5.26953125" style="1448" customWidth="1"/>
    <col min="9236" max="9236" width="4.81640625" style="1448" customWidth="1"/>
    <col min="9237" max="9237" width="0.26953125" style="1448" customWidth="1"/>
    <col min="9238" max="9471" width="5.26953125" style="1448"/>
    <col min="9472" max="9472" width="2.7265625" style="1448" customWidth="1"/>
    <col min="9473" max="9473" width="4.54296875" style="1448" customWidth="1"/>
    <col min="9474" max="9475" width="5.7265625" style="1448" customWidth="1"/>
    <col min="9476" max="9476" width="8.453125" style="1448" customWidth="1"/>
    <col min="9477" max="9477" width="5.26953125" style="1448" customWidth="1"/>
    <col min="9478" max="9478" width="4.7265625" style="1448" customWidth="1"/>
    <col min="9479" max="9479" width="5.26953125" style="1448" customWidth="1"/>
    <col min="9480" max="9481" width="3.81640625" style="1448" customWidth="1"/>
    <col min="9482" max="9482" width="5.26953125" style="1448" customWidth="1"/>
    <col min="9483" max="9484" width="5.7265625" style="1448" customWidth="1"/>
    <col min="9485" max="9485" width="6.81640625" style="1448" customWidth="1"/>
    <col min="9486" max="9486" width="4.7265625" style="1448" customWidth="1"/>
    <col min="9487" max="9487" width="1.54296875" style="1448" customWidth="1"/>
    <col min="9488" max="9488" width="4.7265625" style="1448" customWidth="1"/>
    <col min="9489" max="9489" width="5.7265625" style="1448" customWidth="1"/>
    <col min="9490" max="9491" width="5.26953125" style="1448" customWidth="1"/>
    <col min="9492" max="9492" width="4.81640625" style="1448" customWidth="1"/>
    <col min="9493" max="9493" width="0.26953125" style="1448" customWidth="1"/>
    <col min="9494" max="9727" width="5.26953125" style="1448"/>
    <col min="9728" max="9728" width="2.7265625" style="1448" customWidth="1"/>
    <col min="9729" max="9729" width="4.54296875" style="1448" customWidth="1"/>
    <col min="9730" max="9731" width="5.7265625" style="1448" customWidth="1"/>
    <col min="9732" max="9732" width="8.453125" style="1448" customWidth="1"/>
    <col min="9733" max="9733" width="5.26953125" style="1448" customWidth="1"/>
    <col min="9734" max="9734" width="4.7265625" style="1448" customWidth="1"/>
    <col min="9735" max="9735" width="5.26953125" style="1448" customWidth="1"/>
    <col min="9736" max="9737" width="3.81640625" style="1448" customWidth="1"/>
    <col min="9738" max="9738" width="5.26953125" style="1448" customWidth="1"/>
    <col min="9739" max="9740" width="5.7265625" style="1448" customWidth="1"/>
    <col min="9741" max="9741" width="6.81640625" style="1448" customWidth="1"/>
    <col min="9742" max="9742" width="4.7265625" style="1448" customWidth="1"/>
    <col min="9743" max="9743" width="1.54296875" style="1448" customWidth="1"/>
    <col min="9744" max="9744" width="4.7265625" style="1448" customWidth="1"/>
    <col min="9745" max="9745" width="5.7265625" style="1448" customWidth="1"/>
    <col min="9746" max="9747" width="5.26953125" style="1448" customWidth="1"/>
    <col min="9748" max="9748" width="4.81640625" style="1448" customWidth="1"/>
    <col min="9749" max="9749" width="0.26953125" style="1448" customWidth="1"/>
    <col min="9750" max="9983" width="5.26953125" style="1448"/>
    <col min="9984" max="9984" width="2.7265625" style="1448" customWidth="1"/>
    <col min="9985" max="9985" width="4.54296875" style="1448" customWidth="1"/>
    <col min="9986" max="9987" width="5.7265625" style="1448" customWidth="1"/>
    <col min="9988" max="9988" width="8.453125" style="1448" customWidth="1"/>
    <col min="9989" max="9989" width="5.26953125" style="1448" customWidth="1"/>
    <col min="9990" max="9990" width="4.7265625" style="1448" customWidth="1"/>
    <col min="9991" max="9991" width="5.26953125" style="1448" customWidth="1"/>
    <col min="9992" max="9993" width="3.81640625" style="1448" customWidth="1"/>
    <col min="9994" max="9994" width="5.26953125" style="1448" customWidth="1"/>
    <col min="9995" max="9996" width="5.7265625" style="1448" customWidth="1"/>
    <col min="9997" max="9997" width="6.81640625" style="1448" customWidth="1"/>
    <col min="9998" max="9998" width="4.7265625" style="1448" customWidth="1"/>
    <col min="9999" max="9999" width="1.54296875" style="1448" customWidth="1"/>
    <col min="10000" max="10000" width="4.7265625" style="1448" customWidth="1"/>
    <col min="10001" max="10001" width="5.7265625" style="1448" customWidth="1"/>
    <col min="10002" max="10003" width="5.26953125" style="1448" customWidth="1"/>
    <col min="10004" max="10004" width="4.81640625" style="1448" customWidth="1"/>
    <col min="10005" max="10005" width="0.26953125" style="1448" customWidth="1"/>
    <col min="10006" max="10239" width="5.26953125" style="1448"/>
    <col min="10240" max="10240" width="2.7265625" style="1448" customWidth="1"/>
    <col min="10241" max="10241" width="4.54296875" style="1448" customWidth="1"/>
    <col min="10242" max="10243" width="5.7265625" style="1448" customWidth="1"/>
    <col min="10244" max="10244" width="8.453125" style="1448" customWidth="1"/>
    <col min="10245" max="10245" width="5.26953125" style="1448" customWidth="1"/>
    <col min="10246" max="10246" width="4.7265625" style="1448" customWidth="1"/>
    <col min="10247" max="10247" width="5.26953125" style="1448" customWidth="1"/>
    <col min="10248" max="10249" width="3.81640625" style="1448" customWidth="1"/>
    <col min="10250" max="10250" width="5.26953125" style="1448" customWidth="1"/>
    <col min="10251" max="10252" width="5.7265625" style="1448" customWidth="1"/>
    <col min="10253" max="10253" width="6.81640625" style="1448" customWidth="1"/>
    <col min="10254" max="10254" width="4.7265625" style="1448" customWidth="1"/>
    <col min="10255" max="10255" width="1.54296875" style="1448" customWidth="1"/>
    <col min="10256" max="10256" width="4.7265625" style="1448" customWidth="1"/>
    <col min="10257" max="10257" width="5.7265625" style="1448" customWidth="1"/>
    <col min="10258" max="10259" width="5.26953125" style="1448" customWidth="1"/>
    <col min="10260" max="10260" width="4.81640625" style="1448" customWidth="1"/>
    <col min="10261" max="10261" width="0.26953125" style="1448" customWidth="1"/>
    <col min="10262" max="10495" width="5.26953125" style="1448"/>
    <col min="10496" max="10496" width="2.7265625" style="1448" customWidth="1"/>
    <col min="10497" max="10497" width="4.54296875" style="1448" customWidth="1"/>
    <col min="10498" max="10499" width="5.7265625" style="1448" customWidth="1"/>
    <col min="10500" max="10500" width="8.453125" style="1448" customWidth="1"/>
    <col min="10501" max="10501" width="5.26953125" style="1448" customWidth="1"/>
    <col min="10502" max="10502" width="4.7265625" style="1448" customWidth="1"/>
    <col min="10503" max="10503" width="5.26953125" style="1448" customWidth="1"/>
    <col min="10504" max="10505" width="3.81640625" style="1448" customWidth="1"/>
    <col min="10506" max="10506" width="5.26953125" style="1448" customWidth="1"/>
    <col min="10507" max="10508" width="5.7265625" style="1448" customWidth="1"/>
    <col min="10509" max="10509" width="6.81640625" style="1448" customWidth="1"/>
    <col min="10510" max="10510" width="4.7265625" style="1448" customWidth="1"/>
    <col min="10511" max="10511" width="1.54296875" style="1448" customWidth="1"/>
    <col min="10512" max="10512" width="4.7265625" style="1448" customWidth="1"/>
    <col min="10513" max="10513" width="5.7265625" style="1448" customWidth="1"/>
    <col min="10514" max="10515" width="5.26953125" style="1448" customWidth="1"/>
    <col min="10516" max="10516" width="4.81640625" style="1448" customWidth="1"/>
    <col min="10517" max="10517" width="0.26953125" style="1448" customWidth="1"/>
    <col min="10518" max="10751" width="5.26953125" style="1448"/>
    <col min="10752" max="10752" width="2.7265625" style="1448" customWidth="1"/>
    <col min="10753" max="10753" width="4.54296875" style="1448" customWidth="1"/>
    <col min="10754" max="10755" width="5.7265625" style="1448" customWidth="1"/>
    <col min="10756" max="10756" width="8.453125" style="1448" customWidth="1"/>
    <col min="10757" max="10757" width="5.26953125" style="1448" customWidth="1"/>
    <col min="10758" max="10758" width="4.7265625" style="1448" customWidth="1"/>
    <col min="10759" max="10759" width="5.26953125" style="1448" customWidth="1"/>
    <col min="10760" max="10761" width="3.81640625" style="1448" customWidth="1"/>
    <col min="10762" max="10762" width="5.26953125" style="1448" customWidth="1"/>
    <col min="10763" max="10764" width="5.7265625" style="1448" customWidth="1"/>
    <col min="10765" max="10765" width="6.81640625" style="1448" customWidth="1"/>
    <col min="10766" max="10766" width="4.7265625" style="1448" customWidth="1"/>
    <col min="10767" max="10767" width="1.54296875" style="1448" customWidth="1"/>
    <col min="10768" max="10768" width="4.7265625" style="1448" customWidth="1"/>
    <col min="10769" max="10769" width="5.7265625" style="1448" customWidth="1"/>
    <col min="10770" max="10771" width="5.26953125" style="1448" customWidth="1"/>
    <col min="10772" max="10772" width="4.81640625" style="1448" customWidth="1"/>
    <col min="10773" max="10773" width="0.26953125" style="1448" customWidth="1"/>
    <col min="10774" max="11007" width="5.26953125" style="1448"/>
    <col min="11008" max="11008" width="2.7265625" style="1448" customWidth="1"/>
    <col min="11009" max="11009" width="4.54296875" style="1448" customWidth="1"/>
    <col min="11010" max="11011" width="5.7265625" style="1448" customWidth="1"/>
    <col min="11012" max="11012" width="8.453125" style="1448" customWidth="1"/>
    <col min="11013" max="11013" width="5.26953125" style="1448" customWidth="1"/>
    <col min="11014" max="11014" width="4.7265625" style="1448" customWidth="1"/>
    <col min="11015" max="11015" width="5.26953125" style="1448" customWidth="1"/>
    <col min="11016" max="11017" width="3.81640625" style="1448" customWidth="1"/>
    <col min="11018" max="11018" width="5.26953125" style="1448" customWidth="1"/>
    <col min="11019" max="11020" width="5.7265625" style="1448" customWidth="1"/>
    <col min="11021" max="11021" width="6.81640625" style="1448" customWidth="1"/>
    <col min="11022" max="11022" width="4.7265625" style="1448" customWidth="1"/>
    <col min="11023" max="11023" width="1.54296875" style="1448" customWidth="1"/>
    <col min="11024" max="11024" width="4.7265625" style="1448" customWidth="1"/>
    <col min="11025" max="11025" width="5.7265625" style="1448" customWidth="1"/>
    <col min="11026" max="11027" width="5.26953125" style="1448" customWidth="1"/>
    <col min="11028" max="11028" width="4.81640625" style="1448" customWidth="1"/>
    <col min="11029" max="11029" width="0.26953125" style="1448" customWidth="1"/>
    <col min="11030" max="11263" width="5.26953125" style="1448"/>
    <col min="11264" max="11264" width="2.7265625" style="1448" customWidth="1"/>
    <col min="11265" max="11265" width="4.54296875" style="1448" customWidth="1"/>
    <col min="11266" max="11267" width="5.7265625" style="1448" customWidth="1"/>
    <col min="11268" max="11268" width="8.453125" style="1448" customWidth="1"/>
    <col min="11269" max="11269" width="5.26953125" style="1448" customWidth="1"/>
    <col min="11270" max="11270" width="4.7265625" style="1448" customWidth="1"/>
    <col min="11271" max="11271" width="5.26953125" style="1448" customWidth="1"/>
    <col min="11272" max="11273" width="3.81640625" style="1448" customWidth="1"/>
    <col min="11274" max="11274" width="5.26953125" style="1448" customWidth="1"/>
    <col min="11275" max="11276" width="5.7265625" style="1448" customWidth="1"/>
    <col min="11277" max="11277" width="6.81640625" style="1448" customWidth="1"/>
    <col min="11278" max="11278" width="4.7265625" style="1448" customWidth="1"/>
    <col min="11279" max="11279" width="1.54296875" style="1448" customWidth="1"/>
    <col min="11280" max="11280" width="4.7265625" style="1448" customWidth="1"/>
    <col min="11281" max="11281" width="5.7265625" style="1448" customWidth="1"/>
    <col min="11282" max="11283" width="5.26953125" style="1448" customWidth="1"/>
    <col min="11284" max="11284" width="4.81640625" style="1448" customWidth="1"/>
    <col min="11285" max="11285" width="0.26953125" style="1448" customWidth="1"/>
    <col min="11286" max="11519" width="5.26953125" style="1448"/>
    <col min="11520" max="11520" width="2.7265625" style="1448" customWidth="1"/>
    <col min="11521" max="11521" width="4.54296875" style="1448" customWidth="1"/>
    <col min="11522" max="11523" width="5.7265625" style="1448" customWidth="1"/>
    <col min="11524" max="11524" width="8.453125" style="1448" customWidth="1"/>
    <col min="11525" max="11525" width="5.26953125" style="1448" customWidth="1"/>
    <col min="11526" max="11526" width="4.7265625" style="1448" customWidth="1"/>
    <col min="11527" max="11527" width="5.26953125" style="1448" customWidth="1"/>
    <col min="11528" max="11529" width="3.81640625" style="1448" customWidth="1"/>
    <col min="11530" max="11530" width="5.26953125" style="1448" customWidth="1"/>
    <col min="11531" max="11532" width="5.7265625" style="1448" customWidth="1"/>
    <col min="11533" max="11533" width="6.81640625" style="1448" customWidth="1"/>
    <col min="11534" max="11534" width="4.7265625" style="1448" customWidth="1"/>
    <col min="11535" max="11535" width="1.54296875" style="1448" customWidth="1"/>
    <col min="11536" max="11536" width="4.7265625" style="1448" customWidth="1"/>
    <col min="11537" max="11537" width="5.7265625" style="1448" customWidth="1"/>
    <col min="11538" max="11539" width="5.26953125" style="1448" customWidth="1"/>
    <col min="11540" max="11540" width="4.81640625" style="1448" customWidth="1"/>
    <col min="11541" max="11541" width="0.26953125" style="1448" customWidth="1"/>
    <col min="11542" max="11775" width="5.26953125" style="1448"/>
    <col min="11776" max="11776" width="2.7265625" style="1448" customWidth="1"/>
    <col min="11777" max="11777" width="4.54296875" style="1448" customWidth="1"/>
    <col min="11778" max="11779" width="5.7265625" style="1448" customWidth="1"/>
    <col min="11780" max="11780" width="8.453125" style="1448" customWidth="1"/>
    <col min="11781" max="11781" width="5.26953125" style="1448" customWidth="1"/>
    <col min="11782" max="11782" width="4.7265625" style="1448" customWidth="1"/>
    <col min="11783" max="11783" width="5.26953125" style="1448" customWidth="1"/>
    <col min="11784" max="11785" width="3.81640625" style="1448" customWidth="1"/>
    <col min="11786" max="11786" width="5.26953125" style="1448" customWidth="1"/>
    <col min="11787" max="11788" width="5.7265625" style="1448" customWidth="1"/>
    <col min="11789" max="11789" width="6.81640625" style="1448" customWidth="1"/>
    <col min="11790" max="11790" width="4.7265625" style="1448" customWidth="1"/>
    <col min="11791" max="11791" width="1.54296875" style="1448" customWidth="1"/>
    <col min="11792" max="11792" width="4.7265625" style="1448" customWidth="1"/>
    <col min="11793" max="11793" width="5.7265625" style="1448" customWidth="1"/>
    <col min="11794" max="11795" width="5.26953125" style="1448" customWidth="1"/>
    <col min="11796" max="11796" width="4.81640625" style="1448" customWidth="1"/>
    <col min="11797" max="11797" width="0.26953125" style="1448" customWidth="1"/>
    <col min="11798" max="12031" width="5.26953125" style="1448"/>
    <col min="12032" max="12032" width="2.7265625" style="1448" customWidth="1"/>
    <col min="12033" max="12033" width="4.54296875" style="1448" customWidth="1"/>
    <col min="12034" max="12035" width="5.7265625" style="1448" customWidth="1"/>
    <col min="12036" max="12036" width="8.453125" style="1448" customWidth="1"/>
    <col min="12037" max="12037" width="5.26953125" style="1448" customWidth="1"/>
    <col min="12038" max="12038" width="4.7265625" style="1448" customWidth="1"/>
    <col min="12039" max="12039" width="5.26953125" style="1448" customWidth="1"/>
    <col min="12040" max="12041" width="3.81640625" style="1448" customWidth="1"/>
    <col min="12042" max="12042" width="5.26953125" style="1448" customWidth="1"/>
    <col min="12043" max="12044" width="5.7265625" style="1448" customWidth="1"/>
    <col min="12045" max="12045" width="6.81640625" style="1448" customWidth="1"/>
    <col min="12046" max="12046" width="4.7265625" style="1448" customWidth="1"/>
    <col min="12047" max="12047" width="1.54296875" style="1448" customWidth="1"/>
    <col min="12048" max="12048" width="4.7265625" style="1448" customWidth="1"/>
    <col min="12049" max="12049" width="5.7265625" style="1448" customWidth="1"/>
    <col min="12050" max="12051" width="5.26953125" style="1448" customWidth="1"/>
    <col min="12052" max="12052" width="4.81640625" style="1448" customWidth="1"/>
    <col min="12053" max="12053" width="0.26953125" style="1448" customWidth="1"/>
    <col min="12054" max="12287" width="5.26953125" style="1448"/>
    <col min="12288" max="12288" width="2.7265625" style="1448" customWidth="1"/>
    <col min="12289" max="12289" width="4.54296875" style="1448" customWidth="1"/>
    <col min="12290" max="12291" width="5.7265625" style="1448" customWidth="1"/>
    <col min="12292" max="12292" width="8.453125" style="1448" customWidth="1"/>
    <col min="12293" max="12293" width="5.26953125" style="1448" customWidth="1"/>
    <col min="12294" max="12294" width="4.7265625" style="1448" customWidth="1"/>
    <col min="12295" max="12295" width="5.26953125" style="1448" customWidth="1"/>
    <col min="12296" max="12297" width="3.81640625" style="1448" customWidth="1"/>
    <col min="12298" max="12298" width="5.26953125" style="1448" customWidth="1"/>
    <col min="12299" max="12300" width="5.7265625" style="1448" customWidth="1"/>
    <col min="12301" max="12301" width="6.81640625" style="1448" customWidth="1"/>
    <col min="12302" max="12302" width="4.7265625" style="1448" customWidth="1"/>
    <col min="12303" max="12303" width="1.54296875" style="1448" customWidth="1"/>
    <col min="12304" max="12304" width="4.7265625" style="1448" customWidth="1"/>
    <col min="12305" max="12305" width="5.7265625" style="1448" customWidth="1"/>
    <col min="12306" max="12307" width="5.26953125" style="1448" customWidth="1"/>
    <col min="12308" max="12308" width="4.81640625" style="1448" customWidth="1"/>
    <col min="12309" max="12309" width="0.26953125" style="1448" customWidth="1"/>
    <col min="12310" max="12543" width="5.26953125" style="1448"/>
    <col min="12544" max="12544" width="2.7265625" style="1448" customWidth="1"/>
    <col min="12545" max="12545" width="4.54296875" style="1448" customWidth="1"/>
    <col min="12546" max="12547" width="5.7265625" style="1448" customWidth="1"/>
    <col min="12548" max="12548" width="8.453125" style="1448" customWidth="1"/>
    <col min="12549" max="12549" width="5.26953125" style="1448" customWidth="1"/>
    <col min="12550" max="12550" width="4.7265625" style="1448" customWidth="1"/>
    <col min="12551" max="12551" width="5.26953125" style="1448" customWidth="1"/>
    <col min="12552" max="12553" width="3.81640625" style="1448" customWidth="1"/>
    <col min="12554" max="12554" width="5.26953125" style="1448" customWidth="1"/>
    <col min="12555" max="12556" width="5.7265625" style="1448" customWidth="1"/>
    <col min="12557" max="12557" width="6.81640625" style="1448" customWidth="1"/>
    <col min="12558" max="12558" width="4.7265625" style="1448" customWidth="1"/>
    <col min="12559" max="12559" width="1.54296875" style="1448" customWidth="1"/>
    <col min="12560" max="12560" width="4.7265625" style="1448" customWidth="1"/>
    <col min="12561" max="12561" width="5.7265625" style="1448" customWidth="1"/>
    <col min="12562" max="12563" width="5.26953125" style="1448" customWidth="1"/>
    <col min="12564" max="12564" width="4.81640625" style="1448" customWidth="1"/>
    <col min="12565" max="12565" width="0.26953125" style="1448" customWidth="1"/>
    <col min="12566" max="12799" width="5.26953125" style="1448"/>
    <col min="12800" max="12800" width="2.7265625" style="1448" customWidth="1"/>
    <col min="12801" max="12801" width="4.54296875" style="1448" customWidth="1"/>
    <col min="12802" max="12803" width="5.7265625" style="1448" customWidth="1"/>
    <col min="12804" max="12804" width="8.453125" style="1448" customWidth="1"/>
    <col min="12805" max="12805" width="5.26953125" style="1448" customWidth="1"/>
    <col min="12806" max="12806" width="4.7265625" style="1448" customWidth="1"/>
    <col min="12807" max="12807" width="5.26953125" style="1448" customWidth="1"/>
    <col min="12808" max="12809" width="3.81640625" style="1448" customWidth="1"/>
    <col min="12810" max="12810" width="5.26953125" style="1448" customWidth="1"/>
    <col min="12811" max="12812" width="5.7265625" style="1448" customWidth="1"/>
    <col min="12813" max="12813" width="6.81640625" style="1448" customWidth="1"/>
    <col min="12814" max="12814" width="4.7265625" style="1448" customWidth="1"/>
    <col min="12815" max="12815" width="1.54296875" style="1448" customWidth="1"/>
    <col min="12816" max="12816" width="4.7265625" style="1448" customWidth="1"/>
    <col min="12817" max="12817" width="5.7265625" style="1448" customWidth="1"/>
    <col min="12818" max="12819" width="5.26953125" style="1448" customWidth="1"/>
    <col min="12820" max="12820" width="4.81640625" style="1448" customWidth="1"/>
    <col min="12821" max="12821" width="0.26953125" style="1448" customWidth="1"/>
    <col min="12822" max="13055" width="5.26953125" style="1448"/>
    <col min="13056" max="13056" width="2.7265625" style="1448" customWidth="1"/>
    <col min="13057" max="13057" width="4.54296875" style="1448" customWidth="1"/>
    <col min="13058" max="13059" width="5.7265625" style="1448" customWidth="1"/>
    <col min="13060" max="13060" width="8.453125" style="1448" customWidth="1"/>
    <col min="13061" max="13061" width="5.26953125" style="1448" customWidth="1"/>
    <col min="13062" max="13062" width="4.7265625" style="1448" customWidth="1"/>
    <col min="13063" max="13063" width="5.26953125" style="1448" customWidth="1"/>
    <col min="13064" max="13065" width="3.81640625" style="1448" customWidth="1"/>
    <col min="13066" max="13066" width="5.26953125" style="1448" customWidth="1"/>
    <col min="13067" max="13068" width="5.7265625" style="1448" customWidth="1"/>
    <col min="13069" max="13069" width="6.81640625" style="1448" customWidth="1"/>
    <col min="13070" max="13070" width="4.7265625" style="1448" customWidth="1"/>
    <col min="13071" max="13071" width="1.54296875" style="1448" customWidth="1"/>
    <col min="13072" max="13072" width="4.7265625" style="1448" customWidth="1"/>
    <col min="13073" max="13073" width="5.7265625" style="1448" customWidth="1"/>
    <col min="13074" max="13075" width="5.26953125" style="1448" customWidth="1"/>
    <col min="13076" max="13076" width="4.81640625" style="1448" customWidth="1"/>
    <col min="13077" max="13077" width="0.26953125" style="1448" customWidth="1"/>
    <col min="13078" max="13311" width="5.26953125" style="1448"/>
    <col min="13312" max="13312" width="2.7265625" style="1448" customWidth="1"/>
    <col min="13313" max="13313" width="4.54296875" style="1448" customWidth="1"/>
    <col min="13314" max="13315" width="5.7265625" style="1448" customWidth="1"/>
    <col min="13316" max="13316" width="8.453125" style="1448" customWidth="1"/>
    <col min="13317" max="13317" width="5.26953125" style="1448" customWidth="1"/>
    <col min="13318" max="13318" width="4.7265625" style="1448" customWidth="1"/>
    <col min="13319" max="13319" width="5.26953125" style="1448" customWidth="1"/>
    <col min="13320" max="13321" width="3.81640625" style="1448" customWidth="1"/>
    <col min="13322" max="13322" width="5.26953125" style="1448" customWidth="1"/>
    <col min="13323" max="13324" width="5.7265625" style="1448" customWidth="1"/>
    <col min="13325" max="13325" width="6.81640625" style="1448" customWidth="1"/>
    <col min="13326" max="13326" width="4.7265625" style="1448" customWidth="1"/>
    <col min="13327" max="13327" width="1.54296875" style="1448" customWidth="1"/>
    <col min="13328" max="13328" width="4.7265625" style="1448" customWidth="1"/>
    <col min="13329" max="13329" width="5.7265625" style="1448" customWidth="1"/>
    <col min="13330" max="13331" width="5.26953125" style="1448" customWidth="1"/>
    <col min="13332" max="13332" width="4.81640625" style="1448" customWidth="1"/>
    <col min="13333" max="13333" width="0.26953125" style="1448" customWidth="1"/>
    <col min="13334" max="13567" width="5.26953125" style="1448"/>
    <col min="13568" max="13568" width="2.7265625" style="1448" customWidth="1"/>
    <col min="13569" max="13569" width="4.54296875" style="1448" customWidth="1"/>
    <col min="13570" max="13571" width="5.7265625" style="1448" customWidth="1"/>
    <col min="13572" max="13572" width="8.453125" style="1448" customWidth="1"/>
    <col min="13573" max="13573" width="5.26953125" style="1448" customWidth="1"/>
    <col min="13574" max="13574" width="4.7265625" style="1448" customWidth="1"/>
    <col min="13575" max="13575" width="5.26953125" style="1448" customWidth="1"/>
    <col min="13576" max="13577" width="3.81640625" style="1448" customWidth="1"/>
    <col min="13578" max="13578" width="5.26953125" style="1448" customWidth="1"/>
    <col min="13579" max="13580" width="5.7265625" style="1448" customWidth="1"/>
    <col min="13581" max="13581" width="6.81640625" style="1448" customWidth="1"/>
    <col min="13582" max="13582" width="4.7265625" style="1448" customWidth="1"/>
    <col min="13583" max="13583" width="1.54296875" style="1448" customWidth="1"/>
    <col min="13584" max="13584" width="4.7265625" style="1448" customWidth="1"/>
    <col min="13585" max="13585" width="5.7265625" style="1448" customWidth="1"/>
    <col min="13586" max="13587" width="5.26953125" style="1448" customWidth="1"/>
    <col min="13588" max="13588" width="4.81640625" style="1448" customWidth="1"/>
    <col min="13589" max="13589" width="0.26953125" style="1448" customWidth="1"/>
    <col min="13590" max="13823" width="5.26953125" style="1448"/>
    <col min="13824" max="13824" width="2.7265625" style="1448" customWidth="1"/>
    <col min="13825" max="13825" width="4.54296875" style="1448" customWidth="1"/>
    <col min="13826" max="13827" width="5.7265625" style="1448" customWidth="1"/>
    <col min="13828" max="13828" width="8.453125" style="1448" customWidth="1"/>
    <col min="13829" max="13829" width="5.26953125" style="1448" customWidth="1"/>
    <col min="13830" max="13830" width="4.7265625" style="1448" customWidth="1"/>
    <col min="13831" max="13831" width="5.26953125" style="1448" customWidth="1"/>
    <col min="13832" max="13833" width="3.81640625" style="1448" customWidth="1"/>
    <col min="13834" max="13834" width="5.26953125" style="1448" customWidth="1"/>
    <col min="13835" max="13836" width="5.7265625" style="1448" customWidth="1"/>
    <col min="13837" max="13837" width="6.81640625" style="1448" customWidth="1"/>
    <col min="13838" max="13838" width="4.7265625" style="1448" customWidth="1"/>
    <col min="13839" max="13839" width="1.54296875" style="1448" customWidth="1"/>
    <col min="13840" max="13840" width="4.7265625" style="1448" customWidth="1"/>
    <col min="13841" max="13841" width="5.7265625" style="1448" customWidth="1"/>
    <col min="13842" max="13843" width="5.26953125" style="1448" customWidth="1"/>
    <col min="13844" max="13844" width="4.81640625" style="1448" customWidth="1"/>
    <col min="13845" max="13845" width="0.26953125" style="1448" customWidth="1"/>
    <col min="13846" max="14079" width="5.26953125" style="1448"/>
    <col min="14080" max="14080" width="2.7265625" style="1448" customWidth="1"/>
    <col min="14081" max="14081" width="4.54296875" style="1448" customWidth="1"/>
    <col min="14082" max="14083" width="5.7265625" style="1448" customWidth="1"/>
    <col min="14084" max="14084" width="8.453125" style="1448" customWidth="1"/>
    <col min="14085" max="14085" width="5.26953125" style="1448" customWidth="1"/>
    <col min="14086" max="14086" width="4.7265625" style="1448" customWidth="1"/>
    <col min="14087" max="14087" width="5.26953125" style="1448" customWidth="1"/>
    <col min="14088" max="14089" width="3.81640625" style="1448" customWidth="1"/>
    <col min="14090" max="14090" width="5.26953125" style="1448" customWidth="1"/>
    <col min="14091" max="14092" width="5.7265625" style="1448" customWidth="1"/>
    <col min="14093" max="14093" width="6.81640625" style="1448" customWidth="1"/>
    <col min="14094" max="14094" width="4.7265625" style="1448" customWidth="1"/>
    <col min="14095" max="14095" width="1.54296875" style="1448" customWidth="1"/>
    <col min="14096" max="14096" width="4.7265625" style="1448" customWidth="1"/>
    <col min="14097" max="14097" width="5.7265625" style="1448" customWidth="1"/>
    <col min="14098" max="14099" width="5.26953125" style="1448" customWidth="1"/>
    <col min="14100" max="14100" width="4.81640625" style="1448" customWidth="1"/>
    <col min="14101" max="14101" width="0.26953125" style="1448" customWidth="1"/>
    <col min="14102" max="14335" width="5.26953125" style="1448"/>
    <col min="14336" max="14336" width="2.7265625" style="1448" customWidth="1"/>
    <col min="14337" max="14337" width="4.54296875" style="1448" customWidth="1"/>
    <col min="14338" max="14339" width="5.7265625" style="1448" customWidth="1"/>
    <col min="14340" max="14340" width="8.453125" style="1448" customWidth="1"/>
    <col min="14341" max="14341" width="5.26953125" style="1448" customWidth="1"/>
    <col min="14342" max="14342" width="4.7265625" style="1448" customWidth="1"/>
    <col min="14343" max="14343" width="5.26953125" style="1448" customWidth="1"/>
    <col min="14344" max="14345" width="3.81640625" style="1448" customWidth="1"/>
    <col min="14346" max="14346" width="5.26953125" style="1448" customWidth="1"/>
    <col min="14347" max="14348" width="5.7265625" style="1448" customWidth="1"/>
    <col min="14349" max="14349" width="6.81640625" style="1448" customWidth="1"/>
    <col min="14350" max="14350" width="4.7265625" style="1448" customWidth="1"/>
    <col min="14351" max="14351" width="1.54296875" style="1448" customWidth="1"/>
    <col min="14352" max="14352" width="4.7265625" style="1448" customWidth="1"/>
    <col min="14353" max="14353" width="5.7265625" style="1448" customWidth="1"/>
    <col min="14354" max="14355" width="5.26953125" style="1448" customWidth="1"/>
    <col min="14356" max="14356" width="4.81640625" style="1448" customWidth="1"/>
    <col min="14357" max="14357" width="0.26953125" style="1448" customWidth="1"/>
    <col min="14358" max="14591" width="5.26953125" style="1448"/>
    <col min="14592" max="14592" width="2.7265625" style="1448" customWidth="1"/>
    <col min="14593" max="14593" width="4.54296875" style="1448" customWidth="1"/>
    <col min="14594" max="14595" width="5.7265625" style="1448" customWidth="1"/>
    <col min="14596" max="14596" width="8.453125" style="1448" customWidth="1"/>
    <col min="14597" max="14597" width="5.26953125" style="1448" customWidth="1"/>
    <col min="14598" max="14598" width="4.7265625" style="1448" customWidth="1"/>
    <col min="14599" max="14599" width="5.26953125" style="1448" customWidth="1"/>
    <col min="14600" max="14601" width="3.81640625" style="1448" customWidth="1"/>
    <col min="14602" max="14602" width="5.26953125" style="1448" customWidth="1"/>
    <col min="14603" max="14604" width="5.7265625" style="1448" customWidth="1"/>
    <col min="14605" max="14605" width="6.81640625" style="1448" customWidth="1"/>
    <col min="14606" max="14606" width="4.7265625" style="1448" customWidth="1"/>
    <col min="14607" max="14607" width="1.54296875" style="1448" customWidth="1"/>
    <col min="14608" max="14608" width="4.7265625" style="1448" customWidth="1"/>
    <col min="14609" max="14609" width="5.7265625" style="1448" customWidth="1"/>
    <col min="14610" max="14611" width="5.26953125" style="1448" customWidth="1"/>
    <col min="14612" max="14612" width="4.81640625" style="1448" customWidth="1"/>
    <col min="14613" max="14613" width="0.26953125" style="1448" customWidth="1"/>
    <col min="14614" max="14847" width="5.26953125" style="1448"/>
    <col min="14848" max="14848" width="2.7265625" style="1448" customWidth="1"/>
    <col min="14849" max="14849" width="4.54296875" style="1448" customWidth="1"/>
    <col min="14850" max="14851" width="5.7265625" style="1448" customWidth="1"/>
    <col min="14852" max="14852" width="8.453125" style="1448" customWidth="1"/>
    <col min="14853" max="14853" width="5.26953125" style="1448" customWidth="1"/>
    <col min="14854" max="14854" width="4.7265625" style="1448" customWidth="1"/>
    <col min="14855" max="14855" width="5.26953125" style="1448" customWidth="1"/>
    <col min="14856" max="14857" width="3.81640625" style="1448" customWidth="1"/>
    <col min="14858" max="14858" width="5.26953125" style="1448" customWidth="1"/>
    <col min="14859" max="14860" width="5.7265625" style="1448" customWidth="1"/>
    <col min="14861" max="14861" width="6.81640625" style="1448" customWidth="1"/>
    <col min="14862" max="14862" width="4.7265625" style="1448" customWidth="1"/>
    <col min="14863" max="14863" width="1.54296875" style="1448" customWidth="1"/>
    <col min="14864" max="14864" width="4.7265625" style="1448" customWidth="1"/>
    <col min="14865" max="14865" width="5.7265625" style="1448" customWidth="1"/>
    <col min="14866" max="14867" width="5.26953125" style="1448" customWidth="1"/>
    <col min="14868" max="14868" width="4.81640625" style="1448" customWidth="1"/>
    <col min="14869" max="14869" width="0.26953125" style="1448" customWidth="1"/>
    <col min="14870" max="15103" width="5.26953125" style="1448"/>
    <col min="15104" max="15104" width="2.7265625" style="1448" customWidth="1"/>
    <col min="15105" max="15105" width="4.54296875" style="1448" customWidth="1"/>
    <col min="15106" max="15107" width="5.7265625" style="1448" customWidth="1"/>
    <col min="15108" max="15108" width="8.453125" style="1448" customWidth="1"/>
    <col min="15109" max="15109" width="5.26953125" style="1448" customWidth="1"/>
    <col min="15110" max="15110" width="4.7265625" style="1448" customWidth="1"/>
    <col min="15111" max="15111" width="5.26953125" style="1448" customWidth="1"/>
    <col min="15112" max="15113" width="3.81640625" style="1448" customWidth="1"/>
    <col min="15114" max="15114" width="5.26953125" style="1448" customWidth="1"/>
    <col min="15115" max="15116" width="5.7265625" style="1448" customWidth="1"/>
    <col min="15117" max="15117" width="6.81640625" style="1448" customWidth="1"/>
    <col min="15118" max="15118" width="4.7265625" style="1448" customWidth="1"/>
    <col min="15119" max="15119" width="1.54296875" style="1448" customWidth="1"/>
    <col min="15120" max="15120" width="4.7265625" style="1448" customWidth="1"/>
    <col min="15121" max="15121" width="5.7265625" style="1448" customWidth="1"/>
    <col min="15122" max="15123" width="5.26953125" style="1448" customWidth="1"/>
    <col min="15124" max="15124" width="4.81640625" style="1448" customWidth="1"/>
    <col min="15125" max="15125" width="0.26953125" style="1448" customWidth="1"/>
    <col min="15126" max="15359" width="5.26953125" style="1448"/>
    <col min="15360" max="15360" width="2.7265625" style="1448" customWidth="1"/>
    <col min="15361" max="15361" width="4.54296875" style="1448" customWidth="1"/>
    <col min="15362" max="15363" width="5.7265625" style="1448" customWidth="1"/>
    <col min="15364" max="15364" width="8.453125" style="1448" customWidth="1"/>
    <col min="15365" max="15365" width="5.26953125" style="1448" customWidth="1"/>
    <col min="15366" max="15366" width="4.7265625" style="1448" customWidth="1"/>
    <col min="15367" max="15367" width="5.26953125" style="1448" customWidth="1"/>
    <col min="15368" max="15369" width="3.81640625" style="1448" customWidth="1"/>
    <col min="15370" max="15370" width="5.26953125" style="1448" customWidth="1"/>
    <col min="15371" max="15372" width="5.7265625" style="1448" customWidth="1"/>
    <col min="15373" max="15373" width="6.81640625" style="1448" customWidth="1"/>
    <col min="15374" max="15374" width="4.7265625" style="1448" customWidth="1"/>
    <col min="15375" max="15375" width="1.54296875" style="1448" customWidth="1"/>
    <col min="15376" max="15376" width="4.7265625" style="1448" customWidth="1"/>
    <col min="15377" max="15377" width="5.7265625" style="1448" customWidth="1"/>
    <col min="15378" max="15379" width="5.26953125" style="1448" customWidth="1"/>
    <col min="15380" max="15380" width="4.81640625" style="1448" customWidth="1"/>
    <col min="15381" max="15381" width="0.26953125" style="1448" customWidth="1"/>
    <col min="15382" max="15615" width="5.26953125" style="1448"/>
    <col min="15616" max="15616" width="2.7265625" style="1448" customWidth="1"/>
    <col min="15617" max="15617" width="4.54296875" style="1448" customWidth="1"/>
    <col min="15618" max="15619" width="5.7265625" style="1448" customWidth="1"/>
    <col min="15620" max="15620" width="8.453125" style="1448" customWidth="1"/>
    <col min="15621" max="15621" width="5.26953125" style="1448" customWidth="1"/>
    <col min="15622" max="15622" width="4.7265625" style="1448" customWidth="1"/>
    <col min="15623" max="15623" width="5.26953125" style="1448" customWidth="1"/>
    <col min="15624" max="15625" width="3.81640625" style="1448" customWidth="1"/>
    <col min="15626" max="15626" width="5.26953125" style="1448" customWidth="1"/>
    <col min="15627" max="15628" width="5.7265625" style="1448" customWidth="1"/>
    <col min="15629" max="15629" width="6.81640625" style="1448" customWidth="1"/>
    <col min="15630" max="15630" width="4.7265625" style="1448" customWidth="1"/>
    <col min="15631" max="15631" width="1.54296875" style="1448" customWidth="1"/>
    <col min="15632" max="15632" width="4.7265625" style="1448" customWidth="1"/>
    <col min="15633" max="15633" width="5.7265625" style="1448" customWidth="1"/>
    <col min="15634" max="15635" width="5.26953125" style="1448" customWidth="1"/>
    <col min="15636" max="15636" width="4.81640625" style="1448" customWidth="1"/>
    <col min="15637" max="15637" width="0.26953125" style="1448" customWidth="1"/>
    <col min="15638" max="15871" width="5.26953125" style="1448"/>
    <col min="15872" max="15872" width="2.7265625" style="1448" customWidth="1"/>
    <col min="15873" max="15873" width="4.54296875" style="1448" customWidth="1"/>
    <col min="15874" max="15875" width="5.7265625" style="1448" customWidth="1"/>
    <col min="15876" max="15876" width="8.453125" style="1448" customWidth="1"/>
    <col min="15877" max="15877" width="5.26953125" style="1448" customWidth="1"/>
    <col min="15878" max="15878" width="4.7265625" style="1448" customWidth="1"/>
    <col min="15879" max="15879" width="5.26953125" style="1448" customWidth="1"/>
    <col min="15880" max="15881" width="3.81640625" style="1448" customWidth="1"/>
    <col min="15882" max="15882" width="5.26953125" style="1448" customWidth="1"/>
    <col min="15883" max="15884" width="5.7265625" style="1448" customWidth="1"/>
    <col min="15885" max="15885" width="6.81640625" style="1448" customWidth="1"/>
    <col min="15886" max="15886" width="4.7265625" style="1448" customWidth="1"/>
    <col min="15887" max="15887" width="1.54296875" style="1448" customWidth="1"/>
    <col min="15888" max="15888" width="4.7265625" style="1448" customWidth="1"/>
    <col min="15889" max="15889" width="5.7265625" style="1448" customWidth="1"/>
    <col min="15890" max="15891" width="5.26953125" style="1448" customWidth="1"/>
    <col min="15892" max="15892" width="4.81640625" style="1448" customWidth="1"/>
    <col min="15893" max="15893" width="0.26953125" style="1448" customWidth="1"/>
    <col min="15894" max="16127" width="5.26953125" style="1448"/>
    <col min="16128" max="16128" width="2.7265625" style="1448" customWidth="1"/>
    <col min="16129" max="16129" width="4.54296875" style="1448" customWidth="1"/>
    <col min="16130" max="16131" width="5.7265625" style="1448" customWidth="1"/>
    <col min="16132" max="16132" width="8.453125" style="1448" customWidth="1"/>
    <col min="16133" max="16133" width="5.26953125" style="1448" customWidth="1"/>
    <col min="16134" max="16134" width="4.7265625" style="1448" customWidth="1"/>
    <col min="16135" max="16135" width="5.26953125" style="1448" customWidth="1"/>
    <col min="16136" max="16137" width="3.81640625" style="1448" customWidth="1"/>
    <col min="16138" max="16138" width="5.26953125" style="1448" customWidth="1"/>
    <col min="16139" max="16140" width="5.7265625" style="1448" customWidth="1"/>
    <col min="16141" max="16141" width="6.81640625" style="1448" customWidth="1"/>
    <col min="16142" max="16142" width="4.7265625" style="1448" customWidth="1"/>
    <col min="16143" max="16143" width="1.54296875" style="1448" customWidth="1"/>
    <col min="16144" max="16144" width="4.7265625" style="1448" customWidth="1"/>
    <col min="16145" max="16145" width="5.7265625" style="1448" customWidth="1"/>
    <col min="16146" max="16147" width="5.26953125" style="1448" customWidth="1"/>
    <col min="16148" max="16148" width="4.81640625" style="1448" customWidth="1"/>
    <col min="16149" max="16149" width="0.26953125" style="1448" customWidth="1"/>
    <col min="16150" max="16384" width="5.26953125" style="1448"/>
  </cols>
  <sheetData>
    <row r="1" spans="1:54" s="1032" customFormat="1" ht="9" customHeight="1">
      <c r="A1" s="2557"/>
      <c r="B1" s="2558"/>
      <c r="C1" s="2558"/>
      <c r="D1" s="2558"/>
      <c r="E1" s="2561" t="s">
        <v>0</v>
      </c>
      <c r="F1" s="2561"/>
      <c r="G1" s="2561"/>
      <c r="H1" s="2561"/>
      <c r="I1" s="2561"/>
      <c r="J1" s="2561"/>
      <c r="K1" s="2561"/>
      <c r="L1" s="2561"/>
      <c r="M1" s="2561"/>
      <c r="N1" s="2561"/>
      <c r="O1" s="2561"/>
      <c r="P1" s="2561"/>
      <c r="Q1" s="2561"/>
      <c r="R1" s="2561"/>
      <c r="S1" s="2561"/>
      <c r="T1" s="2561"/>
      <c r="U1" s="2562"/>
      <c r="V1" s="1443" t="b">
        <v>1</v>
      </c>
      <c r="W1" s="1443"/>
      <c r="X1" s="1443"/>
      <c r="Y1" s="1443"/>
      <c r="Z1" s="1443"/>
      <c r="AA1" s="1443"/>
      <c r="AB1" s="1443"/>
      <c r="AC1" s="1443"/>
      <c r="AD1" s="1443"/>
      <c r="AE1" s="1443"/>
      <c r="AF1" s="1443"/>
      <c r="AG1" s="1443"/>
      <c r="AH1" s="1443"/>
      <c r="AI1" s="1443"/>
      <c r="AJ1" s="1443"/>
      <c r="AK1" s="1443"/>
      <c r="AL1" s="1443"/>
      <c r="AM1" s="1443"/>
      <c r="AN1" s="1443"/>
      <c r="AO1" s="1443"/>
      <c r="AP1" s="1443"/>
      <c r="AQ1" s="1443"/>
      <c r="AR1" s="1443"/>
      <c r="AS1" s="1443"/>
      <c r="AT1" s="1443"/>
      <c r="AU1" s="1443"/>
      <c r="AV1" s="1443"/>
      <c r="AW1" s="1443"/>
      <c r="AX1" s="1443"/>
      <c r="AY1" s="1443"/>
      <c r="AZ1" s="1443"/>
      <c r="BA1" s="1443"/>
      <c r="BB1" s="1443"/>
    </row>
    <row r="2" spans="1:54" s="1032" customFormat="1" ht="14.25" customHeight="1">
      <c r="A2" s="2559"/>
      <c r="B2" s="2560"/>
      <c r="C2" s="2560"/>
      <c r="D2" s="2560"/>
      <c r="E2" s="2563"/>
      <c r="F2" s="2563"/>
      <c r="G2" s="2563"/>
      <c r="H2" s="2563"/>
      <c r="I2" s="2563"/>
      <c r="J2" s="2563"/>
      <c r="K2" s="2563"/>
      <c r="L2" s="2563"/>
      <c r="M2" s="2563"/>
      <c r="N2" s="2563"/>
      <c r="O2" s="2563"/>
      <c r="P2" s="2563"/>
      <c r="Q2" s="2563"/>
      <c r="R2" s="2563"/>
      <c r="S2" s="2563"/>
      <c r="T2" s="2563"/>
      <c r="U2" s="2564"/>
      <c r="V2" s="1443"/>
      <c r="W2" s="1443"/>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c r="BA2" s="1443"/>
      <c r="BB2" s="1443"/>
    </row>
    <row r="3" spans="1:54" s="1032" customFormat="1" ht="14.25" customHeight="1" thickBot="1">
      <c r="A3" s="2559"/>
      <c r="B3" s="2560"/>
      <c r="C3" s="2560"/>
      <c r="D3" s="2560"/>
      <c r="E3" s="2563"/>
      <c r="F3" s="2563"/>
      <c r="G3" s="2563"/>
      <c r="H3" s="2563"/>
      <c r="I3" s="2563"/>
      <c r="J3" s="2563"/>
      <c r="K3" s="2563"/>
      <c r="L3" s="2563"/>
      <c r="M3" s="2563"/>
      <c r="N3" s="2563"/>
      <c r="O3" s="2563"/>
      <c r="P3" s="2563"/>
      <c r="Q3" s="2563"/>
      <c r="R3" s="2563"/>
      <c r="S3" s="2563"/>
      <c r="T3" s="2563"/>
      <c r="U3" s="2564"/>
      <c r="V3" s="1443"/>
      <c r="W3" s="1443"/>
      <c r="X3" s="1443"/>
      <c r="Y3" s="1443"/>
      <c r="Z3" s="1443"/>
      <c r="AA3" s="1443"/>
      <c r="AB3" s="1443"/>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c r="BA3" s="1443"/>
      <c r="BB3" s="1443"/>
    </row>
    <row r="4" spans="1:54" ht="14.25" customHeight="1">
      <c r="A4" s="1444"/>
      <c r="B4" s="1445" t="s">
        <v>1</v>
      </c>
      <c r="C4" s="1881"/>
      <c r="D4" s="1446"/>
      <c r="E4" s="1446"/>
      <c r="F4" s="2565"/>
      <c r="G4" s="2565"/>
      <c r="H4" s="2565"/>
      <c r="I4" s="2565"/>
      <c r="J4" s="2565"/>
      <c r="K4" s="2565"/>
      <c r="L4" s="2566" t="s">
        <v>1410</v>
      </c>
      <c r="M4" s="2566"/>
      <c r="N4" s="2566"/>
      <c r="O4" s="2565"/>
      <c r="P4" s="2565"/>
      <c r="Q4" s="2565"/>
      <c r="R4" s="2565"/>
      <c r="S4" s="2565"/>
      <c r="T4" s="2565"/>
      <c r="U4" s="2567"/>
    </row>
    <row r="5" spans="1:54" ht="14.25" customHeight="1">
      <c r="A5" s="1449"/>
      <c r="B5" s="2568" t="s">
        <v>1411</v>
      </c>
      <c r="C5" s="2568"/>
      <c r="D5" s="2568"/>
      <c r="E5" s="2568"/>
      <c r="F5" s="2549"/>
      <c r="G5" s="2549"/>
      <c r="H5" s="2549"/>
      <c r="I5" s="2549"/>
      <c r="J5" s="2549"/>
      <c r="K5" s="2549"/>
      <c r="L5" s="2569" t="s">
        <v>1412</v>
      </c>
      <c r="M5" s="2569"/>
      <c r="N5" s="2569"/>
      <c r="O5" s="1932"/>
      <c r="P5" s="1932"/>
      <c r="Q5" s="1932"/>
      <c r="R5" s="1879" t="s">
        <v>752</v>
      </c>
      <c r="S5" s="1450"/>
      <c r="T5" s="1451"/>
      <c r="U5" s="1452"/>
    </row>
    <row r="6" spans="1:54" ht="14.25" customHeight="1">
      <c r="A6" s="1449"/>
      <c r="B6" s="2568" t="s">
        <v>1413</v>
      </c>
      <c r="C6" s="2568"/>
      <c r="D6" s="2568"/>
      <c r="E6" s="2568"/>
      <c r="F6" s="2573"/>
      <c r="G6" s="2573"/>
      <c r="H6" s="2573"/>
      <c r="I6" s="2573"/>
      <c r="J6" s="2573"/>
      <c r="K6" s="2573"/>
      <c r="L6" s="2573"/>
      <c r="M6" s="2573"/>
      <c r="N6" s="2573"/>
      <c r="O6" s="2573"/>
      <c r="P6" s="2573"/>
      <c r="Q6" s="2573"/>
      <c r="R6" s="2573"/>
      <c r="S6" s="2573"/>
      <c r="T6" s="2573"/>
      <c r="U6" s="2574"/>
    </row>
    <row r="7" spans="1:54" ht="14.25" customHeight="1">
      <c r="A7" s="1449"/>
      <c r="B7" s="2568" t="s">
        <v>753</v>
      </c>
      <c r="C7" s="2568"/>
      <c r="D7" s="2568"/>
      <c r="E7" s="2568"/>
      <c r="F7" s="2573"/>
      <c r="G7" s="2573"/>
      <c r="H7" s="2573"/>
      <c r="I7" s="2573"/>
      <c r="J7" s="2573"/>
      <c r="K7" s="2573"/>
      <c r="L7" s="2573"/>
      <c r="M7" s="2573"/>
      <c r="N7" s="2573"/>
      <c r="O7" s="2573"/>
      <c r="P7" s="2573"/>
      <c r="Q7" s="1453"/>
      <c r="R7" s="1879" t="s">
        <v>754</v>
      </c>
      <c r="S7" s="2547"/>
      <c r="T7" s="2547"/>
      <c r="U7" s="2548"/>
    </row>
    <row r="8" spans="1:54" ht="14.25" customHeight="1">
      <c r="A8" s="1449"/>
      <c r="B8" s="2568" t="s">
        <v>1414</v>
      </c>
      <c r="C8" s="2568"/>
      <c r="D8" s="2568"/>
      <c r="E8" s="2568"/>
      <c r="F8" s="2573"/>
      <c r="G8" s="2573"/>
      <c r="H8" s="2573"/>
      <c r="I8" s="2573"/>
      <c r="J8" s="2573"/>
      <c r="K8" s="2573"/>
      <c r="L8" s="2573"/>
      <c r="M8" s="2573"/>
      <c r="N8" s="2573"/>
      <c r="O8" s="2573"/>
      <c r="P8" s="2573"/>
      <c r="Q8" s="1453"/>
      <c r="R8" s="1879" t="s">
        <v>754</v>
      </c>
      <c r="S8" s="2547"/>
      <c r="T8" s="2547"/>
      <c r="U8" s="2548"/>
    </row>
    <row r="9" spans="1:54" ht="14.25" customHeight="1">
      <c r="A9" s="1449"/>
      <c r="B9" s="1879" t="s">
        <v>755</v>
      </c>
      <c r="C9" s="1879"/>
      <c r="D9" s="1879"/>
      <c r="E9" s="1879"/>
      <c r="F9" s="1879"/>
      <c r="G9" s="1882"/>
      <c r="H9" s="1882"/>
      <c r="I9" s="2570"/>
      <c r="J9" s="2570"/>
      <c r="K9" s="2570"/>
      <c r="L9" s="2552" t="s">
        <v>1415</v>
      </c>
      <c r="M9" s="2552"/>
      <c r="N9" s="2552"/>
      <c r="O9" s="2549"/>
      <c r="P9" s="2549"/>
      <c r="Q9" s="2549"/>
      <c r="R9" s="2549"/>
      <c r="S9" s="2549"/>
      <c r="T9" s="2549"/>
      <c r="U9" s="2571"/>
      <c r="V9" s="1447" t="b">
        <v>0</v>
      </c>
      <c r="W9" s="1447" t="b">
        <v>0</v>
      </c>
      <c r="X9" s="1447">
        <f>V9+W9</f>
        <v>0</v>
      </c>
    </row>
    <row r="10" spans="1:54" ht="14.25" customHeight="1">
      <c r="A10" s="1449"/>
      <c r="B10" s="1879" t="s">
        <v>756</v>
      </c>
      <c r="C10" s="1879"/>
      <c r="D10" s="1879"/>
      <c r="E10" s="1879"/>
      <c r="F10" s="1879"/>
      <c r="G10" s="1882"/>
      <c r="H10" s="1882"/>
      <c r="I10" s="1882"/>
      <c r="J10" s="1882"/>
      <c r="K10" s="1882"/>
      <c r="L10" s="1454" t="s">
        <v>757</v>
      </c>
      <c r="M10" s="1454"/>
      <c r="N10" s="1454"/>
      <c r="O10" s="1455"/>
      <c r="P10" s="1455"/>
      <c r="Q10" s="1455"/>
      <c r="R10" s="1455"/>
      <c r="S10" s="1455"/>
      <c r="T10" s="1883"/>
      <c r="U10" s="1884"/>
    </row>
    <row r="11" spans="1:54" ht="14.25" customHeight="1">
      <c r="A11" s="1449"/>
      <c r="B11" s="2553" t="s">
        <v>758</v>
      </c>
      <c r="C11" s="2553"/>
      <c r="D11" s="2553"/>
      <c r="E11" s="2553"/>
      <c r="F11" s="2553"/>
      <c r="G11" s="2553"/>
      <c r="H11" s="2553"/>
      <c r="I11" s="2553"/>
      <c r="J11" s="2553"/>
      <c r="K11" s="2553"/>
      <c r="L11" s="2553"/>
      <c r="M11" s="2553"/>
      <c r="N11" s="2553"/>
      <c r="O11" s="2555"/>
      <c r="P11" s="2555"/>
      <c r="Q11" s="2555"/>
      <c r="R11" s="2555"/>
      <c r="S11" s="2555"/>
      <c r="T11" s="2555"/>
      <c r="U11" s="2572"/>
    </row>
    <row r="12" spans="1:54" ht="14.25" customHeight="1">
      <c r="A12" s="1449"/>
      <c r="B12" s="2549"/>
      <c r="C12" s="2549"/>
      <c r="D12" s="2549"/>
      <c r="E12" s="2549"/>
      <c r="F12" s="2549"/>
      <c r="G12" s="2549"/>
      <c r="H12" s="2549"/>
      <c r="I12" s="2549"/>
      <c r="J12" s="2549"/>
      <c r="K12" s="1882"/>
      <c r="L12" s="2549"/>
      <c r="M12" s="2549"/>
      <c r="N12" s="2549"/>
      <c r="O12" s="2549"/>
      <c r="P12" s="2549"/>
      <c r="Q12" s="2549"/>
      <c r="R12" s="2549"/>
      <c r="S12" s="2549"/>
      <c r="T12" s="2549"/>
      <c r="U12" s="1456"/>
      <c r="AS12" s="1448"/>
      <c r="AT12" s="1448"/>
      <c r="AU12" s="1448"/>
      <c r="AV12" s="1448"/>
      <c r="AW12" s="1448"/>
      <c r="AX12" s="1448"/>
      <c r="AY12" s="1448"/>
      <c r="AZ12" s="1448"/>
      <c r="BA12" s="1448"/>
      <c r="BB12" s="1448"/>
    </row>
    <row r="13" spans="1:54" ht="14.25" customHeight="1">
      <c r="A13" s="1449"/>
      <c r="B13" s="2552" t="s">
        <v>759</v>
      </c>
      <c r="C13" s="2552"/>
      <c r="D13" s="2552"/>
      <c r="E13" s="2552"/>
      <c r="F13" s="2552"/>
      <c r="G13" s="2552"/>
      <c r="H13" s="2552"/>
      <c r="I13" s="2552"/>
      <c r="J13" s="2552"/>
      <c r="K13" s="1882"/>
      <c r="L13" s="2552" t="s">
        <v>760</v>
      </c>
      <c r="M13" s="2552"/>
      <c r="N13" s="2552"/>
      <c r="O13" s="2552"/>
      <c r="P13" s="2552"/>
      <c r="Q13" s="2552"/>
      <c r="R13" s="2552"/>
      <c r="S13" s="2552"/>
      <c r="T13" s="2552"/>
      <c r="U13" s="1456"/>
      <c r="AS13" s="1448"/>
      <c r="AT13" s="1448"/>
      <c r="AU13" s="1448"/>
      <c r="AV13" s="1448"/>
      <c r="AW13" s="1448"/>
      <c r="AX13" s="1448"/>
      <c r="AY13" s="1448"/>
      <c r="AZ13" s="1448"/>
      <c r="BA13" s="1448"/>
      <c r="BB13" s="1448"/>
    </row>
    <row r="14" spans="1:54" ht="14.25" customHeight="1">
      <c r="A14" s="1449"/>
      <c r="B14" s="2549"/>
      <c r="C14" s="2549"/>
      <c r="D14" s="2549"/>
      <c r="E14" s="2549"/>
      <c r="F14" s="2549"/>
      <c r="G14" s="2549"/>
      <c r="H14" s="2549"/>
      <c r="I14" s="2549"/>
      <c r="J14" s="2549"/>
      <c r="K14" s="1882"/>
      <c r="L14" s="2550"/>
      <c r="M14" s="2550"/>
      <c r="N14" s="2550"/>
      <c r="O14" s="2550"/>
      <c r="P14" s="2550"/>
      <c r="Q14" s="2550"/>
      <c r="R14" s="2550"/>
      <c r="S14" s="2550"/>
      <c r="T14" s="2550"/>
      <c r="U14" s="1456"/>
      <c r="AS14" s="1448"/>
      <c r="AT14" s="1448"/>
      <c r="AU14" s="1448"/>
      <c r="AV14" s="1448"/>
      <c r="AW14" s="1448"/>
      <c r="AX14" s="1448"/>
      <c r="AY14" s="1448"/>
      <c r="AZ14" s="1448"/>
      <c r="BA14" s="1448"/>
      <c r="BB14" s="1448"/>
    </row>
    <row r="15" spans="1:54" ht="14.25" customHeight="1">
      <c r="A15" s="1449"/>
      <c r="B15" s="2551" t="s">
        <v>761</v>
      </c>
      <c r="C15" s="2551"/>
      <c r="D15" s="2551"/>
      <c r="E15" s="2551"/>
      <c r="F15" s="2551"/>
      <c r="G15" s="2551"/>
      <c r="H15" s="2551"/>
      <c r="I15" s="2551"/>
      <c r="J15" s="2551"/>
      <c r="K15" s="1882"/>
      <c r="L15" s="2552" t="s">
        <v>762</v>
      </c>
      <c r="M15" s="2552"/>
      <c r="N15" s="2552"/>
      <c r="O15" s="2552"/>
      <c r="P15" s="2552"/>
      <c r="Q15" s="2552"/>
      <c r="R15" s="2552"/>
      <c r="S15" s="2552"/>
      <c r="T15" s="2552"/>
      <c r="U15" s="1456"/>
      <c r="AS15" s="1448"/>
      <c r="AT15" s="1448"/>
      <c r="AU15" s="1448"/>
      <c r="AV15" s="1448"/>
      <c r="AW15" s="1448"/>
      <c r="AX15" s="1448"/>
      <c r="AY15" s="1448"/>
      <c r="AZ15" s="1448"/>
      <c r="BA15" s="1448"/>
      <c r="BB15" s="1448"/>
    </row>
    <row r="16" spans="1:54" ht="14.25" customHeight="1">
      <c r="A16" s="1449"/>
      <c r="B16" s="2549"/>
      <c r="C16" s="2549"/>
      <c r="D16" s="2554"/>
      <c r="E16" s="2554"/>
      <c r="F16" s="2549"/>
      <c r="G16" s="2549"/>
      <c r="H16" s="2556"/>
      <c r="I16" s="2556"/>
      <c r="J16" s="2556"/>
      <c r="K16" s="1882"/>
      <c r="L16" s="2555"/>
      <c r="M16" s="2555"/>
      <c r="N16" s="2555"/>
      <c r="O16" s="2555"/>
      <c r="P16" s="2555"/>
      <c r="Q16" s="2555"/>
      <c r="R16" s="2555"/>
      <c r="S16" s="2555"/>
      <c r="T16" s="2555"/>
      <c r="U16" s="1456"/>
      <c r="AS16" s="1448"/>
      <c r="AT16" s="1448"/>
      <c r="AU16" s="1448"/>
      <c r="AV16" s="1448"/>
      <c r="AW16" s="1448"/>
      <c r="AX16" s="1448"/>
      <c r="AY16" s="1448"/>
      <c r="AZ16" s="1448"/>
      <c r="BA16" s="1448"/>
      <c r="BB16" s="1448"/>
    </row>
    <row r="17" spans="1:54" s="1460" customFormat="1" ht="14.25" customHeight="1">
      <c r="A17" s="1457"/>
      <c r="B17" s="1458" t="s">
        <v>763</v>
      </c>
      <c r="C17" s="1458"/>
      <c r="D17" s="1458" t="s">
        <v>764</v>
      </c>
      <c r="E17" s="1458"/>
      <c r="F17" s="1458" t="s">
        <v>765</v>
      </c>
      <c r="G17" s="1458"/>
      <c r="H17" s="1458"/>
      <c r="I17" s="1458" t="s">
        <v>766</v>
      </c>
      <c r="J17" s="1458"/>
      <c r="K17" s="1882"/>
      <c r="L17" s="2555"/>
      <c r="M17" s="2555"/>
      <c r="N17" s="2555"/>
      <c r="O17" s="2555"/>
      <c r="P17" s="2555"/>
      <c r="Q17" s="2555"/>
      <c r="R17" s="2555"/>
      <c r="S17" s="2555"/>
      <c r="T17" s="2555"/>
      <c r="U17" s="1456"/>
      <c r="V17" s="1459"/>
      <c r="W17" s="1459"/>
      <c r="X17" s="1459"/>
      <c r="Y17" s="1459"/>
      <c r="Z17" s="1459"/>
      <c r="AA17" s="1459"/>
      <c r="AB17" s="1459"/>
      <c r="AC17" s="1459"/>
      <c r="AD17" s="1459"/>
      <c r="AE17" s="1459"/>
      <c r="AF17" s="1459"/>
      <c r="AG17" s="1459"/>
      <c r="AH17" s="1459"/>
      <c r="AI17" s="1459"/>
      <c r="AJ17" s="1459"/>
      <c r="AK17" s="1459"/>
      <c r="AL17" s="1459"/>
      <c r="AM17" s="1459"/>
      <c r="AN17" s="1459"/>
      <c r="AO17" s="1459"/>
      <c r="AP17" s="1459"/>
      <c r="AQ17" s="1459"/>
      <c r="AR17" s="1459"/>
    </row>
    <row r="18" spans="1:54" ht="14.25" customHeight="1">
      <c r="A18" s="1449"/>
      <c r="B18" s="1461" t="s">
        <v>767</v>
      </c>
      <c r="C18" s="1461"/>
      <c r="D18" s="1461"/>
      <c r="E18" s="1461"/>
      <c r="F18" s="1461"/>
      <c r="G18" s="1461"/>
      <c r="H18" s="1461"/>
      <c r="I18" s="1461"/>
      <c r="J18" s="1461"/>
      <c r="K18" s="1461"/>
      <c r="L18" s="2553" t="s">
        <v>768</v>
      </c>
      <c r="M18" s="2553"/>
      <c r="N18" s="2553"/>
      <c r="O18" s="2553"/>
      <c r="P18" s="2553"/>
      <c r="Q18" s="2553"/>
      <c r="R18" s="2553"/>
      <c r="S18" s="2553"/>
      <c r="T18" s="2553"/>
      <c r="U18" s="1462"/>
    </row>
    <row r="19" spans="1:54" ht="14.25" customHeight="1">
      <c r="A19" s="1449"/>
      <c r="B19" s="2549"/>
      <c r="C19" s="2549"/>
      <c r="D19" s="2549"/>
      <c r="E19" s="2549"/>
      <c r="F19" s="2549"/>
      <c r="G19" s="2549"/>
      <c r="H19" s="2549"/>
      <c r="I19" s="2549"/>
      <c r="J19" s="2549"/>
      <c r="K19" s="1882"/>
      <c r="L19" s="2549"/>
      <c r="M19" s="2549"/>
      <c r="N19" s="2549"/>
      <c r="O19" s="2549"/>
      <c r="P19" s="2549"/>
      <c r="Q19" s="2549"/>
      <c r="R19" s="2549"/>
      <c r="S19" s="2549"/>
      <c r="T19" s="2549"/>
      <c r="U19" s="1456"/>
    </row>
    <row r="20" spans="1:54" ht="14.25" customHeight="1">
      <c r="A20" s="1449"/>
      <c r="B20" s="2552" t="s">
        <v>769</v>
      </c>
      <c r="C20" s="2552"/>
      <c r="D20" s="2552"/>
      <c r="E20" s="2552"/>
      <c r="F20" s="2552"/>
      <c r="G20" s="2552"/>
      <c r="H20" s="2552"/>
      <c r="I20" s="2552"/>
      <c r="J20" s="2552"/>
      <c r="K20" s="1882"/>
      <c r="L20" s="2552" t="s">
        <v>770</v>
      </c>
      <c r="M20" s="2552"/>
      <c r="N20" s="2552"/>
      <c r="O20" s="2552"/>
      <c r="P20" s="2552"/>
      <c r="Q20" s="2552"/>
      <c r="R20" s="2552"/>
      <c r="S20" s="2552"/>
      <c r="T20" s="2552"/>
      <c r="U20" s="1456"/>
    </row>
    <row r="21" spans="1:54" s="1465" customFormat="1" ht="14.25" customHeight="1">
      <c r="A21" s="1449"/>
      <c r="B21" s="1880" t="s">
        <v>1416</v>
      </c>
      <c r="C21" s="1882"/>
      <c r="D21" s="1882"/>
      <c r="E21" s="1882"/>
      <c r="F21" s="1463"/>
      <c r="G21" s="1882"/>
      <c r="H21" s="2580"/>
      <c r="I21" s="2580"/>
      <c r="J21" s="2580"/>
      <c r="K21" s="1464"/>
      <c r="L21" s="2553" t="s">
        <v>771</v>
      </c>
      <c r="M21" s="2553"/>
      <c r="N21" s="2553"/>
      <c r="O21" s="2553"/>
      <c r="P21" s="2581"/>
      <c r="Q21" s="2581"/>
      <c r="R21" s="2581"/>
      <c r="S21" s="2581"/>
      <c r="T21" s="2581"/>
      <c r="U21" s="1456"/>
      <c r="V21" s="1447"/>
      <c r="W21" s="1447"/>
      <c r="X21" s="1447"/>
      <c r="Y21" s="1447"/>
      <c r="Z21" s="1447"/>
      <c r="AA21" s="1447"/>
      <c r="AB21" s="1447"/>
      <c r="AC21" s="1447"/>
      <c r="AD21" s="1447"/>
      <c r="AE21" s="1447"/>
      <c r="AF21" s="1447"/>
      <c r="AG21" s="1447"/>
      <c r="AH21" s="1447"/>
      <c r="AI21" s="1447"/>
      <c r="AJ21" s="1447"/>
      <c r="AK21" s="1447"/>
      <c r="AL21" s="1447"/>
      <c r="AM21" s="1447"/>
      <c r="AN21" s="1447"/>
      <c r="AO21" s="1447"/>
      <c r="AP21" s="1447"/>
      <c r="AQ21" s="1447"/>
      <c r="AR21" s="1447"/>
      <c r="AS21" s="1447"/>
      <c r="AT21" s="1447"/>
      <c r="AU21" s="1447"/>
      <c r="AV21" s="1447"/>
      <c r="AW21" s="1447"/>
      <c r="AX21" s="1447"/>
      <c r="AY21" s="1447"/>
      <c r="AZ21" s="1447"/>
      <c r="BA21" s="1447"/>
      <c r="BB21" s="1447"/>
    </row>
    <row r="22" spans="1:54" ht="10.5" customHeight="1">
      <c r="A22" s="1449"/>
      <c r="B22" s="1879"/>
      <c r="C22" s="1879"/>
      <c r="D22" s="1879"/>
      <c r="E22" s="1879"/>
      <c r="F22" s="1879"/>
      <c r="G22" s="1879"/>
      <c r="H22" s="2570" t="s">
        <v>2</v>
      </c>
      <c r="I22" s="2570"/>
      <c r="J22" s="2570"/>
      <c r="K22" s="1882"/>
      <c r="L22" s="1882"/>
      <c r="M22" s="1882"/>
      <c r="N22" s="1882"/>
      <c r="O22" s="1882"/>
      <c r="P22" s="2570" t="s">
        <v>772</v>
      </c>
      <c r="Q22" s="2570"/>
      <c r="R22" s="2570"/>
      <c r="S22" s="2570"/>
      <c r="T22" s="2570"/>
      <c r="U22" s="1456"/>
    </row>
    <row r="23" spans="1:54" s="1465" customFormat="1" ht="14.25" customHeight="1">
      <c r="A23" s="1449"/>
      <c r="B23" s="2553" t="s">
        <v>773</v>
      </c>
      <c r="C23" s="2553"/>
      <c r="D23" s="2553"/>
      <c r="E23" s="2553"/>
      <c r="F23" s="2553"/>
      <c r="G23" s="2553"/>
      <c r="H23" s="2553"/>
      <c r="I23" s="2553"/>
      <c r="J23" s="2553"/>
      <c r="K23" s="1882"/>
      <c r="L23" s="1882"/>
      <c r="M23" s="1882"/>
      <c r="N23" s="1882"/>
      <c r="O23" s="1882"/>
      <c r="P23" s="1882"/>
      <c r="Q23" s="1882"/>
      <c r="R23" s="1882"/>
      <c r="S23" s="1882"/>
      <c r="T23" s="1882"/>
      <c r="U23" s="1456"/>
      <c r="V23" s="1447"/>
      <c r="W23" s="1447"/>
      <c r="X23" s="1447"/>
      <c r="Y23" s="1447"/>
      <c r="Z23" s="1447"/>
      <c r="AA23" s="1447"/>
      <c r="AB23" s="1447"/>
      <c r="AC23" s="1447"/>
      <c r="AD23" s="1447"/>
      <c r="AE23" s="1447"/>
      <c r="AF23" s="1447"/>
      <c r="AG23" s="1447"/>
      <c r="AH23" s="1447"/>
      <c r="AI23" s="1447"/>
      <c r="AJ23" s="1447"/>
      <c r="AK23" s="1447"/>
      <c r="AL23" s="1447"/>
      <c r="AM23" s="1447"/>
      <c r="AN23" s="1447"/>
      <c r="AO23" s="1447"/>
      <c r="AP23" s="1447"/>
      <c r="AQ23" s="1447"/>
      <c r="AR23" s="1447"/>
      <c r="AS23" s="1447"/>
      <c r="AT23" s="1447"/>
      <c r="AU23" s="1447"/>
      <c r="AV23" s="1447"/>
      <c r="AW23" s="1447"/>
      <c r="AX23" s="1447"/>
      <c r="AY23" s="1447"/>
      <c r="AZ23" s="1447"/>
      <c r="BA23" s="1447"/>
      <c r="BB23" s="1447"/>
    </row>
    <row r="24" spans="1:54" ht="14.25" customHeight="1">
      <c r="A24" s="1449"/>
      <c r="B24" s="1882"/>
      <c r="C24" s="1882"/>
      <c r="D24" s="1882"/>
      <c r="E24" s="1882"/>
      <c r="F24" s="1882"/>
      <c r="G24" s="1882"/>
      <c r="H24" s="1882"/>
      <c r="I24" s="1882"/>
      <c r="J24" s="1882"/>
      <c r="K24" s="1882"/>
      <c r="L24" s="1882"/>
      <c r="M24" s="1882"/>
      <c r="N24" s="1882"/>
      <c r="O24" s="1882"/>
      <c r="P24" s="1882"/>
      <c r="Q24" s="1882"/>
      <c r="R24" s="1882"/>
      <c r="S24" s="1882"/>
      <c r="T24" s="1882"/>
      <c r="U24" s="1456"/>
      <c r="V24" s="1447" t="b">
        <v>0</v>
      </c>
      <c r="W24" s="1447" t="b">
        <v>0</v>
      </c>
      <c r="X24" s="1447">
        <f>V24+W24+V25+W25+V26+W26+V27+W27+V28+W28</f>
        <v>0</v>
      </c>
    </row>
    <row r="25" spans="1:54" ht="14.25" customHeight="1">
      <c r="A25" s="1449"/>
      <c r="B25" s="1882"/>
      <c r="C25" s="1882"/>
      <c r="D25" s="1882"/>
      <c r="E25" s="1882"/>
      <c r="F25" s="1882"/>
      <c r="G25" s="1882"/>
      <c r="H25" s="1882"/>
      <c r="I25" s="1882"/>
      <c r="J25" s="1882"/>
      <c r="K25" s="1882"/>
      <c r="L25" s="1882"/>
      <c r="M25" s="1882"/>
      <c r="N25" s="1882"/>
      <c r="O25" s="1882"/>
      <c r="P25" s="1882"/>
      <c r="Q25" s="1882"/>
      <c r="R25" s="1882"/>
      <c r="S25" s="1882"/>
      <c r="T25" s="1882"/>
      <c r="U25" s="1456"/>
      <c r="V25" s="1447" t="b">
        <v>0</v>
      </c>
      <c r="W25" s="1447" t="b">
        <v>0</v>
      </c>
    </row>
    <row r="26" spans="1:54" ht="14.25" customHeight="1">
      <c r="A26" s="1449"/>
      <c r="B26" s="1882"/>
      <c r="C26" s="1882"/>
      <c r="D26" s="1882"/>
      <c r="E26" s="1882"/>
      <c r="F26" s="1882"/>
      <c r="G26" s="1882"/>
      <c r="H26" s="1882"/>
      <c r="I26" s="1882"/>
      <c r="J26" s="1882"/>
      <c r="K26" s="1882"/>
      <c r="L26" s="1882"/>
      <c r="M26" s="1882"/>
      <c r="N26" s="1882"/>
      <c r="O26" s="1882"/>
      <c r="P26" s="1882"/>
      <c r="Q26" s="1882"/>
      <c r="R26" s="1882"/>
      <c r="S26" s="1882"/>
      <c r="T26" s="1882"/>
      <c r="U26" s="1456"/>
      <c r="V26" s="1447" t="b">
        <v>0</v>
      </c>
      <c r="W26" s="1447" t="b">
        <v>0</v>
      </c>
    </row>
    <row r="27" spans="1:54" ht="14.25" customHeight="1">
      <c r="A27" s="1449"/>
      <c r="B27" s="1882"/>
      <c r="C27" s="1882"/>
      <c r="D27" s="1882"/>
      <c r="E27" s="1882"/>
      <c r="F27" s="1882"/>
      <c r="G27" s="1882"/>
      <c r="H27" s="1882"/>
      <c r="I27" s="1882"/>
      <c r="J27" s="1882"/>
      <c r="K27" s="1882"/>
      <c r="L27" s="1882"/>
      <c r="M27" s="1882"/>
      <c r="N27" s="1882"/>
      <c r="O27" s="1882"/>
      <c r="P27" s="1882"/>
      <c r="Q27" s="1882"/>
      <c r="R27" s="1882"/>
      <c r="S27" s="1882"/>
      <c r="T27" s="1882"/>
      <c r="U27" s="1456"/>
      <c r="V27" s="1447" t="b">
        <v>0</v>
      </c>
      <c r="W27" s="1447" t="b">
        <v>0</v>
      </c>
    </row>
    <row r="28" spans="1:54" ht="14.25" customHeight="1">
      <c r="A28" s="1449"/>
      <c r="B28" s="1466"/>
      <c r="C28" s="1882"/>
      <c r="D28" s="1882"/>
      <c r="E28" s="1882"/>
      <c r="F28" s="1882"/>
      <c r="G28" s="1882"/>
      <c r="H28" s="1882"/>
      <c r="I28" s="1882"/>
      <c r="J28" s="1882"/>
      <c r="K28" s="1882"/>
      <c r="L28" s="1882"/>
      <c r="M28" s="1882"/>
      <c r="N28" s="1882"/>
      <c r="O28" s="1882"/>
      <c r="P28" s="2573"/>
      <c r="Q28" s="2573"/>
      <c r="R28" s="2573"/>
      <c r="S28" s="2573"/>
      <c r="T28" s="2573"/>
      <c r="U28" s="2574"/>
      <c r="V28" s="1447" t="b">
        <v>0</v>
      </c>
      <c r="W28" s="1447" t="b">
        <v>0</v>
      </c>
    </row>
    <row r="29" spans="1:54" ht="3.75" customHeight="1">
      <c r="A29" s="1449"/>
      <c r="B29" s="1882"/>
      <c r="C29" s="1882"/>
      <c r="D29" s="1882"/>
      <c r="E29" s="1882"/>
      <c r="F29" s="1882"/>
      <c r="G29" s="1882"/>
      <c r="H29" s="1882"/>
      <c r="I29" s="1882"/>
      <c r="J29" s="1882"/>
      <c r="K29" s="1882"/>
      <c r="L29" s="2578"/>
      <c r="M29" s="2578"/>
      <c r="N29" s="2578"/>
      <c r="O29" s="2578"/>
      <c r="P29" s="2578"/>
      <c r="Q29" s="2578"/>
      <c r="R29" s="2578"/>
      <c r="S29" s="2578"/>
      <c r="T29" s="2578"/>
      <c r="U29" s="2579"/>
    </row>
    <row r="30" spans="1:54" ht="14.25" customHeight="1">
      <c r="A30" s="1449"/>
      <c r="B30" s="2553" t="s">
        <v>774</v>
      </c>
      <c r="C30" s="2553"/>
      <c r="D30" s="2553"/>
      <c r="E30" s="2553"/>
      <c r="F30" s="2553"/>
      <c r="G30" s="2553"/>
      <c r="H30" s="2553"/>
      <c r="I30" s="2553"/>
      <c r="J30" s="2553"/>
      <c r="K30" s="1882"/>
      <c r="L30" s="1882"/>
      <c r="M30" s="1882"/>
      <c r="N30" s="1882"/>
      <c r="O30" s="1882"/>
      <c r="P30" s="1882"/>
      <c r="Q30" s="1882"/>
      <c r="R30" s="1882"/>
      <c r="S30" s="1882"/>
      <c r="T30" s="1882"/>
      <c r="U30" s="1456"/>
    </row>
    <row r="31" spans="1:54" ht="14.25" customHeight="1">
      <c r="A31" s="1449"/>
      <c r="B31" s="1882"/>
      <c r="C31" s="1882"/>
      <c r="D31" s="1882"/>
      <c r="E31" s="1882"/>
      <c r="F31" s="1882"/>
      <c r="G31" s="1882"/>
      <c r="H31" s="1882"/>
      <c r="I31" s="1882"/>
      <c r="J31" s="1882"/>
      <c r="K31" s="1882"/>
      <c r="L31" s="1882"/>
      <c r="M31" s="1882"/>
      <c r="N31" s="1882"/>
      <c r="O31" s="1882"/>
      <c r="P31" s="1882"/>
      <c r="Q31" s="1882"/>
      <c r="R31" s="1882"/>
      <c r="S31" s="1882"/>
      <c r="T31" s="1882"/>
      <c r="U31" s="1456"/>
      <c r="V31" s="1447" t="b">
        <v>0</v>
      </c>
      <c r="W31" s="1447">
        <f>V31+V32+V33+V34+V35</f>
        <v>0</v>
      </c>
    </row>
    <row r="32" spans="1:54" ht="14.25" customHeight="1">
      <c r="A32" s="1449"/>
      <c r="B32" s="1882"/>
      <c r="C32" s="1882"/>
      <c r="D32" s="1882"/>
      <c r="E32" s="1882"/>
      <c r="F32" s="1882"/>
      <c r="G32" s="1882"/>
      <c r="H32" s="1882"/>
      <c r="I32" s="1882"/>
      <c r="J32" s="1882"/>
      <c r="K32" s="1882"/>
      <c r="L32" s="1882"/>
      <c r="M32" s="1882"/>
      <c r="N32" s="1882"/>
      <c r="O32" s="1882"/>
      <c r="P32" s="1882"/>
      <c r="Q32" s="1882"/>
      <c r="R32" s="1882"/>
      <c r="S32" s="1882"/>
      <c r="T32" s="1882"/>
      <c r="U32" s="1456"/>
      <c r="V32" s="1447" t="b">
        <v>0</v>
      </c>
    </row>
    <row r="33" spans="1:54" ht="14.25" customHeight="1">
      <c r="A33" s="1449"/>
      <c r="B33" s="1882"/>
      <c r="C33" s="1882"/>
      <c r="D33" s="1882"/>
      <c r="E33" s="1882"/>
      <c r="F33" s="1882"/>
      <c r="G33" s="1882"/>
      <c r="H33" s="1882"/>
      <c r="I33" s="1882"/>
      <c r="J33" s="1882"/>
      <c r="K33" s="1882"/>
      <c r="L33" s="1882"/>
      <c r="M33" s="1882"/>
      <c r="N33" s="1882"/>
      <c r="O33" s="2599"/>
      <c r="P33" s="2599"/>
      <c r="Q33" s="2599"/>
      <c r="R33" s="2599"/>
      <c r="S33" s="2599"/>
      <c r="T33" s="2599"/>
      <c r="U33" s="2600"/>
      <c r="V33" s="1447" t="b">
        <v>0</v>
      </c>
    </row>
    <row r="34" spans="1:54" ht="14.25" customHeight="1">
      <c r="A34" s="1449"/>
      <c r="B34" s="1882"/>
      <c r="C34" s="1882"/>
      <c r="D34" s="1882"/>
      <c r="E34" s="1882"/>
      <c r="F34" s="1882"/>
      <c r="G34" s="1882"/>
      <c r="H34" s="1882"/>
      <c r="I34" s="1882"/>
      <c r="J34" s="1882"/>
      <c r="K34" s="1882"/>
      <c r="L34" s="1882"/>
      <c r="M34" s="1882"/>
      <c r="N34" s="1882"/>
      <c r="O34" s="1882"/>
      <c r="P34" s="1882"/>
      <c r="Q34" s="1882"/>
      <c r="R34" s="1882"/>
      <c r="S34" s="1882"/>
      <c r="T34" s="1882"/>
      <c r="U34" s="1456"/>
      <c r="V34" s="1447" t="b">
        <v>0</v>
      </c>
    </row>
    <row r="35" spans="1:54" ht="14.25" customHeight="1">
      <c r="A35" s="1449"/>
      <c r="B35" s="1466"/>
      <c r="C35" s="1882"/>
      <c r="D35" s="1882"/>
      <c r="E35" s="1882"/>
      <c r="F35" s="1882"/>
      <c r="G35" s="1882"/>
      <c r="H35" s="1882"/>
      <c r="I35" s="1882"/>
      <c r="J35" s="1882"/>
      <c r="K35" s="1882"/>
      <c r="L35" s="1882"/>
      <c r="M35" s="1882"/>
      <c r="N35" s="1882"/>
      <c r="O35" s="1882"/>
      <c r="P35" s="1882"/>
      <c r="Q35" s="1882"/>
      <c r="R35" s="1882"/>
      <c r="S35" s="1882"/>
      <c r="T35" s="1882"/>
      <c r="U35" s="1456"/>
      <c r="V35" s="1447" t="b">
        <v>0</v>
      </c>
    </row>
    <row r="36" spans="1:54" ht="5.25" customHeight="1">
      <c r="A36" s="1449"/>
      <c r="B36" s="1466"/>
      <c r="C36" s="1882"/>
      <c r="D36" s="1882"/>
      <c r="E36" s="1882"/>
      <c r="F36" s="1882"/>
      <c r="G36" s="1882"/>
      <c r="H36" s="1882"/>
      <c r="I36" s="1882"/>
      <c r="J36" s="1882"/>
      <c r="K36" s="1882"/>
      <c r="L36" s="1882"/>
      <c r="M36" s="1882"/>
      <c r="N36" s="1882"/>
      <c r="O36" s="1882"/>
      <c r="P36" s="1882"/>
      <c r="Q36" s="1882"/>
      <c r="R36" s="1882"/>
      <c r="S36" s="1882"/>
      <c r="T36" s="1882"/>
      <c r="U36" s="1456"/>
    </row>
    <row r="37" spans="1:54" ht="14.25" customHeight="1">
      <c r="A37" s="1449"/>
      <c r="B37" s="1880" t="s">
        <v>775</v>
      </c>
      <c r="C37" s="1882"/>
      <c r="D37" s="1882"/>
      <c r="E37" s="1882"/>
      <c r="F37" s="1882"/>
      <c r="G37" s="1882"/>
      <c r="H37" s="1882"/>
      <c r="I37" s="1882"/>
      <c r="J37" s="1882"/>
      <c r="K37" s="1882"/>
      <c r="L37" s="1882"/>
      <c r="M37" s="1882"/>
      <c r="N37" s="1882"/>
      <c r="O37" s="1882"/>
      <c r="P37" s="1882"/>
      <c r="Q37" s="1882"/>
      <c r="R37" s="1882"/>
      <c r="S37" s="1882"/>
      <c r="T37" s="1882"/>
      <c r="U37" s="1456"/>
    </row>
    <row r="38" spans="1:54" ht="14.25" customHeight="1">
      <c r="A38" s="1449"/>
      <c r="B38" s="1882" t="s">
        <v>776</v>
      </c>
      <c r="C38" s="1882"/>
      <c r="D38" s="1882"/>
      <c r="E38" s="1882"/>
      <c r="F38" s="1882"/>
      <c r="G38" s="1882"/>
      <c r="H38" s="1882"/>
      <c r="I38" s="1882"/>
      <c r="J38" s="2549"/>
      <c r="K38" s="2549"/>
      <c r="L38" s="2549"/>
      <c r="M38" s="2549"/>
      <c r="N38" s="2549"/>
      <c r="O38" s="2549"/>
      <c r="P38" s="2549"/>
      <c r="Q38" s="2549"/>
      <c r="R38" s="2549"/>
      <c r="S38" s="1882"/>
      <c r="T38" s="2580"/>
      <c r="U38" s="2601"/>
    </row>
    <row r="39" spans="1:54" ht="14.25" customHeight="1" thickBot="1">
      <c r="A39" s="1467"/>
      <c r="B39" s="1468"/>
      <c r="C39" s="1469"/>
      <c r="D39" s="1469"/>
      <c r="E39" s="1469"/>
      <c r="F39" s="1469"/>
      <c r="G39" s="1469"/>
      <c r="H39" s="1469"/>
      <c r="I39" s="1469"/>
      <c r="J39" s="2575" t="s">
        <v>777</v>
      </c>
      <c r="K39" s="2575"/>
      <c r="L39" s="2575"/>
      <c r="M39" s="2575"/>
      <c r="N39" s="2575"/>
      <c r="O39" s="2575"/>
      <c r="P39" s="2575"/>
      <c r="Q39" s="2575"/>
      <c r="R39" s="2575"/>
      <c r="S39" s="1469"/>
      <c r="T39" s="2576" t="s">
        <v>754</v>
      </c>
      <c r="U39" s="2577"/>
    </row>
    <row r="40" spans="1:54" ht="14.25" customHeight="1">
      <c r="A40" s="1444"/>
      <c r="B40" s="1470" t="s">
        <v>778</v>
      </c>
      <c r="C40" s="1881"/>
      <c r="D40" s="1881"/>
      <c r="E40" s="1881"/>
      <c r="F40" s="1881"/>
      <c r="G40" s="1881"/>
      <c r="H40" s="1881"/>
      <c r="I40" s="1881"/>
      <c r="J40" s="1881"/>
      <c r="K40" s="1881"/>
      <c r="L40" s="1881"/>
      <c r="M40" s="1881"/>
      <c r="N40" s="1881"/>
      <c r="O40" s="1881"/>
      <c r="P40" s="1881"/>
      <c r="Q40" s="1881"/>
      <c r="R40" s="1881"/>
      <c r="S40" s="1881"/>
      <c r="T40" s="1881"/>
      <c r="U40" s="1471"/>
    </row>
    <row r="41" spans="1:54" ht="14.25" customHeight="1">
      <c r="A41" s="1449"/>
      <c r="B41" s="2568" t="s">
        <v>779</v>
      </c>
      <c r="C41" s="2568"/>
      <c r="D41" s="2568"/>
      <c r="E41" s="2568"/>
      <c r="F41" s="2568"/>
      <c r="G41" s="2568"/>
      <c r="H41" s="2568"/>
      <c r="I41" s="2568"/>
      <c r="J41" s="2568"/>
      <c r="K41" s="2568"/>
      <c r="L41" s="2568"/>
      <c r="M41" s="2568"/>
      <c r="N41" s="2568"/>
      <c r="O41" s="2568"/>
      <c r="P41" s="2568"/>
      <c r="Q41" s="2568"/>
      <c r="R41" s="2568"/>
      <c r="S41" s="2568"/>
      <c r="T41" s="2568"/>
      <c r="U41" s="1456"/>
      <c r="V41" s="1472" t="b">
        <v>0</v>
      </c>
      <c r="W41" s="1472" t="b">
        <v>0</v>
      </c>
      <c r="X41" s="1472" t="b">
        <v>0</v>
      </c>
      <c r="Y41" s="1472" t="b">
        <v>0</v>
      </c>
      <c r="Z41" s="1472">
        <f>V41+W41+X41+Y41</f>
        <v>0</v>
      </c>
    </row>
    <row r="42" spans="1:54" s="1473" customFormat="1" ht="14.25" customHeight="1">
      <c r="A42" s="1449"/>
      <c r="B42" s="2568" t="s">
        <v>780</v>
      </c>
      <c r="C42" s="2568"/>
      <c r="D42" s="2568"/>
      <c r="E42" s="2568"/>
      <c r="F42" s="2568"/>
      <c r="G42" s="2568"/>
      <c r="H42" s="2568"/>
      <c r="I42" s="2568"/>
      <c r="J42" s="2568"/>
      <c r="K42" s="2568"/>
      <c r="L42" s="2568"/>
      <c r="M42" s="2568"/>
      <c r="N42" s="2568"/>
      <c r="O42" s="2568"/>
      <c r="P42" s="2568"/>
      <c r="Q42" s="2568"/>
      <c r="R42" s="2568"/>
      <c r="S42" s="1882"/>
      <c r="T42" s="1882"/>
      <c r="U42" s="1456"/>
      <c r="V42" s="1472" t="b">
        <v>0</v>
      </c>
      <c r="W42" s="1472" t="b">
        <v>0</v>
      </c>
      <c r="X42" s="1472">
        <f>W42+V42</f>
        <v>0</v>
      </c>
      <c r="Y42" s="1472"/>
      <c r="Z42" s="1472"/>
      <c r="AA42" s="1472"/>
      <c r="AB42" s="1472"/>
      <c r="AC42" s="1472"/>
      <c r="AD42" s="1472"/>
      <c r="AE42" s="1472"/>
      <c r="AF42" s="1472"/>
      <c r="AG42" s="1472"/>
      <c r="AH42" s="1472"/>
      <c r="AI42" s="1472"/>
      <c r="AJ42" s="1472"/>
      <c r="AK42" s="1472"/>
      <c r="AL42" s="1472"/>
      <c r="AM42" s="1472"/>
      <c r="AN42" s="1472"/>
      <c r="AO42" s="1472"/>
      <c r="AP42" s="1472"/>
      <c r="AQ42" s="1472"/>
      <c r="AR42" s="1472"/>
      <c r="AS42" s="1472"/>
      <c r="AT42" s="1472"/>
      <c r="AU42" s="1472"/>
      <c r="AV42" s="1472"/>
      <c r="AW42" s="1472"/>
      <c r="AX42" s="1472"/>
      <c r="AY42" s="1472"/>
      <c r="AZ42" s="1472"/>
      <c r="BA42" s="1472"/>
      <c r="BB42" s="1472"/>
    </row>
    <row r="43" spans="1:54" ht="14.25" customHeight="1">
      <c r="A43" s="1449"/>
      <c r="B43" s="2568" t="s">
        <v>781</v>
      </c>
      <c r="C43" s="2568"/>
      <c r="D43" s="2568"/>
      <c r="E43" s="2568"/>
      <c r="F43" s="2568"/>
      <c r="G43" s="2573"/>
      <c r="H43" s="2573"/>
      <c r="I43" s="2573"/>
      <c r="J43" s="2573"/>
      <c r="K43" s="2573"/>
      <c r="L43" s="2573"/>
      <c r="M43" s="2573"/>
      <c r="N43" s="2573"/>
      <c r="O43" s="2573"/>
      <c r="P43" s="2573"/>
      <c r="Q43" s="1885"/>
      <c r="R43" s="1882"/>
      <c r="S43" s="1882"/>
      <c r="T43" s="1882"/>
      <c r="U43" s="1456"/>
    </row>
    <row r="44" spans="1:54" ht="3" customHeight="1">
      <c r="A44" s="1449"/>
      <c r="B44" s="1882"/>
      <c r="C44" s="1882"/>
      <c r="D44" s="1882"/>
      <c r="E44" s="1882"/>
      <c r="F44" s="1882"/>
      <c r="G44" s="1882"/>
      <c r="H44" s="1882"/>
      <c r="I44" s="1882"/>
      <c r="J44" s="1882"/>
      <c r="K44" s="1882"/>
      <c r="L44" s="1882"/>
      <c r="M44" s="1882"/>
      <c r="N44" s="1882"/>
      <c r="O44" s="1882"/>
      <c r="P44" s="1882"/>
      <c r="Q44" s="1882"/>
      <c r="R44" s="1882"/>
      <c r="S44" s="1882"/>
      <c r="T44" s="1882"/>
      <c r="U44" s="1456"/>
    </row>
    <row r="45" spans="1:54" ht="14.25" customHeight="1">
      <c r="A45" s="1449"/>
      <c r="B45" s="2593" t="s">
        <v>782</v>
      </c>
      <c r="C45" s="2593"/>
      <c r="D45" s="2593"/>
      <c r="E45" s="2593"/>
      <c r="F45" s="2593"/>
      <c r="G45" s="2593"/>
      <c r="H45" s="2593"/>
      <c r="I45" s="2593"/>
      <c r="J45" s="2593"/>
      <c r="K45" s="2593"/>
      <c r="L45" s="2593"/>
      <c r="M45" s="2593"/>
      <c r="N45" s="2593"/>
      <c r="O45" s="2593"/>
      <c r="P45" s="2593"/>
      <c r="Q45" s="2593"/>
      <c r="R45" s="2593"/>
      <c r="S45" s="2593"/>
      <c r="T45" s="2593"/>
      <c r="U45" s="2594"/>
    </row>
    <row r="46" spans="1:54" ht="14.25" customHeight="1">
      <c r="A46" s="1449"/>
      <c r="B46" s="2593"/>
      <c r="C46" s="2593"/>
      <c r="D46" s="2593"/>
      <c r="E46" s="2593"/>
      <c r="F46" s="2593"/>
      <c r="G46" s="2593"/>
      <c r="H46" s="2593"/>
      <c r="I46" s="2593"/>
      <c r="J46" s="2593"/>
      <c r="K46" s="2593"/>
      <c r="L46" s="2593"/>
      <c r="M46" s="2593"/>
      <c r="N46" s="2593"/>
      <c r="O46" s="2593"/>
      <c r="P46" s="2593"/>
      <c r="Q46" s="2593"/>
      <c r="R46" s="2593"/>
      <c r="S46" s="2593"/>
      <c r="T46" s="2593"/>
      <c r="U46" s="2594"/>
    </row>
    <row r="47" spans="1:54" ht="7.5" customHeight="1">
      <c r="A47" s="1449"/>
      <c r="B47" s="2593"/>
      <c r="C47" s="2593"/>
      <c r="D47" s="2593"/>
      <c r="E47" s="2593"/>
      <c r="F47" s="2593"/>
      <c r="G47" s="2593"/>
      <c r="H47" s="2593"/>
      <c r="I47" s="2593"/>
      <c r="J47" s="2593"/>
      <c r="K47" s="2593"/>
      <c r="L47" s="2593"/>
      <c r="M47" s="2593"/>
      <c r="N47" s="2593"/>
      <c r="O47" s="2593"/>
      <c r="P47" s="2593"/>
      <c r="Q47" s="2593"/>
      <c r="R47" s="2593"/>
      <c r="S47" s="2593"/>
      <c r="T47" s="2593"/>
      <c r="U47" s="2594"/>
    </row>
    <row r="48" spans="1:54" ht="14.25" customHeight="1">
      <c r="A48" s="1449"/>
      <c r="B48" s="1474" t="s">
        <v>783</v>
      </c>
      <c r="C48" s="1882"/>
      <c r="D48" s="1882"/>
      <c r="E48" s="1882"/>
      <c r="F48" s="2595"/>
      <c r="G48" s="2595"/>
      <c r="H48" s="2595"/>
      <c r="I48" s="2595"/>
      <c r="J48" s="2595"/>
      <c r="K48" s="2595"/>
      <c r="L48" s="2595"/>
      <c r="M48" s="2595"/>
      <c r="N48" s="2595"/>
      <c r="O48" s="2595"/>
      <c r="P48" s="2595"/>
      <c r="Q48" s="2595"/>
      <c r="R48" s="2595"/>
      <c r="S48" s="2595"/>
      <c r="T48" s="2595"/>
      <c r="U48" s="1475"/>
    </row>
    <row r="49" spans="1:67" ht="16.5" customHeight="1">
      <c r="A49" s="1449"/>
      <c r="B49" s="1476"/>
      <c r="C49" s="1476"/>
      <c r="D49" s="1476"/>
      <c r="E49" s="1476"/>
      <c r="F49" s="1476"/>
      <c r="G49" s="1476"/>
      <c r="H49" s="1476"/>
      <c r="I49" s="1476"/>
      <c r="J49" s="1476"/>
      <c r="K49" s="1476"/>
      <c r="L49" s="1476"/>
      <c r="M49" s="1476"/>
      <c r="N49" s="1476"/>
      <c r="O49" s="1476"/>
      <c r="P49" s="1476"/>
      <c r="Q49" s="1476"/>
      <c r="R49" s="1476"/>
      <c r="S49" s="1476"/>
      <c r="T49" s="1476"/>
      <c r="U49" s="1477"/>
    </row>
    <row r="50" spans="1:67" ht="14.25" customHeight="1">
      <c r="A50" s="1449"/>
      <c r="B50" s="1474" t="s">
        <v>784</v>
      </c>
      <c r="C50" s="1478"/>
      <c r="D50" s="1478"/>
      <c r="E50" s="1478"/>
      <c r="F50" s="2556"/>
      <c r="G50" s="2556"/>
      <c r="H50" s="2556"/>
      <c r="I50" s="2556"/>
      <c r="J50" s="2556"/>
      <c r="K50" s="2556"/>
      <c r="L50" s="2556"/>
      <c r="M50" s="2556"/>
      <c r="N50" s="2556"/>
      <c r="O50" s="2556"/>
      <c r="P50" s="2556"/>
      <c r="Q50" s="1479"/>
      <c r="R50" s="1474" t="s">
        <v>754</v>
      </c>
      <c r="S50" s="2556"/>
      <c r="T50" s="2556"/>
      <c r="U50" s="2596"/>
    </row>
    <row r="51" spans="1:67" ht="14.25" customHeight="1">
      <c r="A51" s="1449"/>
      <c r="B51" s="1882" t="s">
        <v>785</v>
      </c>
      <c r="C51" s="1480"/>
      <c r="D51" s="2549"/>
      <c r="E51" s="2549"/>
      <c r="F51" s="2549"/>
      <c r="G51" s="2549"/>
      <c r="H51" s="2549"/>
      <c r="I51" s="2549"/>
      <c r="J51" s="1879" t="s">
        <v>786</v>
      </c>
      <c r="K51" s="1480"/>
      <c r="L51" s="2556"/>
      <c r="M51" s="2556"/>
      <c r="N51" s="2556"/>
      <c r="O51" s="2556"/>
      <c r="P51" s="2556"/>
      <c r="Q51" s="2556"/>
      <c r="R51" s="2556"/>
      <c r="S51" s="2556"/>
      <c r="T51" s="2556"/>
      <c r="U51" s="2596"/>
    </row>
    <row r="52" spans="1:67" ht="14.25" customHeight="1">
      <c r="A52" s="1449"/>
      <c r="B52" s="1882" t="s">
        <v>787</v>
      </c>
      <c r="C52" s="2556"/>
      <c r="D52" s="2556"/>
      <c r="E52" s="2556"/>
      <c r="F52" s="2556"/>
      <c r="G52" s="2556"/>
      <c r="H52" s="2556"/>
      <c r="I52" s="2556"/>
      <c r="J52" s="1879" t="s">
        <v>788</v>
      </c>
      <c r="K52" s="1481"/>
      <c r="L52" s="2591"/>
      <c r="M52" s="2591"/>
      <c r="N52" s="2591"/>
      <c r="O52" s="2591"/>
      <c r="P52" s="2591"/>
      <c r="Q52" s="2591"/>
      <c r="R52" s="2591"/>
      <c r="S52" s="2591"/>
      <c r="T52" s="2591"/>
      <c r="U52" s="2592"/>
    </row>
    <row r="53" spans="1:67" ht="6" customHeight="1" thickBot="1">
      <c r="A53" s="1467"/>
      <c r="B53" s="1469"/>
      <c r="C53" s="1482"/>
      <c r="D53" s="1482"/>
      <c r="E53" s="1482"/>
      <c r="F53" s="1482"/>
      <c r="G53" s="1482"/>
      <c r="H53" s="1482"/>
      <c r="I53" s="1482"/>
      <c r="J53" s="1469"/>
      <c r="K53" s="1483"/>
      <c r="L53" s="1482"/>
      <c r="M53" s="1482"/>
      <c r="N53" s="1482"/>
      <c r="O53" s="1482"/>
      <c r="P53" s="1482"/>
      <c r="Q53" s="1482"/>
      <c r="R53" s="1482"/>
      <c r="S53" s="1482"/>
      <c r="T53" s="1482"/>
      <c r="U53" s="1484"/>
    </row>
    <row r="54" spans="1:67" ht="11.25" customHeight="1">
      <c r="A54" s="1444"/>
      <c r="B54" s="1485" t="s">
        <v>1365</v>
      </c>
      <c r="C54" s="1486"/>
      <c r="D54" s="1486"/>
      <c r="E54" s="1486"/>
      <c r="F54" s="1486"/>
      <c r="G54" s="1486"/>
      <c r="H54" s="1486"/>
      <c r="I54" s="1486"/>
      <c r="J54" s="1881"/>
      <c r="K54" s="1486"/>
      <c r="L54" s="1486"/>
      <c r="M54" s="1486"/>
      <c r="N54" s="1486"/>
      <c r="O54" s="1486"/>
      <c r="P54" s="1486"/>
      <c r="Q54" s="1486"/>
      <c r="R54" s="1486"/>
      <c r="S54" s="1486"/>
      <c r="T54" s="1486"/>
      <c r="U54" s="1487"/>
    </row>
    <row r="55" spans="1:67" ht="14.25" customHeight="1">
      <c r="A55" s="1449"/>
      <c r="B55" s="1882" t="s">
        <v>789</v>
      </c>
      <c r="C55" s="1474"/>
      <c r="D55" s="1474"/>
      <c r="E55" s="1474"/>
      <c r="F55" s="1474"/>
      <c r="G55" s="1474"/>
      <c r="H55" s="1488"/>
      <c r="I55" s="1488"/>
      <c r="J55" s="1488"/>
      <c r="K55" s="1488"/>
      <c r="L55" s="2597" t="s">
        <v>1321</v>
      </c>
      <c r="M55" s="2597"/>
      <c r="N55" s="2597"/>
      <c r="O55" s="2597"/>
      <c r="P55" s="2597"/>
      <c r="Q55" s="2597"/>
      <c r="R55" s="2597"/>
      <c r="S55" s="2597"/>
      <c r="T55" s="2597"/>
      <c r="U55" s="2598"/>
    </row>
    <row r="56" spans="1:67" s="1495" customFormat="1" ht="14.25" customHeight="1">
      <c r="A56" s="1489"/>
      <c r="B56" s="1488"/>
      <c r="C56" s="1488"/>
      <c r="D56" s="1488"/>
      <c r="E56" s="1488"/>
      <c r="F56" s="1488"/>
      <c r="G56" s="1488"/>
      <c r="H56" s="1474"/>
      <c r="I56" s="1474"/>
      <c r="J56" s="1474"/>
      <c r="K56" s="1474"/>
      <c r="L56" s="1490"/>
      <c r="M56" s="1491"/>
      <c r="N56" s="1491"/>
      <c r="O56" s="1491"/>
      <c r="P56" s="1491"/>
      <c r="Q56" s="1491"/>
      <c r="R56" s="1492"/>
      <c r="S56" s="1492"/>
      <c r="T56" s="1492"/>
      <c r="U56" s="1493"/>
      <c r="V56" s="1494"/>
      <c r="W56" s="1494"/>
      <c r="X56" s="1494"/>
      <c r="Y56" s="1494"/>
      <c r="Z56" s="1494"/>
      <c r="AA56" s="1494"/>
      <c r="AB56" s="1494"/>
      <c r="AC56" s="1494"/>
      <c r="AD56" s="1494"/>
      <c r="AE56" s="1494"/>
      <c r="AF56" s="1494"/>
      <c r="AG56" s="1494"/>
      <c r="AH56" s="1494"/>
      <c r="AI56" s="1494"/>
      <c r="AJ56" s="1494"/>
      <c r="AK56" s="1494"/>
      <c r="AL56" s="1494"/>
      <c r="AM56" s="1494"/>
      <c r="AN56" s="1494"/>
      <c r="AO56" s="1494"/>
      <c r="AP56" s="1494"/>
      <c r="AQ56" s="1494"/>
      <c r="AR56" s="1494"/>
      <c r="AS56" s="1494"/>
      <c r="AT56" s="1494"/>
      <c r="AU56" s="1494"/>
      <c r="AV56" s="1494"/>
      <c r="AW56" s="1494"/>
      <c r="AX56" s="1494"/>
      <c r="AY56" s="1494"/>
      <c r="AZ56" s="1494"/>
      <c r="BA56" s="1494"/>
      <c r="BB56" s="1494"/>
    </row>
    <row r="57" spans="1:67" s="1495" customFormat="1" ht="14.25" customHeight="1">
      <c r="A57" s="1496"/>
      <c r="B57" s="1474" t="s">
        <v>790</v>
      </c>
      <c r="C57" s="1474"/>
      <c r="D57" s="1474"/>
      <c r="E57" s="2582"/>
      <c r="F57" s="2582"/>
      <c r="G57" s="2582"/>
      <c r="H57" s="2582"/>
      <c r="I57" s="2582"/>
      <c r="J57" s="2582"/>
      <c r="K57" s="2582"/>
      <c r="L57" s="1497"/>
      <c r="M57" s="1474" t="s">
        <v>791</v>
      </c>
      <c r="N57" s="1497"/>
      <c r="O57" s="2582"/>
      <c r="P57" s="2582"/>
      <c r="Q57" s="2582"/>
      <c r="R57" s="2582"/>
      <c r="S57" s="2582"/>
      <c r="T57" s="2582"/>
      <c r="U57" s="2583"/>
      <c r="V57" s="1494"/>
      <c r="W57" s="1494"/>
      <c r="X57" s="1494"/>
      <c r="Y57" s="1494"/>
      <c r="Z57" s="1494"/>
      <c r="AA57" s="1494"/>
      <c r="AB57" s="1494"/>
      <c r="AC57" s="1494"/>
      <c r="AD57" s="1494"/>
      <c r="AE57" s="1494"/>
      <c r="AF57" s="1494"/>
      <c r="AG57" s="1494"/>
      <c r="AH57" s="1494"/>
      <c r="AI57" s="1494"/>
      <c r="AJ57" s="1494"/>
      <c r="AK57" s="1494"/>
      <c r="AL57" s="1494"/>
      <c r="AM57" s="1494"/>
      <c r="AN57" s="1494"/>
      <c r="AO57" s="1494"/>
      <c r="AP57" s="1494"/>
      <c r="AQ57" s="1494"/>
      <c r="AR57" s="1494"/>
      <c r="AS57" s="1494"/>
      <c r="AT57" s="1494"/>
      <c r="AU57" s="1494"/>
      <c r="AV57" s="1494"/>
      <c r="AW57" s="1494"/>
      <c r="AX57" s="1494"/>
      <c r="AY57" s="1494"/>
      <c r="AZ57" s="1494"/>
      <c r="BA57" s="1494"/>
      <c r="BB57" s="1494"/>
    </row>
    <row r="58" spans="1:67" s="1495" customFormat="1" ht="14.25" customHeight="1">
      <c r="A58" s="1496"/>
      <c r="B58" s="1474" t="s">
        <v>792</v>
      </c>
      <c r="C58" s="1474"/>
      <c r="D58" s="1474"/>
      <c r="E58" s="2584"/>
      <c r="F58" s="2584"/>
      <c r="G58" s="2584"/>
      <c r="H58" s="2584"/>
      <c r="I58" s="2584"/>
      <c r="J58" s="2584"/>
      <c r="K58" s="2584"/>
      <c r="L58" s="1474"/>
      <c r="M58" s="1474" t="s">
        <v>793</v>
      </c>
      <c r="N58" s="1474"/>
      <c r="O58" s="2585"/>
      <c r="P58" s="2585"/>
      <c r="Q58" s="2585"/>
      <c r="R58" s="2585"/>
      <c r="S58" s="2585"/>
      <c r="T58" s="2585"/>
      <c r="U58" s="2586"/>
      <c r="V58" s="1498"/>
      <c r="W58" s="1498"/>
      <c r="X58" s="1498"/>
      <c r="Y58" s="1498"/>
      <c r="Z58" s="1494"/>
      <c r="AA58" s="1494"/>
      <c r="AB58" s="1494"/>
      <c r="AC58" s="1494"/>
      <c r="AD58" s="1494"/>
      <c r="AE58" s="1494"/>
      <c r="AF58" s="1494"/>
      <c r="AG58" s="1494"/>
      <c r="AH58" s="1494"/>
      <c r="AI58" s="1494"/>
      <c r="AJ58" s="1494"/>
      <c r="AK58" s="1494"/>
      <c r="AL58" s="1494"/>
      <c r="AM58" s="1494"/>
      <c r="AN58" s="1494"/>
      <c r="AO58" s="1494"/>
      <c r="AP58" s="1494"/>
      <c r="AQ58" s="1494"/>
      <c r="AR58" s="1494"/>
      <c r="AS58" s="1494"/>
      <c r="AT58" s="1494"/>
      <c r="AU58" s="1494"/>
      <c r="AV58" s="1494"/>
      <c r="AW58" s="1494"/>
      <c r="AX58" s="1494"/>
      <c r="AY58" s="1494"/>
      <c r="AZ58" s="1494"/>
      <c r="BA58" s="1494"/>
      <c r="BB58" s="1494"/>
    </row>
    <row r="59" spans="1:67" s="1447" customFormat="1" ht="12.75" customHeight="1" thickBot="1">
      <c r="A59" s="1467"/>
      <c r="B59" s="1499"/>
      <c r="C59" s="1500"/>
      <c r="D59" s="1469"/>
      <c r="E59" s="1469"/>
      <c r="F59" s="1469"/>
      <c r="G59" s="1501"/>
      <c r="H59" s="1501"/>
      <c r="I59" s="1501"/>
      <c r="J59" s="1501"/>
      <c r="K59" s="1501"/>
      <c r="L59" s="1501"/>
      <c r="M59" s="1501"/>
      <c r="N59" s="1501"/>
      <c r="O59" s="1501"/>
      <c r="P59" s="1501"/>
      <c r="Q59" s="1501"/>
      <c r="R59" s="1501"/>
      <c r="S59" s="1468"/>
      <c r="T59" s="1468"/>
      <c r="U59" s="1502"/>
      <c r="V59" s="1472"/>
      <c r="W59" s="1472"/>
      <c r="X59" s="1472"/>
      <c r="Y59" s="1472"/>
    </row>
    <row r="60" spans="1:67" s="1032" customFormat="1" ht="14.25" customHeight="1">
      <c r="A60" s="2557"/>
      <c r="B60" s="2558"/>
      <c r="C60" s="2558"/>
      <c r="D60" s="2558"/>
      <c r="E60" s="2561" t="s">
        <v>794</v>
      </c>
      <c r="F60" s="2561"/>
      <c r="G60" s="2561"/>
      <c r="H60" s="2561"/>
      <c r="I60" s="2561"/>
      <c r="J60" s="2561"/>
      <c r="K60" s="2561"/>
      <c r="L60" s="2561"/>
      <c r="M60" s="2561"/>
      <c r="N60" s="2561"/>
      <c r="O60" s="2561"/>
      <c r="P60" s="2561"/>
      <c r="Q60" s="2561"/>
      <c r="R60" s="2561"/>
      <c r="S60" s="2561"/>
      <c r="T60" s="2561"/>
      <c r="U60" s="2562"/>
      <c r="V60" s="1443"/>
      <c r="W60" s="1443"/>
      <c r="X60" s="1443"/>
      <c r="Y60" s="1443"/>
      <c r="Z60" s="1443"/>
      <c r="AA60" s="1443"/>
      <c r="AB60" s="1443"/>
      <c r="AC60" s="1443"/>
      <c r="AD60" s="1443"/>
      <c r="AE60" s="1443"/>
      <c r="AF60" s="1443"/>
      <c r="AG60" s="1443"/>
      <c r="AH60" s="1443"/>
      <c r="AI60" s="1443"/>
      <c r="AJ60" s="1443"/>
      <c r="AK60" s="1443"/>
      <c r="AL60" s="1443"/>
      <c r="AM60" s="1443"/>
      <c r="AN60" s="1443"/>
      <c r="AO60" s="1443"/>
      <c r="AP60" s="1443"/>
      <c r="AQ60" s="1443"/>
      <c r="AR60" s="1443"/>
      <c r="AS60" s="1443"/>
      <c r="AT60" s="1443"/>
      <c r="AU60" s="1443"/>
      <c r="AV60" s="1443"/>
      <c r="AW60" s="1443"/>
      <c r="AX60" s="1443"/>
      <c r="AY60" s="1443"/>
      <c r="AZ60" s="1443"/>
      <c r="BA60" s="1443"/>
      <c r="BB60" s="1443"/>
    </row>
    <row r="61" spans="1:67" s="1032" customFormat="1" ht="14.25" customHeight="1">
      <c r="A61" s="2559"/>
      <c r="B61" s="2560"/>
      <c r="C61" s="2560"/>
      <c r="D61" s="2560"/>
      <c r="E61" s="2563"/>
      <c r="F61" s="2563"/>
      <c r="G61" s="2563"/>
      <c r="H61" s="2563"/>
      <c r="I61" s="2563"/>
      <c r="J61" s="2563"/>
      <c r="K61" s="2563"/>
      <c r="L61" s="2563"/>
      <c r="M61" s="2563"/>
      <c r="N61" s="2563"/>
      <c r="O61" s="2563"/>
      <c r="P61" s="2563"/>
      <c r="Q61" s="2563"/>
      <c r="R61" s="2563"/>
      <c r="S61" s="2563"/>
      <c r="T61" s="2563"/>
      <c r="U61" s="2564"/>
      <c r="V61" s="1443"/>
      <c r="W61" s="1443"/>
      <c r="X61" s="1443"/>
      <c r="Y61" s="1443"/>
      <c r="Z61" s="1443"/>
      <c r="AA61" s="1443"/>
      <c r="AB61" s="1443"/>
      <c r="AC61" s="1443"/>
      <c r="AD61" s="1443"/>
      <c r="AE61" s="1443"/>
      <c r="AF61" s="1443"/>
      <c r="AG61" s="1443"/>
      <c r="AH61" s="1443"/>
      <c r="AI61" s="1443"/>
      <c r="AJ61" s="1443"/>
      <c r="AK61" s="1443"/>
      <c r="AL61" s="1443"/>
      <c r="AM61" s="1443"/>
      <c r="AN61" s="1443"/>
      <c r="AO61" s="1443"/>
      <c r="AP61" s="1443"/>
      <c r="AQ61" s="1443"/>
      <c r="AR61" s="1443"/>
      <c r="AS61" s="1443"/>
      <c r="AT61" s="1443"/>
      <c r="AU61" s="1443"/>
      <c r="AV61" s="1443"/>
      <c r="AW61" s="1443"/>
      <c r="AX61" s="1443"/>
      <c r="AY61" s="1443"/>
      <c r="AZ61" s="1443"/>
      <c r="BA61" s="1443"/>
      <c r="BB61" s="1443"/>
    </row>
    <row r="62" spans="1:67" s="1032" customFormat="1" ht="14.25" customHeight="1" thickBot="1">
      <c r="A62" s="2587"/>
      <c r="B62" s="2588"/>
      <c r="C62" s="2588"/>
      <c r="D62" s="2588"/>
      <c r="E62" s="2589"/>
      <c r="F62" s="2589"/>
      <c r="G62" s="2589"/>
      <c r="H62" s="2589"/>
      <c r="I62" s="2589"/>
      <c r="J62" s="2589"/>
      <c r="K62" s="2589"/>
      <c r="L62" s="2589"/>
      <c r="M62" s="2589"/>
      <c r="N62" s="2589"/>
      <c r="O62" s="2589"/>
      <c r="P62" s="2589"/>
      <c r="Q62" s="2589"/>
      <c r="R62" s="2589"/>
      <c r="S62" s="2589"/>
      <c r="T62" s="2589"/>
      <c r="U62" s="2590"/>
      <c r="V62" s="1443"/>
      <c r="W62" s="1443"/>
      <c r="X62" s="1443"/>
      <c r="Y62" s="1443"/>
      <c r="Z62" s="1443"/>
      <c r="AA62" s="1443"/>
      <c r="AB62" s="1443"/>
      <c r="AC62" s="1443"/>
      <c r="AD62" s="1443"/>
      <c r="AE62" s="1443"/>
      <c r="AF62" s="1443"/>
      <c r="AG62" s="1443"/>
      <c r="AH62" s="1443"/>
      <c r="AI62" s="1443"/>
      <c r="AJ62" s="1443"/>
      <c r="AK62" s="1443"/>
      <c r="AL62" s="1443"/>
      <c r="AM62" s="1443"/>
      <c r="AN62" s="1443"/>
      <c r="AO62" s="1443"/>
      <c r="AP62" s="1443"/>
      <c r="AQ62" s="1443"/>
      <c r="AR62" s="1443"/>
      <c r="AS62" s="1443"/>
      <c r="AT62" s="1443"/>
      <c r="AU62" s="1443"/>
      <c r="AV62" s="1443"/>
      <c r="AW62" s="1443"/>
      <c r="AX62" s="1443"/>
      <c r="AY62" s="1443"/>
      <c r="AZ62" s="1443"/>
      <c r="BA62" s="1443"/>
      <c r="BB62" s="1443"/>
    </row>
    <row r="63" spans="1:67" s="1032" customFormat="1" ht="12" customHeight="1">
      <c r="A63" s="2617"/>
      <c r="B63" s="2618"/>
      <c r="C63" s="2618"/>
      <c r="D63" s="2618"/>
      <c r="E63" s="2618"/>
      <c r="F63" s="2618"/>
      <c r="G63" s="2618"/>
      <c r="H63" s="2618"/>
      <c r="I63" s="2618"/>
      <c r="J63" s="2618"/>
      <c r="K63" s="2618"/>
      <c r="L63" s="2618"/>
      <c r="M63" s="2618"/>
      <c r="N63" s="2618"/>
      <c r="O63" s="2618"/>
      <c r="P63" s="2618"/>
      <c r="Q63" s="2618"/>
      <c r="R63" s="2618"/>
      <c r="S63" s="2618"/>
      <c r="T63" s="2618"/>
      <c r="U63" s="2619"/>
      <c r="V63" s="1443"/>
      <c r="W63" s="1443"/>
      <c r="X63" s="1443"/>
      <c r="Y63" s="1443"/>
      <c r="Z63" s="1443"/>
      <c r="AA63" s="1443"/>
      <c r="AB63" s="1443"/>
      <c r="AC63" s="1443"/>
      <c r="AD63" s="1443"/>
      <c r="AE63" s="1443"/>
      <c r="AF63" s="1443"/>
      <c r="AG63" s="1443"/>
      <c r="AH63" s="1443"/>
      <c r="AI63" s="1443"/>
      <c r="AJ63" s="1443"/>
      <c r="AK63" s="1443"/>
      <c r="AL63" s="1443"/>
      <c r="AM63" s="1443"/>
      <c r="AN63" s="1443"/>
      <c r="AO63" s="1443"/>
      <c r="AP63" s="1443"/>
      <c r="AQ63" s="1443"/>
      <c r="AR63" s="1443"/>
      <c r="AS63" s="1443"/>
      <c r="AT63" s="1443"/>
      <c r="AU63" s="1443"/>
      <c r="AV63" s="1443"/>
      <c r="AW63" s="1443"/>
      <c r="AX63" s="1443"/>
      <c r="AY63" s="1443"/>
      <c r="AZ63" s="1443"/>
      <c r="BA63" s="1443"/>
      <c r="BB63" s="1443"/>
      <c r="BC63" s="1443"/>
      <c r="BD63" s="1443"/>
      <c r="BE63" s="1443"/>
      <c r="BF63" s="1443"/>
      <c r="BG63" s="1443"/>
      <c r="BH63" s="1443"/>
      <c r="BI63" s="1443"/>
      <c r="BJ63" s="1443"/>
      <c r="BK63" s="1443"/>
      <c r="BL63" s="1443"/>
      <c r="BM63" s="1443"/>
      <c r="BN63" s="1443"/>
      <c r="BO63" s="1443"/>
    </row>
    <row r="64" spans="1:67" s="1505" customFormat="1" ht="42" customHeight="1">
      <c r="A64" s="2620" t="s">
        <v>795</v>
      </c>
      <c r="B64" s="2621"/>
      <c r="C64" s="2622" t="s">
        <v>796</v>
      </c>
      <c r="D64" s="2623"/>
      <c r="E64" s="2623"/>
      <c r="F64" s="2623"/>
      <c r="G64" s="2623"/>
      <c r="H64" s="1503" t="s">
        <v>797</v>
      </c>
      <c r="I64" s="2624" t="s">
        <v>1417</v>
      </c>
      <c r="J64" s="2625"/>
      <c r="K64" s="2624" t="s">
        <v>798</v>
      </c>
      <c r="L64" s="2626"/>
      <c r="M64" s="2626"/>
      <c r="N64" s="2626"/>
      <c r="O64" s="2626"/>
      <c r="P64" s="2626"/>
      <c r="Q64" s="2625"/>
      <c r="R64" s="2624" t="s">
        <v>799</v>
      </c>
      <c r="S64" s="2625"/>
      <c r="T64" s="2624" t="s">
        <v>800</v>
      </c>
      <c r="U64" s="2627"/>
      <c r="V64" s="1443"/>
      <c r="W64" s="1443"/>
      <c r="X64" s="1443"/>
      <c r="Y64" s="1443"/>
      <c r="Z64" s="1443"/>
      <c r="AA64" s="1443"/>
      <c r="AB64" s="1443"/>
      <c r="AC64" s="1443"/>
      <c r="AD64" s="1443"/>
      <c r="AE64" s="1443"/>
      <c r="AF64" s="1443"/>
      <c r="AG64" s="1443"/>
      <c r="AH64" s="1443"/>
      <c r="AI64" s="1504"/>
      <c r="AJ64" s="1504"/>
      <c r="AK64" s="1504"/>
      <c r="AL64" s="1504"/>
      <c r="AM64" s="1504"/>
      <c r="AN64" s="1504"/>
      <c r="AO64" s="1504"/>
      <c r="AP64" s="1504"/>
      <c r="AQ64" s="1504"/>
      <c r="AR64" s="1504"/>
      <c r="AS64" s="1504"/>
      <c r="AT64" s="1504"/>
      <c r="AU64" s="1504"/>
      <c r="AV64" s="1504"/>
      <c r="AW64" s="1504"/>
      <c r="AX64" s="1504"/>
      <c r="AY64" s="1504"/>
      <c r="AZ64" s="1504"/>
      <c r="BA64" s="1504"/>
      <c r="BB64" s="1504"/>
      <c r="BC64" s="1504"/>
      <c r="BD64" s="1504"/>
      <c r="BE64" s="1504"/>
      <c r="BF64" s="1504"/>
      <c r="BG64" s="1504"/>
      <c r="BH64" s="1504"/>
      <c r="BI64" s="1504"/>
      <c r="BJ64" s="1504"/>
      <c r="BK64" s="1504"/>
      <c r="BL64" s="1504"/>
      <c r="BM64" s="1504"/>
      <c r="BN64" s="1504"/>
      <c r="BO64" s="1504"/>
    </row>
    <row r="65" spans="1:67" s="1032" customFormat="1" ht="18.75" customHeight="1">
      <c r="A65" s="2602" t="s">
        <v>801</v>
      </c>
      <c r="B65" s="2603"/>
      <c r="C65" s="2603"/>
      <c r="D65" s="2603"/>
      <c r="E65" s="2603"/>
      <c r="F65" s="2603"/>
      <c r="G65" s="2603"/>
      <c r="H65" s="2603"/>
      <c r="I65" s="2603"/>
      <c r="J65" s="2603"/>
      <c r="K65" s="2603"/>
      <c r="L65" s="2603"/>
      <c r="M65" s="2603"/>
      <c r="N65" s="2603"/>
      <c r="O65" s="2603"/>
      <c r="P65" s="2603"/>
      <c r="Q65" s="2603"/>
      <c r="R65" s="2603"/>
      <c r="S65" s="2603"/>
      <c r="T65" s="2603"/>
      <c r="U65" s="2604"/>
      <c r="V65" s="1443"/>
      <c r="W65" s="1443"/>
      <c r="X65" s="1443"/>
      <c r="Y65" s="1443"/>
      <c r="Z65" s="1443"/>
      <c r="AA65" s="1443"/>
      <c r="AB65" s="1443"/>
      <c r="AC65" s="1443"/>
      <c r="AD65" s="1443"/>
      <c r="AE65" s="1443"/>
      <c r="AF65" s="1443"/>
      <c r="AG65" s="1443"/>
      <c r="AH65" s="1443"/>
      <c r="AI65" s="1443"/>
      <c r="AJ65" s="1443"/>
      <c r="AK65" s="1443"/>
      <c r="AL65" s="1443"/>
      <c r="AM65" s="1443"/>
      <c r="AN65" s="1443"/>
      <c r="AO65" s="1443"/>
      <c r="AP65" s="1443"/>
      <c r="AQ65" s="1443"/>
      <c r="AR65" s="1443"/>
      <c r="AS65" s="1443"/>
      <c r="AT65" s="1443"/>
      <c r="AU65" s="1443"/>
      <c r="AV65" s="1443"/>
      <c r="AW65" s="1443"/>
      <c r="AX65" s="1443"/>
      <c r="AY65" s="1443"/>
      <c r="AZ65" s="1443"/>
      <c r="BA65" s="1443"/>
      <c r="BB65" s="1443"/>
      <c r="BC65" s="1443"/>
      <c r="BD65" s="1443"/>
      <c r="BE65" s="1443"/>
      <c r="BF65" s="1443"/>
      <c r="BG65" s="1443"/>
      <c r="BH65" s="1443"/>
      <c r="BI65" s="1443"/>
      <c r="BJ65" s="1443"/>
      <c r="BK65" s="1443"/>
      <c r="BL65" s="1443"/>
      <c r="BM65" s="1443"/>
      <c r="BN65" s="1443"/>
      <c r="BO65" s="1443"/>
    </row>
    <row r="66" spans="1:67" s="1032" customFormat="1" ht="28.9" customHeight="1">
      <c r="A66" s="2605" t="s">
        <v>380</v>
      </c>
      <c r="B66" s="2606"/>
      <c r="C66" s="2607" t="s">
        <v>4</v>
      </c>
      <c r="D66" s="2608"/>
      <c r="E66" s="2608"/>
      <c r="F66" s="2608"/>
      <c r="G66" s="2608"/>
      <c r="H66" s="1506" t="s">
        <v>802</v>
      </c>
      <c r="I66" s="2609" t="s">
        <v>27</v>
      </c>
      <c r="J66" s="2609"/>
      <c r="K66" s="2610"/>
      <c r="L66" s="2611"/>
      <c r="M66" s="2611"/>
      <c r="N66" s="2611"/>
      <c r="O66" s="2611"/>
      <c r="P66" s="2611"/>
      <c r="Q66" s="2612"/>
      <c r="R66" s="2613"/>
      <c r="S66" s="2614"/>
      <c r="T66" s="2615"/>
      <c r="U66" s="2616"/>
      <c r="V66" s="1443"/>
      <c r="W66" s="1443"/>
      <c r="X66" s="1443"/>
      <c r="Y66" s="1443"/>
      <c r="Z66" s="1443"/>
      <c r="AA66" s="1443"/>
      <c r="AB66" s="1443"/>
      <c r="AC66" s="1443"/>
      <c r="AD66" s="1443"/>
      <c r="AE66" s="1443"/>
      <c r="AF66" s="1443"/>
      <c r="AG66" s="1443"/>
      <c r="AH66" s="1443"/>
      <c r="AI66" s="1443"/>
      <c r="AJ66" s="1443"/>
      <c r="AK66" s="1443"/>
      <c r="AL66" s="1443"/>
      <c r="AM66" s="1443"/>
      <c r="AN66" s="1443"/>
      <c r="AO66" s="1443"/>
      <c r="AP66" s="1443"/>
      <c r="AQ66" s="1443"/>
      <c r="AR66" s="1443"/>
      <c r="AS66" s="1443"/>
      <c r="AT66" s="1443"/>
      <c r="AU66" s="1443"/>
      <c r="AV66" s="1443"/>
      <c r="AW66" s="1443"/>
      <c r="AX66" s="1443"/>
      <c r="AY66" s="1443"/>
      <c r="AZ66" s="1443"/>
      <c r="BA66" s="1443"/>
      <c r="BB66" s="1443"/>
      <c r="BC66" s="1443"/>
      <c r="BD66" s="1443"/>
      <c r="BE66" s="1443"/>
      <c r="BF66" s="1443"/>
      <c r="BG66" s="1443"/>
      <c r="BH66" s="1443"/>
      <c r="BI66" s="1443"/>
      <c r="BJ66" s="1443"/>
      <c r="BK66" s="1443"/>
      <c r="BL66" s="1443"/>
      <c r="BM66" s="1443"/>
      <c r="BN66" s="1443"/>
      <c r="BO66" s="1443"/>
    </row>
    <row r="67" spans="1:67" s="1032" customFormat="1" ht="28.9" customHeight="1">
      <c r="A67" s="2605" t="s">
        <v>467</v>
      </c>
      <c r="B67" s="2606"/>
      <c r="C67" s="2607" t="s">
        <v>6</v>
      </c>
      <c r="D67" s="2608"/>
      <c r="E67" s="2608"/>
      <c r="F67" s="2608"/>
      <c r="G67" s="2608"/>
      <c r="H67" s="1506" t="s">
        <v>802</v>
      </c>
      <c r="I67" s="2609" t="s">
        <v>27</v>
      </c>
      <c r="J67" s="2609"/>
      <c r="K67" s="2610"/>
      <c r="L67" s="2611"/>
      <c r="M67" s="2611"/>
      <c r="N67" s="2611"/>
      <c r="O67" s="2611"/>
      <c r="P67" s="2611"/>
      <c r="Q67" s="2612"/>
      <c r="R67" s="2613"/>
      <c r="S67" s="2614"/>
      <c r="T67" s="2615"/>
      <c r="U67" s="2616"/>
      <c r="V67" s="1443"/>
      <c r="W67" s="1443"/>
      <c r="X67" s="1443"/>
      <c r="Y67" s="1443"/>
      <c r="Z67" s="1443"/>
      <c r="AA67" s="1443"/>
      <c r="AB67" s="1443"/>
      <c r="AC67" s="1443"/>
      <c r="AD67" s="1443"/>
      <c r="AE67" s="1443"/>
      <c r="AF67" s="1443"/>
      <c r="AG67" s="1443"/>
      <c r="AH67" s="1443"/>
      <c r="AI67" s="1443"/>
      <c r="AJ67" s="1443"/>
      <c r="AK67" s="1443"/>
      <c r="AL67" s="1443"/>
      <c r="AM67" s="1443"/>
      <c r="AN67" s="1443"/>
      <c r="AO67" s="1443"/>
      <c r="AP67" s="1443"/>
      <c r="AQ67" s="1443"/>
      <c r="AR67" s="1443"/>
      <c r="AS67" s="1443"/>
      <c r="AT67" s="1443"/>
      <c r="AU67" s="1443"/>
      <c r="AV67" s="1443"/>
      <c r="AW67" s="1443"/>
      <c r="AX67" s="1443"/>
      <c r="AY67" s="1443"/>
      <c r="AZ67" s="1443"/>
      <c r="BA67" s="1443"/>
      <c r="BB67" s="1443"/>
      <c r="BC67" s="1443"/>
      <c r="BD67" s="1443"/>
      <c r="BE67" s="1443"/>
      <c r="BF67" s="1443"/>
      <c r="BG67" s="1443"/>
      <c r="BH67" s="1443"/>
      <c r="BI67" s="1443"/>
      <c r="BJ67" s="1443"/>
      <c r="BK67" s="1443"/>
      <c r="BL67" s="1443"/>
      <c r="BM67" s="1443"/>
      <c r="BN67" s="1443"/>
      <c r="BO67" s="1443"/>
    </row>
    <row r="68" spans="1:67" s="1032" customFormat="1" ht="28.9" customHeight="1">
      <c r="A68" s="2605" t="s">
        <v>468</v>
      </c>
      <c r="B68" s="2606"/>
      <c r="C68" s="2607" t="s">
        <v>1380</v>
      </c>
      <c r="D68" s="2608"/>
      <c r="E68" s="2608"/>
      <c r="F68" s="2608"/>
      <c r="G68" s="2608"/>
      <c r="H68" s="1506" t="s">
        <v>802</v>
      </c>
      <c r="I68" s="2609" t="s">
        <v>27</v>
      </c>
      <c r="J68" s="2609"/>
      <c r="K68" s="2610"/>
      <c r="L68" s="2611"/>
      <c r="M68" s="2611"/>
      <c r="N68" s="2611"/>
      <c r="O68" s="2611"/>
      <c r="P68" s="2611"/>
      <c r="Q68" s="2612"/>
      <c r="R68" s="2613"/>
      <c r="S68" s="2614"/>
      <c r="T68" s="2615"/>
      <c r="U68" s="2616"/>
      <c r="V68" s="1443"/>
      <c r="W68" s="1443"/>
      <c r="X68" s="1443"/>
      <c r="Y68" s="1443"/>
      <c r="Z68" s="1443"/>
      <c r="AA68" s="1443"/>
      <c r="AB68" s="1443"/>
      <c r="AC68" s="1443"/>
      <c r="AD68" s="1443"/>
      <c r="AE68" s="1443"/>
      <c r="AF68" s="1443"/>
      <c r="AG68" s="1443"/>
      <c r="AH68" s="1443"/>
      <c r="AI68" s="1443"/>
      <c r="AJ68" s="1443"/>
      <c r="AK68" s="1443"/>
      <c r="AL68" s="1443"/>
      <c r="AM68" s="1443"/>
      <c r="AN68" s="1443"/>
      <c r="AO68" s="1443"/>
      <c r="AP68" s="1443"/>
      <c r="AQ68" s="1443"/>
      <c r="AR68" s="1443"/>
      <c r="AS68" s="1443"/>
      <c r="AT68" s="1443"/>
      <c r="AU68" s="1443"/>
      <c r="AV68" s="1443"/>
      <c r="AW68" s="1443"/>
      <c r="AX68" s="1443"/>
      <c r="AY68" s="1443"/>
      <c r="AZ68" s="1443"/>
      <c r="BA68" s="1443"/>
      <c r="BB68" s="1443"/>
      <c r="BC68" s="1443"/>
      <c r="BD68" s="1443"/>
      <c r="BE68" s="1443"/>
      <c r="BF68" s="1443"/>
      <c r="BG68" s="1443"/>
      <c r="BH68" s="1443"/>
      <c r="BI68" s="1443"/>
      <c r="BJ68" s="1443"/>
      <c r="BK68" s="1443"/>
      <c r="BL68" s="1443"/>
      <c r="BM68" s="1443"/>
      <c r="BN68" s="1443"/>
      <c r="BO68" s="1443"/>
    </row>
    <row r="69" spans="1:67" s="1032" customFormat="1" ht="28.9" customHeight="1">
      <c r="A69" s="2605" t="s">
        <v>469</v>
      </c>
      <c r="B69" s="2606"/>
      <c r="C69" s="2628" t="s">
        <v>7</v>
      </c>
      <c r="D69" s="2628"/>
      <c r="E69" s="2628"/>
      <c r="F69" s="2628"/>
      <c r="G69" s="2628"/>
      <c r="H69" s="1506" t="s">
        <v>802</v>
      </c>
      <c r="I69" s="2609" t="s">
        <v>27</v>
      </c>
      <c r="J69" s="2609"/>
      <c r="K69" s="2629"/>
      <c r="L69" s="2629"/>
      <c r="M69" s="2629"/>
      <c r="N69" s="2629"/>
      <c r="O69" s="2629"/>
      <c r="P69" s="2629"/>
      <c r="Q69" s="2629"/>
      <c r="R69" s="2630"/>
      <c r="S69" s="2630"/>
      <c r="T69" s="2615"/>
      <c r="U69" s="2616"/>
      <c r="V69" s="1443"/>
      <c r="W69" s="1443"/>
      <c r="X69" s="1443"/>
      <c r="Y69" s="1443"/>
      <c r="Z69" s="1443"/>
      <c r="AA69" s="1443"/>
      <c r="AB69" s="1443"/>
      <c r="AC69" s="1443"/>
      <c r="AD69" s="1443"/>
      <c r="AE69" s="1443"/>
      <c r="AF69" s="1443"/>
      <c r="AG69" s="1443"/>
      <c r="AH69" s="1443"/>
      <c r="AI69" s="1443"/>
      <c r="AJ69" s="1443"/>
      <c r="AK69" s="1443"/>
      <c r="AL69" s="1443"/>
      <c r="AM69" s="1443"/>
      <c r="AN69" s="1443"/>
      <c r="AO69" s="1443"/>
      <c r="AP69" s="1443"/>
      <c r="AQ69" s="1443"/>
      <c r="AR69" s="1443"/>
      <c r="AS69" s="1443"/>
      <c r="AT69" s="1443"/>
      <c r="AU69" s="1443"/>
      <c r="AV69" s="1443"/>
      <c r="AW69" s="1443"/>
      <c r="AX69" s="1443"/>
      <c r="AY69" s="1443"/>
      <c r="AZ69" s="1443"/>
      <c r="BA69" s="1443"/>
      <c r="BB69" s="1443"/>
      <c r="BC69" s="1443"/>
      <c r="BD69" s="1443"/>
      <c r="BE69" s="1443"/>
      <c r="BF69" s="1443"/>
      <c r="BG69" s="1443"/>
      <c r="BH69" s="1443"/>
      <c r="BI69" s="1443"/>
      <c r="BJ69" s="1443"/>
      <c r="BK69" s="1443"/>
      <c r="BL69" s="1443"/>
      <c r="BM69" s="1443"/>
      <c r="BN69" s="1443"/>
      <c r="BO69" s="1443"/>
    </row>
    <row r="70" spans="1:67" s="1032" customFormat="1" ht="28.9" customHeight="1">
      <c r="A70" s="2605" t="s">
        <v>470</v>
      </c>
      <c r="B70" s="2606"/>
      <c r="C70" s="2628" t="s">
        <v>8</v>
      </c>
      <c r="D70" s="2628"/>
      <c r="E70" s="2628"/>
      <c r="F70" s="2628"/>
      <c r="G70" s="2628"/>
      <c r="H70" s="1506" t="s">
        <v>802</v>
      </c>
      <c r="I70" s="2609" t="s">
        <v>27</v>
      </c>
      <c r="J70" s="2609"/>
      <c r="K70" s="2629"/>
      <c r="L70" s="2629"/>
      <c r="M70" s="2629"/>
      <c r="N70" s="2629"/>
      <c r="O70" s="2629"/>
      <c r="P70" s="2629"/>
      <c r="Q70" s="2629"/>
      <c r="R70" s="2630"/>
      <c r="S70" s="2630"/>
      <c r="T70" s="2615"/>
      <c r="U70" s="2616"/>
      <c r="V70" s="1443"/>
      <c r="W70" s="1443"/>
      <c r="X70" s="1443"/>
      <c r="Y70" s="1443"/>
      <c r="Z70" s="1443"/>
      <c r="AA70" s="1443"/>
      <c r="AB70" s="1443"/>
      <c r="AC70" s="1443"/>
      <c r="AD70" s="1443"/>
      <c r="AE70" s="1443"/>
      <c r="AF70" s="1443"/>
      <c r="AG70" s="1443"/>
      <c r="AH70" s="1443"/>
      <c r="AI70" s="1443"/>
      <c r="AJ70" s="1443"/>
      <c r="AK70" s="1443"/>
      <c r="AL70" s="1443"/>
      <c r="AM70" s="1443"/>
      <c r="AN70" s="1443"/>
      <c r="AO70" s="1443"/>
      <c r="AP70" s="1443"/>
      <c r="AQ70" s="1443"/>
      <c r="AR70" s="1443"/>
      <c r="AS70" s="1443"/>
      <c r="AT70" s="1443"/>
      <c r="AU70" s="1443"/>
      <c r="AV70" s="1443"/>
      <c r="AW70" s="1443"/>
      <c r="AX70" s="1443"/>
      <c r="AY70" s="1443"/>
      <c r="AZ70" s="1443"/>
      <c r="BA70" s="1443"/>
      <c r="BB70" s="1443"/>
      <c r="BC70" s="1443"/>
      <c r="BD70" s="1443"/>
      <c r="BE70" s="1443"/>
      <c r="BF70" s="1443"/>
      <c r="BG70" s="1443"/>
      <c r="BH70" s="1443"/>
      <c r="BI70" s="1443"/>
      <c r="BJ70" s="1443"/>
      <c r="BK70" s="1443"/>
      <c r="BL70" s="1443"/>
      <c r="BM70" s="1443"/>
      <c r="BN70" s="1443"/>
      <c r="BO70" s="1443"/>
    </row>
    <row r="71" spans="1:67" s="1032" customFormat="1" ht="28.9" customHeight="1">
      <c r="A71" s="2605" t="s">
        <v>471</v>
      </c>
      <c r="B71" s="2606"/>
      <c r="C71" s="2607" t="s">
        <v>9</v>
      </c>
      <c r="D71" s="2608"/>
      <c r="E71" s="2608"/>
      <c r="F71" s="2608"/>
      <c r="G71" s="2608"/>
      <c r="H71" s="1506" t="s">
        <v>802</v>
      </c>
      <c r="I71" s="2609" t="s">
        <v>27</v>
      </c>
      <c r="J71" s="2609"/>
      <c r="K71" s="2610"/>
      <c r="L71" s="2611"/>
      <c r="M71" s="2611"/>
      <c r="N71" s="2611"/>
      <c r="O71" s="2611"/>
      <c r="P71" s="2611"/>
      <c r="Q71" s="2612"/>
      <c r="R71" s="2613"/>
      <c r="S71" s="2614"/>
      <c r="T71" s="2615"/>
      <c r="U71" s="2616"/>
      <c r="V71" s="1443"/>
      <c r="W71" s="1443"/>
      <c r="X71" s="1443"/>
      <c r="Y71" s="1443"/>
      <c r="Z71" s="1443"/>
      <c r="AA71" s="1443"/>
      <c r="AB71" s="1443"/>
      <c r="AC71" s="1443"/>
      <c r="AD71" s="1443"/>
      <c r="AE71" s="1443"/>
      <c r="AF71" s="1443"/>
      <c r="AG71" s="1443"/>
      <c r="AH71" s="1443"/>
      <c r="AI71" s="1443"/>
      <c r="AJ71" s="1443"/>
      <c r="AK71" s="1443"/>
      <c r="AL71" s="1443"/>
      <c r="AM71" s="1443"/>
      <c r="AN71" s="1443"/>
      <c r="AO71" s="1443"/>
      <c r="AP71" s="1443"/>
      <c r="AQ71" s="1443"/>
      <c r="AR71" s="1443"/>
      <c r="AS71" s="1443"/>
      <c r="AT71" s="1443"/>
      <c r="AU71" s="1443"/>
      <c r="AV71" s="1443"/>
      <c r="AW71" s="1443"/>
      <c r="AX71" s="1443"/>
      <c r="AY71" s="1443"/>
      <c r="AZ71" s="1443"/>
      <c r="BA71" s="1443"/>
      <c r="BB71" s="1443"/>
      <c r="BC71" s="1443"/>
      <c r="BD71" s="1443"/>
      <c r="BE71" s="1443"/>
      <c r="BF71" s="1443"/>
      <c r="BG71" s="1443"/>
      <c r="BH71" s="1443"/>
      <c r="BI71" s="1443"/>
      <c r="BJ71" s="1443"/>
      <c r="BK71" s="1443"/>
      <c r="BL71" s="1443"/>
      <c r="BM71" s="1443"/>
      <c r="BN71" s="1443"/>
      <c r="BO71" s="1443"/>
    </row>
    <row r="72" spans="1:67" s="1032" customFormat="1" ht="28.9" customHeight="1">
      <c r="A72" s="2605" t="s">
        <v>472</v>
      </c>
      <c r="B72" s="2606"/>
      <c r="C72" s="2607" t="s">
        <v>10</v>
      </c>
      <c r="D72" s="2608"/>
      <c r="E72" s="2608"/>
      <c r="F72" s="2608"/>
      <c r="G72" s="2608"/>
      <c r="H72" s="1506" t="s">
        <v>802</v>
      </c>
      <c r="I72" s="2609" t="s">
        <v>27</v>
      </c>
      <c r="J72" s="2609"/>
      <c r="K72" s="2610"/>
      <c r="L72" s="2611"/>
      <c r="M72" s="2611"/>
      <c r="N72" s="2611"/>
      <c r="O72" s="2611"/>
      <c r="P72" s="2611"/>
      <c r="Q72" s="2612"/>
      <c r="R72" s="2613"/>
      <c r="S72" s="2614"/>
      <c r="T72" s="2615"/>
      <c r="U72" s="2616"/>
      <c r="V72" s="1443"/>
      <c r="W72" s="1443"/>
      <c r="X72" s="1443"/>
      <c r="Y72" s="1443"/>
      <c r="Z72" s="1443"/>
      <c r="AA72" s="1443"/>
      <c r="AB72" s="1443"/>
      <c r="AC72" s="1443"/>
      <c r="AD72" s="1443"/>
      <c r="AE72" s="1443"/>
      <c r="AF72" s="1443"/>
      <c r="AG72" s="1443"/>
      <c r="AH72" s="1443"/>
      <c r="AI72" s="1443"/>
      <c r="AJ72" s="1443"/>
      <c r="AK72" s="1443"/>
      <c r="AL72" s="1443"/>
      <c r="AM72" s="1443"/>
      <c r="AN72" s="1443"/>
      <c r="AO72" s="1443"/>
      <c r="AP72" s="1443"/>
      <c r="AQ72" s="1443"/>
      <c r="AR72" s="1443"/>
      <c r="AS72" s="1443"/>
      <c r="AT72" s="1443"/>
      <c r="AU72" s="1443"/>
      <c r="AV72" s="1443"/>
      <c r="AW72" s="1443"/>
      <c r="AX72" s="1443"/>
      <c r="AY72" s="1443"/>
      <c r="AZ72" s="1443"/>
      <c r="BA72" s="1443"/>
      <c r="BB72" s="1443"/>
      <c r="BC72" s="1443"/>
      <c r="BD72" s="1443"/>
      <c r="BE72" s="1443"/>
      <c r="BF72" s="1443"/>
      <c r="BG72" s="1443"/>
      <c r="BH72" s="1443"/>
      <c r="BI72" s="1443"/>
      <c r="BJ72" s="1443"/>
      <c r="BK72" s="1443"/>
      <c r="BL72" s="1443"/>
      <c r="BM72" s="1443"/>
      <c r="BN72" s="1443"/>
      <c r="BO72" s="1443"/>
    </row>
    <row r="73" spans="1:67" s="1032" customFormat="1" ht="28.9" customHeight="1">
      <c r="A73" s="2605" t="s">
        <v>473</v>
      </c>
      <c r="B73" s="2606"/>
      <c r="C73" s="2607" t="s">
        <v>11</v>
      </c>
      <c r="D73" s="2608"/>
      <c r="E73" s="2608"/>
      <c r="F73" s="2608"/>
      <c r="G73" s="2608"/>
      <c r="H73" s="1506" t="s">
        <v>802</v>
      </c>
      <c r="I73" s="2609" t="s">
        <v>27</v>
      </c>
      <c r="J73" s="2609"/>
      <c r="K73" s="2610"/>
      <c r="L73" s="2611"/>
      <c r="M73" s="2611"/>
      <c r="N73" s="2611"/>
      <c r="O73" s="2611"/>
      <c r="P73" s="2611"/>
      <c r="Q73" s="2612"/>
      <c r="R73" s="2613"/>
      <c r="S73" s="2614"/>
      <c r="T73" s="2615"/>
      <c r="U73" s="2616"/>
      <c r="V73" s="1443"/>
      <c r="W73" s="1443"/>
      <c r="X73" s="1443"/>
      <c r="Y73" s="1443"/>
      <c r="Z73" s="1443"/>
      <c r="AA73" s="1443"/>
      <c r="AB73" s="1443"/>
      <c r="AC73" s="1443"/>
      <c r="AD73" s="1443"/>
      <c r="AE73" s="1443"/>
      <c r="AF73" s="1443"/>
      <c r="AG73" s="1443"/>
      <c r="AH73" s="1443"/>
      <c r="AI73" s="1443"/>
      <c r="AJ73" s="1443"/>
      <c r="AK73" s="1443"/>
      <c r="AL73" s="1443"/>
      <c r="AM73" s="1443"/>
      <c r="AN73" s="1443"/>
      <c r="AO73" s="1443"/>
      <c r="AP73" s="1443"/>
      <c r="AQ73" s="1443"/>
      <c r="AR73" s="1443"/>
      <c r="AS73" s="1443"/>
      <c r="AT73" s="1443"/>
      <c r="AU73" s="1443"/>
      <c r="AV73" s="1443"/>
      <c r="AW73" s="1443"/>
      <c r="AX73" s="1443"/>
      <c r="AY73" s="1443"/>
      <c r="AZ73" s="1443"/>
      <c r="BA73" s="1443"/>
      <c r="BB73" s="1443"/>
      <c r="BC73" s="1443"/>
      <c r="BD73" s="1443"/>
      <c r="BE73" s="1443"/>
      <c r="BF73" s="1443"/>
      <c r="BG73" s="1443"/>
      <c r="BH73" s="1443"/>
      <c r="BI73" s="1443"/>
      <c r="BJ73" s="1443"/>
      <c r="BK73" s="1443"/>
      <c r="BL73" s="1443"/>
      <c r="BM73" s="1443"/>
      <c r="BN73" s="1443"/>
      <c r="BO73" s="1443"/>
    </row>
    <row r="74" spans="1:67" s="1032" customFormat="1" ht="28.9" customHeight="1">
      <c r="A74" s="2605" t="s">
        <v>474</v>
      </c>
      <c r="B74" s="2606"/>
      <c r="C74" s="2607" t="s">
        <v>12</v>
      </c>
      <c r="D74" s="2608"/>
      <c r="E74" s="2608"/>
      <c r="F74" s="2608"/>
      <c r="G74" s="2608"/>
      <c r="H74" s="1506" t="s">
        <v>802</v>
      </c>
      <c r="I74" s="2609" t="s">
        <v>27</v>
      </c>
      <c r="J74" s="2609"/>
      <c r="K74" s="2610"/>
      <c r="L74" s="2611"/>
      <c r="M74" s="2611"/>
      <c r="N74" s="2611"/>
      <c r="O74" s="2611"/>
      <c r="P74" s="2611"/>
      <c r="Q74" s="2612"/>
      <c r="R74" s="2613"/>
      <c r="S74" s="2614"/>
      <c r="T74" s="2615"/>
      <c r="U74" s="2616"/>
      <c r="V74" s="1443"/>
      <c r="W74" s="1443"/>
      <c r="X74" s="1443"/>
      <c r="Y74" s="1443"/>
      <c r="Z74" s="1443"/>
      <c r="AA74" s="1443"/>
      <c r="AB74" s="1443"/>
      <c r="AC74" s="1443"/>
      <c r="AD74" s="1443"/>
      <c r="AE74" s="1443"/>
      <c r="AF74" s="1443"/>
      <c r="AG74" s="1443"/>
      <c r="AH74" s="1443"/>
      <c r="AI74" s="1443"/>
      <c r="AJ74" s="1443"/>
      <c r="AK74" s="1443"/>
      <c r="AL74" s="1443"/>
      <c r="AM74" s="1443"/>
      <c r="AN74" s="1443"/>
      <c r="AO74" s="1443"/>
      <c r="AP74" s="1443"/>
      <c r="AQ74" s="1443"/>
      <c r="AR74" s="1443"/>
      <c r="AS74" s="1443"/>
      <c r="AT74" s="1443"/>
      <c r="AU74" s="1443"/>
      <c r="AV74" s="1443"/>
      <c r="AW74" s="1443"/>
      <c r="AX74" s="1443"/>
      <c r="AY74" s="1443"/>
      <c r="AZ74" s="1443"/>
      <c r="BA74" s="1443"/>
      <c r="BB74" s="1443"/>
      <c r="BC74" s="1443"/>
      <c r="BD74" s="1443"/>
      <c r="BE74" s="1443"/>
      <c r="BF74" s="1443"/>
      <c r="BG74" s="1443"/>
      <c r="BH74" s="1443"/>
      <c r="BI74" s="1443"/>
      <c r="BJ74" s="1443"/>
      <c r="BK74" s="1443"/>
      <c r="BL74" s="1443"/>
      <c r="BM74" s="1443"/>
      <c r="BN74" s="1443"/>
      <c r="BO74" s="1443"/>
    </row>
    <row r="75" spans="1:67" s="1032" customFormat="1" ht="28.9" customHeight="1">
      <c r="A75" s="2605" t="s">
        <v>475</v>
      </c>
      <c r="B75" s="2606"/>
      <c r="C75" s="2607" t="s">
        <v>13</v>
      </c>
      <c r="D75" s="2608"/>
      <c r="E75" s="2608"/>
      <c r="F75" s="2608"/>
      <c r="G75" s="2608"/>
      <c r="H75" s="1506" t="s">
        <v>802</v>
      </c>
      <c r="I75" s="2609" t="s">
        <v>27</v>
      </c>
      <c r="J75" s="2609"/>
      <c r="K75" s="2610"/>
      <c r="L75" s="2611"/>
      <c r="M75" s="2611"/>
      <c r="N75" s="2611"/>
      <c r="O75" s="2611"/>
      <c r="P75" s="2611"/>
      <c r="Q75" s="2612"/>
      <c r="R75" s="2613"/>
      <c r="S75" s="2614"/>
      <c r="T75" s="2615"/>
      <c r="U75" s="2616"/>
      <c r="V75" s="1443"/>
      <c r="W75" s="1443"/>
      <c r="X75" s="1443"/>
      <c r="Y75" s="1443"/>
      <c r="Z75" s="1443"/>
      <c r="AA75" s="1443"/>
      <c r="AB75" s="1443"/>
      <c r="AC75" s="1443"/>
      <c r="AD75" s="1443"/>
      <c r="AE75" s="1443"/>
      <c r="AF75" s="1443"/>
      <c r="AG75" s="1443"/>
      <c r="AH75" s="1443"/>
      <c r="AI75" s="1443"/>
      <c r="AJ75" s="1443"/>
      <c r="AK75" s="1443"/>
      <c r="AL75" s="1443"/>
      <c r="AM75" s="1443"/>
      <c r="AN75" s="1443"/>
      <c r="AO75" s="1443"/>
      <c r="AP75" s="1443"/>
      <c r="AQ75" s="1443"/>
      <c r="AR75" s="1443"/>
      <c r="AS75" s="1443"/>
      <c r="AT75" s="1443"/>
      <c r="AU75" s="1443"/>
      <c r="AV75" s="1443"/>
      <c r="AW75" s="1443"/>
      <c r="AX75" s="1443"/>
      <c r="AY75" s="1443"/>
      <c r="AZ75" s="1443"/>
      <c r="BA75" s="1443"/>
      <c r="BB75" s="1443"/>
      <c r="BC75" s="1443"/>
      <c r="BD75" s="1443"/>
      <c r="BE75" s="1443"/>
      <c r="BF75" s="1443"/>
      <c r="BG75" s="1443"/>
      <c r="BH75" s="1443"/>
      <c r="BI75" s="1443"/>
      <c r="BJ75" s="1443"/>
      <c r="BK75" s="1443"/>
      <c r="BL75" s="1443"/>
      <c r="BM75" s="1443"/>
      <c r="BN75" s="1443"/>
      <c r="BO75" s="1443"/>
    </row>
    <row r="76" spans="1:67" s="1032" customFormat="1" ht="28.9" customHeight="1">
      <c r="A76" s="2605" t="s">
        <v>476</v>
      </c>
      <c r="B76" s="2606"/>
      <c r="C76" s="2607" t="s">
        <v>14</v>
      </c>
      <c r="D76" s="2608"/>
      <c r="E76" s="2608"/>
      <c r="F76" s="2608"/>
      <c r="G76" s="2608"/>
      <c r="H76" s="1506" t="s">
        <v>802</v>
      </c>
      <c r="I76" s="2609" t="s">
        <v>27</v>
      </c>
      <c r="J76" s="2609"/>
      <c r="K76" s="2610"/>
      <c r="L76" s="2611"/>
      <c r="M76" s="2611"/>
      <c r="N76" s="2611"/>
      <c r="O76" s="2611"/>
      <c r="P76" s="2611"/>
      <c r="Q76" s="2612"/>
      <c r="R76" s="2613"/>
      <c r="S76" s="2614"/>
      <c r="T76" s="2615"/>
      <c r="U76" s="2616"/>
      <c r="V76" s="1443"/>
      <c r="W76" s="1443"/>
      <c r="X76" s="1443"/>
      <c r="Y76" s="1443"/>
      <c r="Z76" s="1443"/>
      <c r="AA76" s="1443"/>
      <c r="AB76" s="1443"/>
      <c r="AC76" s="1443"/>
      <c r="AD76" s="1443"/>
      <c r="AE76" s="1443"/>
      <c r="AF76" s="1443"/>
      <c r="AG76" s="1443"/>
      <c r="AH76" s="1443"/>
      <c r="AI76" s="1443"/>
      <c r="AJ76" s="1443"/>
      <c r="AK76" s="1443"/>
      <c r="AL76" s="1443"/>
      <c r="AM76" s="1443"/>
      <c r="AN76" s="1443"/>
      <c r="AO76" s="1443"/>
      <c r="AP76" s="1443"/>
      <c r="AQ76" s="1443"/>
      <c r="AR76" s="1443"/>
      <c r="AS76" s="1443"/>
      <c r="AT76" s="1443"/>
      <c r="AU76" s="1443"/>
      <c r="AV76" s="1443"/>
      <c r="AW76" s="1443"/>
      <c r="AX76" s="1443"/>
      <c r="AY76" s="1443"/>
      <c r="AZ76" s="1443"/>
      <c r="BA76" s="1443"/>
      <c r="BB76" s="1443"/>
      <c r="BC76" s="1443"/>
      <c r="BD76" s="1443"/>
      <c r="BE76" s="1443"/>
      <c r="BF76" s="1443"/>
      <c r="BG76" s="1443"/>
      <c r="BH76" s="1443"/>
      <c r="BI76" s="1443"/>
      <c r="BJ76" s="1443"/>
      <c r="BK76" s="1443"/>
      <c r="BL76" s="1443"/>
      <c r="BM76" s="1443"/>
      <c r="BN76" s="1443"/>
      <c r="BO76" s="1443"/>
    </row>
    <row r="77" spans="1:67" s="1032" customFormat="1" ht="28.9" customHeight="1">
      <c r="A77" s="2605" t="s">
        <v>477</v>
      </c>
      <c r="B77" s="2606"/>
      <c r="C77" s="2607" t="s">
        <v>15</v>
      </c>
      <c r="D77" s="2608"/>
      <c r="E77" s="2608"/>
      <c r="F77" s="2608"/>
      <c r="G77" s="2608"/>
      <c r="H77" s="1506" t="s">
        <v>802</v>
      </c>
      <c r="I77" s="2609" t="s">
        <v>27</v>
      </c>
      <c r="J77" s="2609"/>
      <c r="K77" s="2610"/>
      <c r="L77" s="2611"/>
      <c r="M77" s="2611"/>
      <c r="N77" s="2611"/>
      <c r="O77" s="2611"/>
      <c r="P77" s="2611"/>
      <c r="Q77" s="2612"/>
      <c r="R77" s="2613"/>
      <c r="S77" s="2614"/>
      <c r="T77" s="2615"/>
      <c r="U77" s="2616"/>
      <c r="V77" s="1443"/>
      <c r="W77" s="1443"/>
      <c r="X77" s="1443"/>
      <c r="Y77" s="1443"/>
      <c r="Z77" s="1443"/>
      <c r="AA77" s="1443"/>
      <c r="AB77" s="1443"/>
      <c r="AC77" s="1443"/>
      <c r="AD77" s="1443"/>
      <c r="AE77" s="1443"/>
      <c r="AF77" s="1443"/>
      <c r="AG77" s="1443"/>
      <c r="AH77" s="1443"/>
      <c r="AI77" s="1443"/>
      <c r="AJ77" s="1443"/>
      <c r="AK77" s="1443"/>
      <c r="AL77" s="1443"/>
      <c r="AM77" s="1443"/>
      <c r="AN77" s="1443"/>
      <c r="AO77" s="1443"/>
      <c r="AP77" s="1443"/>
      <c r="AQ77" s="1443"/>
      <c r="AR77" s="1443"/>
      <c r="AS77" s="1443"/>
      <c r="AT77" s="1443"/>
      <c r="AU77" s="1443"/>
      <c r="AV77" s="1443"/>
      <c r="AW77" s="1443"/>
      <c r="AX77" s="1443"/>
      <c r="AY77" s="1443"/>
      <c r="AZ77" s="1443"/>
      <c r="BA77" s="1443"/>
      <c r="BB77" s="1443"/>
      <c r="BC77" s="1443"/>
      <c r="BD77" s="1443"/>
      <c r="BE77" s="1443"/>
      <c r="BF77" s="1443"/>
      <c r="BG77" s="1443"/>
      <c r="BH77" s="1443"/>
      <c r="BI77" s="1443"/>
      <c r="BJ77" s="1443"/>
      <c r="BK77" s="1443"/>
      <c r="BL77" s="1443"/>
      <c r="BM77" s="1443"/>
      <c r="BN77" s="1443"/>
      <c r="BO77" s="1443"/>
    </row>
    <row r="78" spans="1:67" s="1032" customFormat="1" ht="28.9" customHeight="1">
      <c r="A78" s="2605" t="s">
        <v>478</v>
      </c>
      <c r="B78" s="2606"/>
      <c r="C78" s="2607" t="s">
        <v>16</v>
      </c>
      <c r="D78" s="2608"/>
      <c r="E78" s="2608"/>
      <c r="F78" s="2608"/>
      <c r="G78" s="2608"/>
      <c r="H78" s="1506" t="s">
        <v>802</v>
      </c>
      <c r="I78" s="2609" t="s">
        <v>27</v>
      </c>
      <c r="J78" s="2609"/>
      <c r="K78" s="2610"/>
      <c r="L78" s="2611"/>
      <c r="M78" s="2611"/>
      <c r="N78" s="2611"/>
      <c r="O78" s="2611"/>
      <c r="P78" s="2611"/>
      <c r="Q78" s="2612"/>
      <c r="R78" s="2613"/>
      <c r="S78" s="2614"/>
      <c r="T78" s="2615"/>
      <c r="U78" s="2616"/>
      <c r="V78" s="1443"/>
      <c r="W78" s="1443"/>
      <c r="X78" s="1443"/>
      <c r="Y78" s="1443"/>
      <c r="Z78" s="1443"/>
      <c r="AA78" s="1443"/>
      <c r="AB78" s="1443"/>
      <c r="AC78" s="1443"/>
      <c r="AD78" s="1443"/>
      <c r="AE78" s="1443"/>
      <c r="AF78" s="1443"/>
      <c r="AG78" s="1443"/>
      <c r="AH78" s="1443"/>
      <c r="AI78" s="1443"/>
      <c r="AJ78" s="1443"/>
      <c r="AK78" s="1443"/>
      <c r="AL78" s="1443"/>
      <c r="AM78" s="1443"/>
      <c r="AN78" s="1443"/>
      <c r="AO78" s="1443"/>
      <c r="AP78" s="1443"/>
      <c r="AQ78" s="1443"/>
      <c r="AR78" s="1443"/>
      <c r="AS78" s="1443"/>
      <c r="AT78" s="1443"/>
      <c r="AU78" s="1443"/>
      <c r="AV78" s="1443"/>
      <c r="AW78" s="1443"/>
      <c r="AX78" s="1443"/>
      <c r="AY78" s="1443"/>
      <c r="AZ78" s="1443"/>
      <c r="BA78" s="1443"/>
      <c r="BB78" s="1443"/>
      <c r="BC78" s="1443"/>
      <c r="BD78" s="1443"/>
      <c r="BE78" s="1443"/>
      <c r="BF78" s="1443"/>
      <c r="BG78" s="1443"/>
      <c r="BH78" s="1443"/>
      <c r="BI78" s="1443"/>
      <c r="BJ78" s="1443"/>
      <c r="BK78" s="1443"/>
      <c r="BL78" s="1443"/>
      <c r="BM78" s="1443"/>
      <c r="BN78" s="1443"/>
      <c r="BO78" s="1443"/>
    </row>
    <row r="79" spans="1:67" s="1032" customFormat="1" ht="28.9" customHeight="1">
      <c r="A79" s="2605" t="s">
        <v>479</v>
      </c>
      <c r="B79" s="2606"/>
      <c r="C79" s="2607" t="s">
        <v>17</v>
      </c>
      <c r="D79" s="2608"/>
      <c r="E79" s="2608"/>
      <c r="F79" s="2608"/>
      <c r="G79" s="2608"/>
      <c r="H79" s="1506" t="s">
        <v>802</v>
      </c>
      <c r="I79" s="2609" t="s">
        <v>27</v>
      </c>
      <c r="J79" s="2609"/>
      <c r="K79" s="2610"/>
      <c r="L79" s="2611"/>
      <c r="M79" s="2611"/>
      <c r="N79" s="2611"/>
      <c r="O79" s="2611"/>
      <c r="P79" s="2611"/>
      <c r="Q79" s="2612"/>
      <c r="R79" s="2613"/>
      <c r="S79" s="2614"/>
      <c r="T79" s="2615"/>
      <c r="U79" s="2616"/>
      <c r="V79" s="1443"/>
      <c r="W79" s="1443"/>
      <c r="X79" s="1443"/>
      <c r="Y79" s="1443"/>
      <c r="Z79" s="1443"/>
      <c r="AA79" s="1443"/>
      <c r="AB79" s="1443"/>
      <c r="AC79" s="1443"/>
      <c r="AD79" s="1443"/>
      <c r="AE79" s="1443"/>
      <c r="AF79" s="1443"/>
      <c r="AG79" s="1443"/>
      <c r="AH79" s="1443"/>
      <c r="AI79" s="1443"/>
      <c r="AJ79" s="1443"/>
      <c r="AK79" s="1443"/>
      <c r="AL79" s="1443"/>
      <c r="AM79" s="1443"/>
      <c r="AN79" s="1443"/>
      <c r="AO79" s="1443"/>
      <c r="AP79" s="1443"/>
      <c r="AQ79" s="1443"/>
      <c r="AR79" s="1443"/>
      <c r="AS79" s="1443"/>
      <c r="AT79" s="1443"/>
      <c r="AU79" s="1443"/>
      <c r="AV79" s="1443"/>
      <c r="AW79" s="1443"/>
      <c r="AX79" s="1443"/>
      <c r="AY79" s="1443"/>
      <c r="AZ79" s="1443"/>
      <c r="BA79" s="1443"/>
      <c r="BB79" s="1443"/>
      <c r="BC79" s="1443"/>
      <c r="BD79" s="1443"/>
      <c r="BE79" s="1443"/>
      <c r="BF79" s="1443"/>
      <c r="BG79" s="1443"/>
      <c r="BH79" s="1443"/>
      <c r="BI79" s="1443"/>
      <c r="BJ79" s="1443"/>
      <c r="BK79" s="1443"/>
      <c r="BL79" s="1443"/>
      <c r="BM79" s="1443"/>
      <c r="BN79" s="1443"/>
      <c r="BO79" s="1443"/>
    </row>
    <row r="80" spans="1:67" s="1032" customFormat="1" ht="28.9" customHeight="1">
      <c r="A80" s="2605" t="s">
        <v>480</v>
      </c>
      <c r="B80" s="2606"/>
      <c r="C80" s="2607" t="s">
        <v>18</v>
      </c>
      <c r="D80" s="2608"/>
      <c r="E80" s="2608"/>
      <c r="F80" s="2608"/>
      <c r="G80" s="2608"/>
      <c r="H80" s="1506" t="s">
        <v>802</v>
      </c>
      <c r="I80" s="2609" t="s">
        <v>27</v>
      </c>
      <c r="J80" s="2609"/>
      <c r="K80" s="2610"/>
      <c r="L80" s="2611"/>
      <c r="M80" s="2611"/>
      <c r="N80" s="2611"/>
      <c r="O80" s="2611"/>
      <c r="P80" s="2611"/>
      <c r="Q80" s="2612"/>
      <c r="R80" s="2613"/>
      <c r="S80" s="2614"/>
      <c r="T80" s="2615"/>
      <c r="U80" s="2616"/>
      <c r="V80" s="1443"/>
      <c r="W80" s="1443"/>
      <c r="X80" s="1443"/>
      <c r="Y80" s="1443"/>
      <c r="Z80" s="1443"/>
      <c r="AA80" s="1443"/>
      <c r="AB80" s="1443"/>
      <c r="AC80" s="1443"/>
      <c r="AD80" s="1443"/>
      <c r="AE80" s="1443"/>
      <c r="AF80" s="1443"/>
      <c r="AG80" s="1443"/>
      <c r="AH80" s="1443"/>
      <c r="AI80" s="1443"/>
      <c r="AJ80" s="1443"/>
      <c r="AK80" s="1443"/>
      <c r="AL80" s="1443"/>
      <c r="AM80" s="1443"/>
      <c r="AN80" s="1443"/>
      <c r="AO80" s="1443"/>
      <c r="AP80" s="1443"/>
      <c r="AQ80" s="1443"/>
      <c r="AR80" s="1443"/>
      <c r="AS80" s="1443"/>
      <c r="AT80" s="1443"/>
      <c r="AU80" s="1443"/>
      <c r="AV80" s="1443"/>
      <c r="AW80" s="1443"/>
      <c r="AX80" s="1443"/>
      <c r="AY80" s="1443"/>
      <c r="AZ80" s="1443"/>
      <c r="BA80" s="1443"/>
      <c r="BB80" s="1443"/>
      <c r="BC80" s="1443"/>
      <c r="BD80" s="1443"/>
      <c r="BE80" s="1443"/>
      <c r="BF80" s="1443"/>
      <c r="BG80" s="1443"/>
      <c r="BH80" s="1443"/>
      <c r="BI80" s="1443"/>
      <c r="BJ80" s="1443"/>
      <c r="BK80" s="1443"/>
      <c r="BL80" s="1443"/>
      <c r="BM80" s="1443"/>
      <c r="BN80" s="1443"/>
      <c r="BO80" s="1443"/>
    </row>
    <row r="81" spans="1:67" s="1032" customFormat="1" ht="28.9" customHeight="1">
      <c r="A81" s="2605" t="s">
        <v>481</v>
      </c>
      <c r="B81" s="2606"/>
      <c r="C81" s="2607" t="s">
        <v>19</v>
      </c>
      <c r="D81" s="2608"/>
      <c r="E81" s="2608"/>
      <c r="F81" s="2608"/>
      <c r="G81" s="2608"/>
      <c r="H81" s="1506" t="s">
        <v>802</v>
      </c>
      <c r="I81" s="2609" t="s">
        <v>27</v>
      </c>
      <c r="J81" s="2609"/>
      <c r="K81" s="2610"/>
      <c r="L81" s="2611"/>
      <c r="M81" s="2611"/>
      <c r="N81" s="2611"/>
      <c r="O81" s="2611"/>
      <c r="P81" s="2611"/>
      <c r="Q81" s="2612"/>
      <c r="R81" s="2613"/>
      <c r="S81" s="2614"/>
      <c r="T81" s="2615"/>
      <c r="U81" s="2616"/>
      <c r="V81" s="1443"/>
      <c r="W81" s="1443"/>
      <c r="X81" s="1443"/>
      <c r="Y81" s="1443"/>
      <c r="Z81" s="1443"/>
      <c r="AA81" s="1443"/>
      <c r="AB81" s="1443"/>
      <c r="AC81" s="1443"/>
      <c r="AD81" s="1443"/>
      <c r="AE81" s="1443"/>
      <c r="AF81" s="1443"/>
      <c r="AG81" s="1443"/>
      <c r="AH81" s="1443"/>
      <c r="AI81" s="1443"/>
      <c r="AJ81" s="1443"/>
      <c r="AK81" s="1443"/>
      <c r="AL81" s="1443"/>
      <c r="AM81" s="1443"/>
      <c r="AN81" s="1443"/>
      <c r="AO81" s="1443"/>
      <c r="AP81" s="1443"/>
      <c r="AQ81" s="1443"/>
      <c r="AR81" s="1443"/>
      <c r="AS81" s="1443"/>
      <c r="AT81" s="1443"/>
      <c r="AU81" s="1443"/>
      <c r="AV81" s="1443"/>
      <c r="AW81" s="1443"/>
      <c r="AX81" s="1443"/>
      <c r="AY81" s="1443"/>
      <c r="AZ81" s="1443"/>
      <c r="BA81" s="1443"/>
      <c r="BB81" s="1443"/>
      <c r="BC81" s="1443"/>
      <c r="BD81" s="1443"/>
      <c r="BE81" s="1443"/>
      <c r="BF81" s="1443"/>
      <c r="BG81" s="1443"/>
      <c r="BH81" s="1443"/>
      <c r="BI81" s="1443"/>
      <c r="BJ81" s="1443"/>
      <c r="BK81" s="1443"/>
      <c r="BL81" s="1443"/>
      <c r="BM81" s="1443"/>
      <c r="BN81" s="1443"/>
      <c r="BO81" s="1443"/>
    </row>
    <row r="82" spans="1:67" s="1032" customFormat="1" ht="28.9" customHeight="1">
      <c r="A82" s="2605" t="s">
        <v>482</v>
      </c>
      <c r="B82" s="2606"/>
      <c r="C82" s="2607" t="s">
        <v>1388</v>
      </c>
      <c r="D82" s="2608"/>
      <c r="E82" s="2608"/>
      <c r="F82" s="2608"/>
      <c r="G82" s="2608"/>
      <c r="H82" s="1506" t="s">
        <v>802</v>
      </c>
      <c r="I82" s="2609" t="s">
        <v>27</v>
      </c>
      <c r="J82" s="2609"/>
      <c r="K82" s="2610"/>
      <c r="L82" s="2611"/>
      <c r="M82" s="2611"/>
      <c r="N82" s="2611"/>
      <c r="O82" s="2611"/>
      <c r="P82" s="2611"/>
      <c r="Q82" s="2612"/>
      <c r="R82" s="2613"/>
      <c r="S82" s="2614"/>
      <c r="T82" s="2615"/>
      <c r="U82" s="2616"/>
      <c r="V82" s="1443"/>
      <c r="W82" s="1443"/>
      <c r="X82" s="1443"/>
      <c r="Y82" s="1443"/>
      <c r="Z82" s="1443"/>
      <c r="AA82" s="1443"/>
      <c r="AB82" s="1443"/>
      <c r="AC82" s="1443"/>
      <c r="AD82" s="1443"/>
      <c r="AE82" s="1443"/>
      <c r="AF82" s="1443"/>
      <c r="AG82" s="1443"/>
      <c r="AH82" s="1443"/>
      <c r="AI82" s="1443"/>
      <c r="AJ82" s="1443"/>
      <c r="AK82" s="1443"/>
      <c r="AL82" s="1443"/>
      <c r="AM82" s="1443"/>
      <c r="AN82" s="1443"/>
      <c r="AO82" s="1443"/>
      <c r="AP82" s="1443"/>
      <c r="AQ82" s="1443"/>
      <c r="AR82" s="1443"/>
      <c r="AS82" s="1443"/>
      <c r="AT82" s="1443"/>
      <c r="AU82" s="1443"/>
      <c r="AV82" s="1443"/>
      <c r="AW82" s="1443"/>
      <c r="AX82" s="1443"/>
      <c r="AY82" s="1443"/>
      <c r="AZ82" s="1443"/>
      <c r="BA82" s="1443"/>
      <c r="BB82" s="1443"/>
      <c r="BC82" s="1443"/>
      <c r="BD82" s="1443"/>
      <c r="BE82" s="1443"/>
      <c r="BF82" s="1443"/>
      <c r="BG82" s="1443"/>
      <c r="BH82" s="1443"/>
      <c r="BI82" s="1443"/>
      <c r="BJ82" s="1443"/>
      <c r="BK82" s="1443"/>
      <c r="BL82" s="1443"/>
      <c r="BM82" s="1443"/>
      <c r="BN82" s="1443"/>
      <c r="BO82" s="1443"/>
    </row>
    <row r="83" spans="1:67" s="1032" customFormat="1" ht="28.9" customHeight="1">
      <c r="A83" s="2605" t="s">
        <v>483</v>
      </c>
      <c r="B83" s="2606"/>
      <c r="C83" s="2607" t="s">
        <v>0</v>
      </c>
      <c r="D83" s="2608"/>
      <c r="E83" s="2608"/>
      <c r="F83" s="2608"/>
      <c r="G83" s="2608"/>
      <c r="H83" s="1506" t="s">
        <v>802</v>
      </c>
      <c r="I83" s="2609" t="s">
        <v>27</v>
      </c>
      <c r="J83" s="2609"/>
      <c r="K83" s="2610"/>
      <c r="L83" s="2611"/>
      <c r="M83" s="2611"/>
      <c r="N83" s="2611"/>
      <c r="O83" s="2611"/>
      <c r="P83" s="2611"/>
      <c r="Q83" s="2612"/>
      <c r="R83" s="2613"/>
      <c r="S83" s="2614"/>
      <c r="T83" s="2615"/>
      <c r="U83" s="2616"/>
      <c r="V83" s="1443"/>
      <c r="W83" s="1443"/>
      <c r="X83" s="1443"/>
      <c r="Y83" s="1443"/>
      <c r="Z83" s="1443"/>
      <c r="AA83" s="1443"/>
      <c r="AB83" s="1443"/>
      <c r="AC83" s="1443"/>
      <c r="AD83" s="1443"/>
      <c r="AE83" s="1443"/>
      <c r="AF83" s="1443"/>
      <c r="AG83" s="1443"/>
      <c r="AH83" s="1443"/>
      <c r="AI83" s="1443"/>
      <c r="AJ83" s="1443"/>
      <c r="AK83" s="1443"/>
      <c r="AL83" s="1443"/>
      <c r="AM83" s="1443"/>
      <c r="AN83" s="1443"/>
      <c r="AO83" s="1443"/>
      <c r="AP83" s="1443"/>
      <c r="AQ83" s="1443"/>
      <c r="AR83" s="1443"/>
      <c r="AS83" s="1443"/>
      <c r="AT83" s="1443"/>
      <c r="AU83" s="1443"/>
      <c r="AV83" s="1443"/>
      <c r="AW83" s="1443"/>
      <c r="AX83" s="1443"/>
      <c r="AY83" s="1443"/>
      <c r="AZ83" s="1443"/>
      <c r="BA83" s="1443"/>
      <c r="BB83" s="1443"/>
      <c r="BC83" s="1443"/>
      <c r="BD83" s="1443"/>
      <c r="BE83" s="1443"/>
      <c r="BF83" s="1443"/>
      <c r="BG83" s="1443"/>
      <c r="BH83" s="1443"/>
      <c r="BI83" s="1443"/>
      <c r="BJ83" s="1443"/>
      <c r="BK83" s="1443"/>
      <c r="BL83" s="1443"/>
      <c r="BM83" s="1443"/>
      <c r="BN83" s="1443"/>
      <c r="BO83" s="1443"/>
    </row>
    <row r="84" spans="1:67" s="1032" customFormat="1" ht="28.9" customHeight="1">
      <c r="A84" s="2605" t="s">
        <v>484</v>
      </c>
      <c r="B84" s="2606"/>
      <c r="C84" s="2607" t="s">
        <v>20</v>
      </c>
      <c r="D84" s="2608"/>
      <c r="E84" s="2608"/>
      <c r="F84" s="2608"/>
      <c r="G84" s="2608"/>
      <c r="H84" s="1506" t="s">
        <v>802</v>
      </c>
      <c r="I84" s="2609" t="s">
        <v>27</v>
      </c>
      <c r="J84" s="2609"/>
      <c r="K84" s="2610"/>
      <c r="L84" s="2611"/>
      <c r="M84" s="2611"/>
      <c r="N84" s="2611"/>
      <c r="O84" s="2611"/>
      <c r="P84" s="2611"/>
      <c r="Q84" s="2612"/>
      <c r="R84" s="2613"/>
      <c r="S84" s="2614"/>
      <c r="T84" s="2615"/>
      <c r="U84" s="2616"/>
      <c r="V84" s="1443"/>
      <c r="W84" s="1443"/>
      <c r="X84" s="1443"/>
      <c r="Y84" s="1443"/>
      <c r="Z84" s="1443"/>
      <c r="AA84" s="1443"/>
      <c r="AB84" s="1443"/>
      <c r="AC84" s="1443"/>
      <c r="AD84" s="1443"/>
      <c r="AE84" s="1443"/>
      <c r="AF84" s="1443"/>
      <c r="AG84" s="1443"/>
      <c r="AH84" s="1443"/>
      <c r="AI84" s="1443"/>
      <c r="AJ84" s="1443"/>
      <c r="AK84" s="1443"/>
      <c r="AL84" s="1443"/>
      <c r="AM84" s="1443"/>
      <c r="AN84" s="1443"/>
      <c r="AO84" s="1443"/>
      <c r="AP84" s="1443"/>
      <c r="AQ84" s="1443"/>
      <c r="AR84" s="1443"/>
      <c r="AS84" s="1443"/>
      <c r="AT84" s="1443"/>
      <c r="AU84" s="1443"/>
      <c r="AV84" s="1443"/>
      <c r="AW84" s="1443"/>
      <c r="AX84" s="1443"/>
      <c r="AY84" s="1443"/>
      <c r="AZ84" s="1443"/>
      <c r="BA84" s="1443"/>
      <c r="BB84" s="1443"/>
      <c r="BC84" s="1443"/>
      <c r="BD84" s="1443"/>
      <c r="BE84" s="1443"/>
      <c r="BF84" s="1443"/>
      <c r="BG84" s="1443"/>
      <c r="BH84" s="1443"/>
      <c r="BI84" s="1443"/>
      <c r="BJ84" s="1443"/>
      <c r="BK84" s="1443"/>
      <c r="BL84" s="1443"/>
      <c r="BM84" s="1443"/>
      <c r="BN84" s="1443"/>
      <c r="BO84" s="1443"/>
    </row>
    <row r="85" spans="1:67" s="1032" customFormat="1" ht="28.9" customHeight="1">
      <c r="A85" s="2605" t="s">
        <v>485</v>
      </c>
      <c r="B85" s="2606"/>
      <c r="C85" s="2607" t="s">
        <v>21</v>
      </c>
      <c r="D85" s="2608"/>
      <c r="E85" s="2608"/>
      <c r="F85" s="2608"/>
      <c r="G85" s="2608"/>
      <c r="H85" s="1506" t="s">
        <v>802</v>
      </c>
      <c r="I85" s="2609" t="s">
        <v>27</v>
      </c>
      <c r="J85" s="2609"/>
      <c r="K85" s="2610"/>
      <c r="L85" s="2611"/>
      <c r="M85" s="2611"/>
      <c r="N85" s="2611"/>
      <c r="O85" s="2611"/>
      <c r="P85" s="2611"/>
      <c r="Q85" s="2612"/>
      <c r="R85" s="2613"/>
      <c r="S85" s="2614"/>
      <c r="T85" s="2615"/>
      <c r="U85" s="2616"/>
      <c r="V85" s="1443"/>
      <c r="W85" s="1443"/>
      <c r="X85" s="1443"/>
      <c r="Y85" s="1443"/>
      <c r="Z85" s="1443"/>
      <c r="AA85" s="1443"/>
      <c r="AB85" s="1443"/>
      <c r="AC85" s="1443"/>
      <c r="AD85" s="1443"/>
      <c r="AE85" s="1443"/>
      <c r="AF85" s="1443"/>
      <c r="AG85" s="1443"/>
      <c r="AH85" s="1443"/>
      <c r="AI85" s="1443"/>
      <c r="AJ85" s="1443"/>
      <c r="AK85" s="1443"/>
      <c r="AL85" s="1443"/>
      <c r="AM85" s="1443"/>
      <c r="AN85" s="1443"/>
      <c r="AO85" s="1443"/>
      <c r="AP85" s="1443"/>
      <c r="AQ85" s="1443"/>
      <c r="AR85" s="1443"/>
      <c r="AS85" s="1443"/>
      <c r="AT85" s="1443"/>
      <c r="AU85" s="1443"/>
      <c r="AV85" s="1443"/>
      <c r="AW85" s="1443"/>
      <c r="AX85" s="1443"/>
      <c r="AY85" s="1443"/>
      <c r="AZ85" s="1443"/>
      <c r="BA85" s="1443"/>
      <c r="BB85" s="1443"/>
      <c r="BC85" s="1443"/>
      <c r="BD85" s="1443"/>
      <c r="BE85" s="1443"/>
      <c r="BF85" s="1443"/>
      <c r="BG85" s="1443"/>
      <c r="BH85" s="1443"/>
      <c r="BI85" s="1443"/>
      <c r="BJ85" s="1443"/>
      <c r="BK85" s="1443"/>
      <c r="BL85" s="1443"/>
      <c r="BM85" s="1443"/>
      <c r="BN85" s="1443"/>
      <c r="BO85" s="1443"/>
    </row>
    <row r="86" spans="1:67" s="1032" customFormat="1" ht="28.9" customHeight="1">
      <c r="A86" s="2605" t="s">
        <v>486</v>
      </c>
      <c r="B86" s="2606"/>
      <c r="C86" s="2607" t="s">
        <v>22</v>
      </c>
      <c r="D86" s="2608"/>
      <c r="E86" s="2608"/>
      <c r="F86" s="2608"/>
      <c r="G86" s="2608"/>
      <c r="H86" s="1506" t="s">
        <v>802</v>
      </c>
      <c r="I86" s="2609" t="s">
        <v>27</v>
      </c>
      <c r="J86" s="2609"/>
      <c r="K86" s="2610"/>
      <c r="L86" s="2611"/>
      <c r="M86" s="2611"/>
      <c r="N86" s="2611"/>
      <c r="O86" s="2611"/>
      <c r="P86" s="2611"/>
      <c r="Q86" s="2612"/>
      <c r="R86" s="2613"/>
      <c r="S86" s="2614"/>
      <c r="T86" s="2615"/>
      <c r="U86" s="2616"/>
      <c r="V86" s="1443"/>
      <c r="W86" s="1443"/>
      <c r="X86" s="1443"/>
      <c r="Y86" s="1443"/>
      <c r="Z86" s="1443"/>
      <c r="AA86" s="1443"/>
      <c r="AB86" s="1443"/>
      <c r="AC86" s="1443"/>
      <c r="AD86" s="1443"/>
      <c r="AE86" s="1443"/>
      <c r="AF86" s="1443"/>
      <c r="AG86" s="1443"/>
      <c r="AH86" s="1443"/>
      <c r="AI86" s="1443"/>
      <c r="AJ86" s="1443"/>
      <c r="AK86" s="1443"/>
      <c r="AL86" s="1443"/>
      <c r="AM86" s="1443"/>
      <c r="AN86" s="1443"/>
      <c r="AO86" s="1443"/>
      <c r="AP86" s="1443"/>
      <c r="AQ86" s="1443"/>
      <c r="AR86" s="1443"/>
      <c r="AS86" s="1443"/>
      <c r="AT86" s="1443"/>
      <c r="AU86" s="1443"/>
      <c r="AV86" s="1443"/>
      <c r="AW86" s="1443"/>
      <c r="AX86" s="1443"/>
      <c r="AY86" s="1443"/>
      <c r="AZ86" s="1443"/>
      <c r="BA86" s="1443"/>
      <c r="BB86" s="1443"/>
      <c r="BC86" s="1443"/>
      <c r="BD86" s="1443"/>
      <c r="BE86" s="1443"/>
      <c r="BF86" s="1443"/>
      <c r="BG86" s="1443"/>
      <c r="BH86" s="1443"/>
      <c r="BI86" s="1443"/>
      <c r="BJ86" s="1443"/>
      <c r="BK86" s="1443"/>
      <c r="BL86" s="1443"/>
      <c r="BM86" s="1443"/>
      <c r="BN86" s="1443"/>
      <c r="BO86" s="1443"/>
    </row>
    <row r="87" spans="1:67" s="1032" customFormat="1" ht="28.9" customHeight="1" thickBot="1">
      <c r="A87" s="2633" t="s">
        <v>487</v>
      </c>
      <c r="B87" s="2634"/>
      <c r="C87" s="2635" t="s">
        <v>23</v>
      </c>
      <c r="D87" s="2636"/>
      <c r="E87" s="2636"/>
      <c r="F87" s="2636"/>
      <c r="G87" s="2636"/>
      <c r="H87" s="1933" t="s">
        <v>802</v>
      </c>
      <c r="I87" s="2637" t="s">
        <v>27</v>
      </c>
      <c r="J87" s="2637"/>
      <c r="K87" s="2638"/>
      <c r="L87" s="2639"/>
      <c r="M87" s="2639"/>
      <c r="N87" s="2639"/>
      <c r="O87" s="2639"/>
      <c r="P87" s="2639"/>
      <c r="Q87" s="2640"/>
      <c r="R87" s="2641"/>
      <c r="S87" s="2642"/>
      <c r="T87" s="2643"/>
      <c r="U87" s="2644"/>
      <c r="V87" s="1443"/>
      <c r="W87" s="1443"/>
      <c r="X87" s="1443"/>
      <c r="Y87" s="1443"/>
      <c r="Z87" s="1443"/>
      <c r="AA87" s="1443"/>
      <c r="AB87" s="1443"/>
      <c r="AC87" s="1443"/>
      <c r="AD87" s="1443"/>
      <c r="AE87" s="1443"/>
      <c r="AF87" s="1443"/>
      <c r="AG87" s="1443"/>
      <c r="AH87" s="1443"/>
      <c r="AI87" s="1443"/>
      <c r="AJ87" s="1443"/>
      <c r="AK87" s="1443"/>
      <c r="AL87" s="1443"/>
      <c r="AM87" s="1443"/>
      <c r="AN87" s="1443"/>
      <c r="AO87" s="1443"/>
      <c r="AP87" s="1443"/>
      <c r="AQ87" s="1443"/>
      <c r="AR87" s="1443"/>
      <c r="AS87" s="1443"/>
      <c r="AT87" s="1443"/>
      <c r="AU87" s="1443"/>
      <c r="AV87" s="1443"/>
      <c r="AW87" s="1443"/>
      <c r="AX87" s="1443"/>
      <c r="AY87" s="1443"/>
      <c r="AZ87" s="1443"/>
      <c r="BA87" s="1443"/>
      <c r="BB87" s="1443"/>
      <c r="BC87" s="1443"/>
      <c r="BD87" s="1443"/>
      <c r="BE87" s="1443"/>
      <c r="BF87" s="1443"/>
      <c r="BG87" s="1443"/>
      <c r="BH87" s="1443"/>
      <c r="BI87" s="1443"/>
      <c r="BJ87" s="1443"/>
      <c r="BK87" s="1443"/>
      <c r="BL87" s="1443"/>
      <c r="BM87" s="1443"/>
      <c r="BN87" s="1443"/>
      <c r="BO87" s="1443"/>
    </row>
    <row r="88" spans="1:67" s="1032" customFormat="1" ht="27" customHeight="1">
      <c r="A88" s="2631" t="s">
        <v>1418</v>
      </c>
      <c r="B88" s="2631"/>
      <c r="C88" s="2631"/>
      <c r="D88" s="2631"/>
      <c r="E88" s="2631"/>
      <c r="F88" s="2631"/>
      <c r="G88" s="2631"/>
      <c r="H88" s="2631"/>
      <c r="I88" s="2631"/>
      <c r="J88" s="2631"/>
      <c r="K88" s="2631"/>
      <c r="L88" s="2631"/>
      <c r="M88" s="2631"/>
      <c r="N88" s="2631"/>
      <c r="O88" s="2631"/>
      <c r="P88" s="2631"/>
      <c r="Q88" s="2631"/>
      <c r="R88" s="2631"/>
      <c r="S88" s="2631"/>
      <c r="T88" s="2631"/>
      <c r="U88" s="2631"/>
      <c r="V88" s="1443"/>
      <c r="W88" s="1443"/>
      <c r="X88" s="1443"/>
      <c r="Y88" s="1443"/>
      <c r="Z88" s="1443"/>
      <c r="AA88" s="1443"/>
      <c r="AB88" s="1443"/>
      <c r="AC88" s="1443"/>
      <c r="AD88" s="1443"/>
      <c r="AE88" s="1443"/>
      <c r="AF88" s="1443"/>
      <c r="AG88" s="1443"/>
      <c r="AH88" s="1443"/>
      <c r="AI88" s="1443"/>
      <c r="AJ88" s="1443"/>
      <c r="AK88" s="1443"/>
      <c r="AL88" s="1443"/>
      <c r="AM88" s="1443"/>
      <c r="AN88" s="1443"/>
      <c r="AO88" s="1443"/>
      <c r="AP88" s="1443"/>
      <c r="AQ88" s="1443"/>
      <c r="AR88" s="1443"/>
      <c r="AS88" s="1443"/>
      <c r="AT88" s="1443"/>
      <c r="AU88" s="1443"/>
      <c r="AV88" s="1443"/>
      <c r="AW88" s="1443"/>
      <c r="AX88" s="1443"/>
      <c r="AY88" s="1443"/>
      <c r="AZ88" s="1443"/>
      <c r="BA88" s="1443"/>
      <c r="BB88" s="1443"/>
      <c r="BC88" s="1443"/>
      <c r="BD88" s="1443"/>
      <c r="BE88" s="1443"/>
      <c r="BF88" s="1443"/>
      <c r="BG88" s="1443"/>
      <c r="BH88" s="1443"/>
      <c r="BI88" s="1443"/>
      <c r="BJ88" s="1443"/>
      <c r="BK88" s="1443"/>
      <c r="BL88" s="1443"/>
      <c r="BM88" s="1443"/>
      <c r="BN88" s="1443"/>
      <c r="BO88" s="1443"/>
    </row>
    <row r="89" spans="1:67" s="1032" customFormat="1" ht="14.25" customHeight="1">
      <c r="A89" s="2559"/>
      <c r="B89" s="2560"/>
      <c r="C89" s="2560"/>
      <c r="D89" s="2560"/>
      <c r="E89" s="2563" t="s">
        <v>794</v>
      </c>
      <c r="F89" s="2563"/>
      <c r="G89" s="2563"/>
      <c r="H89" s="2563"/>
      <c r="I89" s="2563"/>
      <c r="J89" s="2563"/>
      <c r="K89" s="2563"/>
      <c r="L89" s="2563"/>
      <c r="M89" s="2563"/>
      <c r="N89" s="2563"/>
      <c r="O89" s="2563"/>
      <c r="P89" s="2563"/>
      <c r="Q89" s="2563"/>
      <c r="R89" s="2563"/>
      <c r="S89" s="2563"/>
      <c r="T89" s="2563"/>
      <c r="U89" s="2563"/>
      <c r="V89" s="1443"/>
      <c r="W89" s="1443"/>
      <c r="X89" s="1443"/>
      <c r="Y89" s="1443"/>
      <c r="Z89" s="1443"/>
      <c r="AA89" s="1443"/>
      <c r="AB89" s="1443"/>
      <c r="AC89" s="1443"/>
      <c r="AD89" s="1443"/>
      <c r="AE89" s="1443"/>
      <c r="AF89" s="1443"/>
      <c r="AG89" s="1443"/>
      <c r="AH89" s="1443"/>
      <c r="AI89" s="1443"/>
      <c r="AJ89" s="1443"/>
      <c r="AK89" s="1443"/>
      <c r="AL89" s="1443"/>
      <c r="AM89" s="1443"/>
      <c r="AN89" s="1443"/>
      <c r="AO89" s="1443"/>
      <c r="AP89" s="1443"/>
      <c r="AQ89" s="1443"/>
      <c r="AR89" s="1443"/>
      <c r="AS89" s="1443"/>
      <c r="AT89" s="1443"/>
      <c r="AU89" s="1443"/>
      <c r="AV89" s="1443"/>
      <c r="AW89" s="1443"/>
      <c r="AX89" s="1443"/>
      <c r="AY89" s="1443"/>
      <c r="AZ89" s="1443"/>
      <c r="BA89" s="1443"/>
      <c r="BB89" s="1443"/>
    </row>
    <row r="90" spans="1:67" s="1032" customFormat="1" ht="14.25" customHeight="1">
      <c r="A90" s="2559"/>
      <c r="B90" s="2560"/>
      <c r="C90" s="2560"/>
      <c r="D90" s="2560"/>
      <c r="E90" s="2563"/>
      <c r="F90" s="2563"/>
      <c r="G90" s="2563"/>
      <c r="H90" s="2563"/>
      <c r="I90" s="2563"/>
      <c r="J90" s="2563"/>
      <c r="K90" s="2563"/>
      <c r="L90" s="2563"/>
      <c r="M90" s="2563"/>
      <c r="N90" s="2563"/>
      <c r="O90" s="2563"/>
      <c r="P90" s="2563"/>
      <c r="Q90" s="2563"/>
      <c r="R90" s="2563"/>
      <c r="S90" s="2563"/>
      <c r="T90" s="2563"/>
      <c r="U90" s="2563"/>
      <c r="V90" s="1443"/>
      <c r="W90" s="1443"/>
      <c r="X90" s="1443"/>
      <c r="Y90" s="1443"/>
      <c r="Z90" s="1443"/>
      <c r="AA90" s="1443"/>
      <c r="AB90" s="1443"/>
      <c r="AC90" s="1443"/>
      <c r="AD90" s="1443"/>
      <c r="AE90" s="1443"/>
      <c r="AF90" s="1443"/>
      <c r="AG90" s="1443"/>
      <c r="AH90" s="1443"/>
      <c r="AI90" s="1443"/>
      <c r="AJ90" s="1443"/>
      <c r="AK90" s="1443"/>
      <c r="AL90" s="1443"/>
      <c r="AM90" s="1443"/>
      <c r="AN90" s="1443"/>
      <c r="AO90" s="1443"/>
      <c r="AP90" s="1443"/>
      <c r="AQ90" s="1443"/>
      <c r="AR90" s="1443"/>
      <c r="AS90" s="1443"/>
      <c r="AT90" s="1443"/>
      <c r="AU90" s="1443"/>
      <c r="AV90" s="1443"/>
      <c r="AW90" s="1443"/>
      <c r="AX90" s="1443"/>
      <c r="AY90" s="1443"/>
      <c r="AZ90" s="1443"/>
      <c r="BA90" s="1443"/>
      <c r="BB90" s="1443"/>
    </row>
    <row r="91" spans="1:67" s="1032" customFormat="1" ht="14.25" customHeight="1">
      <c r="A91" s="2559"/>
      <c r="B91" s="2560"/>
      <c r="C91" s="2560"/>
      <c r="D91" s="2560"/>
      <c r="E91" s="2563"/>
      <c r="F91" s="2563"/>
      <c r="G91" s="2563"/>
      <c r="H91" s="2563"/>
      <c r="I91" s="2563"/>
      <c r="J91" s="2563"/>
      <c r="K91" s="2563"/>
      <c r="L91" s="2563"/>
      <c r="M91" s="2563"/>
      <c r="N91" s="2563"/>
      <c r="O91" s="2563"/>
      <c r="P91" s="2563"/>
      <c r="Q91" s="2563"/>
      <c r="R91" s="2563"/>
      <c r="S91" s="2563"/>
      <c r="T91" s="2563"/>
      <c r="U91" s="2563"/>
      <c r="V91" s="1443"/>
      <c r="W91" s="1443"/>
      <c r="X91" s="1443"/>
      <c r="Y91" s="1443"/>
      <c r="Z91" s="1443"/>
      <c r="AA91" s="1443"/>
      <c r="AB91" s="1443"/>
      <c r="AC91" s="1443"/>
      <c r="AD91" s="1443"/>
      <c r="AE91" s="1443"/>
      <c r="AF91" s="1443"/>
      <c r="AG91" s="1443"/>
      <c r="AH91" s="1443"/>
      <c r="AI91" s="1443"/>
      <c r="AJ91" s="1443"/>
      <c r="AK91" s="1443"/>
      <c r="AL91" s="1443"/>
      <c r="AM91" s="1443"/>
      <c r="AN91" s="1443"/>
      <c r="AO91" s="1443"/>
      <c r="AP91" s="1443"/>
      <c r="AQ91" s="1443"/>
      <c r="AR91" s="1443"/>
      <c r="AS91" s="1443"/>
      <c r="AT91" s="1443"/>
      <c r="AU91" s="1443"/>
      <c r="AV91" s="1443"/>
      <c r="AW91" s="1443"/>
      <c r="AX91" s="1443"/>
      <c r="AY91" s="1443"/>
      <c r="AZ91" s="1443"/>
      <c r="BA91" s="1443"/>
      <c r="BB91" s="1443"/>
    </row>
    <row r="92" spans="1:67" s="1032" customFormat="1" ht="7.5" customHeight="1">
      <c r="A92" s="2559"/>
      <c r="B92" s="2560"/>
      <c r="C92" s="2560"/>
      <c r="D92" s="2560"/>
      <c r="E92" s="2563"/>
      <c r="F92" s="2563"/>
      <c r="G92" s="2563"/>
      <c r="H92" s="2563"/>
      <c r="I92" s="2563"/>
      <c r="J92" s="2563"/>
      <c r="K92" s="2563"/>
      <c r="L92" s="2563"/>
      <c r="M92" s="2563"/>
      <c r="N92" s="2563"/>
      <c r="O92" s="2563"/>
      <c r="P92" s="2563"/>
      <c r="Q92" s="2563"/>
      <c r="R92" s="2563"/>
      <c r="S92" s="2563"/>
      <c r="T92" s="2563"/>
      <c r="U92" s="2563"/>
      <c r="V92" s="1443"/>
      <c r="W92" s="1443"/>
      <c r="X92" s="1443"/>
      <c r="Y92" s="1443"/>
      <c r="Z92" s="1443"/>
      <c r="AA92" s="1443"/>
      <c r="AB92" s="1443"/>
      <c r="AC92" s="1443"/>
      <c r="AD92" s="1443"/>
      <c r="AE92" s="1443"/>
      <c r="AF92" s="1443"/>
      <c r="AG92" s="1443"/>
      <c r="AH92" s="1443"/>
      <c r="AI92" s="1443"/>
      <c r="AJ92" s="1443"/>
      <c r="AK92" s="1443"/>
      <c r="AL92" s="1443"/>
      <c r="AM92" s="1443"/>
      <c r="AN92" s="1443"/>
      <c r="AO92" s="1443"/>
      <c r="AP92" s="1443"/>
      <c r="AQ92" s="1443"/>
      <c r="AR92" s="1443"/>
      <c r="AS92" s="1443"/>
      <c r="AT92" s="1443"/>
      <c r="AU92" s="1443"/>
      <c r="AV92" s="1443"/>
      <c r="AW92" s="1443"/>
      <c r="AX92" s="1443"/>
      <c r="AY92" s="1443"/>
      <c r="AZ92" s="1443"/>
      <c r="BA92" s="1443"/>
      <c r="BB92" s="1443"/>
    </row>
    <row r="93" spans="1:67" s="1447" customFormat="1">
      <c r="A93" s="1507"/>
      <c r="B93" s="1508"/>
      <c r="C93" s="1508"/>
      <c r="D93" s="1508"/>
      <c r="E93" s="1508"/>
      <c r="F93" s="1508"/>
      <c r="G93" s="1508"/>
      <c r="H93" s="1508"/>
      <c r="I93" s="1508"/>
      <c r="J93" s="1508"/>
      <c r="K93" s="1508"/>
      <c r="L93" s="1508"/>
      <c r="M93" s="1508"/>
      <c r="N93" s="1508"/>
      <c r="O93" s="1508"/>
      <c r="P93" s="1508"/>
      <c r="Q93" s="1508"/>
      <c r="R93" s="1508"/>
      <c r="S93" s="1508"/>
      <c r="T93" s="1508"/>
      <c r="U93" s="1508"/>
      <c r="V93" s="1443"/>
      <c r="W93" s="1443"/>
      <c r="X93" s="1443"/>
      <c r="Y93" s="1443"/>
      <c r="Z93" s="1443"/>
      <c r="AA93" s="1443"/>
      <c r="AB93" s="1443"/>
      <c r="AC93" s="1443"/>
      <c r="AD93" s="1443"/>
      <c r="AE93" s="1443"/>
      <c r="AF93" s="1443"/>
      <c r="AG93" s="1443"/>
      <c r="AH93" s="1443"/>
    </row>
    <row r="94" spans="1:67" s="1447" customFormat="1" ht="14">
      <c r="A94" s="1507"/>
      <c r="B94" s="1509" t="s">
        <v>803</v>
      </c>
      <c r="C94" s="1508"/>
      <c r="D94" s="1508"/>
      <c r="E94" s="1508"/>
      <c r="F94" s="1508"/>
      <c r="G94" s="1508"/>
      <c r="H94" s="1508"/>
      <c r="I94" s="1508"/>
      <c r="J94" s="1508"/>
      <c r="K94" s="1508"/>
      <c r="L94" s="1508"/>
      <c r="M94" s="1508"/>
      <c r="N94" s="1508"/>
      <c r="O94" s="1508"/>
      <c r="P94" s="1508"/>
      <c r="Q94" s="1508"/>
      <c r="R94" s="1508"/>
      <c r="S94" s="1508"/>
      <c r="T94" s="1508"/>
      <c r="U94" s="1508"/>
      <c r="V94" s="1443"/>
      <c r="W94" s="1443"/>
      <c r="X94" s="1443"/>
      <c r="Y94" s="1443"/>
      <c r="Z94" s="1443"/>
      <c r="AA94" s="1443"/>
      <c r="AB94" s="1443"/>
      <c r="AC94" s="1443"/>
      <c r="AD94" s="1443"/>
      <c r="AE94" s="1443"/>
      <c r="AF94" s="1443"/>
      <c r="AG94" s="1443"/>
      <c r="AH94" s="1443"/>
    </row>
    <row r="95" spans="1:67" s="1447" customFormat="1">
      <c r="A95" s="1507"/>
      <c r="B95" s="1510"/>
      <c r="C95" s="1510"/>
      <c r="D95" s="1510"/>
      <c r="E95" s="1510"/>
      <c r="F95" s="1510"/>
      <c r="G95" s="1510"/>
      <c r="H95" s="1510"/>
      <c r="I95" s="1510"/>
      <c r="J95" s="1510"/>
      <c r="K95" s="1510"/>
      <c r="L95" s="1510"/>
      <c r="M95" s="1510"/>
      <c r="N95" s="1510"/>
      <c r="O95" s="1510"/>
      <c r="P95" s="1510"/>
      <c r="Q95" s="1510"/>
      <c r="R95" s="1510"/>
      <c r="S95" s="1510"/>
      <c r="T95" s="1510"/>
      <c r="U95" s="1510"/>
      <c r="V95" s="1443"/>
      <c r="W95" s="1443"/>
      <c r="X95" s="1443"/>
      <c r="Y95" s="1443"/>
      <c r="Z95" s="1443"/>
      <c r="AA95" s="1443"/>
      <c r="AB95" s="1443"/>
      <c r="AC95" s="1443"/>
      <c r="AD95" s="1443"/>
      <c r="AE95" s="1443"/>
      <c r="AF95" s="1443"/>
      <c r="AG95" s="1443"/>
      <c r="AH95" s="1443"/>
    </row>
    <row r="96" spans="1:67" s="1447" customFormat="1">
      <c r="A96" s="1507"/>
      <c r="B96" s="2632"/>
      <c r="C96" s="2632"/>
      <c r="D96" s="2632"/>
      <c r="E96" s="2632"/>
      <c r="F96" s="2632"/>
      <c r="G96" s="2632"/>
      <c r="H96" s="2632"/>
      <c r="I96" s="2632"/>
      <c r="J96" s="2632"/>
      <c r="K96" s="2632"/>
      <c r="L96" s="2632"/>
      <c r="M96" s="2632"/>
      <c r="N96" s="2632"/>
      <c r="O96" s="2632"/>
      <c r="P96" s="2632"/>
      <c r="Q96" s="2632"/>
      <c r="R96" s="2632"/>
      <c r="S96" s="2632"/>
      <c r="T96" s="2632"/>
      <c r="U96" s="2632"/>
      <c r="V96" s="1443"/>
      <c r="W96" s="1443"/>
      <c r="X96" s="1443"/>
      <c r="Y96" s="1443"/>
      <c r="Z96" s="1443"/>
      <c r="AA96" s="1443"/>
      <c r="AB96" s="1443"/>
      <c r="AC96" s="1443"/>
      <c r="AD96" s="1443"/>
      <c r="AE96" s="1443"/>
      <c r="AF96" s="1443"/>
      <c r="AG96" s="1443"/>
      <c r="AH96" s="1443"/>
    </row>
    <row r="97" spans="1:34" s="1447" customFormat="1">
      <c r="A97" s="1507"/>
      <c r="B97" s="2632"/>
      <c r="C97" s="2632"/>
      <c r="D97" s="2632"/>
      <c r="E97" s="2632"/>
      <c r="F97" s="2632"/>
      <c r="G97" s="2632"/>
      <c r="H97" s="2632"/>
      <c r="I97" s="2632"/>
      <c r="J97" s="2632"/>
      <c r="K97" s="2632"/>
      <c r="L97" s="2632"/>
      <c r="M97" s="2632"/>
      <c r="N97" s="2632"/>
      <c r="O97" s="2632"/>
      <c r="P97" s="2632"/>
      <c r="Q97" s="2632"/>
      <c r="R97" s="2632"/>
      <c r="S97" s="2632"/>
      <c r="T97" s="2632"/>
      <c r="U97" s="2632"/>
      <c r="V97" s="1443"/>
      <c r="W97" s="1443"/>
      <c r="X97" s="1443"/>
      <c r="Y97" s="1443"/>
      <c r="Z97" s="1443"/>
      <c r="AA97" s="1443"/>
      <c r="AB97" s="1443"/>
      <c r="AC97" s="1443"/>
      <c r="AD97" s="1443"/>
      <c r="AE97" s="1443"/>
      <c r="AF97" s="1443"/>
      <c r="AG97" s="1443"/>
      <c r="AH97" s="1443"/>
    </row>
    <row r="98" spans="1:34" s="1447" customFormat="1">
      <c r="A98" s="1507"/>
      <c r="B98" s="2632"/>
      <c r="C98" s="2632"/>
      <c r="D98" s="2632"/>
      <c r="E98" s="2632"/>
      <c r="F98" s="2632"/>
      <c r="G98" s="2632"/>
      <c r="H98" s="2632"/>
      <c r="I98" s="2632"/>
      <c r="J98" s="2632"/>
      <c r="K98" s="2632"/>
      <c r="L98" s="2632"/>
      <c r="M98" s="2632"/>
      <c r="N98" s="2632"/>
      <c r="O98" s="2632"/>
      <c r="P98" s="2632"/>
      <c r="Q98" s="2632"/>
      <c r="R98" s="2632"/>
      <c r="S98" s="2632"/>
      <c r="T98" s="2632"/>
      <c r="U98" s="2632"/>
      <c r="V98" s="1443"/>
      <c r="W98" s="1443"/>
      <c r="X98" s="1443"/>
      <c r="Y98" s="1443"/>
      <c r="Z98" s="1443"/>
      <c r="AA98" s="1443"/>
      <c r="AB98" s="1443"/>
      <c r="AC98" s="1443"/>
      <c r="AD98" s="1443"/>
      <c r="AE98" s="1443"/>
      <c r="AF98" s="1443"/>
      <c r="AG98" s="1443"/>
      <c r="AH98" s="1443"/>
    </row>
    <row r="99" spans="1:34" s="1447" customFormat="1">
      <c r="A99" s="1507"/>
      <c r="B99" s="2632"/>
      <c r="C99" s="2632"/>
      <c r="D99" s="2632"/>
      <c r="E99" s="2632"/>
      <c r="F99" s="2632"/>
      <c r="G99" s="2632"/>
      <c r="H99" s="2632"/>
      <c r="I99" s="2632"/>
      <c r="J99" s="2632"/>
      <c r="K99" s="2632"/>
      <c r="L99" s="2632"/>
      <c r="M99" s="2632"/>
      <c r="N99" s="2632"/>
      <c r="O99" s="2632"/>
      <c r="P99" s="2632"/>
      <c r="Q99" s="2632"/>
      <c r="R99" s="2632"/>
      <c r="S99" s="2632"/>
      <c r="T99" s="2632"/>
      <c r="U99" s="2632"/>
      <c r="V99" s="1443"/>
      <c r="W99" s="1443"/>
      <c r="X99" s="1443"/>
      <c r="Y99" s="1443"/>
      <c r="Z99" s="1443"/>
      <c r="AA99" s="1443"/>
      <c r="AB99" s="1443"/>
      <c r="AC99" s="1443"/>
      <c r="AD99" s="1443"/>
      <c r="AE99" s="1443"/>
      <c r="AF99" s="1443"/>
      <c r="AG99" s="1443"/>
      <c r="AH99" s="1443"/>
    </row>
    <row r="100" spans="1:34" s="1447" customFormat="1">
      <c r="A100" s="1507"/>
      <c r="B100" s="2632"/>
      <c r="C100" s="2632"/>
      <c r="D100" s="2632"/>
      <c r="E100" s="2632"/>
      <c r="F100" s="2632"/>
      <c r="G100" s="2632"/>
      <c r="H100" s="2632"/>
      <c r="I100" s="2632"/>
      <c r="J100" s="2632"/>
      <c r="K100" s="2632"/>
      <c r="L100" s="2632"/>
      <c r="M100" s="2632"/>
      <c r="N100" s="2632"/>
      <c r="O100" s="2632"/>
      <c r="P100" s="2632"/>
      <c r="Q100" s="2632"/>
      <c r="R100" s="2632"/>
      <c r="S100" s="2632"/>
      <c r="T100" s="2632"/>
      <c r="U100" s="2632"/>
      <c r="V100" s="1443"/>
      <c r="W100" s="1443"/>
      <c r="X100" s="1443"/>
      <c r="Y100" s="1443"/>
      <c r="Z100" s="1443"/>
      <c r="AA100" s="1443"/>
      <c r="AB100" s="1443"/>
      <c r="AC100" s="1443"/>
      <c r="AD100" s="1443"/>
      <c r="AE100" s="1443"/>
      <c r="AF100" s="1443"/>
      <c r="AG100" s="1443"/>
      <c r="AH100" s="1443"/>
    </row>
    <row r="101" spans="1:34" s="1447" customFormat="1">
      <c r="A101" s="1507"/>
      <c r="B101" s="2632"/>
      <c r="C101" s="2632"/>
      <c r="D101" s="2632"/>
      <c r="E101" s="2632"/>
      <c r="F101" s="2632"/>
      <c r="G101" s="2632"/>
      <c r="H101" s="2632"/>
      <c r="I101" s="2632"/>
      <c r="J101" s="2632"/>
      <c r="K101" s="2632"/>
      <c r="L101" s="2632"/>
      <c r="M101" s="2632"/>
      <c r="N101" s="2632"/>
      <c r="O101" s="2632"/>
      <c r="P101" s="2632"/>
      <c r="Q101" s="2632"/>
      <c r="R101" s="2632"/>
      <c r="S101" s="2632"/>
      <c r="T101" s="2632"/>
      <c r="U101" s="2632"/>
      <c r="V101" s="1443"/>
      <c r="W101" s="1443"/>
      <c r="X101" s="1443"/>
      <c r="Y101" s="1443"/>
      <c r="Z101" s="1443"/>
      <c r="AA101" s="1443"/>
      <c r="AB101" s="1443"/>
      <c r="AC101" s="1443"/>
      <c r="AD101" s="1443"/>
      <c r="AE101" s="1443"/>
      <c r="AF101" s="1443"/>
      <c r="AG101" s="1443"/>
      <c r="AH101" s="1443"/>
    </row>
    <row r="102" spans="1:34" s="1447" customFormat="1">
      <c r="A102" s="1507"/>
      <c r="B102" s="2632"/>
      <c r="C102" s="2632"/>
      <c r="D102" s="2632"/>
      <c r="E102" s="2632"/>
      <c r="F102" s="2632"/>
      <c r="G102" s="2632"/>
      <c r="H102" s="2632"/>
      <c r="I102" s="2632"/>
      <c r="J102" s="2632"/>
      <c r="K102" s="2632"/>
      <c r="L102" s="2632"/>
      <c r="M102" s="2632"/>
      <c r="N102" s="2632"/>
      <c r="O102" s="2632"/>
      <c r="P102" s="2632"/>
      <c r="Q102" s="2632"/>
      <c r="R102" s="2632"/>
      <c r="S102" s="2632"/>
      <c r="T102" s="2632"/>
      <c r="U102" s="2632"/>
      <c r="V102" s="1443"/>
      <c r="W102" s="1443"/>
      <c r="X102" s="1443"/>
      <c r="Y102" s="1443"/>
      <c r="Z102" s="1443"/>
      <c r="AA102" s="1443"/>
      <c r="AB102" s="1443"/>
      <c r="AC102" s="1443"/>
      <c r="AD102" s="1443"/>
      <c r="AE102" s="1443"/>
      <c r="AF102" s="1443"/>
      <c r="AG102" s="1443"/>
      <c r="AH102" s="1443"/>
    </row>
    <row r="103" spans="1:34" s="1447" customFormat="1">
      <c r="A103" s="1507"/>
      <c r="B103" s="2632"/>
      <c r="C103" s="2632"/>
      <c r="D103" s="2632"/>
      <c r="E103" s="2632"/>
      <c r="F103" s="2632"/>
      <c r="G103" s="2632"/>
      <c r="H103" s="2632"/>
      <c r="I103" s="2632"/>
      <c r="J103" s="2632"/>
      <c r="K103" s="2632"/>
      <c r="L103" s="2632"/>
      <c r="M103" s="2632"/>
      <c r="N103" s="2632"/>
      <c r="O103" s="2632"/>
      <c r="P103" s="2632"/>
      <c r="Q103" s="2632"/>
      <c r="R103" s="2632"/>
      <c r="S103" s="2632"/>
      <c r="T103" s="2632"/>
      <c r="U103" s="2632"/>
      <c r="V103" s="1443"/>
      <c r="W103" s="1443"/>
      <c r="X103" s="1443"/>
      <c r="Y103" s="1443"/>
      <c r="Z103" s="1443"/>
      <c r="AA103" s="1443"/>
      <c r="AB103" s="1443"/>
      <c r="AC103" s="1443"/>
      <c r="AD103" s="1443"/>
      <c r="AE103" s="1443"/>
      <c r="AF103" s="1443"/>
      <c r="AG103" s="1443"/>
      <c r="AH103" s="1443"/>
    </row>
    <row r="104" spans="1:34" s="1447" customFormat="1">
      <c r="A104" s="1507"/>
      <c r="B104" s="2632"/>
      <c r="C104" s="2632"/>
      <c r="D104" s="2632"/>
      <c r="E104" s="2632"/>
      <c r="F104" s="2632"/>
      <c r="G104" s="2632"/>
      <c r="H104" s="2632"/>
      <c r="I104" s="2632"/>
      <c r="J104" s="2632"/>
      <c r="K104" s="2632"/>
      <c r="L104" s="2632"/>
      <c r="M104" s="2632"/>
      <c r="N104" s="2632"/>
      <c r="O104" s="2632"/>
      <c r="P104" s="2632"/>
      <c r="Q104" s="2632"/>
      <c r="R104" s="2632"/>
      <c r="S104" s="2632"/>
      <c r="T104" s="2632"/>
      <c r="U104" s="2632"/>
      <c r="V104" s="1443"/>
      <c r="W104" s="1443"/>
      <c r="X104" s="1443"/>
      <c r="Y104" s="1443"/>
      <c r="Z104" s="1443"/>
      <c r="AA104" s="1443"/>
      <c r="AB104" s="1443"/>
      <c r="AC104" s="1443"/>
      <c r="AD104" s="1443"/>
      <c r="AE104" s="1443"/>
      <c r="AF104" s="1443"/>
      <c r="AG104" s="1443"/>
      <c r="AH104" s="1443"/>
    </row>
    <row r="105" spans="1:34" s="1447" customFormat="1">
      <c r="A105" s="1507"/>
      <c r="B105" s="2632"/>
      <c r="C105" s="2632"/>
      <c r="D105" s="2632"/>
      <c r="E105" s="2632"/>
      <c r="F105" s="2632"/>
      <c r="G105" s="2632"/>
      <c r="H105" s="2632"/>
      <c r="I105" s="2632"/>
      <c r="J105" s="2632"/>
      <c r="K105" s="2632"/>
      <c r="L105" s="2632"/>
      <c r="M105" s="2632"/>
      <c r="N105" s="2632"/>
      <c r="O105" s="2632"/>
      <c r="P105" s="2632"/>
      <c r="Q105" s="2632"/>
      <c r="R105" s="2632"/>
      <c r="S105" s="2632"/>
      <c r="T105" s="2632"/>
      <c r="U105" s="2632"/>
      <c r="V105" s="1443"/>
      <c r="W105" s="1443"/>
      <c r="X105" s="1443"/>
      <c r="Y105" s="1443"/>
      <c r="Z105" s="1443"/>
      <c r="AA105" s="1443"/>
      <c r="AB105" s="1443"/>
      <c r="AC105" s="1443"/>
      <c r="AD105" s="1443"/>
      <c r="AE105" s="1443"/>
      <c r="AF105" s="1443"/>
      <c r="AG105" s="1443"/>
      <c r="AH105" s="1443"/>
    </row>
    <row r="106" spans="1:34" s="1447" customFormat="1">
      <c r="A106" s="1507"/>
      <c r="B106" s="2632"/>
      <c r="C106" s="2632"/>
      <c r="D106" s="2632"/>
      <c r="E106" s="2632"/>
      <c r="F106" s="2632"/>
      <c r="G106" s="2632"/>
      <c r="H106" s="2632"/>
      <c r="I106" s="2632"/>
      <c r="J106" s="2632"/>
      <c r="K106" s="2632"/>
      <c r="L106" s="2632"/>
      <c r="M106" s="2632"/>
      <c r="N106" s="2632"/>
      <c r="O106" s="2632"/>
      <c r="P106" s="2632"/>
      <c r="Q106" s="2632"/>
      <c r="R106" s="2632"/>
      <c r="S106" s="2632"/>
      <c r="T106" s="2632"/>
      <c r="U106" s="2632"/>
      <c r="V106" s="1443"/>
      <c r="W106" s="1443"/>
      <c r="X106" s="1443"/>
      <c r="Y106" s="1443"/>
      <c r="Z106" s="1443"/>
      <c r="AA106" s="1443"/>
      <c r="AB106" s="1443"/>
      <c r="AC106" s="1443"/>
      <c r="AD106" s="1443"/>
      <c r="AE106" s="1443"/>
      <c r="AF106" s="1443"/>
      <c r="AG106" s="1443"/>
      <c r="AH106" s="1443"/>
    </row>
    <row r="107" spans="1:34" s="1447" customFormat="1">
      <c r="A107" s="1507"/>
      <c r="B107" s="2632"/>
      <c r="C107" s="2632"/>
      <c r="D107" s="2632"/>
      <c r="E107" s="2632"/>
      <c r="F107" s="2632"/>
      <c r="G107" s="2632"/>
      <c r="H107" s="2632"/>
      <c r="I107" s="2632"/>
      <c r="J107" s="2632"/>
      <c r="K107" s="2632"/>
      <c r="L107" s="2632"/>
      <c r="M107" s="2632"/>
      <c r="N107" s="2632"/>
      <c r="O107" s="2632"/>
      <c r="P107" s="2632"/>
      <c r="Q107" s="2632"/>
      <c r="R107" s="2632"/>
      <c r="S107" s="2632"/>
      <c r="T107" s="2632"/>
      <c r="U107" s="2632"/>
      <c r="V107" s="1443"/>
      <c r="W107" s="1443"/>
      <c r="X107" s="1443"/>
      <c r="Y107" s="1443"/>
      <c r="Z107" s="1443"/>
      <c r="AA107" s="1443"/>
      <c r="AB107" s="1443"/>
      <c r="AC107" s="1443"/>
      <c r="AD107" s="1443"/>
      <c r="AE107" s="1443"/>
      <c r="AF107" s="1443"/>
      <c r="AG107" s="1443"/>
      <c r="AH107" s="1443"/>
    </row>
    <row r="108" spans="1:34" s="1447" customFormat="1">
      <c r="A108" s="1507"/>
      <c r="B108" s="2632"/>
      <c r="C108" s="2632"/>
      <c r="D108" s="2632"/>
      <c r="E108" s="2632"/>
      <c r="F108" s="2632"/>
      <c r="G108" s="2632"/>
      <c r="H108" s="2632"/>
      <c r="I108" s="2632"/>
      <c r="J108" s="2632"/>
      <c r="K108" s="2632"/>
      <c r="L108" s="2632"/>
      <c r="M108" s="2632"/>
      <c r="N108" s="2632"/>
      <c r="O108" s="2632"/>
      <c r="P108" s="2632"/>
      <c r="Q108" s="2632"/>
      <c r="R108" s="2632"/>
      <c r="S108" s="2632"/>
      <c r="T108" s="2632"/>
      <c r="U108" s="2632"/>
      <c r="V108" s="1443"/>
      <c r="W108" s="1443"/>
      <c r="X108" s="1443"/>
      <c r="Y108" s="1443"/>
      <c r="Z108" s="1443"/>
      <c r="AA108" s="1443"/>
      <c r="AB108" s="1443"/>
      <c r="AC108" s="1443"/>
      <c r="AD108" s="1443"/>
      <c r="AE108" s="1443"/>
      <c r="AF108" s="1443"/>
      <c r="AG108" s="1443"/>
      <c r="AH108" s="1443"/>
    </row>
    <row r="109" spans="1:34" s="1447" customFormat="1">
      <c r="A109" s="1507"/>
      <c r="B109" s="2632"/>
      <c r="C109" s="2632"/>
      <c r="D109" s="2632"/>
      <c r="E109" s="2632"/>
      <c r="F109" s="2632"/>
      <c r="G109" s="2632"/>
      <c r="H109" s="2632"/>
      <c r="I109" s="2632"/>
      <c r="J109" s="2632"/>
      <c r="K109" s="2632"/>
      <c r="L109" s="2632"/>
      <c r="M109" s="2632"/>
      <c r="N109" s="2632"/>
      <c r="O109" s="2632"/>
      <c r="P109" s="2632"/>
      <c r="Q109" s="2632"/>
      <c r="R109" s="2632"/>
      <c r="S109" s="2632"/>
      <c r="T109" s="2632"/>
      <c r="U109" s="2632"/>
      <c r="V109" s="1443"/>
      <c r="W109" s="1443"/>
      <c r="X109" s="1443"/>
      <c r="Y109" s="1443"/>
      <c r="Z109" s="1443"/>
      <c r="AA109" s="1443"/>
      <c r="AB109" s="1443"/>
      <c r="AC109" s="1443"/>
      <c r="AD109" s="1443"/>
      <c r="AE109" s="1443"/>
      <c r="AF109" s="1443"/>
      <c r="AG109" s="1443"/>
      <c r="AH109" s="1443"/>
    </row>
    <row r="110" spans="1:34" s="1447" customFormat="1">
      <c r="A110" s="1507"/>
      <c r="B110" s="2632"/>
      <c r="C110" s="2632"/>
      <c r="D110" s="2632"/>
      <c r="E110" s="2632"/>
      <c r="F110" s="2632"/>
      <c r="G110" s="2632"/>
      <c r="H110" s="2632"/>
      <c r="I110" s="2632"/>
      <c r="J110" s="2632"/>
      <c r="K110" s="2632"/>
      <c r="L110" s="2632"/>
      <c r="M110" s="2632"/>
      <c r="N110" s="2632"/>
      <c r="O110" s="2632"/>
      <c r="P110" s="2632"/>
      <c r="Q110" s="2632"/>
      <c r="R110" s="2632"/>
      <c r="S110" s="2632"/>
      <c r="T110" s="2632"/>
      <c r="U110" s="2632"/>
      <c r="V110" s="1443"/>
      <c r="W110" s="1443"/>
      <c r="X110" s="1443"/>
      <c r="Y110" s="1443"/>
      <c r="Z110" s="1443"/>
      <c r="AA110" s="1443"/>
      <c r="AB110" s="1443"/>
      <c r="AC110" s="1443"/>
      <c r="AD110" s="1443"/>
      <c r="AE110" s="1443"/>
      <c r="AF110" s="1443"/>
      <c r="AG110" s="1443"/>
      <c r="AH110" s="1443"/>
    </row>
    <row r="111" spans="1:34" s="1447" customFormat="1">
      <c r="A111" s="1507"/>
      <c r="B111" s="2632"/>
      <c r="C111" s="2632"/>
      <c r="D111" s="2632"/>
      <c r="E111" s="2632"/>
      <c r="F111" s="2632"/>
      <c r="G111" s="2632"/>
      <c r="H111" s="2632"/>
      <c r="I111" s="2632"/>
      <c r="J111" s="2632"/>
      <c r="K111" s="2632"/>
      <c r="L111" s="2632"/>
      <c r="M111" s="2632"/>
      <c r="N111" s="2632"/>
      <c r="O111" s="2632"/>
      <c r="P111" s="2632"/>
      <c r="Q111" s="2632"/>
      <c r="R111" s="2632"/>
      <c r="S111" s="2632"/>
      <c r="T111" s="2632"/>
      <c r="U111" s="2632"/>
      <c r="V111" s="1443"/>
      <c r="W111" s="1443"/>
      <c r="X111" s="1443"/>
      <c r="Y111" s="1443"/>
      <c r="Z111" s="1443"/>
      <c r="AA111" s="1443"/>
      <c r="AB111" s="1443"/>
      <c r="AC111" s="1443"/>
      <c r="AD111" s="1443"/>
      <c r="AE111" s="1443"/>
      <c r="AF111" s="1443"/>
      <c r="AG111" s="1443"/>
      <c r="AH111" s="1443"/>
    </row>
    <row r="112" spans="1:34" s="1447" customFormat="1">
      <c r="A112" s="1507"/>
      <c r="B112" s="2632"/>
      <c r="C112" s="2632"/>
      <c r="D112" s="2632"/>
      <c r="E112" s="2632"/>
      <c r="F112" s="2632"/>
      <c r="G112" s="2632"/>
      <c r="H112" s="2632"/>
      <c r="I112" s="2632"/>
      <c r="J112" s="2632"/>
      <c r="K112" s="2632"/>
      <c r="L112" s="2632"/>
      <c r="M112" s="2632"/>
      <c r="N112" s="2632"/>
      <c r="O112" s="2632"/>
      <c r="P112" s="2632"/>
      <c r="Q112" s="2632"/>
      <c r="R112" s="2632"/>
      <c r="S112" s="2632"/>
      <c r="T112" s="2632"/>
      <c r="U112" s="2632"/>
      <c r="V112" s="1443"/>
      <c r="W112" s="1443"/>
      <c r="X112" s="1443"/>
      <c r="Y112" s="1443"/>
      <c r="Z112" s="1443"/>
      <c r="AA112" s="1443"/>
      <c r="AB112" s="1443"/>
      <c r="AC112" s="1443"/>
      <c r="AD112" s="1443"/>
      <c r="AE112" s="1443"/>
      <c r="AF112" s="1443"/>
      <c r="AG112" s="1443"/>
      <c r="AH112" s="1443"/>
    </row>
    <row r="113" spans="1:34" s="1447" customFormat="1">
      <c r="A113" s="1507"/>
      <c r="B113" s="2632"/>
      <c r="C113" s="2632"/>
      <c r="D113" s="2632"/>
      <c r="E113" s="2632"/>
      <c r="F113" s="2632"/>
      <c r="G113" s="2632"/>
      <c r="H113" s="2632"/>
      <c r="I113" s="2632"/>
      <c r="J113" s="2632"/>
      <c r="K113" s="2632"/>
      <c r="L113" s="2632"/>
      <c r="M113" s="2632"/>
      <c r="N113" s="2632"/>
      <c r="O113" s="2632"/>
      <c r="P113" s="2632"/>
      <c r="Q113" s="2632"/>
      <c r="R113" s="2632"/>
      <c r="S113" s="2632"/>
      <c r="T113" s="2632"/>
      <c r="U113" s="2632"/>
      <c r="V113" s="1443"/>
      <c r="W113" s="1443"/>
      <c r="X113" s="1443"/>
      <c r="Y113" s="1443"/>
      <c r="Z113" s="1443"/>
      <c r="AA113" s="1443"/>
      <c r="AB113" s="1443"/>
      <c r="AC113" s="1443"/>
      <c r="AD113" s="1443"/>
      <c r="AE113" s="1443"/>
      <c r="AF113" s="1443"/>
      <c r="AG113" s="1443"/>
      <c r="AH113" s="1443"/>
    </row>
    <row r="114" spans="1:34" s="1447" customFormat="1">
      <c r="A114" s="1507"/>
      <c r="B114" s="2632"/>
      <c r="C114" s="2632"/>
      <c r="D114" s="2632"/>
      <c r="E114" s="2632"/>
      <c r="F114" s="2632"/>
      <c r="G114" s="2632"/>
      <c r="H114" s="2632"/>
      <c r="I114" s="2632"/>
      <c r="J114" s="2632"/>
      <c r="K114" s="2632"/>
      <c r="L114" s="2632"/>
      <c r="M114" s="2632"/>
      <c r="N114" s="2632"/>
      <c r="O114" s="2632"/>
      <c r="P114" s="2632"/>
      <c r="Q114" s="2632"/>
      <c r="R114" s="2632"/>
      <c r="S114" s="2632"/>
      <c r="T114" s="2632"/>
      <c r="U114" s="2632"/>
      <c r="V114" s="1443"/>
      <c r="W114" s="1443"/>
      <c r="X114" s="1443"/>
      <c r="Y114" s="1443"/>
      <c r="Z114" s="1443"/>
      <c r="AA114" s="1443"/>
      <c r="AB114" s="1443"/>
      <c r="AC114" s="1443"/>
      <c r="AD114" s="1443"/>
      <c r="AE114" s="1443"/>
      <c r="AF114" s="1443"/>
      <c r="AG114" s="1443"/>
      <c r="AH114" s="1443"/>
    </row>
    <row r="115" spans="1:34" s="1447" customFormat="1">
      <c r="A115" s="1507"/>
      <c r="B115" s="2632"/>
      <c r="C115" s="2632"/>
      <c r="D115" s="2632"/>
      <c r="E115" s="2632"/>
      <c r="F115" s="2632"/>
      <c r="G115" s="2632"/>
      <c r="H115" s="2632"/>
      <c r="I115" s="2632"/>
      <c r="J115" s="2632"/>
      <c r="K115" s="2632"/>
      <c r="L115" s="2632"/>
      <c r="M115" s="2632"/>
      <c r="N115" s="2632"/>
      <c r="O115" s="2632"/>
      <c r="P115" s="2632"/>
      <c r="Q115" s="2632"/>
      <c r="R115" s="2632"/>
      <c r="S115" s="2632"/>
      <c r="T115" s="2632"/>
      <c r="U115" s="2632"/>
      <c r="V115" s="1443"/>
      <c r="W115" s="1443"/>
      <c r="X115" s="1443"/>
      <c r="Y115" s="1443"/>
      <c r="Z115" s="1443"/>
      <c r="AA115" s="1443"/>
      <c r="AB115" s="1443"/>
      <c r="AC115" s="1443"/>
      <c r="AD115" s="1443"/>
      <c r="AE115" s="1443"/>
      <c r="AF115" s="1443"/>
      <c r="AG115" s="1443"/>
      <c r="AH115" s="1443"/>
    </row>
    <row r="116" spans="1:34" s="1447" customFormat="1">
      <c r="A116" s="1507"/>
      <c r="B116" s="2632"/>
      <c r="C116" s="2632"/>
      <c r="D116" s="2632"/>
      <c r="E116" s="2632"/>
      <c r="F116" s="2632"/>
      <c r="G116" s="2632"/>
      <c r="H116" s="2632"/>
      <c r="I116" s="2632"/>
      <c r="J116" s="2632"/>
      <c r="K116" s="2632"/>
      <c r="L116" s="2632"/>
      <c r="M116" s="2632"/>
      <c r="N116" s="2632"/>
      <c r="O116" s="2632"/>
      <c r="P116" s="2632"/>
      <c r="Q116" s="2632"/>
      <c r="R116" s="2632"/>
      <c r="S116" s="2632"/>
      <c r="T116" s="2632"/>
      <c r="U116" s="2632"/>
      <c r="V116" s="1443"/>
      <c r="W116" s="1443"/>
      <c r="X116" s="1443"/>
      <c r="Y116" s="1443"/>
      <c r="Z116" s="1443"/>
      <c r="AA116" s="1443"/>
      <c r="AB116" s="1443"/>
      <c r="AC116" s="1443"/>
      <c r="AD116" s="1443"/>
      <c r="AE116" s="1443"/>
      <c r="AF116" s="1443"/>
      <c r="AG116" s="1443"/>
      <c r="AH116" s="1443"/>
    </row>
    <row r="117" spans="1:34" s="1447" customFormat="1">
      <c r="A117" s="1507"/>
      <c r="B117" s="2632"/>
      <c r="C117" s="2632"/>
      <c r="D117" s="2632"/>
      <c r="E117" s="2632"/>
      <c r="F117" s="2632"/>
      <c r="G117" s="2632"/>
      <c r="H117" s="2632"/>
      <c r="I117" s="2632"/>
      <c r="J117" s="2632"/>
      <c r="K117" s="2632"/>
      <c r="L117" s="2632"/>
      <c r="M117" s="2632"/>
      <c r="N117" s="2632"/>
      <c r="O117" s="2632"/>
      <c r="P117" s="2632"/>
      <c r="Q117" s="2632"/>
      <c r="R117" s="2632"/>
      <c r="S117" s="2632"/>
      <c r="T117" s="2632"/>
      <c r="U117" s="2632"/>
      <c r="V117" s="1443"/>
      <c r="W117" s="1443"/>
      <c r="X117" s="1443"/>
      <c r="Y117" s="1443"/>
      <c r="Z117" s="1443"/>
      <c r="AA117" s="1443"/>
      <c r="AB117" s="1443"/>
      <c r="AC117" s="1443"/>
      <c r="AD117" s="1443"/>
      <c r="AE117" s="1443"/>
      <c r="AF117" s="1443"/>
      <c r="AG117" s="1443"/>
      <c r="AH117" s="1443"/>
    </row>
    <row r="118" spans="1:34" s="1447" customFormat="1">
      <c r="A118" s="1507"/>
      <c r="B118" s="2632"/>
      <c r="C118" s="2632"/>
      <c r="D118" s="2632"/>
      <c r="E118" s="2632"/>
      <c r="F118" s="2632"/>
      <c r="G118" s="2632"/>
      <c r="H118" s="2632"/>
      <c r="I118" s="2632"/>
      <c r="J118" s="2632"/>
      <c r="K118" s="2632"/>
      <c r="L118" s="2632"/>
      <c r="M118" s="2632"/>
      <c r="N118" s="2632"/>
      <c r="O118" s="2632"/>
      <c r="P118" s="2632"/>
      <c r="Q118" s="2632"/>
      <c r="R118" s="2632"/>
      <c r="S118" s="2632"/>
      <c r="T118" s="2632"/>
      <c r="U118" s="2632"/>
      <c r="V118" s="1443"/>
      <c r="W118" s="1443"/>
      <c r="X118" s="1443"/>
      <c r="Y118" s="1443"/>
      <c r="Z118" s="1443"/>
      <c r="AA118" s="1443"/>
      <c r="AB118" s="1443"/>
      <c r="AC118" s="1443"/>
      <c r="AD118" s="1443"/>
      <c r="AE118" s="1443"/>
      <c r="AF118" s="1443"/>
      <c r="AG118" s="1443"/>
      <c r="AH118" s="1443"/>
    </row>
    <row r="119" spans="1:34" s="1447" customFormat="1">
      <c r="A119" s="1507"/>
      <c r="B119" s="2632"/>
      <c r="C119" s="2632"/>
      <c r="D119" s="2632"/>
      <c r="E119" s="2632"/>
      <c r="F119" s="2632"/>
      <c r="G119" s="2632"/>
      <c r="H119" s="2632"/>
      <c r="I119" s="2632"/>
      <c r="J119" s="2632"/>
      <c r="K119" s="2632"/>
      <c r="L119" s="2632"/>
      <c r="M119" s="2632"/>
      <c r="N119" s="2632"/>
      <c r="O119" s="2632"/>
      <c r="P119" s="2632"/>
      <c r="Q119" s="2632"/>
      <c r="R119" s="2632"/>
      <c r="S119" s="2632"/>
      <c r="T119" s="2632"/>
      <c r="U119" s="2632"/>
      <c r="V119" s="1443"/>
      <c r="W119" s="1443"/>
      <c r="X119" s="1443"/>
      <c r="Y119" s="1443"/>
      <c r="Z119" s="1443"/>
      <c r="AA119" s="1443"/>
      <c r="AB119" s="1443"/>
      <c r="AC119" s="1443"/>
      <c r="AD119" s="1443"/>
      <c r="AE119" s="1443"/>
      <c r="AF119" s="1443"/>
      <c r="AG119" s="1443"/>
      <c r="AH119" s="1443"/>
    </row>
    <row r="120" spans="1:34" s="1447" customFormat="1">
      <c r="A120" s="1507"/>
      <c r="B120" s="2632"/>
      <c r="C120" s="2632"/>
      <c r="D120" s="2632"/>
      <c r="E120" s="2632"/>
      <c r="F120" s="2632"/>
      <c r="G120" s="2632"/>
      <c r="H120" s="2632"/>
      <c r="I120" s="2632"/>
      <c r="J120" s="2632"/>
      <c r="K120" s="2632"/>
      <c r="L120" s="2632"/>
      <c r="M120" s="2632"/>
      <c r="N120" s="2632"/>
      <c r="O120" s="2632"/>
      <c r="P120" s="2632"/>
      <c r="Q120" s="2632"/>
      <c r="R120" s="2632"/>
      <c r="S120" s="2632"/>
      <c r="T120" s="2632"/>
      <c r="U120" s="2632"/>
      <c r="V120" s="1443"/>
      <c r="W120" s="1443"/>
      <c r="X120" s="1443"/>
      <c r="Y120" s="1443"/>
      <c r="Z120" s="1443"/>
      <c r="AA120" s="1443"/>
      <c r="AB120" s="1443"/>
      <c r="AC120" s="1443"/>
      <c r="AD120" s="1443"/>
      <c r="AE120" s="1443"/>
      <c r="AF120" s="1443"/>
      <c r="AG120" s="1443"/>
      <c r="AH120" s="1443"/>
    </row>
    <row r="121" spans="1:34" s="1447" customFormat="1">
      <c r="A121" s="1507"/>
      <c r="B121" s="2632"/>
      <c r="C121" s="2632"/>
      <c r="D121" s="2632"/>
      <c r="E121" s="2632"/>
      <c r="F121" s="2632"/>
      <c r="G121" s="2632"/>
      <c r="H121" s="2632"/>
      <c r="I121" s="2632"/>
      <c r="J121" s="2632"/>
      <c r="K121" s="2632"/>
      <c r="L121" s="2632"/>
      <c r="M121" s="2632"/>
      <c r="N121" s="2632"/>
      <c r="O121" s="2632"/>
      <c r="P121" s="2632"/>
      <c r="Q121" s="2632"/>
      <c r="R121" s="2632"/>
      <c r="S121" s="2632"/>
      <c r="T121" s="2632"/>
      <c r="U121" s="2632"/>
      <c r="V121" s="1443"/>
      <c r="W121" s="1443"/>
      <c r="X121" s="1443"/>
      <c r="Y121" s="1443"/>
      <c r="Z121" s="1443"/>
      <c r="AA121" s="1443"/>
      <c r="AB121" s="1443"/>
      <c r="AC121" s="1443"/>
      <c r="AD121" s="1443"/>
      <c r="AE121" s="1443"/>
      <c r="AF121" s="1443"/>
      <c r="AG121" s="1443"/>
      <c r="AH121" s="1443"/>
    </row>
    <row r="122" spans="1:34" s="1447" customFormat="1">
      <c r="A122" s="1507"/>
      <c r="B122" s="2632"/>
      <c r="C122" s="2632"/>
      <c r="D122" s="2632"/>
      <c r="E122" s="2632"/>
      <c r="F122" s="2632"/>
      <c r="G122" s="2632"/>
      <c r="H122" s="2632"/>
      <c r="I122" s="2632"/>
      <c r="J122" s="2632"/>
      <c r="K122" s="2632"/>
      <c r="L122" s="2632"/>
      <c r="M122" s="2632"/>
      <c r="N122" s="2632"/>
      <c r="O122" s="2632"/>
      <c r="P122" s="2632"/>
      <c r="Q122" s="2632"/>
      <c r="R122" s="2632"/>
      <c r="S122" s="2632"/>
      <c r="T122" s="2632"/>
      <c r="U122" s="2632"/>
      <c r="V122" s="1443"/>
      <c r="W122" s="1443"/>
      <c r="X122" s="1443"/>
      <c r="Y122" s="1443"/>
      <c r="Z122" s="1443"/>
      <c r="AA122" s="1443"/>
      <c r="AB122" s="1443"/>
      <c r="AC122" s="1443"/>
      <c r="AD122" s="1443"/>
      <c r="AE122" s="1443"/>
      <c r="AF122" s="1443"/>
      <c r="AG122" s="1443"/>
      <c r="AH122" s="1443"/>
    </row>
    <row r="123" spans="1:34" s="1447" customFormat="1">
      <c r="A123" s="1507"/>
      <c r="B123" s="2632"/>
      <c r="C123" s="2632"/>
      <c r="D123" s="2632"/>
      <c r="E123" s="2632"/>
      <c r="F123" s="2632"/>
      <c r="G123" s="2632"/>
      <c r="H123" s="2632"/>
      <c r="I123" s="2632"/>
      <c r="J123" s="2632"/>
      <c r="K123" s="2632"/>
      <c r="L123" s="2632"/>
      <c r="M123" s="2632"/>
      <c r="N123" s="2632"/>
      <c r="O123" s="2632"/>
      <c r="P123" s="2632"/>
      <c r="Q123" s="2632"/>
      <c r="R123" s="2632"/>
      <c r="S123" s="2632"/>
      <c r="T123" s="2632"/>
      <c r="U123" s="2632"/>
      <c r="V123" s="1443"/>
      <c r="W123" s="1443"/>
      <c r="X123" s="1443"/>
      <c r="Y123" s="1443"/>
      <c r="Z123" s="1443"/>
      <c r="AA123" s="1443"/>
      <c r="AB123" s="1443"/>
      <c r="AC123" s="1443"/>
      <c r="AD123" s="1443"/>
      <c r="AE123" s="1443"/>
      <c r="AF123" s="1443"/>
      <c r="AG123" s="1443"/>
      <c r="AH123" s="1443"/>
    </row>
    <row r="124" spans="1:34" s="1447" customFormat="1">
      <c r="A124" s="1507"/>
      <c r="B124" s="2632"/>
      <c r="C124" s="2632"/>
      <c r="D124" s="2632"/>
      <c r="E124" s="2632"/>
      <c r="F124" s="2632"/>
      <c r="G124" s="2632"/>
      <c r="H124" s="2632"/>
      <c r="I124" s="2632"/>
      <c r="J124" s="2632"/>
      <c r="K124" s="2632"/>
      <c r="L124" s="2632"/>
      <c r="M124" s="2632"/>
      <c r="N124" s="2632"/>
      <c r="O124" s="2632"/>
      <c r="P124" s="2632"/>
      <c r="Q124" s="2632"/>
      <c r="R124" s="2632"/>
      <c r="S124" s="2632"/>
      <c r="T124" s="2632"/>
      <c r="U124" s="2632"/>
      <c r="V124" s="1443"/>
      <c r="W124" s="1443"/>
      <c r="X124" s="1443"/>
      <c r="Y124" s="1443"/>
      <c r="Z124" s="1443"/>
      <c r="AA124" s="1443"/>
      <c r="AB124" s="1443"/>
      <c r="AC124" s="1443"/>
      <c r="AD124" s="1443"/>
      <c r="AE124" s="1443"/>
      <c r="AF124" s="1443"/>
      <c r="AG124" s="1443"/>
      <c r="AH124" s="1443"/>
    </row>
    <row r="125" spans="1:34" s="1447" customFormat="1">
      <c r="A125" s="1507"/>
      <c r="B125" s="2632"/>
      <c r="C125" s="2632"/>
      <c r="D125" s="2632"/>
      <c r="E125" s="2632"/>
      <c r="F125" s="2632"/>
      <c r="G125" s="2632"/>
      <c r="H125" s="2632"/>
      <c r="I125" s="2632"/>
      <c r="J125" s="2632"/>
      <c r="K125" s="2632"/>
      <c r="L125" s="2632"/>
      <c r="M125" s="2632"/>
      <c r="N125" s="2632"/>
      <c r="O125" s="2632"/>
      <c r="P125" s="2632"/>
      <c r="Q125" s="2632"/>
      <c r="R125" s="2632"/>
      <c r="S125" s="2632"/>
      <c r="T125" s="2632"/>
      <c r="U125" s="2632"/>
      <c r="V125" s="1443"/>
      <c r="W125" s="1443"/>
      <c r="X125" s="1443"/>
      <c r="Y125" s="1443"/>
      <c r="Z125" s="1443"/>
      <c r="AA125" s="1443"/>
      <c r="AB125" s="1443"/>
      <c r="AC125" s="1443"/>
      <c r="AD125" s="1443"/>
      <c r="AE125" s="1443"/>
      <c r="AF125" s="1443"/>
      <c r="AG125" s="1443"/>
      <c r="AH125" s="1443"/>
    </row>
    <row r="126" spans="1:34" s="1447" customFormat="1">
      <c r="A126" s="1507"/>
      <c r="B126" s="2632"/>
      <c r="C126" s="2632"/>
      <c r="D126" s="2632"/>
      <c r="E126" s="2632"/>
      <c r="F126" s="2632"/>
      <c r="G126" s="2632"/>
      <c r="H126" s="2632"/>
      <c r="I126" s="2632"/>
      <c r="J126" s="2632"/>
      <c r="K126" s="2632"/>
      <c r="L126" s="2632"/>
      <c r="M126" s="2632"/>
      <c r="N126" s="2632"/>
      <c r="O126" s="2632"/>
      <c r="P126" s="2632"/>
      <c r="Q126" s="2632"/>
      <c r="R126" s="2632"/>
      <c r="S126" s="2632"/>
      <c r="T126" s="2632"/>
      <c r="U126" s="2632"/>
      <c r="V126" s="1443"/>
      <c r="W126" s="1443"/>
      <c r="X126" s="1443"/>
      <c r="Y126" s="1443"/>
      <c r="Z126" s="1443"/>
      <c r="AA126" s="1443"/>
      <c r="AB126" s="1443"/>
      <c r="AC126" s="1443"/>
      <c r="AD126" s="1443"/>
      <c r="AE126" s="1443"/>
      <c r="AF126" s="1443"/>
      <c r="AG126" s="1443"/>
      <c r="AH126" s="1443"/>
    </row>
    <row r="127" spans="1:34" s="1447" customFormat="1">
      <c r="A127" s="1507"/>
      <c r="B127" s="2632"/>
      <c r="C127" s="2632"/>
      <c r="D127" s="2632"/>
      <c r="E127" s="2632"/>
      <c r="F127" s="2632"/>
      <c r="G127" s="2632"/>
      <c r="H127" s="2632"/>
      <c r="I127" s="2632"/>
      <c r="J127" s="2632"/>
      <c r="K127" s="2632"/>
      <c r="L127" s="2632"/>
      <c r="M127" s="2632"/>
      <c r="N127" s="2632"/>
      <c r="O127" s="2632"/>
      <c r="P127" s="2632"/>
      <c r="Q127" s="2632"/>
      <c r="R127" s="2632"/>
      <c r="S127" s="2632"/>
      <c r="T127" s="2632"/>
      <c r="U127" s="2632"/>
      <c r="V127" s="1443"/>
      <c r="W127" s="1443"/>
      <c r="X127" s="1443"/>
      <c r="Y127" s="1443"/>
      <c r="Z127" s="1443"/>
      <c r="AA127" s="1443"/>
      <c r="AB127" s="1443"/>
      <c r="AC127" s="1443"/>
      <c r="AD127" s="1443"/>
      <c r="AE127" s="1443"/>
      <c r="AF127" s="1443"/>
      <c r="AG127" s="1443"/>
      <c r="AH127" s="1443"/>
    </row>
    <row r="128" spans="1:34" s="1447" customFormat="1">
      <c r="A128" s="1507"/>
      <c r="B128" s="2632"/>
      <c r="C128" s="2632"/>
      <c r="D128" s="2632"/>
      <c r="E128" s="2632"/>
      <c r="F128" s="2632"/>
      <c r="G128" s="2632"/>
      <c r="H128" s="2632"/>
      <c r="I128" s="2632"/>
      <c r="J128" s="2632"/>
      <c r="K128" s="2632"/>
      <c r="L128" s="2632"/>
      <c r="M128" s="2632"/>
      <c r="N128" s="2632"/>
      <c r="O128" s="2632"/>
      <c r="P128" s="2632"/>
      <c r="Q128" s="2632"/>
      <c r="R128" s="2632"/>
      <c r="S128" s="2632"/>
      <c r="T128" s="2632"/>
      <c r="U128" s="2632"/>
      <c r="V128" s="1443"/>
      <c r="W128" s="1443"/>
      <c r="X128" s="1443"/>
      <c r="Y128" s="1443"/>
      <c r="Z128" s="1443"/>
      <c r="AA128" s="1443"/>
      <c r="AB128" s="1443"/>
      <c r="AC128" s="1443"/>
      <c r="AD128" s="1443"/>
      <c r="AE128" s="1443"/>
      <c r="AF128" s="1443"/>
      <c r="AG128" s="1443"/>
      <c r="AH128" s="1443"/>
    </row>
    <row r="129" spans="1:34" s="1447" customFormat="1">
      <c r="A129" s="1507"/>
      <c r="B129" s="2632"/>
      <c r="C129" s="2632"/>
      <c r="D129" s="2632"/>
      <c r="E129" s="2632"/>
      <c r="F129" s="2632"/>
      <c r="G129" s="2632"/>
      <c r="H129" s="2632"/>
      <c r="I129" s="2632"/>
      <c r="J129" s="2632"/>
      <c r="K129" s="2632"/>
      <c r="L129" s="2632"/>
      <c r="M129" s="2632"/>
      <c r="N129" s="2632"/>
      <c r="O129" s="2632"/>
      <c r="P129" s="2632"/>
      <c r="Q129" s="2632"/>
      <c r="R129" s="2632"/>
      <c r="S129" s="2632"/>
      <c r="T129" s="2632"/>
      <c r="U129" s="2632"/>
      <c r="V129" s="1443"/>
      <c r="W129" s="1443"/>
      <c r="X129" s="1443"/>
      <c r="Y129" s="1443"/>
      <c r="Z129" s="1443"/>
      <c r="AA129" s="1443"/>
      <c r="AB129" s="1443"/>
      <c r="AC129" s="1443"/>
      <c r="AD129" s="1443"/>
      <c r="AE129" s="1443"/>
      <c r="AF129" s="1443"/>
      <c r="AG129" s="1443"/>
      <c r="AH129" s="1443"/>
    </row>
    <row r="130" spans="1:34" s="1447" customFormat="1">
      <c r="A130" s="1507"/>
      <c r="B130" s="2632"/>
      <c r="C130" s="2632"/>
      <c r="D130" s="2632"/>
      <c r="E130" s="2632"/>
      <c r="F130" s="2632"/>
      <c r="G130" s="2632"/>
      <c r="H130" s="2632"/>
      <c r="I130" s="2632"/>
      <c r="J130" s="2632"/>
      <c r="K130" s="2632"/>
      <c r="L130" s="2632"/>
      <c r="M130" s="2632"/>
      <c r="N130" s="2632"/>
      <c r="O130" s="2632"/>
      <c r="P130" s="2632"/>
      <c r="Q130" s="2632"/>
      <c r="R130" s="2632"/>
      <c r="S130" s="2632"/>
      <c r="T130" s="2632"/>
      <c r="U130" s="2632"/>
      <c r="V130" s="1443"/>
      <c r="W130" s="1443"/>
      <c r="X130" s="1443"/>
      <c r="Y130" s="1443"/>
      <c r="Z130" s="1443"/>
      <c r="AA130" s="1443"/>
      <c r="AB130" s="1443"/>
      <c r="AC130" s="1443"/>
      <c r="AD130" s="1443"/>
      <c r="AE130" s="1443"/>
      <c r="AF130" s="1443"/>
      <c r="AG130" s="1443"/>
      <c r="AH130" s="1443"/>
    </row>
    <row r="131" spans="1:34" s="1447" customFormat="1">
      <c r="A131" s="1507"/>
      <c r="B131" s="2632"/>
      <c r="C131" s="2632"/>
      <c r="D131" s="2632"/>
      <c r="E131" s="2632"/>
      <c r="F131" s="2632"/>
      <c r="G131" s="2632"/>
      <c r="H131" s="2632"/>
      <c r="I131" s="2632"/>
      <c r="J131" s="2632"/>
      <c r="K131" s="2632"/>
      <c r="L131" s="2632"/>
      <c r="M131" s="2632"/>
      <c r="N131" s="2632"/>
      <c r="O131" s="2632"/>
      <c r="P131" s="2632"/>
      <c r="Q131" s="2632"/>
      <c r="R131" s="2632"/>
      <c r="S131" s="2632"/>
      <c r="T131" s="2632"/>
      <c r="U131" s="2632"/>
      <c r="V131" s="1443"/>
      <c r="W131" s="1443"/>
      <c r="X131" s="1443"/>
      <c r="Y131" s="1443"/>
      <c r="Z131" s="1443"/>
      <c r="AA131" s="1443"/>
      <c r="AB131" s="1443"/>
      <c r="AC131" s="1443"/>
      <c r="AD131" s="1443"/>
      <c r="AE131" s="1443"/>
      <c r="AF131" s="1443"/>
      <c r="AG131" s="1443"/>
      <c r="AH131" s="1443"/>
    </row>
    <row r="132" spans="1:34" s="1447" customFormat="1">
      <c r="A132" s="1507"/>
      <c r="B132" s="2632"/>
      <c r="C132" s="2632"/>
      <c r="D132" s="2632"/>
      <c r="E132" s="2632"/>
      <c r="F132" s="2632"/>
      <c r="G132" s="2632"/>
      <c r="H132" s="2632"/>
      <c r="I132" s="2632"/>
      <c r="J132" s="2632"/>
      <c r="K132" s="2632"/>
      <c r="L132" s="2632"/>
      <c r="M132" s="2632"/>
      <c r="N132" s="2632"/>
      <c r="O132" s="2632"/>
      <c r="P132" s="2632"/>
      <c r="Q132" s="2632"/>
      <c r="R132" s="2632"/>
      <c r="S132" s="2632"/>
      <c r="T132" s="2632"/>
      <c r="U132" s="2632"/>
      <c r="V132" s="1443"/>
      <c r="W132" s="1443"/>
      <c r="X132" s="1443"/>
      <c r="Y132" s="1443"/>
      <c r="Z132" s="1443"/>
      <c r="AA132" s="1443"/>
      <c r="AB132" s="1443"/>
      <c r="AC132" s="1443"/>
      <c r="AD132" s="1443"/>
      <c r="AE132" s="1443"/>
      <c r="AF132" s="1443"/>
      <c r="AG132" s="1443"/>
      <c r="AH132" s="1443"/>
    </row>
    <row r="133" spans="1:34" s="1447" customFormat="1">
      <c r="A133" s="1507"/>
      <c r="B133" s="2632"/>
      <c r="C133" s="2632"/>
      <c r="D133" s="2632"/>
      <c r="E133" s="2632"/>
      <c r="F133" s="2632"/>
      <c r="G133" s="2632"/>
      <c r="H133" s="2632"/>
      <c r="I133" s="2632"/>
      <c r="J133" s="2632"/>
      <c r="K133" s="2632"/>
      <c r="L133" s="2632"/>
      <c r="M133" s="2632"/>
      <c r="N133" s="2632"/>
      <c r="O133" s="2632"/>
      <c r="P133" s="2632"/>
      <c r="Q133" s="2632"/>
      <c r="R133" s="2632"/>
      <c r="S133" s="2632"/>
      <c r="T133" s="2632"/>
      <c r="U133" s="2632"/>
      <c r="V133" s="1443"/>
      <c r="W133" s="1443"/>
      <c r="X133" s="1443"/>
      <c r="Y133" s="1443"/>
      <c r="Z133" s="1443"/>
      <c r="AA133" s="1443"/>
      <c r="AB133" s="1443"/>
      <c r="AC133" s="1443"/>
      <c r="AD133" s="1443"/>
      <c r="AE133" s="1443"/>
      <c r="AF133" s="1443"/>
      <c r="AG133" s="1443"/>
      <c r="AH133" s="1443"/>
    </row>
    <row r="134" spans="1:34" s="1447" customFormat="1">
      <c r="A134" s="1507"/>
      <c r="B134" s="2632"/>
      <c r="C134" s="2632"/>
      <c r="D134" s="2632"/>
      <c r="E134" s="2632"/>
      <c r="F134" s="2632"/>
      <c r="G134" s="2632"/>
      <c r="H134" s="2632"/>
      <c r="I134" s="2632"/>
      <c r="J134" s="2632"/>
      <c r="K134" s="2632"/>
      <c r="L134" s="2632"/>
      <c r="M134" s="2632"/>
      <c r="N134" s="2632"/>
      <c r="O134" s="2632"/>
      <c r="P134" s="2632"/>
      <c r="Q134" s="2632"/>
      <c r="R134" s="2632"/>
      <c r="S134" s="2632"/>
      <c r="T134" s="2632"/>
      <c r="U134" s="2632"/>
      <c r="V134" s="1443"/>
      <c r="W134" s="1443"/>
      <c r="X134" s="1443"/>
      <c r="Y134" s="1443"/>
      <c r="Z134" s="1443"/>
      <c r="AA134" s="1443"/>
      <c r="AB134" s="1443"/>
      <c r="AC134" s="1443"/>
      <c r="AD134" s="1443"/>
      <c r="AE134" s="1443"/>
      <c r="AF134" s="1443"/>
      <c r="AG134" s="1443"/>
      <c r="AH134" s="1443"/>
    </row>
    <row r="135" spans="1:34" s="1447" customFormat="1">
      <c r="A135" s="1507"/>
      <c r="B135" s="2632"/>
      <c r="C135" s="2632"/>
      <c r="D135" s="2632"/>
      <c r="E135" s="2632"/>
      <c r="F135" s="2632"/>
      <c r="G135" s="2632"/>
      <c r="H135" s="2632"/>
      <c r="I135" s="2632"/>
      <c r="J135" s="2632"/>
      <c r="K135" s="2632"/>
      <c r="L135" s="2632"/>
      <c r="M135" s="2632"/>
      <c r="N135" s="2632"/>
      <c r="O135" s="2632"/>
      <c r="P135" s="2632"/>
      <c r="Q135" s="2632"/>
      <c r="R135" s="2632"/>
      <c r="S135" s="2632"/>
      <c r="T135" s="2632"/>
      <c r="U135" s="2632"/>
      <c r="V135" s="1443"/>
      <c r="W135" s="1443"/>
      <c r="X135" s="1443"/>
      <c r="Y135" s="1443"/>
      <c r="Z135" s="1443"/>
      <c r="AA135" s="1443"/>
      <c r="AB135" s="1443"/>
      <c r="AC135" s="1443"/>
      <c r="AD135" s="1443"/>
      <c r="AE135" s="1443"/>
      <c r="AF135" s="1443"/>
      <c r="AG135" s="1443"/>
      <c r="AH135" s="1443"/>
    </row>
    <row r="136" spans="1:34" s="1447" customFormat="1">
      <c r="A136" s="1507"/>
      <c r="B136" s="2632"/>
      <c r="C136" s="2632"/>
      <c r="D136" s="2632"/>
      <c r="E136" s="2632"/>
      <c r="F136" s="2632"/>
      <c r="G136" s="2632"/>
      <c r="H136" s="2632"/>
      <c r="I136" s="2632"/>
      <c r="J136" s="2632"/>
      <c r="K136" s="2632"/>
      <c r="L136" s="2632"/>
      <c r="M136" s="2632"/>
      <c r="N136" s="2632"/>
      <c r="O136" s="2632"/>
      <c r="P136" s="2632"/>
      <c r="Q136" s="2632"/>
      <c r="R136" s="2632"/>
      <c r="S136" s="2632"/>
      <c r="T136" s="2632"/>
      <c r="U136" s="2632"/>
      <c r="V136" s="1443"/>
      <c r="W136" s="1443"/>
      <c r="X136" s="1443"/>
      <c r="Y136" s="1443"/>
      <c r="Z136" s="1443"/>
      <c r="AA136" s="1443"/>
      <c r="AB136" s="1443"/>
      <c r="AC136" s="1443"/>
      <c r="AD136" s="1443"/>
      <c r="AE136" s="1443"/>
      <c r="AF136" s="1443"/>
      <c r="AG136" s="1443"/>
      <c r="AH136" s="1443"/>
    </row>
    <row r="137" spans="1:34" s="1447" customFormat="1">
      <c r="A137" s="1507"/>
      <c r="B137" s="2632"/>
      <c r="C137" s="2632"/>
      <c r="D137" s="2632"/>
      <c r="E137" s="2632"/>
      <c r="F137" s="2632"/>
      <c r="G137" s="2632"/>
      <c r="H137" s="2632"/>
      <c r="I137" s="2632"/>
      <c r="J137" s="2632"/>
      <c r="K137" s="2632"/>
      <c r="L137" s="2632"/>
      <c r="M137" s="2632"/>
      <c r="N137" s="2632"/>
      <c r="O137" s="2632"/>
      <c r="P137" s="2632"/>
      <c r="Q137" s="2632"/>
      <c r="R137" s="2632"/>
      <c r="S137" s="2632"/>
      <c r="T137" s="2632"/>
      <c r="U137" s="2632"/>
      <c r="V137" s="1443"/>
      <c r="W137" s="1443"/>
      <c r="X137" s="1443"/>
      <c r="Y137" s="1443"/>
      <c r="Z137" s="1443"/>
      <c r="AA137" s="1443"/>
      <c r="AB137" s="1443"/>
      <c r="AC137" s="1443"/>
      <c r="AD137" s="1443"/>
      <c r="AE137" s="1443"/>
      <c r="AF137" s="1443"/>
      <c r="AG137" s="1443"/>
      <c r="AH137" s="1443"/>
    </row>
    <row r="138" spans="1:34" s="1447" customFormat="1">
      <c r="A138" s="1507"/>
      <c r="B138" s="2632"/>
      <c r="C138" s="2632"/>
      <c r="D138" s="2632"/>
      <c r="E138" s="2632"/>
      <c r="F138" s="2632"/>
      <c r="G138" s="2632"/>
      <c r="H138" s="2632"/>
      <c r="I138" s="2632"/>
      <c r="J138" s="2632"/>
      <c r="K138" s="2632"/>
      <c r="L138" s="2632"/>
      <c r="M138" s="2632"/>
      <c r="N138" s="2632"/>
      <c r="O138" s="2632"/>
      <c r="P138" s="2632"/>
      <c r="Q138" s="2632"/>
      <c r="R138" s="2632"/>
      <c r="S138" s="2632"/>
      <c r="T138" s="2632"/>
      <c r="U138" s="2632"/>
      <c r="V138" s="1443"/>
      <c r="W138" s="1443"/>
      <c r="X138" s="1443"/>
      <c r="Y138" s="1443"/>
      <c r="Z138" s="1443"/>
      <c r="AA138" s="1443"/>
      <c r="AB138" s="1443"/>
      <c r="AC138" s="1443"/>
      <c r="AD138" s="1443"/>
      <c r="AE138" s="1443"/>
      <c r="AF138" s="1443"/>
      <c r="AG138" s="1443"/>
    </row>
    <row r="139" spans="1:34" s="1447" customFormat="1">
      <c r="A139" s="1507"/>
      <c r="B139" s="2632"/>
      <c r="C139" s="2632"/>
      <c r="D139" s="2632"/>
      <c r="E139" s="2632"/>
      <c r="F139" s="2632"/>
      <c r="G139" s="2632"/>
      <c r="H139" s="2632"/>
      <c r="I139" s="2632"/>
      <c r="J139" s="2632"/>
      <c r="K139" s="2632"/>
      <c r="L139" s="2632"/>
      <c r="M139" s="2632"/>
      <c r="N139" s="2632"/>
      <c r="O139" s="2632"/>
      <c r="P139" s="2632"/>
      <c r="Q139" s="2632"/>
      <c r="R139" s="2632"/>
      <c r="S139" s="2632"/>
      <c r="T139" s="2632"/>
      <c r="U139" s="2632"/>
      <c r="V139" s="1443"/>
      <c r="W139" s="1443"/>
      <c r="X139" s="1443"/>
      <c r="Y139" s="1443"/>
      <c r="Z139" s="1443"/>
      <c r="AA139" s="1443"/>
      <c r="AB139" s="1443"/>
      <c r="AC139" s="1443"/>
      <c r="AD139" s="1443"/>
      <c r="AE139" s="1443"/>
      <c r="AF139" s="1443"/>
      <c r="AG139" s="1443"/>
    </row>
    <row r="140" spans="1:34" s="1447" customFormat="1">
      <c r="A140" s="1507"/>
      <c r="B140" s="2632"/>
      <c r="C140" s="2632"/>
      <c r="D140" s="2632"/>
      <c r="E140" s="2632"/>
      <c r="F140" s="2632"/>
      <c r="G140" s="2632"/>
      <c r="H140" s="2632"/>
      <c r="I140" s="2632"/>
      <c r="J140" s="2632"/>
      <c r="K140" s="2632"/>
      <c r="L140" s="2632"/>
      <c r="M140" s="2632"/>
      <c r="N140" s="2632"/>
      <c r="O140" s="2632"/>
      <c r="P140" s="2632"/>
      <c r="Q140" s="2632"/>
      <c r="R140" s="2632"/>
      <c r="S140" s="2632"/>
      <c r="T140" s="2632"/>
      <c r="U140" s="2632"/>
      <c r="V140" s="1443"/>
      <c r="W140" s="1443"/>
      <c r="X140" s="1443"/>
      <c r="Y140" s="1443"/>
      <c r="Z140" s="1443"/>
      <c r="AA140" s="1443"/>
      <c r="AB140" s="1443"/>
      <c r="AC140" s="1443"/>
      <c r="AD140" s="1443"/>
      <c r="AE140" s="1443"/>
      <c r="AF140" s="1443"/>
      <c r="AG140" s="1443"/>
    </row>
    <row r="141" spans="1:34" s="1447" customFormat="1">
      <c r="A141" s="1507"/>
      <c r="B141" s="2632"/>
      <c r="C141" s="2632"/>
      <c r="D141" s="2632"/>
      <c r="E141" s="2632"/>
      <c r="F141" s="2632"/>
      <c r="G141" s="2632"/>
      <c r="H141" s="2632"/>
      <c r="I141" s="2632"/>
      <c r="J141" s="2632"/>
      <c r="K141" s="2632"/>
      <c r="L141" s="2632"/>
      <c r="M141" s="2632"/>
      <c r="N141" s="2632"/>
      <c r="O141" s="2632"/>
      <c r="P141" s="2632"/>
      <c r="Q141" s="2632"/>
      <c r="R141" s="2632"/>
      <c r="S141" s="2632"/>
      <c r="T141" s="2632"/>
      <c r="U141" s="2632"/>
      <c r="V141" s="1443"/>
      <c r="W141" s="1443"/>
      <c r="X141" s="1443"/>
      <c r="Y141" s="1443"/>
      <c r="Z141" s="1443"/>
      <c r="AA141" s="1443"/>
      <c r="AB141" s="1443"/>
      <c r="AC141" s="1443"/>
      <c r="AD141" s="1443"/>
      <c r="AE141" s="1443"/>
      <c r="AF141" s="1443"/>
      <c r="AG141" s="1443"/>
    </row>
    <row r="142" spans="1:34" s="1447" customFormat="1">
      <c r="A142" s="1507"/>
      <c r="B142" s="2632"/>
      <c r="C142" s="2632"/>
      <c r="D142" s="2632"/>
      <c r="E142" s="2632"/>
      <c r="F142" s="2632"/>
      <c r="G142" s="2632"/>
      <c r="H142" s="2632"/>
      <c r="I142" s="2632"/>
      <c r="J142" s="2632"/>
      <c r="K142" s="2632"/>
      <c r="L142" s="2632"/>
      <c r="M142" s="2632"/>
      <c r="N142" s="2632"/>
      <c r="O142" s="2632"/>
      <c r="P142" s="2632"/>
      <c r="Q142" s="2632"/>
      <c r="R142" s="2632"/>
      <c r="S142" s="2632"/>
      <c r="T142" s="2632"/>
      <c r="U142" s="2632"/>
      <c r="V142" s="1443"/>
      <c r="W142" s="1443"/>
      <c r="X142" s="1443"/>
      <c r="Y142" s="1443"/>
      <c r="Z142" s="1443"/>
      <c r="AA142" s="1443"/>
      <c r="AB142" s="1443"/>
      <c r="AC142" s="1443"/>
      <c r="AD142" s="1443"/>
      <c r="AE142" s="1443"/>
      <c r="AF142" s="1443"/>
      <c r="AG142" s="1443"/>
    </row>
    <row r="143" spans="1:34" s="1447" customFormat="1">
      <c r="A143" s="1507"/>
      <c r="B143" s="2632"/>
      <c r="C143" s="2632"/>
      <c r="D143" s="2632"/>
      <c r="E143" s="2632"/>
      <c r="F143" s="2632"/>
      <c r="G143" s="2632"/>
      <c r="H143" s="2632"/>
      <c r="I143" s="2632"/>
      <c r="J143" s="2632"/>
      <c r="K143" s="2632"/>
      <c r="L143" s="2632"/>
      <c r="M143" s="2632"/>
      <c r="N143" s="2632"/>
      <c r="O143" s="2632"/>
      <c r="P143" s="2632"/>
      <c r="Q143" s="2632"/>
      <c r="R143" s="2632"/>
      <c r="S143" s="2632"/>
      <c r="T143" s="2632"/>
      <c r="U143" s="2632"/>
      <c r="V143" s="1443"/>
      <c r="W143" s="1443"/>
      <c r="X143" s="1443"/>
      <c r="Y143" s="1443"/>
      <c r="Z143" s="1443"/>
      <c r="AA143" s="1443"/>
      <c r="AB143" s="1443"/>
      <c r="AC143" s="1443"/>
      <c r="AD143" s="1443"/>
      <c r="AE143" s="1443"/>
      <c r="AF143" s="1443"/>
      <c r="AG143" s="1443"/>
    </row>
    <row r="144" spans="1:34" s="1447" customFormat="1">
      <c r="A144" s="1507"/>
      <c r="B144" s="2632"/>
      <c r="C144" s="2632"/>
      <c r="D144" s="2632"/>
      <c r="E144" s="2632"/>
      <c r="F144" s="2632"/>
      <c r="G144" s="2632"/>
      <c r="H144" s="2632"/>
      <c r="I144" s="2632"/>
      <c r="J144" s="2632"/>
      <c r="K144" s="2632"/>
      <c r="L144" s="2632"/>
      <c r="M144" s="2632"/>
      <c r="N144" s="2632"/>
      <c r="O144" s="2632"/>
      <c r="P144" s="2632"/>
      <c r="Q144" s="2632"/>
      <c r="R144" s="2632"/>
      <c r="S144" s="2632"/>
      <c r="T144" s="2632"/>
      <c r="U144" s="2632"/>
      <c r="V144" s="1443"/>
      <c r="W144" s="1443"/>
      <c r="X144" s="1443"/>
      <c r="Y144" s="1443"/>
      <c r="Z144" s="1443"/>
      <c r="AA144" s="1443"/>
      <c r="AB144" s="1443"/>
      <c r="AC144" s="1443"/>
      <c r="AD144" s="1443"/>
      <c r="AE144" s="1443"/>
      <c r="AF144" s="1443"/>
      <c r="AG144" s="1443"/>
    </row>
    <row r="145" spans="1:33" s="1447" customFormat="1">
      <c r="A145" s="1507"/>
      <c r="B145" s="2632"/>
      <c r="C145" s="2632"/>
      <c r="D145" s="2632"/>
      <c r="E145" s="2632"/>
      <c r="F145" s="2632"/>
      <c r="G145" s="2632"/>
      <c r="H145" s="2632"/>
      <c r="I145" s="2632"/>
      <c r="J145" s="2632"/>
      <c r="K145" s="2632"/>
      <c r="L145" s="2632"/>
      <c r="M145" s="2632"/>
      <c r="N145" s="2632"/>
      <c r="O145" s="2632"/>
      <c r="P145" s="2632"/>
      <c r="Q145" s="2632"/>
      <c r="R145" s="2632"/>
      <c r="S145" s="2632"/>
      <c r="T145" s="2632"/>
      <c r="U145" s="2632"/>
      <c r="V145" s="1443"/>
      <c r="W145" s="1443"/>
      <c r="X145" s="1443"/>
      <c r="Y145" s="1443"/>
      <c r="Z145" s="1443"/>
      <c r="AA145" s="1443"/>
      <c r="AB145" s="1443"/>
      <c r="AC145" s="1443"/>
      <c r="AD145" s="1443"/>
      <c r="AE145" s="1443"/>
      <c r="AF145" s="1443"/>
      <c r="AG145" s="1443"/>
    </row>
    <row r="146" spans="1:33" s="1447" customFormat="1" ht="13" thickBot="1">
      <c r="A146" s="1511"/>
      <c r="B146" s="1512"/>
      <c r="C146" s="1512"/>
      <c r="D146" s="1512"/>
      <c r="E146" s="1512"/>
      <c r="F146" s="1512"/>
      <c r="G146" s="1512"/>
      <c r="H146" s="1512"/>
      <c r="I146" s="1512"/>
      <c r="J146" s="1512"/>
      <c r="K146" s="1512"/>
      <c r="L146" s="1512"/>
      <c r="M146" s="1512"/>
      <c r="N146" s="1512"/>
      <c r="O146" s="1512"/>
      <c r="P146" s="1512"/>
      <c r="Q146" s="1512"/>
      <c r="R146" s="1512"/>
      <c r="S146" s="1512"/>
      <c r="T146" s="1512"/>
      <c r="U146" s="1512"/>
    </row>
  </sheetData>
  <sheetProtection formatCells="0" formatRows="0" autoFilter="0"/>
  <mergeCells count="266">
    <mergeCell ref="B142:U142"/>
    <mergeCell ref="B143:U143"/>
    <mergeCell ref="B144:U144"/>
    <mergeCell ref="B145:U145"/>
    <mergeCell ref="B139:U139"/>
    <mergeCell ref="B140:U140"/>
    <mergeCell ref="B141:U141"/>
    <mergeCell ref="B135:U135"/>
    <mergeCell ref="B136:U136"/>
    <mergeCell ref="B137:U137"/>
    <mergeCell ref="B138:U138"/>
    <mergeCell ref="B129:U129"/>
    <mergeCell ref="B130:U130"/>
    <mergeCell ref="B131:U131"/>
    <mergeCell ref="B132:U132"/>
    <mergeCell ref="B133:U133"/>
    <mergeCell ref="B134:U134"/>
    <mergeCell ref="B123:U123"/>
    <mergeCell ref="B124:U124"/>
    <mergeCell ref="B125:U125"/>
    <mergeCell ref="B126:U126"/>
    <mergeCell ref="B127:U127"/>
    <mergeCell ref="B128:U128"/>
    <mergeCell ref="B117:U117"/>
    <mergeCell ref="B118:U118"/>
    <mergeCell ref="B119:U119"/>
    <mergeCell ref="B120:U120"/>
    <mergeCell ref="B121:U121"/>
    <mergeCell ref="B122:U122"/>
    <mergeCell ref="B111:U111"/>
    <mergeCell ref="B112:U112"/>
    <mergeCell ref="B113:U113"/>
    <mergeCell ref="B114:U114"/>
    <mergeCell ref="B115:U115"/>
    <mergeCell ref="B116:U116"/>
    <mergeCell ref="B105:U105"/>
    <mergeCell ref="B106:U106"/>
    <mergeCell ref="B107:U107"/>
    <mergeCell ref="B108:U108"/>
    <mergeCell ref="B109:U109"/>
    <mergeCell ref="B110:U110"/>
    <mergeCell ref="B99:U99"/>
    <mergeCell ref="B100:U100"/>
    <mergeCell ref="B101:U101"/>
    <mergeCell ref="B102:U102"/>
    <mergeCell ref="B103:U103"/>
    <mergeCell ref="B104:U104"/>
    <mergeCell ref="A88:U88"/>
    <mergeCell ref="A89:D92"/>
    <mergeCell ref="E89:U92"/>
    <mergeCell ref="B96:U96"/>
    <mergeCell ref="B97:U97"/>
    <mergeCell ref="B98:U98"/>
    <mergeCell ref="A87:B87"/>
    <mergeCell ref="C87:G87"/>
    <mergeCell ref="I87:J87"/>
    <mergeCell ref="K87:Q87"/>
    <mergeCell ref="R87:S87"/>
    <mergeCell ref="T87:U87"/>
    <mergeCell ref="A86:B86"/>
    <mergeCell ref="C86:G86"/>
    <mergeCell ref="I86:J86"/>
    <mergeCell ref="K86:Q86"/>
    <mergeCell ref="R86:S86"/>
    <mergeCell ref="T86:U86"/>
    <mergeCell ref="A85:B85"/>
    <mergeCell ref="C85:G85"/>
    <mergeCell ref="I85:J85"/>
    <mergeCell ref="K85:Q85"/>
    <mergeCell ref="R85:S85"/>
    <mergeCell ref="T85:U85"/>
    <mergeCell ref="A84:B84"/>
    <mergeCell ref="C84:G84"/>
    <mergeCell ref="I84:J84"/>
    <mergeCell ref="K84:Q84"/>
    <mergeCell ref="R84:S84"/>
    <mergeCell ref="T84:U84"/>
    <mergeCell ref="A83:B83"/>
    <mergeCell ref="C83:G83"/>
    <mergeCell ref="I83:J83"/>
    <mergeCell ref="K83:Q83"/>
    <mergeCell ref="R83:S83"/>
    <mergeCell ref="T83:U83"/>
    <mergeCell ref="A82:B82"/>
    <mergeCell ref="C82:G82"/>
    <mergeCell ref="I82:J82"/>
    <mergeCell ref="K82:Q82"/>
    <mergeCell ref="R82:S82"/>
    <mergeCell ref="T82:U82"/>
    <mergeCell ref="A81:B81"/>
    <mergeCell ref="C81:G81"/>
    <mergeCell ref="I81:J81"/>
    <mergeCell ref="K81:Q81"/>
    <mergeCell ref="R81:S81"/>
    <mergeCell ref="T81:U81"/>
    <mergeCell ref="A80:B80"/>
    <mergeCell ref="C80:G80"/>
    <mergeCell ref="I80:J80"/>
    <mergeCell ref="K80:Q80"/>
    <mergeCell ref="R80:S80"/>
    <mergeCell ref="T80:U80"/>
    <mergeCell ref="A79:B79"/>
    <mergeCell ref="C79:G79"/>
    <mergeCell ref="I79:J79"/>
    <mergeCell ref="K79:Q79"/>
    <mergeCell ref="R79:S79"/>
    <mergeCell ref="T79:U79"/>
    <mergeCell ref="A78:B78"/>
    <mergeCell ref="C78:G78"/>
    <mergeCell ref="I78:J78"/>
    <mergeCell ref="K78:Q78"/>
    <mergeCell ref="R78:S78"/>
    <mergeCell ref="T78:U78"/>
    <mergeCell ref="A77:B77"/>
    <mergeCell ref="C77:G77"/>
    <mergeCell ref="I77:J77"/>
    <mergeCell ref="K77:Q77"/>
    <mergeCell ref="R77:S77"/>
    <mergeCell ref="T77:U77"/>
    <mergeCell ref="A76:B76"/>
    <mergeCell ref="C76:G76"/>
    <mergeCell ref="I76:J76"/>
    <mergeCell ref="K76:Q76"/>
    <mergeCell ref="R76:S76"/>
    <mergeCell ref="T76:U76"/>
    <mergeCell ref="A75:B75"/>
    <mergeCell ref="C75:G75"/>
    <mergeCell ref="I75:J75"/>
    <mergeCell ref="K75:Q75"/>
    <mergeCell ref="R75:S75"/>
    <mergeCell ref="T75:U75"/>
    <mergeCell ref="A74:B74"/>
    <mergeCell ref="C74:G74"/>
    <mergeCell ref="I74:J74"/>
    <mergeCell ref="K74:Q74"/>
    <mergeCell ref="R74:S74"/>
    <mergeCell ref="T74:U74"/>
    <mergeCell ref="A73:B73"/>
    <mergeCell ref="C73:G73"/>
    <mergeCell ref="I73:J73"/>
    <mergeCell ref="K73:Q73"/>
    <mergeCell ref="R73:S73"/>
    <mergeCell ref="T73:U73"/>
    <mergeCell ref="A72:B72"/>
    <mergeCell ref="C72:G72"/>
    <mergeCell ref="I72:J72"/>
    <mergeCell ref="K72:Q72"/>
    <mergeCell ref="R72:S72"/>
    <mergeCell ref="T72:U72"/>
    <mergeCell ref="A71:B71"/>
    <mergeCell ref="C71:G71"/>
    <mergeCell ref="I71:J71"/>
    <mergeCell ref="K71:Q71"/>
    <mergeCell ref="R71:S71"/>
    <mergeCell ref="T71:U71"/>
    <mergeCell ref="A70:B70"/>
    <mergeCell ref="C70:G70"/>
    <mergeCell ref="I70:J70"/>
    <mergeCell ref="K70:Q70"/>
    <mergeCell ref="R70:S70"/>
    <mergeCell ref="T70:U70"/>
    <mergeCell ref="A69:B69"/>
    <mergeCell ref="C69:G69"/>
    <mergeCell ref="I69:J69"/>
    <mergeCell ref="K69:Q69"/>
    <mergeCell ref="R69:S69"/>
    <mergeCell ref="T69:U69"/>
    <mergeCell ref="A68:B68"/>
    <mergeCell ref="C68:G68"/>
    <mergeCell ref="I68:J68"/>
    <mergeCell ref="K68:Q68"/>
    <mergeCell ref="R68:S68"/>
    <mergeCell ref="T68:U68"/>
    <mergeCell ref="A67:B67"/>
    <mergeCell ref="C67:G67"/>
    <mergeCell ref="I67:J67"/>
    <mergeCell ref="K67:Q67"/>
    <mergeCell ref="R67:S67"/>
    <mergeCell ref="T67:U67"/>
    <mergeCell ref="A65:U65"/>
    <mergeCell ref="A66:B66"/>
    <mergeCell ref="C66:G66"/>
    <mergeCell ref="I66:J66"/>
    <mergeCell ref="K66:Q66"/>
    <mergeCell ref="R66:S66"/>
    <mergeCell ref="T66:U66"/>
    <mergeCell ref="A63:U63"/>
    <mergeCell ref="A64:B64"/>
    <mergeCell ref="C64:G64"/>
    <mergeCell ref="I64:J64"/>
    <mergeCell ref="K64:Q64"/>
    <mergeCell ref="R64:S64"/>
    <mergeCell ref="T64:U64"/>
    <mergeCell ref="H21:J21"/>
    <mergeCell ref="L21:O21"/>
    <mergeCell ref="P21:T21"/>
    <mergeCell ref="E57:K57"/>
    <mergeCell ref="O57:U57"/>
    <mergeCell ref="E58:K58"/>
    <mergeCell ref="O58:U58"/>
    <mergeCell ref="A60:D62"/>
    <mergeCell ref="E60:U62"/>
    <mergeCell ref="D51:I51"/>
    <mergeCell ref="L52:U52"/>
    <mergeCell ref="B42:R42"/>
    <mergeCell ref="B43:F43"/>
    <mergeCell ref="G43:P43"/>
    <mergeCell ref="B45:U47"/>
    <mergeCell ref="F48:T48"/>
    <mergeCell ref="F50:P50"/>
    <mergeCell ref="S50:U50"/>
    <mergeCell ref="L51:U51"/>
    <mergeCell ref="C52:I52"/>
    <mergeCell ref="L55:U55"/>
    <mergeCell ref="O33:U33"/>
    <mergeCell ref="J38:R38"/>
    <mergeCell ref="T38:U38"/>
    <mergeCell ref="J39:R39"/>
    <mergeCell ref="T39:U39"/>
    <mergeCell ref="B41:T41"/>
    <mergeCell ref="H22:J22"/>
    <mergeCell ref="P22:T22"/>
    <mergeCell ref="B23:J23"/>
    <mergeCell ref="P28:U28"/>
    <mergeCell ref="L29:U29"/>
    <mergeCell ref="B30:J30"/>
    <mergeCell ref="A1:D3"/>
    <mergeCell ref="E1:U3"/>
    <mergeCell ref="F4:K4"/>
    <mergeCell ref="L4:N4"/>
    <mergeCell ref="O4:U4"/>
    <mergeCell ref="B5:E5"/>
    <mergeCell ref="F5:K5"/>
    <mergeCell ref="L5:N5"/>
    <mergeCell ref="B13:J13"/>
    <mergeCell ref="L13:T13"/>
    <mergeCell ref="I9:K9"/>
    <mergeCell ref="L9:N9"/>
    <mergeCell ref="O9:U9"/>
    <mergeCell ref="B11:N11"/>
    <mergeCell ref="O11:U11"/>
    <mergeCell ref="B12:J12"/>
    <mergeCell ref="L12:T12"/>
    <mergeCell ref="B6:E6"/>
    <mergeCell ref="F6:U6"/>
    <mergeCell ref="B7:E7"/>
    <mergeCell ref="F7:P7"/>
    <mergeCell ref="S7:U7"/>
    <mergeCell ref="B8:E8"/>
    <mergeCell ref="F8:P8"/>
    <mergeCell ref="S8:U8"/>
    <mergeCell ref="B14:J14"/>
    <mergeCell ref="L14:T14"/>
    <mergeCell ref="B15:J15"/>
    <mergeCell ref="L15:T15"/>
    <mergeCell ref="L18:T18"/>
    <mergeCell ref="B19:J19"/>
    <mergeCell ref="L19:T19"/>
    <mergeCell ref="B20:J20"/>
    <mergeCell ref="L20:T20"/>
    <mergeCell ref="B16:C16"/>
    <mergeCell ref="D16:E16"/>
    <mergeCell ref="F16:G16"/>
    <mergeCell ref="L16:T16"/>
    <mergeCell ref="L17:T17"/>
    <mergeCell ref="H16:J16"/>
  </mergeCells>
  <phoneticPr fontId="128" type="noConversion"/>
  <conditionalFormatting sqref="H66:H87">
    <cfRule type="cellIs" dxfId="968" priority="36" stopIfTrue="1" operator="equal">
      <formula>"G"</formula>
    </cfRule>
    <cfRule type="cellIs" dxfId="967" priority="37" stopIfTrue="1" operator="equal">
      <formula>"Y"</formula>
    </cfRule>
    <cfRule type="cellIs" dxfId="966" priority="38" stopIfTrue="1" operator="equal">
      <formula>"R"</formula>
    </cfRule>
  </conditionalFormatting>
  <conditionalFormatting sqref="I66:J87">
    <cfRule type="cellIs" dxfId="965" priority="34" stopIfTrue="1" operator="equal">
      <formula>"No"</formula>
    </cfRule>
    <cfRule type="cellIs" dxfId="964" priority="35" stopIfTrue="1" operator="equal">
      <formula>"Yes"</formula>
    </cfRule>
  </conditionalFormatting>
  <conditionalFormatting sqref="F4">
    <cfRule type="cellIs" dxfId="963" priority="33" operator="equal">
      <formula>""</formula>
    </cfRule>
  </conditionalFormatting>
  <conditionalFormatting sqref="F7">
    <cfRule type="cellIs" dxfId="962" priority="32" operator="equal">
      <formula>""</formula>
    </cfRule>
  </conditionalFormatting>
  <conditionalFormatting sqref="O9">
    <cfRule type="cellIs" dxfId="961" priority="31" operator="equal">
      <formula>""</formula>
    </cfRule>
  </conditionalFormatting>
  <conditionalFormatting sqref="B12">
    <cfRule type="cellIs" dxfId="960" priority="30" operator="equal">
      <formula>""</formula>
    </cfRule>
  </conditionalFormatting>
  <conditionalFormatting sqref="O4">
    <cfRule type="cellIs" dxfId="959" priority="29" operator="equal">
      <formula>""</formula>
    </cfRule>
  </conditionalFormatting>
  <conditionalFormatting sqref="F5">
    <cfRule type="cellIs" dxfId="958" priority="28" operator="equal">
      <formula>""</formula>
    </cfRule>
  </conditionalFormatting>
  <conditionalFormatting sqref="S7">
    <cfRule type="cellIs" dxfId="957" priority="27" operator="equal">
      <formula>""</formula>
    </cfRule>
  </conditionalFormatting>
  <conditionalFormatting sqref="L12">
    <cfRule type="cellIs" dxfId="956" priority="26" operator="equal">
      <formula>""</formula>
    </cfRule>
  </conditionalFormatting>
  <conditionalFormatting sqref="B14">
    <cfRule type="cellIs" dxfId="955" priority="25" operator="equal">
      <formula>""</formula>
    </cfRule>
  </conditionalFormatting>
  <conditionalFormatting sqref="B16">
    <cfRule type="cellIs" dxfId="954" priority="24" operator="equal">
      <formula>""</formula>
    </cfRule>
  </conditionalFormatting>
  <conditionalFormatting sqref="F16 H16">
    <cfRule type="cellIs" dxfId="953" priority="23" operator="equal">
      <formula>""</formula>
    </cfRule>
  </conditionalFormatting>
  <conditionalFormatting sqref="B19">
    <cfRule type="cellIs" dxfId="952" priority="21" operator="equal">
      <formula>""</formula>
    </cfRule>
  </conditionalFormatting>
  <conditionalFormatting sqref="H21">
    <cfRule type="cellIs" dxfId="951" priority="20" operator="equal">
      <formula>""</formula>
    </cfRule>
  </conditionalFormatting>
  <conditionalFormatting sqref="J38">
    <cfRule type="cellIs" dxfId="950" priority="19" operator="equal">
      <formula>""</formula>
    </cfRule>
  </conditionalFormatting>
  <conditionalFormatting sqref="T38">
    <cfRule type="cellIs" dxfId="949" priority="18" operator="equal">
      <formula>""</formula>
    </cfRule>
  </conditionalFormatting>
  <conditionalFormatting sqref="D51">
    <cfRule type="cellIs" dxfId="948" priority="17" operator="equal">
      <formula>""</formula>
    </cfRule>
  </conditionalFormatting>
  <conditionalFormatting sqref="C52">
    <cfRule type="cellIs" dxfId="947" priority="16" operator="equal">
      <formula>""</formula>
    </cfRule>
  </conditionalFormatting>
  <conditionalFormatting sqref="L52">
    <cfRule type="cellIs" dxfId="946" priority="15" operator="equal">
      <formula>""</formula>
    </cfRule>
  </conditionalFormatting>
  <conditionalFormatting sqref="O58">
    <cfRule type="cellIs" dxfId="945" priority="14" operator="equal">
      <formula>""</formula>
    </cfRule>
  </conditionalFormatting>
  <conditionalFormatting sqref="K66">
    <cfRule type="cellIs" dxfId="944" priority="12" stopIfTrue="1" operator="notEqual">
      <formula>""</formula>
    </cfRule>
    <cfRule type="expression" dxfId="943" priority="13">
      <formula>$I66="Yes"</formula>
    </cfRule>
  </conditionalFormatting>
  <conditionalFormatting sqref="K67:K87">
    <cfRule type="cellIs" dxfId="942" priority="10" stopIfTrue="1" operator="notEqual">
      <formula>""</formula>
    </cfRule>
    <cfRule type="expression" dxfId="941" priority="11">
      <formula>$I67="Yes"</formula>
    </cfRule>
  </conditionalFormatting>
  <conditionalFormatting sqref="L19">
    <cfRule type="cellIs" dxfId="940" priority="9" operator="equal">
      <formula>""</formula>
    </cfRule>
  </conditionalFormatting>
  <conditionalFormatting sqref="F50">
    <cfRule type="cellIs" dxfId="939" priority="8" operator="equal">
      <formula>""</formula>
    </cfRule>
  </conditionalFormatting>
  <conditionalFormatting sqref="E58">
    <cfRule type="cellIs" dxfId="938" priority="7" operator="equal">
      <formula>""</formula>
    </cfRule>
  </conditionalFormatting>
  <conditionalFormatting sqref="L51">
    <cfRule type="cellIs" dxfId="937" priority="6" operator="equal">
      <formula>""</formula>
    </cfRule>
  </conditionalFormatting>
  <conditionalFormatting sqref="S50">
    <cfRule type="cellIs" dxfId="936" priority="5" operator="equal">
      <formula>""</formula>
    </cfRule>
  </conditionalFormatting>
  <conditionalFormatting sqref="I9:K9">
    <cfRule type="expression" dxfId="935" priority="4">
      <formula>$X$9&lt;&gt;1</formula>
    </cfRule>
  </conditionalFormatting>
  <conditionalFormatting sqref="B23:J23">
    <cfRule type="expression" dxfId="934" priority="3">
      <formula>$X$24=0</formula>
    </cfRule>
  </conditionalFormatting>
  <conditionalFormatting sqref="B30:J30">
    <cfRule type="expression" dxfId="933" priority="2">
      <formula>$W$31&lt;&gt;1</formula>
    </cfRule>
  </conditionalFormatting>
  <conditionalFormatting sqref="B41:T41">
    <cfRule type="expression" dxfId="932" priority="39">
      <formula>$Z$41&lt;1</formula>
    </cfRule>
  </conditionalFormatting>
  <conditionalFormatting sqref="B42:R42">
    <cfRule type="expression" dxfId="931" priority="1">
      <formula>$X$42&lt;&gt;1</formula>
    </cfRule>
  </conditionalFormatting>
  <dataValidations disablePrompts="1" count="3">
    <dataValidation type="list" allowBlank="1" showInputMessage="1" showErrorMessage="1" sqref="I85:J87 JD66:JE88 SZ66:TA88 ACV66:ACW88 AMR66:AMS88 AWN66:AWO88 BGJ66:BGK88 BQF66:BQG88 CAB66:CAC88 CJX66:CJY88 CTT66:CTU88 DDP66:DDQ88 DNL66:DNM88 DXH66:DXI88 EHD66:EHE88 EQZ66:ERA88 FAV66:FAW88 FKR66:FKS88 FUN66:FUO88 GEJ66:GEK88 GOF66:GOG88 GYB66:GYC88 HHX66:HHY88 HRT66:HRU88 IBP66:IBQ88 ILL66:ILM88 IVH66:IVI88 JFD66:JFE88 JOZ66:JPA88 JYV66:JYW88 KIR66:KIS88 KSN66:KSO88 LCJ66:LCK88 LMF66:LMG88 LWB66:LWC88 MFX66:MFY88 MPT66:MPU88 MZP66:MZQ88 NJL66:NJM88 NTH66:NTI88 ODD66:ODE88 OMZ66:ONA88 OWV66:OWW88 PGR66:PGS88 PQN66:PQO88 QAJ66:QAK88 QKF66:QKG88 QUB66:QUC88 RDX66:RDY88 RNT66:RNU88 RXP66:RXQ88 SHL66:SHM88 SRH66:SRI88 TBD66:TBE88 TKZ66:TLA88 TUV66:TUW88 UER66:UES88 UON66:UOO88 UYJ66:UYK88 VIF66:VIG88 VSB66:VSC88 WBX66:WBY88 WLT66:WLU88 WVP66:WVQ88 I65598:J65619 JD65598:JE65619 SZ65598:TA65619 ACV65598:ACW65619 AMR65598:AMS65619 AWN65598:AWO65619 BGJ65598:BGK65619 BQF65598:BQG65619 CAB65598:CAC65619 CJX65598:CJY65619 CTT65598:CTU65619 DDP65598:DDQ65619 DNL65598:DNM65619 DXH65598:DXI65619 EHD65598:EHE65619 EQZ65598:ERA65619 FAV65598:FAW65619 FKR65598:FKS65619 FUN65598:FUO65619 GEJ65598:GEK65619 GOF65598:GOG65619 GYB65598:GYC65619 HHX65598:HHY65619 HRT65598:HRU65619 IBP65598:IBQ65619 ILL65598:ILM65619 IVH65598:IVI65619 JFD65598:JFE65619 JOZ65598:JPA65619 JYV65598:JYW65619 KIR65598:KIS65619 KSN65598:KSO65619 LCJ65598:LCK65619 LMF65598:LMG65619 LWB65598:LWC65619 MFX65598:MFY65619 MPT65598:MPU65619 MZP65598:MZQ65619 NJL65598:NJM65619 NTH65598:NTI65619 ODD65598:ODE65619 OMZ65598:ONA65619 OWV65598:OWW65619 PGR65598:PGS65619 PQN65598:PQO65619 QAJ65598:QAK65619 QKF65598:QKG65619 QUB65598:QUC65619 RDX65598:RDY65619 RNT65598:RNU65619 RXP65598:RXQ65619 SHL65598:SHM65619 SRH65598:SRI65619 TBD65598:TBE65619 TKZ65598:TLA65619 TUV65598:TUW65619 UER65598:UES65619 UON65598:UOO65619 UYJ65598:UYK65619 VIF65598:VIG65619 VSB65598:VSC65619 WBX65598:WBY65619 WLT65598:WLU65619 WVP65598:WVQ65619 I131134:J131155 JD131134:JE131155 SZ131134:TA131155 ACV131134:ACW131155 AMR131134:AMS131155 AWN131134:AWO131155 BGJ131134:BGK131155 BQF131134:BQG131155 CAB131134:CAC131155 CJX131134:CJY131155 CTT131134:CTU131155 DDP131134:DDQ131155 DNL131134:DNM131155 DXH131134:DXI131155 EHD131134:EHE131155 EQZ131134:ERA131155 FAV131134:FAW131155 FKR131134:FKS131155 FUN131134:FUO131155 GEJ131134:GEK131155 GOF131134:GOG131155 GYB131134:GYC131155 HHX131134:HHY131155 HRT131134:HRU131155 IBP131134:IBQ131155 ILL131134:ILM131155 IVH131134:IVI131155 JFD131134:JFE131155 JOZ131134:JPA131155 JYV131134:JYW131155 KIR131134:KIS131155 KSN131134:KSO131155 LCJ131134:LCK131155 LMF131134:LMG131155 LWB131134:LWC131155 MFX131134:MFY131155 MPT131134:MPU131155 MZP131134:MZQ131155 NJL131134:NJM131155 NTH131134:NTI131155 ODD131134:ODE131155 OMZ131134:ONA131155 OWV131134:OWW131155 PGR131134:PGS131155 PQN131134:PQO131155 QAJ131134:QAK131155 QKF131134:QKG131155 QUB131134:QUC131155 RDX131134:RDY131155 RNT131134:RNU131155 RXP131134:RXQ131155 SHL131134:SHM131155 SRH131134:SRI131155 TBD131134:TBE131155 TKZ131134:TLA131155 TUV131134:TUW131155 UER131134:UES131155 UON131134:UOO131155 UYJ131134:UYK131155 VIF131134:VIG131155 VSB131134:VSC131155 WBX131134:WBY131155 WLT131134:WLU131155 WVP131134:WVQ131155 I196670:J196691 JD196670:JE196691 SZ196670:TA196691 ACV196670:ACW196691 AMR196670:AMS196691 AWN196670:AWO196691 BGJ196670:BGK196691 BQF196670:BQG196691 CAB196670:CAC196691 CJX196670:CJY196691 CTT196670:CTU196691 DDP196670:DDQ196691 DNL196670:DNM196691 DXH196670:DXI196691 EHD196670:EHE196691 EQZ196670:ERA196691 FAV196670:FAW196691 FKR196670:FKS196691 FUN196670:FUO196691 GEJ196670:GEK196691 GOF196670:GOG196691 GYB196670:GYC196691 HHX196670:HHY196691 HRT196670:HRU196691 IBP196670:IBQ196691 ILL196670:ILM196691 IVH196670:IVI196691 JFD196670:JFE196691 JOZ196670:JPA196691 JYV196670:JYW196691 KIR196670:KIS196691 KSN196670:KSO196691 LCJ196670:LCK196691 LMF196670:LMG196691 LWB196670:LWC196691 MFX196670:MFY196691 MPT196670:MPU196691 MZP196670:MZQ196691 NJL196670:NJM196691 NTH196670:NTI196691 ODD196670:ODE196691 OMZ196670:ONA196691 OWV196670:OWW196691 PGR196670:PGS196691 PQN196670:PQO196691 QAJ196670:QAK196691 QKF196670:QKG196691 QUB196670:QUC196691 RDX196670:RDY196691 RNT196670:RNU196691 RXP196670:RXQ196691 SHL196670:SHM196691 SRH196670:SRI196691 TBD196670:TBE196691 TKZ196670:TLA196691 TUV196670:TUW196691 UER196670:UES196691 UON196670:UOO196691 UYJ196670:UYK196691 VIF196670:VIG196691 VSB196670:VSC196691 WBX196670:WBY196691 WLT196670:WLU196691 WVP196670:WVQ196691 I262206:J262227 JD262206:JE262227 SZ262206:TA262227 ACV262206:ACW262227 AMR262206:AMS262227 AWN262206:AWO262227 BGJ262206:BGK262227 BQF262206:BQG262227 CAB262206:CAC262227 CJX262206:CJY262227 CTT262206:CTU262227 DDP262206:DDQ262227 DNL262206:DNM262227 DXH262206:DXI262227 EHD262206:EHE262227 EQZ262206:ERA262227 FAV262206:FAW262227 FKR262206:FKS262227 FUN262206:FUO262227 GEJ262206:GEK262227 GOF262206:GOG262227 GYB262206:GYC262227 HHX262206:HHY262227 HRT262206:HRU262227 IBP262206:IBQ262227 ILL262206:ILM262227 IVH262206:IVI262227 JFD262206:JFE262227 JOZ262206:JPA262227 JYV262206:JYW262227 KIR262206:KIS262227 KSN262206:KSO262227 LCJ262206:LCK262227 LMF262206:LMG262227 LWB262206:LWC262227 MFX262206:MFY262227 MPT262206:MPU262227 MZP262206:MZQ262227 NJL262206:NJM262227 NTH262206:NTI262227 ODD262206:ODE262227 OMZ262206:ONA262227 OWV262206:OWW262227 PGR262206:PGS262227 PQN262206:PQO262227 QAJ262206:QAK262227 QKF262206:QKG262227 QUB262206:QUC262227 RDX262206:RDY262227 RNT262206:RNU262227 RXP262206:RXQ262227 SHL262206:SHM262227 SRH262206:SRI262227 TBD262206:TBE262227 TKZ262206:TLA262227 TUV262206:TUW262227 UER262206:UES262227 UON262206:UOO262227 UYJ262206:UYK262227 VIF262206:VIG262227 VSB262206:VSC262227 WBX262206:WBY262227 WLT262206:WLU262227 WVP262206:WVQ262227 I327742:J327763 JD327742:JE327763 SZ327742:TA327763 ACV327742:ACW327763 AMR327742:AMS327763 AWN327742:AWO327763 BGJ327742:BGK327763 BQF327742:BQG327763 CAB327742:CAC327763 CJX327742:CJY327763 CTT327742:CTU327763 DDP327742:DDQ327763 DNL327742:DNM327763 DXH327742:DXI327763 EHD327742:EHE327763 EQZ327742:ERA327763 FAV327742:FAW327763 FKR327742:FKS327763 FUN327742:FUO327763 GEJ327742:GEK327763 GOF327742:GOG327763 GYB327742:GYC327763 HHX327742:HHY327763 HRT327742:HRU327763 IBP327742:IBQ327763 ILL327742:ILM327763 IVH327742:IVI327763 JFD327742:JFE327763 JOZ327742:JPA327763 JYV327742:JYW327763 KIR327742:KIS327763 KSN327742:KSO327763 LCJ327742:LCK327763 LMF327742:LMG327763 LWB327742:LWC327763 MFX327742:MFY327763 MPT327742:MPU327763 MZP327742:MZQ327763 NJL327742:NJM327763 NTH327742:NTI327763 ODD327742:ODE327763 OMZ327742:ONA327763 OWV327742:OWW327763 PGR327742:PGS327763 PQN327742:PQO327763 QAJ327742:QAK327763 QKF327742:QKG327763 QUB327742:QUC327763 RDX327742:RDY327763 RNT327742:RNU327763 RXP327742:RXQ327763 SHL327742:SHM327763 SRH327742:SRI327763 TBD327742:TBE327763 TKZ327742:TLA327763 TUV327742:TUW327763 UER327742:UES327763 UON327742:UOO327763 UYJ327742:UYK327763 VIF327742:VIG327763 VSB327742:VSC327763 WBX327742:WBY327763 WLT327742:WLU327763 WVP327742:WVQ327763 I393278:J393299 JD393278:JE393299 SZ393278:TA393299 ACV393278:ACW393299 AMR393278:AMS393299 AWN393278:AWO393299 BGJ393278:BGK393299 BQF393278:BQG393299 CAB393278:CAC393299 CJX393278:CJY393299 CTT393278:CTU393299 DDP393278:DDQ393299 DNL393278:DNM393299 DXH393278:DXI393299 EHD393278:EHE393299 EQZ393278:ERA393299 FAV393278:FAW393299 FKR393278:FKS393299 FUN393278:FUO393299 GEJ393278:GEK393299 GOF393278:GOG393299 GYB393278:GYC393299 HHX393278:HHY393299 HRT393278:HRU393299 IBP393278:IBQ393299 ILL393278:ILM393299 IVH393278:IVI393299 JFD393278:JFE393299 JOZ393278:JPA393299 JYV393278:JYW393299 KIR393278:KIS393299 KSN393278:KSO393299 LCJ393278:LCK393299 LMF393278:LMG393299 LWB393278:LWC393299 MFX393278:MFY393299 MPT393278:MPU393299 MZP393278:MZQ393299 NJL393278:NJM393299 NTH393278:NTI393299 ODD393278:ODE393299 OMZ393278:ONA393299 OWV393278:OWW393299 PGR393278:PGS393299 PQN393278:PQO393299 QAJ393278:QAK393299 QKF393278:QKG393299 QUB393278:QUC393299 RDX393278:RDY393299 RNT393278:RNU393299 RXP393278:RXQ393299 SHL393278:SHM393299 SRH393278:SRI393299 TBD393278:TBE393299 TKZ393278:TLA393299 TUV393278:TUW393299 UER393278:UES393299 UON393278:UOO393299 UYJ393278:UYK393299 VIF393278:VIG393299 VSB393278:VSC393299 WBX393278:WBY393299 WLT393278:WLU393299 WVP393278:WVQ393299 I458814:J458835 JD458814:JE458835 SZ458814:TA458835 ACV458814:ACW458835 AMR458814:AMS458835 AWN458814:AWO458835 BGJ458814:BGK458835 BQF458814:BQG458835 CAB458814:CAC458835 CJX458814:CJY458835 CTT458814:CTU458835 DDP458814:DDQ458835 DNL458814:DNM458835 DXH458814:DXI458835 EHD458814:EHE458835 EQZ458814:ERA458835 FAV458814:FAW458835 FKR458814:FKS458835 FUN458814:FUO458835 GEJ458814:GEK458835 GOF458814:GOG458835 GYB458814:GYC458835 HHX458814:HHY458835 HRT458814:HRU458835 IBP458814:IBQ458835 ILL458814:ILM458835 IVH458814:IVI458835 JFD458814:JFE458835 JOZ458814:JPA458835 JYV458814:JYW458835 KIR458814:KIS458835 KSN458814:KSO458835 LCJ458814:LCK458835 LMF458814:LMG458835 LWB458814:LWC458835 MFX458814:MFY458835 MPT458814:MPU458835 MZP458814:MZQ458835 NJL458814:NJM458835 NTH458814:NTI458835 ODD458814:ODE458835 OMZ458814:ONA458835 OWV458814:OWW458835 PGR458814:PGS458835 PQN458814:PQO458835 QAJ458814:QAK458835 QKF458814:QKG458835 QUB458814:QUC458835 RDX458814:RDY458835 RNT458814:RNU458835 RXP458814:RXQ458835 SHL458814:SHM458835 SRH458814:SRI458835 TBD458814:TBE458835 TKZ458814:TLA458835 TUV458814:TUW458835 UER458814:UES458835 UON458814:UOO458835 UYJ458814:UYK458835 VIF458814:VIG458835 VSB458814:VSC458835 WBX458814:WBY458835 WLT458814:WLU458835 WVP458814:WVQ458835 I524350:J524371 JD524350:JE524371 SZ524350:TA524371 ACV524350:ACW524371 AMR524350:AMS524371 AWN524350:AWO524371 BGJ524350:BGK524371 BQF524350:BQG524371 CAB524350:CAC524371 CJX524350:CJY524371 CTT524350:CTU524371 DDP524350:DDQ524371 DNL524350:DNM524371 DXH524350:DXI524371 EHD524350:EHE524371 EQZ524350:ERA524371 FAV524350:FAW524371 FKR524350:FKS524371 FUN524350:FUO524371 GEJ524350:GEK524371 GOF524350:GOG524371 GYB524350:GYC524371 HHX524350:HHY524371 HRT524350:HRU524371 IBP524350:IBQ524371 ILL524350:ILM524371 IVH524350:IVI524371 JFD524350:JFE524371 JOZ524350:JPA524371 JYV524350:JYW524371 KIR524350:KIS524371 KSN524350:KSO524371 LCJ524350:LCK524371 LMF524350:LMG524371 LWB524350:LWC524371 MFX524350:MFY524371 MPT524350:MPU524371 MZP524350:MZQ524371 NJL524350:NJM524371 NTH524350:NTI524371 ODD524350:ODE524371 OMZ524350:ONA524371 OWV524350:OWW524371 PGR524350:PGS524371 PQN524350:PQO524371 QAJ524350:QAK524371 QKF524350:QKG524371 QUB524350:QUC524371 RDX524350:RDY524371 RNT524350:RNU524371 RXP524350:RXQ524371 SHL524350:SHM524371 SRH524350:SRI524371 TBD524350:TBE524371 TKZ524350:TLA524371 TUV524350:TUW524371 UER524350:UES524371 UON524350:UOO524371 UYJ524350:UYK524371 VIF524350:VIG524371 VSB524350:VSC524371 WBX524350:WBY524371 WLT524350:WLU524371 WVP524350:WVQ524371 I589886:J589907 JD589886:JE589907 SZ589886:TA589907 ACV589886:ACW589907 AMR589886:AMS589907 AWN589886:AWO589907 BGJ589886:BGK589907 BQF589886:BQG589907 CAB589886:CAC589907 CJX589886:CJY589907 CTT589886:CTU589907 DDP589886:DDQ589907 DNL589886:DNM589907 DXH589886:DXI589907 EHD589886:EHE589907 EQZ589886:ERA589907 FAV589886:FAW589907 FKR589886:FKS589907 FUN589886:FUO589907 GEJ589886:GEK589907 GOF589886:GOG589907 GYB589886:GYC589907 HHX589886:HHY589907 HRT589886:HRU589907 IBP589886:IBQ589907 ILL589886:ILM589907 IVH589886:IVI589907 JFD589886:JFE589907 JOZ589886:JPA589907 JYV589886:JYW589907 KIR589886:KIS589907 KSN589886:KSO589907 LCJ589886:LCK589907 LMF589886:LMG589907 LWB589886:LWC589907 MFX589886:MFY589907 MPT589886:MPU589907 MZP589886:MZQ589907 NJL589886:NJM589907 NTH589886:NTI589907 ODD589886:ODE589907 OMZ589886:ONA589907 OWV589886:OWW589907 PGR589886:PGS589907 PQN589886:PQO589907 QAJ589886:QAK589907 QKF589886:QKG589907 QUB589886:QUC589907 RDX589886:RDY589907 RNT589886:RNU589907 RXP589886:RXQ589907 SHL589886:SHM589907 SRH589886:SRI589907 TBD589886:TBE589907 TKZ589886:TLA589907 TUV589886:TUW589907 UER589886:UES589907 UON589886:UOO589907 UYJ589886:UYK589907 VIF589886:VIG589907 VSB589886:VSC589907 WBX589886:WBY589907 WLT589886:WLU589907 WVP589886:WVQ589907 I655422:J655443 JD655422:JE655443 SZ655422:TA655443 ACV655422:ACW655443 AMR655422:AMS655443 AWN655422:AWO655443 BGJ655422:BGK655443 BQF655422:BQG655443 CAB655422:CAC655443 CJX655422:CJY655443 CTT655422:CTU655443 DDP655422:DDQ655443 DNL655422:DNM655443 DXH655422:DXI655443 EHD655422:EHE655443 EQZ655422:ERA655443 FAV655422:FAW655443 FKR655422:FKS655443 FUN655422:FUO655443 GEJ655422:GEK655443 GOF655422:GOG655443 GYB655422:GYC655443 HHX655422:HHY655443 HRT655422:HRU655443 IBP655422:IBQ655443 ILL655422:ILM655443 IVH655422:IVI655443 JFD655422:JFE655443 JOZ655422:JPA655443 JYV655422:JYW655443 KIR655422:KIS655443 KSN655422:KSO655443 LCJ655422:LCK655443 LMF655422:LMG655443 LWB655422:LWC655443 MFX655422:MFY655443 MPT655422:MPU655443 MZP655422:MZQ655443 NJL655422:NJM655443 NTH655422:NTI655443 ODD655422:ODE655443 OMZ655422:ONA655443 OWV655422:OWW655443 PGR655422:PGS655443 PQN655422:PQO655443 QAJ655422:QAK655443 QKF655422:QKG655443 QUB655422:QUC655443 RDX655422:RDY655443 RNT655422:RNU655443 RXP655422:RXQ655443 SHL655422:SHM655443 SRH655422:SRI655443 TBD655422:TBE655443 TKZ655422:TLA655443 TUV655422:TUW655443 UER655422:UES655443 UON655422:UOO655443 UYJ655422:UYK655443 VIF655422:VIG655443 VSB655422:VSC655443 WBX655422:WBY655443 WLT655422:WLU655443 WVP655422:WVQ655443 I720958:J720979 JD720958:JE720979 SZ720958:TA720979 ACV720958:ACW720979 AMR720958:AMS720979 AWN720958:AWO720979 BGJ720958:BGK720979 BQF720958:BQG720979 CAB720958:CAC720979 CJX720958:CJY720979 CTT720958:CTU720979 DDP720958:DDQ720979 DNL720958:DNM720979 DXH720958:DXI720979 EHD720958:EHE720979 EQZ720958:ERA720979 FAV720958:FAW720979 FKR720958:FKS720979 FUN720958:FUO720979 GEJ720958:GEK720979 GOF720958:GOG720979 GYB720958:GYC720979 HHX720958:HHY720979 HRT720958:HRU720979 IBP720958:IBQ720979 ILL720958:ILM720979 IVH720958:IVI720979 JFD720958:JFE720979 JOZ720958:JPA720979 JYV720958:JYW720979 KIR720958:KIS720979 KSN720958:KSO720979 LCJ720958:LCK720979 LMF720958:LMG720979 LWB720958:LWC720979 MFX720958:MFY720979 MPT720958:MPU720979 MZP720958:MZQ720979 NJL720958:NJM720979 NTH720958:NTI720979 ODD720958:ODE720979 OMZ720958:ONA720979 OWV720958:OWW720979 PGR720958:PGS720979 PQN720958:PQO720979 QAJ720958:QAK720979 QKF720958:QKG720979 QUB720958:QUC720979 RDX720958:RDY720979 RNT720958:RNU720979 RXP720958:RXQ720979 SHL720958:SHM720979 SRH720958:SRI720979 TBD720958:TBE720979 TKZ720958:TLA720979 TUV720958:TUW720979 UER720958:UES720979 UON720958:UOO720979 UYJ720958:UYK720979 VIF720958:VIG720979 VSB720958:VSC720979 WBX720958:WBY720979 WLT720958:WLU720979 WVP720958:WVQ720979 I786494:J786515 JD786494:JE786515 SZ786494:TA786515 ACV786494:ACW786515 AMR786494:AMS786515 AWN786494:AWO786515 BGJ786494:BGK786515 BQF786494:BQG786515 CAB786494:CAC786515 CJX786494:CJY786515 CTT786494:CTU786515 DDP786494:DDQ786515 DNL786494:DNM786515 DXH786494:DXI786515 EHD786494:EHE786515 EQZ786494:ERA786515 FAV786494:FAW786515 FKR786494:FKS786515 FUN786494:FUO786515 GEJ786494:GEK786515 GOF786494:GOG786515 GYB786494:GYC786515 HHX786494:HHY786515 HRT786494:HRU786515 IBP786494:IBQ786515 ILL786494:ILM786515 IVH786494:IVI786515 JFD786494:JFE786515 JOZ786494:JPA786515 JYV786494:JYW786515 KIR786494:KIS786515 KSN786494:KSO786515 LCJ786494:LCK786515 LMF786494:LMG786515 LWB786494:LWC786515 MFX786494:MFY786515 MPT786494:MPU786515 MZP786494:MZQ786515 NJL786494:NJM786515 NTH786494:NTI786515 ODD786494:ODE786515 OMZ786494:ONA786515 OWV786494:OWW786515 PGR786494:PGS786515 PQN786494:PQO786515 QAJ786494:QAK786515 QKF786494:QKG786515 QUB786494:QUC786515 RDX786494:RDY786515 RNT786494:RNU786515 RXP786494:RXQ786515 SHL786494:SHM786515 SRH786494:SRI786515 TBD786494:TBE786515 TKZ786494:TLA786515 TUV786494:TUW786515 UER786494:UES786515 UON786494:UOO786515 UYJ786494:UYK786515 VIF786494:VIG786515 VSB786494:VSC786515 WBX786494:WBY786515 WLT786494:WLU786515 WVP786494:WVQ786515 I852030:J852051 JD852030:JE852051 SZ852030:TA852051 ACV852030:ACW852051 AMR852030:AMS852051 AWN852030:AWO852051 BGJ852030:BGK852051 BQF852030:BQG852051 CAB852030:CAC852051 CJX852030:CJY852051 CTT852030:CTU852051 DDP852030:DDQ852051 DNL852030:DNM852051 DXH852030:DXI852051 EHD852030:EHE852051 EQZ852030:ERA852051 FAV852030:FAW852051 FKR852030:FKS852051 FUN852030:FUO852051 GEJ852030:GEK852051 GOF852030:GOG852051 GYB852030:GYC852051 HHX852030:HHY852051 HRT852030:HRU852051 IBP852030:IBQ852051 ILL852030:ILM852051 IVH852030:IVI852051 JFD852030:JFE852051 JOZ852030:JPA852051 JYV852030:JYW852051 KIR852030:KIS852051 KSN852030:KSO852051 LCJ852030:LCK852051 LMF852030:LMG852051 LWB852030:LWC852051 MFX852030:MFY852051 MPT852030:MPU852051 MZP852030:MZQ852051 NJL852030:NJM852051 NTH852030:NTI852051 ODD852030:ODE852051 OMZ852030:ONA852051 OWV852030:OWW852051 PGR852030:PGS852051 PQN852030:PQO852051 QAJ852030:QAK852051 QKF852030:QKG852051 QUB852030:QUC852051 RDX852030:RDY852051 RNT852030:RNU852051 RXP852030:RXQ852051 SHL852030:SHM852051 SRH852030:SRI852051 TBD852030:TBE852051 TKZ852030:TLA852051 TUV852030:TUW852051 UER852030:UES852051 UON852030:UOO852051 UYJ852030:UYK852051 VIF852030:VIG852051 VSB852030:VSC852051 WBX852030:WBY852051 WLT852030:WLU852051 WVP852030:WVQ852051 I917566:J917587 JD917566:JE917587 SZ917566:TA917587 ACV917566:ACW917587 AMR917566:AMS917587 AWN917566:AWO917587 BGJ917566:BGK917587 BQF917566:BQG917587 CAB917566:CAC917587 CJX917566:CJY917587 CTT917566:CTU917587 DDP917566:DDQ917587 DNL917566:DNM917587 DXH917566:DXI917587 EHD917566:EHE917587 EQZ917566:ERA917587 FAV917566:FAW917587 FKR917566:FKS917587 FUN917566:FUO917587 GEJ917566:GEK917587 GOF917566:GOG917587 GYB917566:GYC917587 HHX917566:HHY917587 HRT917566:HRU917587 IBP917566:IBQ917587 ILL917566:ILM917587 IVH917566:IVI917587 JFD917566:JFE917587 JOZ917566:JPA917587 JYV917566:JYW917587 KIR917566:KIS917587 KSN917566:KSO917587 LCJ917566:LCK917587 LMF917566:LMG917587 LWB917566:LWC917587 MFX917566:MFY917587 MPT917566:MPU917587 MZP917566:MZQ917587 NJL917566:NJM917587 NTH917566:NTI917587 ODD917566:ODE917587 OMZ917566:ONA917587 OWV917566:OWW917587 PGR917566:PGS917587 PQN917566:PQO917587 QAJ917566:QAK917587 QKF917566:QKG917587 QUB917566:QUC917587 RDX917566:RDY917587 RNT917566:RNU917587 RXP917566:RXQ917587 SHL917566:SHM917587 SRH917566:SRI917587 TBD917566:TBE917587 TKZ917566:TLA917587 TUV917566:TUW917587 UER917566:UES917587 UON917566:UOO917587 UYJ917566:UYK917587 VIF917566:VIG917587 VSB917566:VSC917587 WBX917566:WBY917587 WLT917566:WLU917587 WVP917566:WVQ917587 I983102:J983123 JD983102:JE983123 SZ983102:TA983123 ACV983102:ACW983123 AMR983102:AMS983123 AWN983102:AWO983123 BGJ983102:BGK983123 BQF983102:BQG983123 CAB983102:CAC983123 CJX983102:CJY983123 CTT983102:CTU983123 DDP983102:DDQ983123 DNL983102:DNM983123 DXH983102:DXI983123 EHD983102:EHE983123 EQZ983102:ERA983123 FAV983102:FAW983123 FKR983102:FKS983123 FUN983102:FUO983123 GEJ983102:GEK983123 GOF983102:GOG983123 GYB983102:GYC983123 HHX983102:HHY983123 HRT983102:HRU983123 IBP983102:IBQ983123 ILL983102:ILM983123 IVH983102:IVI983123 JFD983102:JFE983123 JOZ983102:JPA983123 JYV983102:JYW983123 KIR983102:KIS983123 KSN983102:KSO983123 LCJ983102:LCK983123 LMF983102:LMG983123 LWB983102:LWC983123 MFX983102:MFY983123 MPT983102:MPU983123 MZP983102:MZQ983123 NJL983102:NJM983123 NTH983102:NTI983123 ODD983102:ODE983123 OMZ983102:ONA983123 OWV983102:OWW983123 PGR983102:PGS983123 PQN983102:PQO983123 QAJ983102:QAK983123 QKF983102:QKG983123 QUB983102:QUC983123 RDX983102:RDY983123 RNT983102:RNU983123 RXP983102:RXQ983123 SHL983102:SHM983123 SRH983102:SRI983123 TBD983102:TBE983123 TKZ983102:TLA983123 TUV983102:TUW983123 UER983102:UES983123 UON983102:UOO983123 UYJ983102:UYK983123 VIF983102:VIG983123 VSB983102:VSC983123 WBX983102:WBY983123 WLT983102:WLU983123 WVP983102:WVQ983123 WWA983102:WWB983123 JO66:JP88 TK66:TL88 ADG66:ADH88 ANC66:AND88 AWY66:AWZ88 BGU66:BGV88 BQQ66:BQR88 CAM66:CAN88 CKI66:CKJ88 CUE66:CUF88 DEA66:DEB88 DNW66:DNX88 DXS66:DXT88 EHO66:EHP88 ERK66:ERL88 FBG66:FBH88 FLC66:FLD88 FUY66:FUZ88 GEU66:GEV88 GOQ66:GOR88 GYM66:GYN88 HII66:HIJ88 HSE66:HSF88 ICA66:ICB88 ILW66:ILX88 IVS66:IVT88 JFO66:JFP88 JPK66:JPL88 JZG66:JZH88 KJC66:KJD88 KSY66:KSZ88 LCU66:LCV88 LMQ66:LMR88 LWM66:LWN88 MGI66:MGJ88 MQE66:MQF88 NAA66:NAB88 NJW66:NJX88 NTS66:NTT88 ODO66:ODP88 ONK66:ONL88 OXG66:OXH88 PHC66:PHD88 PQY66:PQZ88 QAU66:QAV88 QKQ66:QKR88 QUM66:QUN88 REI66:REJ88 ROE66:ROF88 RYA66:RYB88 SHW66:SHX88 SRS66:SRT88 TBO66:TBP88 TLK66:TLL88 TVG66:TVH88 UFC66:UFD88 UOY66:UOZ88 UYU66:UYV88 VIQ66:VIR88 VSM66:VSN88 WCI66:WCJ88 WME66:WMF88 WWA66:WWB88 T65598:U65619 JO65598:JP65619 TK65598:TL65619 ADG65598:ADH65619 ANC65598:AND65619 AWY65598:AWZ65619 BGU65598:BGV65619 BQQ65598:BQR65619 CAM65598:CAN65619 CKI65598:CKJ65619 CUE65598:CUF65619 DEA65598:DEB65619 DNW65598:DNX65619 DXS65598:DXT65619 EHO65598:EHP65619 ERK65598:ERL65619 FBG65598:FBH65619 FLC65598:FLD65619 FUY65598:FUZ65619 GEU65598:GEV65619 GOQ65598:GOR65619 GYM65598:GYN65619 HII65598:HIJ65619 HSE65598:HSF65619 ICA65598:ICB65619 ILW65598:ILX65619 IVS65598:IVT65619 JFO65598:JFP65619 JPK65598:JPL65619 JZG65598:JZH65619 KJC65598:KJD65619 KSY65598:KSZ65619 LCU65598:LCV65619 LMQ65598:LMR65619 LWM65598:LWN65619 MGI65598:MGJ65619 MQE65598:MQF65619 NAA65598:NAB65619 NJW65598:NJX65619 NTS65598:NTT65619 ODO65598:ODP65619 ONK65598:ONL65619 OXG65598:OXH65619 PHC65598:PHD65619 PQY65598:PQZ65619 QAU65598:QAV65619 QKQ65598:QKR65619 QUM65598:QUN65619 REI65598:REJ65619 ROE65598:ROF65619 RYA65598:RYB65619 SHW65598:SHX65619 SRS65598:SRT65619 TBO65598:TBP65619 TLK65598:TLL65619 TVG65598:TVH65619 UFC65598:UFD65619 UOY65598:UOZ65619 UYU65598:UYV65619 VIQ65598:VIR65619 VSM65598:VSN65619 WCI65598:WCJ65619 WME65598:WMF65619 WWA65598:WWB65619 T131134:U131155 JO131134:JP131155 TK131134:TL131155 ADG131134:ADH131155 ANC131134:AND131155 AWY131134:AWZ131155 BGU131134:BGV131155 BQQ131134:BQR131155 CAM131134:CAN131155 CKI131134:CKJ131155 CUE131134:CUF131155 DEA131134:DEB131155 DNW131134:DNX131155 DXS131134:DXT131155 EHO131134:EHP131155 ERK131134:ERL131155 FBG131134:FBH131155 FLC131134:FLD131155 FUY131134:FUZ131155 GEU131134:GEV131155 GOQ131134:GOR131155 GYM131134:GYN131155 HII131134:HIJ131155 HSE131134:HSF131155 ICA131134:ICB131155 ILW131134:ILX131155 IVS131134:IVT131155 JFO131134:JFP131155 JPK131134:JPL131155 JZG131134:JZH131155 KJC131134:KJD131155 KSY131134:KSZ131155 LCU131134:LCV131155 LMQ131134:LMR131155 LWM131134:LWN131155 MGI131134:MGJ131155 MQE131134:MQF131155 NAA131134:NAB131155 NJW131134:NJX131155 NTS131134:NTT131155 ODO131134:ODP131155 ONK131134:ONL131155 OXG131134:OXH131155 PHC131134:PHD131155 PQY131134:PQZ131155 QAU131134:QAV131155 QKQ131134:QKR131155 QUM131134:QUN131155 REI131134:REJ131155 ROE131134:ROF131155 RYA131134:RYB131155 SHW131134:SHX131155 SRS131134:SRT131155 TBO131134:TBP131155 TLK131134:TLL131155 TVG131134:TVH131155 UFC131134:UFD131155 UOY131134:UOZ131155 UYU131134:UYV131155 VIQ131134:VIR131155 VSM131134:VSN131155 WCI131134:WCJ131155 WME131134:WMF131155 WWA131134:WWB131155 T196670:U196691 JO196670:JP196691 TK196670:TL196691 ADG196670:ADH196691 ANC196670:AND196691 AWY196670:AWZ196691 BGU196670:BGV196691 BQQ196670:BQR196691 CAM196670:CAN196691 CKI196670:CKJ196691 CUE196670:CUF196691 DEA196670:DEB196691 DNW196670:DNX196691 DXS196670:DXT196691 EHO196670:EHP196691 ERK196670:ERL196691 FBG196670:FBH196691 FLC196670:FLD196691 FUY196670:FUZ196691 GEU196670:GEV196691 GOQ196670:GOR196691 GYM196670:GYN196691 HII196670:HIJ196691 HSE196670:HSF196691 ICA196670:ICB196691 ILW196670:ILX196691 IVS196670:IVT196691 JFO196670:JFP196691 JPK196670:JPL196691 JZG196670:JZH196691 KJC196670:KJD196691 KSY196670:KSZ196691 LCU196670:LCV196691 LMQ196670:LMR196691 LWM196670:LWN196691 MGI196670:MGJ196691 MQE196670:MQF196691 NAA196670:NAB196691 NJW196670:NJX196691 NTS196670:NTT196691 ODO196670:ODP196691 ONK196670:ONL196691 OXG196670:OXH196691 PHC196670:PHD196691 PQY196670:PQZ196691 QAU196670:QAV196691 QKQ196670:QKR196691 QUM196670:QUN196691 REI196670:REJ196691 ROE196670:ROF196691 RYA196670:RYB196691 SHW196670:SHX196691 SRS196670:SRT196691 TBO196670:TBP196691 TLK196670:TLL196691 TVG196670:TVH196691 UFC196670:UFD196691 UOY196670:UOZ196691 UYU196670:UYV196691 VIQ196670:VIR196691 VSM196670:VSN196691 WCI196670:WCJ196691 WME196670:WMF196691 WWA196670:WWB196691 T262206:U262227 JO262206:JP262227 TK262206:TL262227 ADG262206:ADH262227 ANC262206:AND262227 AWY262206:AWZ262227 BGU262206:BGV262227 BQQ262206:BQR262227 CAM262206:CAN262227 CKI262206:CKJ262227 CUE262206:CUF262227 DEA262206:DEB262227 DNW262206:DNX262227 DXS262206:DXT262227 EHO262206:EHP262227 ERK262206:ERL262227 FBG262206:FBH262227 FLC262206:FLD262227 FUY262206:FUZ262227 GEU262206:GEV262227 GOQ262206:GOR262227 GYM262206:GYN262227 HII262206:HIJ262227 HSE262206:HSF262227 ICA262206:ICB262227 ILW262206:ILX262227 IVS262206:IVT262227 JFO262206:JFP262227 JPK262206:JPL262227 JZG262206:JZH262227 KJC262206:KJD262227 KSY262206:KSZ262227 LCU262206:LCV262227 LMQ262206:LMR262227 LWM262206:LWN262227 MGI262206:MGJ262227 MQE262206:MQF262227 NAA262206:NAB262227 NJW262206:NJX262227 NTS262206:NTT262227 ODO262206:ODP262227 ONK262206:ONL262227 OXG262206:OXH262227 PHC262206:PHD262227 PQY262206:PQZ262227 QAU262206:QAV262227 QKQ262206:QKR262227 QUM262206:QUN262227 REI262206:REJ262227 ROE262206:ROF262227 RYA262206:RYB262227 SHW262206:SHX262227 SRS262206:SRT262227 TBO262206:TBP262227 TLK262206:TLL262227 TVG262206:TVH262227 UFC262206:UFD262227 UOY262206:UOZ262227 UYU262206:UYV262227 VIQ262206:VIR262227 VSM262206:VSN262227 WCI262206:WCJ262227 WME262206:WMF262227 WWA262206:WWB262227 T327742:U327763 JO327742:JP327763 TK327742:TL327763 ADG327742:ADH327763 ANC327742:AND327763 AWY327742:AWZ327763 BGU327742:BGV327763 BQQ327742:BQR327763 CAM327742:CAN327763 CKI327742:CKJ327763 CUE327742:CUF327763 DEA327742:DEB327763 DNW327742:DNX327763 DXS327742:DXT327763 EHO327742:EHP327763 ERK327742:ERL327763 FBG327742:FBH327763 FLC327742:FLD327763 FUY327742:FUZ327763 GEU327742:GEV327763 GOQ327742:GOR327763 GYM327742:GYN327763 HII327742:HIJ327763 HSE327742:HSF327763 ICA327742:ICB327763 ILW327742:ILX327763 IVS327742:IVT327763 JFO327742:JFP327763 JPK327742:JPL327763 JZG327742:JZH327763 KJC327742:KJD327763 KSY327742:KSZ327763 LCU327742:LCV327763 LMQ327742:LMR327763 LWM327742:LWN327763 MGI327742:MGJ327763 MQE327742:MQF327763 NAA327742:NAB327763 NJW327742:NJX327763 NTS327742:NTT327763 ODO327742:ODP327763 ONK327742:ONL327763 OXG327742:OXH327763 PHC327742:PHD327763 PQY327742:PQZ327763 QAU327742:QAV327763 QKQ327742:QKR327763 QUM327742:QUN327763 REI327742:REJ327763 ROE327742:ROF327763 RYA327742:RYB327763 SHW327742:SHX327763 SRS327742:SRT327763 TBO327742:TBP327763 TLK327742:TLL327763 TVG327742:TVH327763 UFC327742:UFD327763 UOY327742:UOZ327763 UYU327742:UYV327763 VIQ327742:VIR327763 VSM327742:VSN327763 WCI327742:WCJ327763 WME327742:WMF327763 WWA327742:WWB327763 T393278:U393299 JO393278:JP393299 TK393278:TL393299 ADG393278:ADH393299 ANC393278:AND393299 AWY393278:AWZ393299 BGU393278:BGV393299 BQQ393278:BQR393299 CAM393278:CAN393299 CKI393278:CKJ393299 CUE393278:CUF393299 DEA393278:DEB393299 DNW393278:DNX393299 DXS393278:DXT393299 EHO393278:EHP393299 ERK393278:ERL393299 FBG393278:FBH393299 FLC393278:FLD393299 FUY393278:FUZ393299 GEU393278:GEV393299 GOQ393278:GOR393299 GYM393278:GYN393299 HII393278:HIJ393299 HSE393278:HSF393299 ICA393278:ICB393299 ILW393278:ILX393299 IVS393278:IVT393299 JFO393278:JFP393299 JPK393278:JPL393299 JZG393278:JZH393299 KJC393278:KJD393299 KSY393278:KSZ393299 LCU393278:LCV393299 LMQ393278:LMR393299 LWM393278:LWN393299 MGI393278:MGJ393299 MQE393278:MQF393299 NAA393278:NAB393299 NJW393278:NJX393299 NTS393278:NTT393299 ODO393278:ODP393299 ONK393278:ONL393299 OXG393278:OXH393299 PHC393278:PHD393299 PQY393278:PQZ393299 QAU393278:QAV393299 QKQ393278:QKR393299 QUM393278:QUN393299 REI393278:REJ393299 ROE393278:ROF393299 RYA393278:RYB393299 SHW393278:SHX393299 SRS393278:SRT393299 TBO393278:TBP393299 TLK393278:TLL393299 TVG393278:TVH393299 UFC393278:UFD393299 UOY393278:UOZ393299 UYU393278:UYV393299 VIQ393278:VIR393299 VSM393278:VSN393299 WCI393278:WCJ393299 WME393278:WMF393299 WWA393278:WWB393299 T458814:U458835 JO458814:JP458835 TK458814:TL458835 ADG458814:ADH458835 ANC458814:AND458835 AWY458814:AWZ458835 BGU458814:BGV458835 BQQ458814:BQR458835 CAM458814:CAN458835 CKI458814:CKJ458835 CUE458814:CUF458835 DEA458814:DEB458835 DNW458814:DNX458835 DXS458814:DXT458835 EHO458814:EHP458835 ERK458814:ERL458835 FBG458814:FBH458835 FLC458814:FLD458835 FUY458814:FUZ458835 GEU458814:GEV458835 GOQ458814:GOR458835 GYM458814:GYN458835 HII458814:HIJ458835 HSE458814:HSF458835 ICA458814:ICB458835 ILW458814:ILX458835 IVS458814:IVT458835 JFO458814:JFP458835 JPK458814:JPL458835 JZG458814:JZH458835 KJC458814:KJD458835 KSY458814:KSZ458835 LCU458814:LCV458835 LMQ458814:LMR458835 LWM458814:LWN458835 MGI458814:MGJ458835 MQE458814:MQF458835 NAA458814:NAB458835 NJW458814:NJX458835 NTS458814:NTT458835 ODO458814:ODP458835 ONK458814:ONL458835 OXG458814:OXH458835 PHC458814:PHD458835 PQY458814:PQZ458835 QAU458814:QAV458835 QKQ458814:QKR458835 QUM458814:QUN458835 REI458814:REJ458835 ROE458814:ROF458835 RYA458814:RYB458835 SHW458814:SHX458835 SRS458814:SRT458835 TBO458814:TBP458835 TLK458814:TLL458835 TVG458814:TVH458835 UFC458814:UFD458835 UOY458814:UOZ458835 UYU458814:UYV458835 VIQ458814:VIR458835 VSM458814:VSN458835 WCI458814:WCJ458835 WME458814:WMF458835 WWA458814:WWB458835 T524350:U524371 JO524350:JP524371 TK524350:TL524371 ADG524350:ADH524371 ANC524350:AND524371 AWY524350:AWZ524371 BGU524350:BGV524371 BQQ524350:BQR524371 CAM524350:CAN524371 CKI524350:CKJ524371 CUE524350:CUF524371 DEA524350:DEB524371 DNW524350:DNX524371 DXS524350:DXT524371 EHO524350:EHP524371 ERK524350:ERL524371 FBG524350:FBH524371 FLC524350:FLD524371 FUY524350:FUZ524371 GEU524350:GEV524371 GOQ524350:GOR524371 GYM524350:GYN524371 HII524350:HIJ524371 HSE524350:HSF524371 ICA524350:ICB524371 ILW524350:ILX524371 IVS524350:IVT524371 JFO524350:JFP524371 JPK524350:JPL524371 JZG524350:JZH524371 KJC524350:KJD524371 KSY524350:KSZ524371 LCU524350:LCV524371 LMQ524350:LMR524371 LWM524350:LWN524371 MGI524350:MGJ524371 MQE524350:MQF524371 NAA524350:NAB524371 NJW524350:NJX524371 NTS524350:NTT524371 ODO524350:ODP524371 ONK524350:ONL524371 OXG524350:OXH524371 PHC524350:PHD524371 PQY524350:PQZ524371 QAU524350:QAV524371 QKQ524350:QKR524371 QUM524350:QUN524371 REI524350:REJ524371 ROE524350:ROF524371 RYA524350:RYB524371 SHW524350:SHX524371 SRS524350:SRT524371 TBO524350:TBP524371 TLK524350:TLL524371 TVG524350:TVH524371 UFC524350:UFD524371 UOY524350:UOZ524371 UYU524350:UYV524371 VIQ524350:VIR524371 VSM524350:VSN524371 WCI524350:WCJ524371 WME524350:WMF524371 WWA524350:WWB524371 T589886:U589907 JO589886:JP589907 TK589886:TL589907 ADG589886:ADH589907 ANC589886:AND589907 AWY589886:AWZ589907 BGU589886:BGV589907 BQQ589886:BQR589907 CAM589886:CAN589907 CKI589886:CKJ589907 CUE589886:CUF589907 DEA589886:DEB589907 DNW589886:DNX589907 DXS589886:DXT589907 EHO589886:EHP589907 ERK589886:ERL589907 FBG589886:FBH589907 FLC589886:FLD589907 FUY589886:FUZ589907 GEU589886:GEV589907 GOQ589886:GOR589907 GYM589886:GYN589907 HII589886:HIJ589907 HSE589886:HSF589907 ICA589886:ICB589907 ILW589886:ILX589907 IVS589886:IVT589907 JFO589886:JFP589907 JPK589886:JPL589907 JZG589886:JZH589907 KJC589886:KJD589907 KSY589886:KSZ589907 LCU589886:LCV589907 LMQ589886:LMR589907 LWM589886:LWN589907 MGI589886:MGJ589907 MQE589886:MQF589907 NAA589886:NAB589907 NJW589886:NJX589907 NTS589886:NTT589907 ODO589886:ODP589907 ONK589886:ONL589907 OXG589886:OXH589907 PHC589886:PHD589907 PQY589886:PQZ589907 QAU589886:QAV589907 QKQ589886:QKR589907 QUM589886:QUN589907 REI589886:REJ589907 ROE589886:ROF589907 RYA589886:RYB589907 SHW589886:SHX589907 SRS589886:SRT589907 TBO589886:TBP589907 TLK589886:TLL589907 TVG589886:TVH589907 UFC589886:UFD589907 UOY589886:UOZ589907 UYU589886:UYV589907 VIQ589886:VIR589907 VSM589886:VSN589907 WCI589886:WCJ589907 WME589886:WMF589907 WWA589886:WWB589907 T655422:U655443 JO655422:JP655443 TK655422:TL655443 ADG655422:ADH655443 ANC655422:AND655443 AWY655422:AWZ655443 BGU655422:BGV655443 BQQ655422:BQR655443 CAM655422:CAN655443 CKI655422:CKJ655443 CUE655422:CUF655443 DEA655422:DEB655443 DNW655422:DNX655443 DXS655422:DXT655443 EHO655422:EHP655443 ERK655422:ERL655443 FBG655422:FBH655443 FLC655422:FLD655443 FUY655422:FUZ655443 GEU655422:GEV655443 GOQ655422:GOR655443 GYM655422:GYN655443 HII655422:HIJ655443 HSE655422:HSF655443 ICA655422:ICB655443 ILW655422:ILX655443 IVS655422:IVT655443 JFO655422:JFP655443 JPK655422:JPL655443 JZG655422:JZH655443 KJC655422:KJD655443 KSY655422:KSZ655443 LCU655422:LCV655443 LMQ655422:LMR655443 LWM655422:LWN655443 MGI655422:MGJ655443 MQE655422:MQF655443 NAA655422:NAB655443 NJW655422:NJX655443 NTS655422:NTT655443 ODO655422:ODP655443 ONK655422:ONL655443 OXG655422:OXH655443 PHC655422:PHD655443 PQY655422:PQZ655443 QAU655422:QAV655443 QKQ655422:QKR655443 QUM655422:QUN655443 REI655422:REJ655443 ROE655422:ROF655443 RYA655422:RYB655443 SHW655422:SHX655443 SRS655422:SRT655443 TBO655422:TBP655443 TLK655422:TLL655443 TVG655422:TVH655443 UFC655422:UFD655443 UOY655422:UOZ655443 UYU655422:UYV655443 VIQ655422:VIR655443 VSM655422:VSN655443 WCI655422:WCJ655443 WME655422:WMF655443 WWA655422:WWB655443 T720958:U720979 JO720958:JP720979 TK720958:TL720979 ADG720958:ADH720979 ANC720958:AND720979 AWY720958:AWZ720979 BGU720958:BGV720979 BQQ720958:BQR720979 CAM720958:CAN720979 CKI720958:CKJ720979 CUE720958:CUF720979 DEA720958:DEB720979 DNW720958:DNX720979 DXS720958:DXT720979 EHO720958:EHP720979 ERK720958:ERL720979 FBG720958:FBH720979 FLC720958:FLD720979 FUY720958:FUZ720979 GEU720958:GEV720979 GOQ720958:GOR720979 GYM720958:GYN720979 HII720958:HIJ720979 HSE720958:HSF720979 ICA720958:ICB720979 ILW720958:ILX720979 IVS720958:IVT720979 JFO720958:JFP720979 JPK720958:JPL720979 JZG720958:JZH720979 KJC720958:KJD720979 KSY720958:KSZ720979 LCU720958:LCV720979 LMQ720958:LMR720979 LWM720958:LWN720979 MGI720958:MGJ720979 MQE720958:MQF720979 NAA720958:NAB720979 NJW720958:NJX720979 NTS720958:NTT720979 ODO720958:ODP720979 ONK720958:ONL720979 OXG720958:OXH720979 PHC720958:PHD720979 PQY720958:PQZ720979 QAU720958:QAV720979 QKQ720958:QKR720979 QUM720958:QUN720979 REI720958:REJ720979 ROE720958:ROF720979 RYA720958:RYB720979 SHW720958:SHX720979 SRS720958:SRT720979 TBO720958:TBP720979 TLK720958:TLL720979 TVG720958:TVH720979 UFC720958:UFD720979 UOY720958:UOZ720979 UYU720958:UYV720979 VIQ720958:VIR720979 VSM720958:VSN720979 WCI720958:WCJ720979 WME720958:WMF720979 WWA720958:WWB720979 T786494:U786515 JO786494:JP786515 TK786494:TL786515 ADG786494:ADH786515 ANC786494:AND786515 AWY786494:AWZ786515 BGU786494:BGV786515 BQQ786494:BQR786515 CAM786494:CAN786515 CKI786494:CKJ786515 CUE786494:CUF786515 DEA786494:DEB786515 DNW786494:DNX786515 DXS786494:DXT786515 EHO786494:EHP786515 ERK786494:ERL786515 FBG786494:FBH786515 FLC786494:FLD786515 FUY786494:FUZ786515 GEU786494:GEV786515 GOQ786494:GOR786515 GYM786494:GYN786515 HII786494:HIJ786515 HSE786494:HSF786515 ICA786494:ICB786515 ILW786494:ILX786515 IVS786494:IVT786515 JFO786494:JFP786515 JPK786494:JPL786515 JZG786494:JZH786515 KJC786494:KJD786515 KSY786494:KSZ786515 LCU786494:LCV786515 LMQ786494:LMR786515 LWM786494:LWN786515 MGI786494:MGJ786515 MQE786494:MQF786515 NAA786494:NAB786515 NJW786494:NJX786515 NTS786494:NTT786515 ODO786494:ODP786515 ONK786494:ONL786515 OXG786494:OXH786515 PHC786494:PHD786515 PQY786494:PQZ786515 QAU786494:QAV786515 QKQ786494:QKR786515 QUM786494:QUN786515 REI786494:REJ786515 ROE786494:ROF786515 RYA786494:RYB786515 SHW786494:SHX786515 SRS786494:SRT786515 TBO786494:TBP786515 TLK786494:TLL786515 TVG786494:TVH786515 UFC786494:UFD786515 UOY786494:UOZ786515 UYU786494:UYV786515 VIQ786494:VIR786515 VSM786494:VSN786515 WCI786494:WCJ786515 WME786494:WMF786515 WWA786494:WWB786515 T852030:U852051 JO852030:JP852051 TK852030:TL852051 ADG852030:ADH852051 ANC852030:AND852051 AWY852030:AWZ852051 BGU852030:BGV852051 BQQ852030:BQR852051 CAM852030:CAN852051 CKI852030:CKJ852051 CUE852030:CUF852051 DEA852030:DEB852051 DNW852030:DNX852051 DXS852030:DXT852051 EHO852030:EHP852051 ERK852030:ERL852051 FBG852030:FBH852051 FLC852030:FLD852051 FUY852030:FUZ852051 GEU852030:GEV852051 GOQ852030:GOR852051 GYM852030:GYN852051 HII852030:HIJ852051 HSE852030:HSF852051 ICA852030:ICB852051 ILW852030:ILX852051 IVS852030:IVT852051 JFO852030:JFP852051 JPK852030:JPL852051 JZG852030:JZH852051 KJC852030:KJD852051 KSY852030:KSZ852051 LCU852030:LCV852051 LMQ852030:LMR852051 LWM852030:LWN852051 MGI852030:MGJ852051 MQE852030:MQF852051 NAA852030:NAB852051 NJW852030:NJX852051 NTS852030:NTT852051 ODO852030:ODP852051 ONK852030:ONL852051 OXG852030:OXH852051 PHC852030:PHD852051 PQY852030:PQZ852051 QAU852030:QAV852051 QKQ852030:QKR852051 QUM852030:QUN852051 REI852030:REJ852051 ROE852030:ROF852051 RYA852030:RYB852051 SHW852030:SHX852051 SRS852030:SRT852051 TBO852030:TBP852051 TLK852030:TLL852051 TVG852030:TVH852051 UFC852030:UFD852051 UOY852030:UOZ852051 UYU852030:UYV852051 VIQ852030:VIR852051 VSM852030:VSN852051 WCI852030:WCJ852051 WME852030:WMF852051 WWA852030:WWB852051 T917566:U917587 JO917566:JP917587 TK917566:TL917587 ADG917566:ADH917587 ANC917566:AND917587 AWY917566:AWZ917587 BGU917566:BGV917587 BQQ917566:BQR917587 CAM917566:CAN917587 CKI917566:CKJ917587 CUE917566:CUF917587 DEA917566:DEB917587 DNW917566:DNX917587 DXS917566:DXT917587 EHO917566:EHP917587 ERK917566:ERL917587 FBG917566:FBH917587 FLC917566:FLD917587 FUY917566:FUZ917587 GEU917566:GEV917587 GOQ917566:GOR917587 GYM917566:GYN917587 HII917566:HIJ917587 HSE917566:HSF917587 ICA917566:ICB917587 ILW917566:ILX917587 IVS917566:IVT917587 JFO917566:JFP917587 JPK917566:JPL917587 JZG917566:JZH917587 KJC917566:KJD917587 KSY917566:KSZ917587 LCU917566:LCV917587 LMQ917566:LMR917587 LWM917566:LWN917587 MGI917566:MGJ917587 MQE917566:MQF917587 NAA917566:NAB917587 NJW917566:NJX917587 NTS917566:NTT917587 ODO917566:ODP917587 ONK917566:ONL917587 OXG917566:OXH917587 PHC917566:PHD917587 PQY917566:PQZ917587 QAU917566:QAV917587 QKQ917566:QKR917587 QUM917566:QUN917587 REI917566:REJ917587 ROE917566:ROF917587 RYA917566:RYB917587 SHW917566:SHX917587 SRS917566:SRT917587 TBO917566:TBP917587 TLK917566:TLL917587 TVG917566:TVH917587 UFC917566:UFD917587 UOY917566:UOZ917587 UYU917566:UYV917587 VIQ917566:VIR917587 VSM917566:VSN917587 WCI917566:WCJ917587 WME917566:WMF917587 WWA917566:WWB917587 T983102:U983123 JO983102:JP983123 TK983102:TL983123 ADG983102:ADH983123 ANC983102:AND983123 AWY983102:AWZ983123 BGU983102:BGV983123 BQQ983102:BQR983123 CAM983102:CAN983123 CKI983102:CKJ983123 CUE983102:CUF983123 DEA983102:DEB983123 DNW983102:DNX983123 DXS983102:DXT983123 EHO983102:EHP983123 ERK983102:ERL983123 FBG983102:FBH983123 FLC983102:FLD983123 FUY983102:FUZ983123 GEU983102:GEV983123 GOQ983102:GOR983123 GYM983102:GYN983123 HII983102:HIJ983123 HSE983102:HSF983123 ICA983102:ICB983123 ILW983102:ILX983123 IVS983102:IVT983123 JFO983102:JFP983123 JPK983102:JPL983123 JZG983102:JZH983123 KJC983102:KJD983123 KSY983102:KSZ983123 LCU983102:LCV983123 LMQ983102:LMR983123 LWM983102:LWN983123 MGI983102:MGJ983123 MQE983102:MQF983123 NAA983102:NAB983123 NJW983102:NJX983123 NTS983102:NTT983123 ODO983102:ODP983123 ONK983102:ONL983123 OXG983102:OXH983123 PHC983102:PHD983123 PQY983102:PQZ983123 QAU983102:QAV983123 QKQ983102:QKR983123 QUM983102:QUN983123 REI983102:REJ983123 ROE983102:ROF983123 RYA983102:RYB983123 SHW983102:SHX983123 SRS983102:SRT983123 TBO983102:TBP983123 TLK983102:TLL983123 TVG983102:TVH983123 UFC983102:UFD983123 UOY983102:UOZ983123 UYU983102:UYV983123 VIQ983102:VIR983123 VSM983102:VSN983123 WCI983102:WCJ983123 WME983102:WMF983123 I66:J66 I68:J68 I70:J77 I79:J83">
      <formula1>"Yes, No"</formula1>
    </dataValidation>
    <dataValidation type="list" allowBlank="1" showInputMessage="1" showErrorMessage="1" sqref="WVO983102:WVO983123 JC66:JC88 SY66:SY88 ACU66:ACU88 AMQ66:AMQ88 AWM66:AWM88 BGI66:BGI88 BQE66:BQE88 CAA66:CAA88 CJW66:CJW88 CTS66:CTS88 DDO66:DDO88 DNK66:DNK88 DXG66:DXG88 EHC66:EHC88 EQY66:EQY88 FAU66:FAU88 FKQ66:FKQ88 FUM66:FUM88 GEI66:GEI88 GOE66:GOE88 GYA66:GYA88 HHW66:HHW88 HRS66:HRS88 IBO66:IBO88 ILK66:ILK88 IVG66:IVG88 JFC66:JFC88 JOY66:JOY88 JYU66:JYU88 KIQ66:KIQ88 KSM66:KSM88 LCI66:LCI88 LME66:LME88 LWA66:LWA88 MFW66:MFW88 MPS66:MPS88 MZO66:MZO88 NJK66:NJK88 NTG66:NTG88 ODC66:ODC88 OMY66:OMY88 OWU66:OWU88 PGQ66:PGQ88 PQM66:PQM88 QAI66:QAI88 QKE66:QKE88 QUA66:QUA88 RDW66:RDW88 RNS66:RNS88 RXO66:RXO88 SHK66:SHK88 SRG66:SRG88 TBC66:TBC88 TKY66:TKY88 TUU66:TUU88 UEQ66:UEQ88 UOM66:UOM88 UYI66:UYI88 VIE66:VIE88 VSA66:VSA88 WBW66:WBW88 WLS66:WLS88 WVO66:WVO88 H65598:H65619 JC65598:JC65619 SY65598:SY65619 ACU65598:ACU65619 AMQ65598:AMQ65619 AWM65598:AWM65619 BGI65598:BGI65619 BQE65598:BQE65619 CAA65598:CAA65619 CJW65598:CJW65619 CTS65598:CTS65619 DDO65598:DDO65619 DNK65598:DNK65619 DXG65598:DXG65619 EHC65598:EHC65619 EQY65598:EQY65619 FAU65598:FAU65619 FKQ65598:FKQ65619 FUM65598:FUM65619 GEI65598:GEI65619 GOE65598:GOE65619 GYA65598:GYA65619 HHW65598:HHW65619 HRS65598:HRS65619 IBO65598:IBO65619 ILK65598:ILK65619 IVG65598:IVG65619 JFC65598:JFC65619 JOY65598:JOY65619 JYU65598:JYU65619 KIQ65598:KIQ65619 KSM65598:KSM65619 LCI65598:LCI65619 LME65598:LME65619 LWA65598:LWA65619 MFW65598:MFW65619 MPS65598:MPS65619 MZO65598:MZO65619 NJK65598:NJK65619 NTG65598:NTG65619 ODC65598:ODC65619 OMY65598:OMY65619 OWU65598:OWU65619 PGQ65598:PGQ65619 PQM65598:PQM65619 QAI65598:QAI65619 QKE65598:QKE65619 QUA65598:QUA65619 RDW65598:RDW65619 RNS65598:RNS65619 RXO65598:RXO65619 SHK65598:SHK65619 SRG65598:SRG65619 TBC65598:TBC65619 TKY65598:TKY65619 TUU65598:TUU65619 UEQ65598:UEQ65619 UOM65598:UOM65619 UYI65598:UYI65619 VIE65598:VIE65619 VSA65598:VSA65619 WBW65598:WBW65619 WLS65598:WLS65619 WVO65598:WVO65619 H131134:H131155 JC131134:JC131155 SY131134:SY131155 ACU131134:ACU131155 AMQ131134:AMQ131155 AWM131134:AWM131155 BGI131134:BGI131155 BQE131134:BQE131155 CAA131134:CAA131155 CJW131134:CJW131155 CTS131134:CTS131155 DDO131134:DDO131155 DNK131134:DNK131155 DXG131134:DXG131155 EHC131134:EHC131155 EQY131134:EQY131155 FAU131134:FAU131155 FKQ131134:FKQ131155 FUM131134:FUM131155 GEI131134:GEI131155 GOE131134:GOE131155 GYA131134:GYA131155 HHW131134:HHW131155 HRS131134:HRS131155 IBO131134:IBO131155 ILK131134:ILK131155 IVG131134:IVG131155 JFC131134:JFC131155 JOY131134:JOY131155 JYU131134:JYU131155 KIQ131134:KIQ131155 KSM131134:KSM131155 LCI131134:LCI131155 LME131134:LME131155 LWA131134:LWA131155 MFW131134:MFW131155 MPS131134:MPS131155 MZO131134:MZO131155 NJK131134:NJK131155 NTG131134:NTG131155 ODC131134:ODC131155 OMY131134:OMY131155 OWU131134:OWU131155 PGQ131134:PGQ131155 PQM131134:PQM131155 QAI131134:QAI131155 QKE131134:QKE131155 QUA131134:QUA131155 RDW131134:RDW131155 RNS131134:RNS131155 RXO131134:RXO131155 SHK131134:SHK131155 SRG131134:SRG131155 TBC131134:TBC131155 TKY131134:TKY131155 TUU131134:TUU131155 UEQ131134:UEQ131155 UOM131134:UOM131155 UYI131134:UYI131155 VIE131134:VIE131155 VSA131134:VSA131155 WBW131134:WBW131155 WLS131134:WLS131155 WVO131134:WVO131155 H196670:H196691 JC196670:JC196691 SY196670:SY196691 ACU196670:ACU196691 AMQ196670:AMQ196691 AWM196670:AWM196691 BGI196670:BGI196691 BQE196670:BQE196691 CAA196670:CAA196691 CJW196670:CJW196691 CTS196670:CTS196691 DDO196670:DDO196691 DNK196670:DNK196691 DXG196670:DXG196691 EHC196670:EHC196691 EQY196670:EQY196691 FAU196670:FAU196691 FKQ196670:FKQ196691 FUM196670:FUM196691 GEI196670:GEI196691 GOE196670:GOE196691 GYA196670:GYA196691 HHW196670:HHW196691 HRS196670:HRS196691 IBO196670:IBO196691 ILK196670:ILK196691 IVG196670:IVG196691 JFC196670:JFC196691 JOY196670:JOY196691 JYU196670:JYU196691 KIQ196670:KIQ196691 KSM196670:KSM196691 LCI196670:LCI196691 LME196670:LME196691 LWA196670:LWA196691 MFW196670:MFW196691 MPS196670:MPS196691 MZO196670:MZO196691 NJK196670:NJK196691 NTG196670:NTG196691 ODC196670:ODC196691 OMY196670:OMY196691 OWU196670:OWU196691 PGQ196670:PGQ196691 PQM196670:PQM196691 QAI196670:QAI196691 QKE196670:QKE196691 QUA196670:QUA196691 RDW196670:RDW196691 RNS196670:RNS196691 RXO196670:RXO196691 SHK196670:SHK196691 SRG196670:SRG196691 TBC196670:TBC196691 TKY196670:TKY196691 TUU196670:TUU196691 UEQ196670:UEQ196691 UOM196670:UOM196691 UYI196670:UYI196691 VIE196670:VIE196691 VSA196670:VSA196691 WBW196670:WBW196691 WLS196670:WLS196691 WVO196670:WVO196691 H262206:H262227 JC262206:JC262227 SY262206:SY262227 ACU262206:ACU262227 AMQ262206:AMQ262227 AWM262206:AWM262227 BGI262206:BGI262227 BQE262206:BQE262227 CAA262206:CAA262227 CJW262206:CJW262227 CTS262206:CTS262227 DDO262206:DDO262227 DNK262206:DNK262227 DXG262206:DXG262227 EHC262206:EHC262227 EQY262206:EQY262227 FAU262206:FAU262227 FKQ262206:FKQ262227 FUM262206:FUM262227 GEI262206:GEI262227 GOE262206:GOE262227 GYA262206:GYA262227 HHW262206:HHW262227 HRS262206:HRS262227 IBO262206:IBO262227 ILK262206:ILK262227 IVG262206:IVG262227 JFC262206:JFC262227 JOY262206:JOY262227 JYU262206:JYU262227 KIQ262206:KIQ262227 KSM262206:KSM262227 LCI262206:LCI262227 LME262206:LME262227 LWA262206:LWA262227 MFW262206:MFW262227 MPS262206:MPS262227 MZO262206:MZO262227 NJK262206:NJK262227 NTG262206:NTG262227 ODC262206:ODC262227 OMY262206:OMY262227 OWU262206:OWU262227 PGQ262206:PGQ262227 PQM262206:PQM262227 QAI262206:QAI262227 QKE262206:QKE262227 QUA262206:QUA262227 RDW262206:RDW262227 RNS262206:RNS262227 RXO262206:RXO262227 SHK262206:SHK262227 SRG262206:SRG262227 TBC262206:TBC262227 TKY262206:TKY262227 TUU262206:TUU262227 UEQ262206:UEQ262227 UOM262206:UOM262227 UYI262206:UYI262227 VIE262206:VIE262227 VSA262206:VSA262227 WBW262206:WBW262227 WLS262206:WLS262227 WVO262206:WVO262227 H327742:H327763 JC327742:JC327763 SY327742:SY327763 ACU327742:ACU327763 AMQ327742:AMQ327763 AWM327742:AWM327763 BGI327742:BGI327763 BQE327742:BQE327763 CAA327742:CAA327763 CJW327742:CJW327763 CTS327742:CTS327763 DDO327742:DDO327763 DNK327742:DNK327763 DXG327742:DXG327763 EHC327742:EHC327763 EQY327742:EQY327763 FAU327742:FAU327763 FKQ327742:FKQ327763 FUM327742:FUM327763 GEI327742:GEI327763 GOE327742:GOE327763 GYA327742:GYA327763 HHW327742:HHW327763 HRS327742:HRS327763 IBO327742:IBO327763 ILK327742:ILK327763 IVG327742:IVG327763 JFC327742:JFC327763 JOY327742:JOY327763 JYU327742:JYU327763 KIQ327742:KIQ327763 KSM327742:KSM327763 LCI327742:LCI327763 LME327742:LME327763 LWA327742:LWA327763 MFW327742:MFW327763 MPS327742:MPS327763 MZO327742:MZO327763 NJK327742:NJK327763 NTG327742:NTG327763 ODC327742:ODC327763 OMY327742:OMY327763 OWU327742:OWU327763 PGQ327742:PGQ327763 PQM327742:PQM327763 QAI327742:QAI327763 QKE327742:QKE327763 QUA327742:QUA327763 RDW327742:RDW327763 RNS327742:RNS327763 RXO327742:RXO327763 SHK327742:SHK327763 SRG327742:SRG327763 TBC327742:TBC327763 TKY327742:TKY327763 TUU327742:TUU327763 UEQ327742:UEQ327763 UOM327742:UOM327763 UYI327742:UYI327763 VIE327742:VIE327763 VSA327742:VSA327763 WBW327742:WBW327763 WLS327742:WLS327763 WVO327742:WVO327763 H393278:H393299 JC393278:JC393299 SY393278:SY393299 ACU393278:ACU393299 AMQ393278:AMQ393299 AWM393278:AWM393299 BGI393278:BGI393299 BQE393278:BQE393299 CAA393278:CAA393299 CJW393278:CJW393299 CTS393278:CTS393299 DDO393278:DDO393299 DNK393278:DNK393299 DXG393278:DXG393299 EHC393278:EHC393299 EQY393278:EQY393299 FAU393278:FAU393299 FKQ393278:FKQ393299 FUM393278:FUM393299 GEI393278:GEI393299 GOE393278:GOE393299 GYA393278:GYA393299 HHW393278:HHW393299 HRS393278:HRS393299 IBO393278:IBO393299 ILK393278:ILK393299 IVG393278:IVG393299 JFC393278:JFC393299 JOY393278:JOY393299 JYU393278:JYU393299 KIQ393278:KIQ393299 KSM393278:KSM393299 LCI393278:LCI393299 LME393278:LME393299 LWA393278:LWA393299 MFW393278:MFW393299 MPS393278:MPS393299 MZO393278:MZO393299 NJK393278:NJK393299 NTG393278:NTG393299 ODC393278:ODC393299 OMY393278:OMY393299 OWU393278:OWU393299 PGQ393278:PGQ393299 PQM393278:PQM393299 QAI393278:QAI393299 QKE393278:QKE393299 QUA393278:QUA393299 RDW393278:RDW393299 RNS393278:RNS393299 RXO393278:RXO393299 SHK393278:SHK393299 SRG393278:SRG393299 TBC393278:TBC393299 TKY393278:TKY393299 TUU393278:TUU393299 UEQ393278:UEQ393299 UOM393278:UOM393299 UYI393278:UYI393299 VIE393278:VIE393299 VSA393278:VSA393299 WBW393278:WBW393299 WLS393278:WLS393299 WVO393278:WVO393299 H458814:H458835 JC458814:JC458835 SY458814:SY458835 ACU458814:ACU458835 AMQ458814:AMQ458835 AWM458814:AWM458835 BGI458814:BGI458835 BQE458814:BQE458835 CAA458814:CAA458835 CJW458814:CJW458835 CTS458814:CTS458835 DDO458814:DDO458835 DNK458814:DNK458835 DXG458814:DXG458835 EHC458814:EHC458835 EQY458814:EQY458835 FAU458814:FAU458835 FKQ458814:FKQ458835 FUM458814:FUM458835 GEI458814:GEI458835 GOE458814:GOE458835 GYA458814:GYA458835 HHW458814:HHW458835 HRS458814:HRS458835 IBO458814:IBO458835 ILK458814:ILK458835 IVG458814:IVG458835 JFC458814:JFC458835 JOY458814:JOY458835 JYU458814:JYU458835 KIQ458814:KIQ458835 KSM458814:KSM458835 LCI458814:LCI458835 LME458814:LME458835 LWA458814:LWA458835 MFW458814:MFW458835 MPS458814:MPS458835 MZO458814:MZO458835 NJK458814:NJK458835 NTG458814:NTG458835 ODC458814:ODC458835 OMY458814:OMY458835 OWU458814:OWU458835 PGQ458814:PGQ458835 PQM458814:PQM458835 QAI458814:QAI458835 QKE458814:QKE458835 QUA458814:QUA458835 RDW458814:RDW458835 RNS458814:RNS458835 RXO458814:RXO458835 SHK458814:SHK458835 SRG458814:SRG458835 TBC458814:TBC458835 TKY458814:TKY458835 TUU458814:TUU458835 UEQ458814:UEQ458835 UOM458814:UOM458835 UYI458814:UYI458835 VIE458814:VIE458835 VSA458814:VSA458835 WBW458814:WBW458835 WLS458814:WLS458835 WVO458814:WVO458835 H524350:H524371 JC524350:JC524371 SY524350:SY524371 ACU524350:ACU524371 AMQ524350:AMQ524371 AWM524350:AWM524371 BGI524350:BGI524371 BQE524350:BQE524371 CAA524350:CAA524371 CJW524350:CJW524371 CTS524350:CTS524371 DDO524350:DDO524371 DNK524350:DNK524371 DXG524350:DXG524371 EHC524350:EHC524371 EQY524350:EQY524371 FAU524350:FAU524371 FKQ524350:FKQ524371 FUM524350:FUM524371 GEI524350:GEI524371 GOE524350:GOE524371 GYA524350:GYA524371 HHW524350:HHW524371 HRS524350:HRS524371 IBO524350:IBO524371 ILK524350:ILK524371 IVG524350:IVG524371 JFC524350:JFC524371 JOY524350:JOY524371 JYU524350:JYU524371 KIQ524350:KIQ524371 KSM524350:KSM524371 LCI524350:LCI524371 LME524350:LME524371 LWA524350:LWA524371 MFW524350:MFW524371 MPS524350:MPS524371 MZO524350:MZO524371 NJK524350:NJK524371 NTG524350:NTG524371 ODC524350:ODC524371 OMY524350:OMY524371 OWU524350:OWU524371 PGQ524350:PGQ524371 PQM524350:PQM524371 QAI524350:QAI524371 QKE524350:QKE524371 QUA524350:QUA524371 RDW524350:RDW524371 RNS524350:RNS524371 RXO524350:RXO524371 SHK524350:SHK524371 SRG524350:SRG524371 TBC524350:TBC524371 TKY524350:TKY524371 TUU524350:TUU524371 UEQ524350:UEQ524371 UOM524350:UOM524371 UYI524350:UYI524371 VIE524350:VIE524371 VSA524350:VSA524371 WBW524350:WBW524371 WLS524350:WLS524371 WVO524350:WVO524371 H589886:H589907 JC589886:JC589907 SY589886:SY589907 ACU589886:ACU589907 AMQ589886:AMQ589907 AWM589886:AWM589907 BGI589886:BGI589907 BQE589886:BQE589907 CAA589886:CAA589907 CJW589886:CJW589907 CTS589886:CTS589907 DDO589886:DDO589907 DNK589886:DNK589907 DXG589886:DXG589907 EHC589886:EHC589907 EQY589886:EQY589907 FAU589886:FAU589907 FKQ589886:FKQ589907 FUM589886:FUM589907 GEI589886:GEI589907 GOE589886:GOE589907 GYA589886:GYA589907 HHW589886:HHW589907 HRS589886:HRS589907 IBO589886:IBO589907 ILK589886:ILK589907 IVG589886:IVG589907 JFC589886:JFC589907 JOY589886:JOY589907 JYU589886:JYU589907 KIQ589886:KIQ589907 KSM589886:KSM589907 LCI589886:LCI589907 LME589886:LME589907 LWA589886:LWA589907 MFW589886:MFW589907 MPS589886:MPS589907 MZO589886:MZO589907 NJK589886:NJK589907 NTG589886:NTG589907 ODC589886:ODC589907 OMY589886:OMY589907 OWU589886:OWU589907 PGQ589886:PGQ589907 PQM589886:PQM589907 QAI589886:QAI589907 QKE589886:QKE589907 QUA589886:QUA589907 RDW589886:RDW589907 RNS589886:RNS589907 RXO589886:RXO589907 SHK589886:SHK589907 SRG589886:SRG589907 TBC589886:TBC589907 TKY589886:TKY589907 TUU589886:TUU589907 UEQ589886:UEQ589907 UOM589886:UOM589907 UYI589886:UYI589907 VIE589886:VIE589907 VSA589886:VSA589907 WBW589886:WBW589907 WLS589886:WLS589907 WVO589886:WVO589907 H655422:H655443 JC655422:JC655443 SY655422:SY655443 ACU655422:ACU655443 AMQ655422:AMQ655443 AWM655422:AWM655443 BGI655422:BGI655443 BQE655422:BQE655443 CAA655422:CAA655443 CJW655422:CJW655443 CTS655422:CTS655443 DDO655422:DDO655443 DNK655422:DNK655443 DXG655422:DXG655443 EHC655422:EHC655443 EQY655422:EQY655443 FAU655422:FAU655443 FKQ655422:FKQ655443 FUM655422:FUM655443 GEI655422:GEI655443 GOE655422:GOE655443 GYA655422:GYA655443 HHW655422:HHW655443 HRS655422:HRS655443 IBO655422:IBO655443 ILK655422:ILK655443 IVG655422:IVG655443 JFC655422:JFC655443 JOY655422:JOY655443 JYU655422:JYU655443 KIQ655422:KIQ655443 KSM655422:KSM655443 LCI655422:LCI655443 LME655422:LME655443 LWA655422:LWA655443 MFW655422:MFW655443 MPS655422:MPS655443 MZO655422:MZO655443 NJK655422:NJK655443 NTG655422:NTG655443 ODC655422:ODC655443 OMY655422:OMY655443 OWU655422:OWU655443 PGQ655422:PGQ655443 PQM655422:PQM655443 QAI655422:QAI655443 QKE655422:QKE655443 QUA655422:QUA655443 RDW655422:RDW655443 RNS655422:RNS655443 RXO655422:RXO655443 SHK655422:SHK655443 SRG655422:SRG655443 TBC655422:TBC655443 TKY655422:TKY655443 TUU655422:TUU655443 UEQ655422:UEQ655443 UOM655422:UOM655443 UYI655422:UYI655443 VIE655422:VIE655443 VSA655422:VSA655443 WBW655422:WBW655443 WLS655422:WLS655443 WVO655422:WVO655443 H720958:H720979 JC720958:JC720979 SY720958:SY720979 ACU720958:ACU720979 AMQ720958:AMQ720979 AWM720958:AWM720979 BGI720958:BGI720979 BQE720958:BQE720979 CAA720958:CAA720979 CJW720958:CJW720979 CTS720958:CTS720979 DDO720958:DDO720979 DNK720958:DNK720979 DXG720958:DXG720979 EHC720958:EHC720979 EQY720958:EQY720979 FAU720958:FAU720979 FKQ720958:FKQ720979 FUM720958:FUM720979 GEI720958:GEI720979 GOE720958:GOE720979 GYA720958:GYA720979 HHW720958:HHW720979 HRS720958:HRS720979 IBO720958:IBO720979 ILK720958:ILK720979 IVG720958:IVG720979 JFC720958:JFC720979 JOY720958:JOY720979 JYU720958:JYU720979 KIQ720958:KIQ720979 KSM720958:KSM720979 LCI720958:LCI720979 LME720958:LME720979 LWA720958:LWA720979 MFW720958:MFW720979 MPS720958:MPS720979 MZO720958:MZO720979 NJK720958:NJK720979 NTG720958:NTG720979 ODC720958:ODC720979 OMY720958:OMY720979 OWU720958:OWU720979 PGQ720958:PGQ720979 PQM720958:PQM720979 QAI720958:QAI720979 QKE720958:QKE720979 QUA720958:QUA720979 RDW720958:RDW720979 RNS720958:RNS720979 RXO720958:RXO720979 SHK720958:SHK720979 SRG720958:SRG720979 TBC720958:TBC720979 TKY720958:TKY720979 TUU720958:TUU720979 UEQ720958:UEQ720979 UOM720958:UOM720979 UYI720958:UYI720979 VIE720958:VIE720979 VSA720958:VSA720979 WBW720958:WBW720979 WLS720958:WLS720979 WVO720958:WVO720979 H786494:H786515 JC786494:JC786515 SY786494:SY786515 ACU786494:ACU786515 AMQ786494:AMQ786515 AWM786494:AWM786515 BGI786494:BGI786515 BQE786494:BQE786515 CAA786494:CAA786515 CJW786494:CJW786515 CTS786494:CTS786515 DDO786494:DDO786515 DNK786494:DNK786515 DXG786494:DXG786515 EHC786494:EHC786515 EQY786494:EQY786515 FAU786494:FAU786515 FKQ786494:FKQ786515 FUM786494:FUM786515 GEI786494:GEI786515 GOE786494:GOE786515 GYA786494:GYA786515 HHW786494:HHW786515 HRS786494:HRS786515 IBO786494:IBO786515 ILK786494:ILK786515 IVG786494:IVG786515 JFC786494:JFC786515 JOY786494:JOY786515 JYU786494:JYU786515 KIQ786494:KIQ786515 KSM786494:KSM786515 LCI786494:LCI786515 LME786494:LME786515 LWA786494:LWA786515 MFW786494:MFW786515 MPS786494:MPS786515 MZO786494:MZO786515 NJK786494:NJK786515 NTG786494:NTG786515 ODC786494:ODC786515 OMY786494:OMY786515 OWU786494:OWU786515 PGQ786494:PGQ786515 PQM786494:PQM786515 QAI786494:QAI786515 QKE786494:QKE786515 QUA786494:QUA786515 RDW786494:RDW786515 RNS786494:RNS786515 RXO786494:RXO786515 SHK786494:SHK786515 SRG786494:SRG786515 TBC786494:TBC786515 TKY786494:TKY786515 TUU786494:TUU786515 UEQ786494:UEQ786515 UOM786494:UOM786515 UYI786494:UYI786515 VIE786494:VIE786515 VSA786494:VSA786515 WBW786494:WBW786515 WLS786494:WLS786515 WVO786494:WVO786515 H852030:H852051 JC852030:JC852051 SY852030:SY852051 ACU852030:ACU852051 AMQ852030:AMQ852051 AWM852030:AWM852051 BGI852030:BGI852051 BQE852030:BQE852051 CAA852030:CAA852051 CJW852030:CJW852051 CTS852030:CTS852051 DDO852030:DDO852051 DNK852030:DNK852051 DXG852030:DXG852051 EHC852030:EHC852051 EQY852030:EQY852051 FAU852030:FAU852051 FKQ852030:FKQ852051 FUM852030:FUM852051 GEI852030:GEI852051 GOE852030:GOE852051 GYA852030:GYA852051 HHW852030:HHW852051 HRS852030:HRS852051 IBO852030:IBO852051 ILK852030:ILK852051 IVG852030:IVG852051 JFC852030:JFC852051 JOY852030:JOY852051 JYU852030:JYU852051 KIQ852030:KIQ852051 KSM852030:KSM852051 LCI852030:LCI852051 LME852030:LME852051 LWA852030:LWA852051 MFW852030:MFW852051 MPS852030:MPS852051 MZO852030:MZO852051 NJK852030:NJK852051 NTG852030:NTG852051 ODC852030:ODC852051 OMY852030:OMY852051 OWU852030:OWU852051 PGQ852030:PGQ852051 PQM852030:PQM852051 QAI852030:QAI852051 QKE852030:QKE852051 QUA852030:QUA852051 RDW852030:RDW852051 RNS852030:RNS852051 RXO852030:RXO852051 SHK852030:SHK852051 SRG852030:SRG852051 TBC852030:TBC852051 TKY852030:TKY852051 TUU852030:TUU852051 UEQ852030:UEQ852051 UOM852030:UOM852051 UYI852030:UYI852051 VIE852030:VIE852051 VSA852030:VSA852051 WBW852030:WBW852051 WLS852030:WLS852051 WVO852030:WVO852051 H917566:H917587 JC917566:JC917587 SY917566:SY917587 ACU917566:ACU917587 AMQ917566:AMQ917587 AWM917566:AWM917587 BGI917566:BGI917587 BQE917566:BQE917587 CAA917566:CAA917587 CJW917566:CJW917587 CTS917566:CTS917587 DDO917566:DDO917587 DNK917566:DNK917587 DXG917566:DXG917587 EHC917566:EHC917587 EQY917566:EQY917587 FAU917566:FAU917587 FKQ917566:FKQ917587 FUM917566:FUM917587 GEI917566:GEI917587 GOE917566:GOE917587 GYA917566:GYA917587 HHW917566:HHW917587 HRS917566:HRS917587 IBO917566:IBO917587 ILK917566:ILK917587 IVG917566:IVG917587 JFC917566:JFC917587 JOY917566:JOY917587 JYU917566:JYU917587 KIQ917566:KIQ917587 KSM917566:KSM917587 LCI917566:LCI917587 LME917566:LME917587 LWA917566:LWA917587 MFW917566:MFW917587 MPS917566:MPS917587 MZO917566:MZO917587 NJK917566:NJK917587 NTG917566:NTG917587 ODC917566:ODC917587 OMY917566:OMY917587 OWU917566:OWU917587 PGQ917566:PGQ917587 PQM917566:PQM917587 QAI917566:QAI917587 QKE917566:QKE917587 QUA917566:QUA917587 RDW917566:RDW917587 RNS917566:RNS917587 RXO917566:RXO917587 SHK917566:SHK917587 SRG917566:SRG917587 TBC917566:TBC917587 TKY917566:TKY917587 TUU917566:TUU917587 UEQ917566:UEQ917587 UOM917566:UOM917587 UYI917566:UYI917587 VIE917566:VIE917587 VSA917566:VSA917587 WBW917566:WBW917587 WLS917566:WLS917587 WVO917566:WVO917587 H983102:H983123 JC983102:JC983123 SY983102:SY983123 ACU983102:ACU983123 AMQ983102:AMQ983123 AWM983102:AWM983123 BGI983102:BGI983123 BQE983102:BQE983123 CAA983102:CAA983123 CJW983102:CJW983123 CTS983102:CTS983123 DDO983102:DDO983123 DNK983102:DNK983123 DXG983102:DXG983123 EHC983102:EHC983123 EQY983102:EQY983123 FAU983102:FAU983123 FKQ983102:FKQ983123 FUM983102:FUM983123 GEI983102:GEI983123 GOE983102:GOE983123 GYA983102:GYA983123 HHW983102:HHW983123 HRS983102:HRS983123 IBO983102:IBO983123 ILK983102:ILK983123 IVG983102:IVG983123 JFC983102:JFC983123 JOY983102:JOY983123 JYU983102:JYU983123 KIQ983102:KIQ983123 KSM983102:KSM983123 LCI983102:LCI983123 LME983102:LME983123 LWA983102:LWA983123 MFW983102:MFW983123 MPS983102:MPS983123 MZO983102:MZO983123 NJK983102:NJK983123 NTG983102:NTG983123 ODC983102:ODC983123 OMY983102:OMY983123 OWU983102:OWU983123 PGQ983102:PGQ983123 PQM983102:PQM983123 QAI983102:QAI983123 QKE983102:QKE983123 QUA983102:QUA983123 RDW983102:RDW983123 RNS983102:RNS983123 RXO983102:RXO983123 SHK983102:SHK983123 SRG983102:SRG983123 TBC983102:TBC983123 TKY983102:TKY983123 TUU983102:TUU983123 UEQ983102:UEQ983123 UOM983102:UOM983123 UYI983102:UYI983123 VIE983102:VIE983123 VSA983102:VSA983123 WBW983102:WBW983123 WLS983102:WLS983123 H66:H87">
      <formula1>"R,G,Y,N/A"</formula1>
    </dataValidation>
    <dataValidation type="list" allowBlank="1" showInputMessage="1" showErrorMessage="1" sqref="I67:J67 I69:J69 I78:J78 I84:J84">
      <formula1>"Yes, No, N/A"</formula1>
    </dataValidation>
  </dataValidations>
  <pageMargins left="0.7" right="0.7" top="0.75" bottom="0.75" header="0.3" footer="0.3"/>
  <pageSetup scale="36" orientation="portrait" r:id="rId1"/>
  <headerFooter>
    <oddHeader>&amp;L&amp;G</oddHeader>
    <oddFooter xml:space="preserve">&amp;LQUAL TM 0027-01 PPAP PACKAGE&amp;R
Printed on: &amp;D
</oddFooter>
  </headerFooter>
  <rowBreaks count="2" manualBreakCount="2">
    <brk id="59" max="21" man="1"/>
    <brk id="88"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159745" r:id="rId4" name="Check Box 1">
              <controlPr locked="0" defaultSize="0" autoFill="0" autoLine="0" autoPict="0">
                <anchor moveWithCells="1">
                  <from>
                    <xdr:col>1</xdr:col>
                    <xdr:colOff>0</xdr:colOff>
                    <xdr:row>22</xdr:row>
                    <xdr:rowOff>171450</xdr:rowOff>
                  </from>
                  <to>
                    <xdr:col>4</xdr:col>
                    <xdr:colOff>298450</xdr:colOff>
                    <xdr:row>24</xdr:row>
                    <xdr:rowOff>12700</xdr:rowOff>
                  </to>
                </anchor>
              </controlPr>
            </control>
          </mc:Choice>
        </mc:AlternateContent>
        <mc:AlternateContent xmlns:mc="http://schemas.openxmlformats.org/markup-compatibility/2006">
          <mc:Choice Requires="x14">
            <control shapeId="159746" r:id="rId5" name="Check Box 2">
              <controlPr locked="0" defaultSize="0" autoFill="0" autoLine="0" autoPict="0">
                <anchor moveWithCells="1">
                  <from>
                    <xdr:col>1</xdr:col>
                    <xdr:colOff>0</xdr:colOff>
                    <xdr:row>24</xdr:row>
                    <xdr:rowOff>165100</xdr:rowOff>
                  </from>
                  <to>
                    <xdr:col>10</xdr:col>
                    <xdr:colOff>107950</xdr:colOff>
                    <xdr:row>26</xdr:row>
                    <xdr:rowOff>50800</xdr:rowOff>
                  </to>
                </anchor>
              </controlPr>
            </control>
          </mc:Choice>
        </mc:AlternateContent>
        <mc:AlternateContent xmlns:mc="http://schemas.openxmlformats.org/markup-compatibility/2006">
          <mc:Choice Requires="x14">
            <control shapeId="159747" r:id="rId6" name="Check Box 3">
              <controlPr locked="0" defaultSize="0" autoFill="0" autoLine="0" autoPict="0">
                <anchor moveWithCells="1">
                  <from>
                    <xdr:col>1</xdr:col>
                    <xdr:colOff>0</xdr:colOff>
                    <xdr:row>27</xdr:row>
                    <xdr:rowOff>12700</xdr:rowOff>
                  </from>
                  <to>
                    <xdr:col>6</xdr:col>
                    <xdr:colOff>152400</xdr:colOff>
                    <xdr:row>29</xdr:row>
                    <xdr:rowOff>0</xdr:rowOff>
                  </to>
                </anchor>
              </controlPr>
            </control>
          </mc:Choice>
        </mc:AlternateContent>
        <mc:AlternateContent xmlns:mc="http://schemas.openxmlformats.org/markup-compatibility/2006">
          <mc:Choice Requires="x14">
            <control shapeId="159748" r:id="rId7" name="Check Box 4">
              <controlPr locked="0" defaultSize="0" autoFill="0" autoLine="0" autoPict="0">
                <anchor moveWithCells="1">
                  <from>
                    <xdr:col>11</xdr:col>
                    <xdr:colOff>0</xdr:colOff>
                    <xdr:row>22</xdr:row>
                    <xdr:rowOff>171450</xdr:rowOff>
                  </from>
                  <to>
                    <xdr:col>19</xdr:col>
                    <xdr:colOff>50800</xdr:colOff>
                    <xdr:row>23</xdr:row>
                    <xdr:rowOff>165100</xdr:rowOff>
                  </to>
                </anchor>
              </controlPr>
            </control>
          </mc:Choice>
        </mc:AlternateContent>
        <mc:AlternateContent xmlns:mc="http://schemas.openxmlformats.org/markup-compatibility/2006">
          <mc:Choice Requires="x14">
            <control shapeId="159749" r:id="rId8" name="Check Box 5">
              <controlPr locked="0" defaultSize="0" autoFill="0" autoLine="0" autoPict="0">
                <anchor moveWithCells="1">
                  <from>
                    <xdr:col>1</xdr:col>
                    <xdr:colOff>0</xdr:colOff>
                    <xdr:row>23</xdr:row>
                    <xdr:rowOff>146050</xdr:rowOff>
                  </from>
                  <to>
                    <xdr:col>5</xdr:col>
                    <xdr:colOff>146050</xdr:colOff>
                    <xdr:row>25</xdr:row>
                    <xdr:rowOff>19050</xdr:rowOff>
                  </to>
                </anchor>
              </controlPr>
            </control>
          </mc:Choice>
        </mc:AlternateContent>
        <mc:AlternateContent xmlns:mc="http://schemas.openxmlformats.org/markup-compatibility/2006">
          <mc:Choice Requires="x14">
            <control shapeId="159750" r:id="rId9" name="Check Box 6">
              <controlPr locked="0" defaultSize="0" autoFill="0" autoLine="0" autoPict="0">
                <anchor moveWithCells="1">
                  <from>
                    <xdr:col>1</xdr:col>
                    <xdr:colOff>0</xdr:colOff>
                    <xdr:row>26</xdr:row>
                    <xdr:rowOff>12700</xdr:rowOff>
                  </from>
                  <to>
                    <xdr:col>5</xdr:col>
                    <xdr:colOff>228600</xdr:colOff>
                    <xdr:row>27</xdr:row>
                    <xdr:rowOff>50800</xdr:rowOff>
                  </to>
                </anchor>
              </controlPr>
            </control>
          </mc:Choice>
        </mc:AlternateContent>
        <mc:AlternateContent xmlns:mc="http://schemas.openxmlformats.org/markup-compatibility/2006">
          <mc:Choice Requires="x14">
            <control shapeId="159751" r:id="rId10" name="Check Box 7">
              <controlPr locked="0" defaultSize="0" autoFill="0" autoLine="0" autoPict="0">
                <anchor moveWithCells="1">
                  <from>
                    <xdr:col>11</xdr:col>
                    <xdr:colOff>0</xdr:colOff>
                    <xdr:row>23</xdr:row>
                    <xdr:rowOff>146050</xdr:rowOff>
                  </from>
                  <to>
                    <xdr:col>18</xdr:col>
                    <xdr:colOff>95250</xdr:colOff>
                    <xdr:row>25</xdr:row>
                    <xdr:rowOff>19050</xdr:rowOff>
                  </to>
                </anchor>
              </controlPr>
            </control>
          </mc:Choice>
        </mc:AlternateContent>
        <mc:AlternateContent xmlns:mc="http://schemas.openxmlformats.org/markup-compatibility/2006">
          <mc:Choice Requires="x14">
            <control shapeId="159752" r:id="rId11" name="Check Box 8">
              <controlPr locked="0" defaultSize="0" autoFill="0" autoLine="0" autoPict="0">
                <anchor moveWithCells="1">
                  <from>
                    <xdr:col>11</xdr:col>
                    <xdr:colOff>0</xdr:colOff>
                    <xdr:row>24</xdr:row>
                    <xdr:rowOff>165100</xdr:rowOff>
                  </from>
                  <to>
                    <xdr:col>18</xdr:col>
                    <xdr:colOff>133350</xdr:colOff>
                    <xdr:row>26</xdr:row>
                    <xdr:rowOff>50800</xdr:rowOff>
                  </to>
                </anchor>
              </controlPr>
            </control>
          </mc:Choice>
        </mc:AlternateContent>
        <mc:AlternateContent xmlns:mc="http://schemas.openxmlformats.org/markup-compatibility/2006">
          <mc:Choice Requires="x14">
            <control shapeId="159753" r:id="rId12" name="Check Box 9">
              <controlPr locked="0" defaultSize="0" autoFill="0" autoLine="0" autoPict="0">
                <anchor moveWithCells="1">
                  <from>
                    <xdr:col>11</xdr:col>
                    <xdr:colOff>0</xdr:colOff>
                    <xdr:row>27</xdr:row>
                    <xdr:rowOff>0</xdr:rowOff>
                  </from>
                  <to>
                    <xdr:col>14</xdr:col>
                    <xdr:colOff>57150</xdr:colOff>
                    <xdr:row>29</xdr:row>
                    <xdr:rowOff>0</xdr:rowOff>
                  </to>
                </anchor>
              </controlPr>
            </control>
          </mc:Choice>
        </mc:AlternateContent>
        <mc:AlternateContent xmlns:mc="http://schemas.openxmlformats.org/markup-compatibility/2006">
          <mc:Choice Requires="x14">
            <control shapeId="159754" r:id="rId13" name="Check Box 10">
              <controlPr locked="0" defaultSize="0" autoFill="0" autoLine="0" autoPict="0">
                <anchor moveWithCells="1">
                  <from>
                    <xdr:col>11</xdr:col>
                    <xdr:colOff>0</xdr:colOff>
                    <xdr:row>25</xdr:row>
                    <xdr:rowOff>171450</xdr:rowOff>
                  </from>
                  <to>
                    <xdr:col>17</xdr:col>
                    <xdr:colOff>184150</xdr:colOff>
                    <xdr:row>27</xdr:row>
                    <xdr:rowOff>57150</xdr:rowOff>
                  </to>
                </anchor>
              </controlPr>
            </control>
          </mc:Choice>
        </mc:AlternateContent>
        <mc:AlternateContent xmlns:mc="http://schemas.openxmlformats.org/markup-compatibility/2006">
          <mc:Choice Requires="x14">
            <control shapeId="159755" r:id="rId14" name="Check Box 11">
              <controlPr locked="0" defaultSize="0" autoFill="0" autoLine="0" autoPict="0">
                <anchor moveWithCells="1">
                  <from>
                    <xdr:col>1</xdr:col>
                    <xdr:colOff>0</xdr:colOff>
                    <xdr:row>30</xdr:row>
                    <xdr:rowOff>31750</xdr:rowOff>
                  </from>
                  <to>
                    <xdr:col>18</xdr:col>
                    <xdr:colOff>298450</xdr:colOff>
                    <xdr:row>31</xdr:row>
                    <xdr:rowOff>38100</xdr:rowOff>
                  </to>
                </anchor>
              </controlPr>
            </control>
          </mc:Choice>
        </mc:AlternateContent>
        <mc:AlternateContent xmlns:mc="http://schemas.openxmlformats.org/markup-compatibility/2006">
          <mc:Choice Requires="x14">
            <control shapeId="159756" r:id="rId15" name="Check Box 12">
              <controlPr locked="0" defaultSize="0" autoFill="0" autoLine="0" autoPict="0">
                <anchor moveWithCells="1">
                  <from>
                    <xdr:col>1</xdr:col>
                    <xdr:colOff>0</xdr:colOff>
                    <xdr:row>33</xdr:row>
                    <xdr:rowOff>19050</xdr:rowOff>
                  </from>
                  <to>
                    <xdr:col>26</xdr:col>
                    <xdr:colOff>38100</xdr:colOff>
                    <xdr:row>34</xdr:row>
                    <xdr:rowOff>76200</xdr:rowOff>
                  </to>
                </anchor>
              </controlPr>
            </control>
          </mc:Choice>
        </mc:AlternateContent>
        <mc:AlternateContent xmlns:mc="http://schemas.openxmlformats.org/markup-compatibility/2006">
          <mc:Choice Requires="x14">
            <control shapeId="159757" r:id="rId16" name="Check Box 13">
              <controlPr locked="0" defaultSize="0" autoFill="0" autoLine="0" autoPict="0">
                <anchor moveWithCells="1">
                  <from>
                    <xdr:col>1</xdr:col>
                    <xdr:colOff>0</xdr:colOff>
                    <xdr:row>31</xdr:row>
                    <xdr:rowOff>31750</xdr:rowOff>
                  </from>
                  <to>
                    <xdr:col>14</xdr:col>
                    <xdr:colOff>222250</xdr:colOff>
                    <xdr:row>32</xdr:row>
                    <xdr:rowOff>69850</xdr:rowOff>
                  </to>
                </anchor>
              </controlPr>
            </control>
          </mc:Choice>
        </mc:AlternateContent>
        <mc:AlternateContent xmlns:mc="http://schemas.openxmlformats.org/markup-compatibility/2006">
          <mc:Choice Requires="x14">
            <control shapeId="159758" r:id="rId17" name="Check Box 14">
              <controlPr locked="0" defaultSize="0" autoFill="0" autoLine="0" autoPict="0">
                <anchor moveWithCells="1">
                  <from>
                    <xdr:col>1</xdr:col>
                    <xdr:colOff>0</xdr:colOff>
                    <xdr:row>32</xdr:row>
                    <xdr:rowOff>19050</xdr:rowOff>
                  </from>
                  <to>
                    <xdr:col>14</xdr:col>
                    <xdr:colOff>228600</xdr:colOff>
                    <xdr:row>33</xdr:row>
                    <xdr:rowOff>76200</xdr:rowOff>
                  </to>
                </anchor>
              </controlPr>
            </control>
          </mc:Choice>
        </mc:AlternateContent>
        <mc:AlternateContent xmlns:mc="http://schemas.openxmlformats.org/markup-compatibility/2006">
          <mc:Choice Requires="x14">
            <control shapeId="159759" r:id="rId18" name="Check Box 15">
              <controlPr locked="0" defaultSize="0" autoFill="0" autoLine="0" autoPict="0">
                <anchor moveWithCells="1">
                  <from>
                    <xdr:col>1</xdr:col>
                    <xdr:colOff>0</xdr:colOff>
                    <xdr:row>34</xdr:row>
                    <xdr:rowOff>19050</xdr:rowOff>
                  </from>
                  <to>
                    <xdr:col>18</xdr:col>
                    <xdr:colOff>241300</xdr:colOff>
                    <xdr:row>36</xdr:row>
                    <xdr:rowOff>0</xdr:rowOff>
                  </to>
                </anchor>
              </controlPr>
            </control>
          </mc:Choice>
        </mc:AlternateContent>
        <mc:AlternateContent xmlns:mc="http://schemas.openxmlformats.org/markup-compatibility/2006">
          <mc:Choice Requires="x14">
            <control shapeId="159760" r:id="rId19" name="Check Box 16">
              <controlPr locked="0" defaultSize="0" autoFill="0" autoLine="0" autoPict="0">
                <anchor moveWithCells="1">
                  <from>
                    <xdr:col>7</xdr:col>
                    <xdr:colOff>38100</xdr:colOff>
                    <xdr:row>39</xdr:row>
                    <xdr:rowOff>171450</xdr:rowOff>
                  </from>
                  <to>
                    <xdr:col>12</xdr:col>
                    <xdr:colOff>50800</xdr:colOff>
                    <xdr:row>40</xdr:row>
                    <xdr:rowOff>165100</xdr:rowOff>
                  </to>
                </anchor>
              </controlPr>
            </control>
          </mc:Choice>
        </mc:AlternateContent>
        <mc:AlternateContent xmlns:mc="http://schemas.openxmlformats.org/markup-compatibility/2006">
          <mc:Choice Requires="x14">
            <control shapeId="159761" r:id="rId20" name="Check Box 17">
              <controlPr locked="0" defaultSize="0" autoFill="0" autoLine="0" autoPict="0">
                <anchor moveWithCells="1">
                  <from>
                    <xdr:col>11</xdr:col>
                    <xdr:colOff>304800</xdr:colOff>
                    <xdr:row>39</xdr:row>
                    <xdr:rowOff>171450</xdr:rowOff>
                  </from>
                  <to>
                    <xdr:col>16</xdr:col>
                    <xdr:colOff>0</xdr:colOff>
                    <xdr:row>40</xdr:row>
                    <xdr:rowOff>165100</xdr:rowOff>
                  </to>
                </anchor>
              </controlPr>
            </control>
          </mc:Choice>
        </mc:AlternateContent>
        <mc:AlternateContent xmlns:mc="http://schemas.openxmlformats.org/markup-compatibility/2006">
          <mc:Choice Requires="x14">
            <control shapeId="159762" r:id="rId21" name="Check Box 18">
              <controlPr locked="0" defaultSize="0" autoFill="0" autoLine="0" autoPict="0">
                <anchor moveWithCells="1">
                  <from>
                    <xdr:col>15</xdr:col>
                    <xdr:colOff>88900</xdr:colOff>
                    <xdr:row>40</xdr:row>
                    <xdr:rowOff>0</xdr:rowOff>
                  </from>
                  <to>
                    <xdr:col>20</xdr:col>
                    <xdr:colOff>241300</xdr:colOff>
                    <xdr:row>41</xdr:row>
                    <xdr:rowOff>0</xdr:rowOff>
                  </to>
                </anchor>
              </controlPr>
            </control>
          </mc:Choice>
        </mc:AlternateContent>
        <mc:AlternateContent xmlns:mc="http://schemas.openxmlformats.org/markup-compatibility/2006">
          <mc:Choice Requires="x14">
            <control shapeId="159763" r:id="rId22" name="Check Box 19">
              <controlPr locked="0" defaultSize="0" autoFill="0" autoLine="0" autoPict="0">
                <anchor moveWithCells="1">
                  <from>
                    <xdr:col>9</xdr:col>
                    <xdr:colOff>209550</xdr:colOff>
                    <xdr:row>40</xdr:row>
                    <xdr:rowOff>171450</xdr:rowOff>
                  </from>
                  <to>
                    <xdr:col>11</xdr:col>
                    <xdr:colOff>0</xdr:colOff>
                    <xdr:row>42</xdr:row>
                    <xdr:rowOff>50800</xdr:rowOff>
                  </to>
                </anchor>
              </controlPr>
            </control>
          </mc:Choice>
        </mc:AlternateContent>
        <mc:AlternateContent xmlns:mc="http://schemas.openxmlformats.org/markup-compatibility/2006">
          <mc:Choice Requires="x14">
            <control shapeId="159764" r:id="rId23" name="Check Box 20">
              <controlPr locked="0" defaultSize="0" autoFill="0" autoLine="0" autoPict="0">
                <anchor moveWithCells="1">
                  <from>
                    <xdr:col>11</xdr:col>
                    <xdr:colOff>241300</xdr:colOff>
                    <xdr:row>40</xdr:row>
                    <xdr:rowOff>171450</xdr:rowOff>
                  </from>
                  <to>
                    <xdr:col>12</xdr:col>
                    <xdr:colOff>222250</xdr:colOff>
                    <xdr:row>42</xdr:row>
                    <xdr:rowOff>50800</xdr:rowOff>
                  </to>
                </anchor>
              </controlPr>
            </control>
          </mc:Choice>
        </mc:AlternateContent>
        <mc:AlternateContent xmlns:mc="http://schemas.openxmlformats.org/markup-compatibility/2006">
          <mc:Choice Requires="x14">
            <control shapeId="159765" r:id="rId24" name="Check Box 21">
              <controlPr locked="0" defaultSize="0" autoFill="0" autoLine="0" autoPict="0">
                <anchor moveWithCells="1">
                  <from>
                    <xdr:col>11</xdr:col>
                    <xdr:colOff>361950</xdr:colOff>
                    <xdr:row>55</xdr:row>
                    <xdr:rowOff>12700</xdr:rowOff>
                  </from>
                  <to>
                    <xdr:col>14</xdr:col>
                    <xdr:colOff>0</xdr:colOff>
                    <xdr:row>56</xdr:row>
                    <xdr:rowOff>12700</xdr:rowOff>
                  </to>
                </anchor>
              </controlPr>
            </control>
          </mc:Choice>
        </mc:AlternateContent>
        <mc:AlternateContent xmlns:mc="http://schemas.openxmlformats.org/markup-compatibility/2006">
          <mc:Choice Requires="x14">
            <control shapeId="159766" r:id="rId25" name="Check Box 22">
              <controlPr locked="0" defaultSize="0" autoFill="0" autoLine="0" autoPict="0">
                <anchor moveWithCells="1">
                  <from>
                    <xdr:col>13</xdr:col>
                    <xdr:colOff>304800</xdr:colOff>
                    <xdr:row>55</xdr:row>
                    <xdr:rowOff>12700</xdr:rowOff>
                  </from>
                  <to>
                    <xdr:col>16</xdr:col>
                    <xdr:colOff>146050</xdr:colOff>
                    <xdr:row>56</xdr:row>
                    <xdr:rowOff>12700</xdr:rowOff>
                  </to>
                </anchor>
              </controlPr>
            </control>
          </mc:Choice>
        </mc:AlternateContent>
        <mc:AlternateContent xmlns:mc="http://schemas.openxmlformats.org/markup-compatibility/2006">
          <mc:Choice Requires="x14">
            <control shapeId="159767" r:id="rId26" name="Check Box 23">
              <controlPr locked="0" defaultSize="0" autoFill="0" autoLine="0" autoPict="0">
                <anchor moveWithCells="1">
                  <from>
                    <xdr:col>16</xdr:col>
                    <xdr:colOff>69850</xdr:colOff>
                    <xdr:row>55</xdr:row>
                    <xdr:rowOff>12700</xdr:rowOff>
                  </from>
                  <to>
                    <xdr:col>20</xdr:col>
                    <xdr:colOff>323850</xdr:colOff>
                    <xdr:row>56</xdr:row>
                    <xdr:rowOff>19050</xdr:rowOff>
                  </to>
                </anchor>
              </controlPr>
            </control>
          </mc:Choice>
        </mc:AlternateContent>
        <mc:AlternateContent xmlns:mc="http://schemas.openxmlformats.org/markup-compatibility/2006">
          <mc:Choice Requires="x14">
            <control shapeId="159768" r:id="rId27" name="Check Box 24">
              <controlPr locked="0" defaultSize="0" autoFill="0" autoLine="0" autoPict="0">
                <anchor moveWithCells="1">
                  <from>
                    <xdr:col>3</xdr:col>
                    <xdr:colOff>133350</xdr:colOff>
                    <xdr:row>39</xdr:row>
                    <xdr:rowOff>171450</xdr:rowOff>
                  </from>
                  <to>
                    <xdr:col>7</xdr:col>
                    <xdr:colOff>57150</xdr:colOff>
                    <xdr:row>40</xdr:row>
                    <xdr:rowOff>165100</xdr:rowOff>
                  </to>
                </anchor>
              </controlPr>
            </control>
          </mc:Choice>
        </mc:AlternateContent>
        <mc:AlternateContent xmlns:mc="http://schemas.openxmlformats.org/markup-compatibility/2006">
          <mc:Choice Requires="x14">
            <control shapeId="159769" r:id="rId28" name="Check Box 25">
              <controlPr locked="0" defaultSize="0" autoFill="0" autoLine="0" autoPict="0">
                <anchor moveWithCells="1">
                  <from>
                    <xdr:col>8</xdr:col>
                    <xdr:colOff>95250</xdr:colOff>
                    <xdr:row>7</xdr:row>
                    <xdr:rowOff>165100</xdr:rowOff>
                  </from>
                  <to>
                    <xdr:col>10</xdr:col>
                    <xdr:colOff>76200</xdr:colOff>
                    <xdr:row>9</xdr:row>
                    <xdr:rowOff>19050</xdr:rowOff>
                  </to>
                </anchor>
              </controlPr>
            </control>
          </mc:Choice>
        </mc:AlternateContent>
        <mc:AlternateContent xmlns:mc="http://schemas.openxmlformats.org/markup-compatibility/2006">
          <mc:Choice Requires="x14">
            <control shapeId="159770" r:id="rId29" name="Check Box 26">
              <controlPr locked="0" defaultSize="0" autoFill="0" autoLine="0" autoPict="0">
                <anchor moveWithCells="1">
                  <from>
                    <xdr:col>9</xdr:col>
                    <xdr:colOff>203200</xdr:colOff>
                    <xdr:row>7</xdr:row>
                    <xdr:rowOff>152400</xdr:rowOff>
                  </from>
                  <to>
                    <xdr:col>11</xdr:col>
                    <xdr:colOff>0</xdr:colOff>
                    <xdr:row>9</xdr:row>
                    <xdr:rowOff>19050</xdr:rowOff>
                  </to>
                </anchor>
              </controlPr>
            </control>
          </mc:Choice>
        </mc:AlternateContent>
        <mc:AlternateContent xmlns:mc="http://schemas.openxmlformats.org/markup-compatibility/2006">
          <mc:Choice Requires="x14">
            <control shapeId="159771" r:id="rId30" name="Check Box 27">
              <controlPr locked="0" defaultSize="0" autoFill="0" autoLine="0" autoPict="0">
                <anchor moveWithCells="1">
                  <from>
                    <xdr:col>1</xdr:col>
                    <xdr:colOff>184150</xdr:colOff>
                    <xdr:row>54</xdr:row>
                    <xdr:rowOff>171450</xdr:rowOff>
                  </from>
                  <to>
                    <xdr:col>3</xdr:col>
                    <xdr:colOff>133350</xdr:colOff>
                    <xdr:row>55</xdr:row>
                    <xdr:rowOff>171450</xdr:rowOff>
                  </to>
                </anchor>
              </controlPr>
            </control>
          </mc:Choice>
        </mc:AlternateContent>
        <mc:AlternateContent xmlns:mc="http://schemas.openxmlformats.org/markup-compatibility/2006">
          <mc:Choice Requires="x14">
            <control shapeId="159772" r:id="rId31" name="Check Box 28">
              <controlPr locked="0" defaultSize="0" autoFill="0" autoLine="0" autoPict="0">
                <anchor moveWithCells="1">
                  <from>
                    <xdr:col>3</xdr:col>
                    <xdr:colOff>203200</xdr:colOff>
                    <xdr:row>54</xdr:row>
                    <xdr:rowOff>171450</xdr:rowOff>
                  </from>
                  <to>
                    <xdr:col>5</xdr:col>
                    <xdr:colOff>0</xdr:colOff>
                    <xdr:row>55</xdr:row>
                    <xdr:rowOff>171450</xdr:rowOff>
                  </to>
                </anchor>
              </controlPr>
            </control>
          </mc:Choice>
        </mc:AlternateContent>
        <mc:AlternateContent xmlns:mc="http://schemas.openxmlformats.org/markup-compatibility/2006">
          <mc:Choice Requires="x14">
            <control shapeId="159773" r:id="rId32" name="Check Box 29">
              <controlPr locked="0" defaultSize="0" autoFill="0" autoLine="0" autoPict="0">
                <anchor moveWithCells="1">
                  <from>
                    <xdr:col>5</xdr:col>
                    <xdr:colOff>69850</xdr:colOff>
                    <xdr:row>55</xdr:row>
                    <xdr:rowOff>12700</xdr:rowOff>
                  </from>
                  <to>
                    <xdr:col>10</xdr:col>
                    <xdr:colOff>190500</xdr:colOff>
                    <xdr:row>56</xdr:row>
                    <xdr:rowOff>19050</xdr:rowOff>
                  </to>
                </anchor>
              </controlPr>
            </control>
          </mc:Choice>
        </mc:AlternateContent>
        <mc:AlternateContent xmlns:mc="http://schemas.openxmlformats.org/markup-compatibility/2006">
          <mc:Choice Requires="x14">
            <control shapeId="159774" r:id="rId33" name="Check Box 30">
              <controlPr locked="0" defaultSize="0" autoFill="0" autoLine="0" autoPict="0">
                <anchor moveWithCells="1">
                  <from>
                    <xdr:col>6</xdr:col>
                    <xdr:colOff>57150</xdr:colOff>
                    <xdr:row>8</xdr:row>
                    <xdr:rowOff>165100</xdr:rowOff>
                  </from>
                  <to>
                    <xdr:col>7</xdr:col>
                    <xdr:colOff>241300</xdr:colOff>
                    <xdr:row>10</xdr:row>
                    <xdr:rowOff>19050</xdr:rowOff>
                  </to>
                </anchor>
              </controlPr>
            </control>
          </mc:Choice>
        </mc:AlternateContent>
        <mc:AlternateContent xmlns:mc="http://schemas.openxmlformats.org/markup-compatibility/2006">
          <mc:Choice Requires="x14">
            <control shapeId="159775" r:id="rId34" name="Check Box 31">
              <controlPr locked="0" defaultSize="0" autoFill="0" autoLine="0" autoPict="0">
                <anchor moveWithCells="1">
                  <from>
                    <xdr:col>7</xdr:col>
                    <xdr:colOff>146050</xdr:colOff>
                    <xdr:row>8</xdr:row>
                    <xdr:rowOff>152400</xdr:rowOff>
                  </from>
                  <to>
                    <xdr:col>8</xdr:col>
                    <xdr:colOff>152400</xdr:colOff>
                    <xdr:row>10</xdr:row>
                    <xdr:rowOff>19050</xdr:rowOff>
                  </to>
                </anchor>
              </controlPr>
            </control>
          </mc:Choice>
        </mc:AlternateContent>
        <mc:AlternateContent xmlns:mc="http://schemas.openxmlformats.org/markup-compatibility/2006">
          <mc:Choice Requires="x14">
            <control shapeId="159776" r:id="rId35" name="Check Box 32">
              <controlPr locked="0" defaultSize="0" autoFill="0" autoLine="0" autoPict="0">
                <anchor moveWithCells="1">
                  <from>
                    <xdr:col>16</xdr:col>
                    <xdr:colOff>95250</xdr:colOff>
                    <xdr:row>8</xdr:row>
                    <xdr:rowOff>165100</xdr:rowOff>
                  </from>
                  <to>
                    <xdr:col>17</xdr:col>
                    <xdr:colOff>279400</xdr:colOff>
                    <xdr:row>10</xdr:row>
                    <xdr:rowOff>0</xdr:rowOff>
                  </to>
                </anchor>
              </controlPr>
            </control>
          </mc:Choice>
        </mc:AlternateContent>
        <mc:AlternateContent xmlns:mc="http://schemas.openxmlformats.org/markup-compatibility/2006">
          <mc:Choice Requires="x14">
            <control shapeId="159777" r:id="rId36" name="Check Box 33">
              <controlPr locked="0" defaultSize="0" autoFill="0" autoLine="0" autoPict="0">
                <anchor moveWithCells="1">
                  <from>
                    <xdr:col>17</xdr:col>
                    <xdr:colOff>190500</xdr:colOff>
                    <xdr:row>8</xdr:row>
                    <xdr:rowOff>165100</xdr:rowOff>
                  </from>
                  <to>
                    <xdr:col>18</xdr:col>
                    <xdr:colOff>171450</xdr:colOff>
                    <xdr:row>10</xdr:row>
                    <xdr:rowOff>31750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5"/>
  <sheetViews>
    <sheetView showGridLines="0" zoomScaleNormal="100" workbookViewId="0">
      <selection activeCell="O13" sqref="O13"/>
    </sheetView>
  </sheetViews>
  <sheetFormatPr defaultColWidth="10.1796875" defaultRowHeight="10"/>
  <cols>
    <col min="1" max="1" width="8.26953125" style="76" customWidth="1"/>
    <col min="2" max="3" width="14.7265625" style="76" customWidth="1"/>
    <col min="4" max="4" width="3.54296875" style="76" customWidth="1"/>
    <col min="5" max="6" width="10.1796875" style="76" customWidth="1"/>
    <col min="7" max="7" width="6.7265625" style="76" customWidth="1"/>
    <col min="8" max="8" width="14.7265625" style="76" customWidth="1"/>
    <col min="9" max="9" width="11.7265625" style="76" customWidth="1"/>
    <col min="10" max="10" width="5.7265625" style="76" customWidth="1"/>
    <col min="11" max="11" width="6.81640625" style="76" customWidth="1"/>
    <col min="12" max="256" width="10.1796875" style="76"/>
    <col min="257" max="257" width="8.26953125" style="76" customWidth="1"/>
    <col min="258" max="259" width="14.7265625" style="76" customWidth="1"/>
    <col min="260" max="260" width="3.54296875" style="76" customWidth="1"/>
    <col min="261" max="262" width="10.1796875" style="76" customWidth="1"/>
    <col min="263" max="263" width="6.7265625" style="76" customWidth="1"/>
    <col min="264" max="264" width="14.7265625" style="76" customWidth="1"/>
    <col min="265" max="265" width="11.7265625" style="76" customWidth="1"/>
    <col min="266" max="267" width="5.7265625" style="76" customWidth="1"/>
    <col min="268" max="512" width="10.1796875" style="76"/>
    <col min="513" max="513" width="8.26953125" style="76" customWidth="1"/>
    <col min="514" max="515" width="14.7265625" style="76" customWidth="1"/>
    <col min="516" max="516" width="3.54296875" style="76" customWidth="1"/>
    <col min="517" max="518" width="10.1796875" style="76" customWidth="1"/>
    <col min="519" max="519" width="6.7265625" style="76" customWidth="1"/>
    <col min="520" max="520" width="14.7265625" style="76" customWidth="1"/>
    <col min="521" max="521" width="11.7265625" style="76" customWidth="1"/>
    <col min="522" max="523" width="5.7265625" style="76" customWidth="1"/>
    <col min="524" max="768" width="10.1796875" style="76"/>
    <col min="769" max="769" width="8.26953125" style="76" customWidth="1"/>
    <col min="770" max="771" width="14.7265625" style="76" customWidth="1"/>
    <col min="772" max="772" width="3.54296875" style="76" customWidth="1"/>
    <col min="773" max="774" width="10.1796875" style="76" customWidth="1"/>
    <col min="775" max="775" width="6.7265625" style="76" customWidth="1"/>
    <col min="776" max="776" width="14.7265625" style="76" customWidth="1"/>
    <col min="777" max="777" width="11.7265625" style="76" customWidth="1"/>
    <col min="778" max="779" width="5.7265625" style="76" customWidth="1"/>
    <col min="780" max="1024" width="10.1796875" style="76"/>
    <col min="1025" max="1025" width="8.26953125" style="76" customWidth="1"/>
    <col min="1026" max="1027" width="14.7265625" style="76" customWidth="1"/>
    <col min="1028" max="1028" width="3.54296875" style="76" customWidth="1"/>
    <col min="1029" max="1030" width="10.1796875" style="76" customWidth="1"/>
    <col min="1031" max="1031" width="6.7265625" style="76" customWidth="1"/>
    <col min="1032" max="1032" width="14.7265625" style="76" customWidth="1"/>
    <col min="1033" max="1033" width="11.7265625" style="76" customWidth="1"/>
    <col min="1034" max="1035" width="5.7265625" style="76" customWidth="1"/>
    <col min="1036" max="1280" width="10.1796875" style="76"/>
    <col min="1281" max="1281" width="8.26953125" style="76" customWidth="1"/>
    <col min="1282" max="1283" width="14.7265625" style="76" customWidth="1"/>
    <col min="1284" max="1284" width="3.54296875" style="76" customWidth="1"/>
    <col min="1285" max="1286" width="10.1796875" style="76" customWidth="1"/>
    <col min="1287" max="1287" width="6.7265625" style="76" customWidth="1"/>
    <col min="1288" max="1288" width="14.7265625" style="76" customWidth="1"/>
    <col min="1289" max="1289" width="11.7265625" style="76" customWidth="1"/>
    <col min="1290" max="1291" width="5.7265625" style="76" customWidth="1"/>
    <col min="1292" max="1536" width="10.1796875" style="76"/>
    <col min="1537" max="1537" width="8.26953125" style="76" customWidth="1"/>
    <col min="1538" max="1539" width="14.7265625" style="76" customWidth="1"/>
    <col min="1540" max="1540" width="3.54296875" style="76" customWidth="1"/>
    <col min="1541" max="1542" width="10.1796875" style="76" customWidth="1"/>
    <col min="1543" max="1543" width="6.7265625" style="76" customWidth="1"/>
    <col min="1544" max="1544" width="14.7265625" style="76" customWidth="1"/>
    <col min="1545" max="1545" width="11.7265625" style="76" customWidth="1"/>
    <col min="1546" max="1547" width="5.7265625" style="76" customWidth="1"/>
    <col min="1548" max="1792" width="10.1796875" style="76"/>
    <col min="1793" max="1793" width="8.26953125" style="76" customWidth="1"/>
    <col min="1794" max="1795" width="14.7265625" style="76" customWidth="1"/>
    <col min="1796" max="1796" width="3.54296875" style="76" customWidth="1"/>
    <col min="1797" max="1798" width="10.1796875" style="76" customWidth="1"/>
    <col min="1799" max="1799" width="6.7265625" style="76" customWidth="1"/>
    <col min="1800" max="1800" width="14.7265625" style="76" customWidth="1"/>
    <col min="1801" max="1801" width="11.7265625" style="76" customWidth="1"/>
    <col min="1802" max="1803" width="5.7265625" style="76" customWidth="1"/>
    <col min="1804" max="2048" width="10.1796875" style="76"/>
    <col min="2049" max="2049" width="8.26953125" style="76" customWidth="1"/>
    <col min="2050" max="2051" width="14.7265625" style="76" customWidth="1"/>
    <col min="2052" max="2052" width="3.54296875" style="76" customWidth="1"/>
    <col min="2053" max="2054" width="10.1796875" style="76" customWidth="1"/>
    <col min="2055" max="2055" width="6.7265625" style="76" customWidth="1"/>
    <col min="2056" max="2056" width="14.7265625" style="76" customWidth="1"/>
    <col min="2057" max="2057" width="11.7265625" style="76" customWidth="1"/>
    <col min="2058" max="2059" width="5.7265625" style="76" customWidth="1"/>
    <col min="2060" max="2304" width="10.1796875" style="76"/>
    <col min="2305" max="2305" width="8.26953125" style="76" customWidth="1"/>
    <col min="2306" max="2307" width="14.7265625" style="76" customWidth="1"/>
    <col min="2308" max="2308" width="3.54296875" style="76" customWidth="1"/>
    <col min="2309" max="2310" width="10.1796875" style="76" customWidth="1"/>
    <col min="2311" max="2311" width="6.7265625" style="76" customWidth="1"/>
    <col min="2312" max="2312" width="14.7265625" style="76" customWidth="1"/>
    <col min="2313" max="2313" width="11.7265625" style="76" customWidth="1"/>
    <col min="2314" max="2315" width="5.7265625" style="76" customWidth="1"/>
    <col min="2316" max="2560" width="10.1796875" style="76"/>
    <col min="2561" max="2561" width="8.26953125" style="76" customWidth="1"/>
    <col min="2562" max="2563" width="14.7265625" style="76" customWidth="1"/>
    <col min="2564" max="2564" width="3.54296875" style="76" customWidth="1"/>
    <col min="2565" max="2566" width="10.1796875" style="76" customWidth="1"/>
    <col min="2567" max="2567" width="6.7265625" style="76" customWidth="1"/>
    <col min="2568" max="2568" width="14.7265625" style="76" customWidth="1"/>
    <col min="2569" max="2569" width="11.7265625" style="76" customWidth="1"/>
    <col min="2570" max="2571" width="5.7265625" style="76" customWidth="1"/>
    <col min="2572" max="2816" width="10.1796875" style="76"/>
    <col min="2817" max="2817" width="8.26953125" style="76" customWidth="1"/>
    <col min="2818" max="2819" width="14.7265625" style="76" customWidth="1"/>
    <col min="2820" max="2820" width="3.54296875" style="76" customWidth="1"/>
    <col min="2821" max="2822" width="10.1796875" style="76" customWidth="1"/>
    <col min="2823" max="2823" width="6.7265625" style="76" customWidth="1"/>
    <col min="2824" max="2824" width="14.7265625" style="76" customWidth="1"/>
    <col min="2825" max="2825" width="11.7265625" style="76" customWidth="1"/>
    <col min="2826" max="2827" width="5.7265625" style="76" customWidth="1"/>
    <col min="2828" max="3072" width="10.1796875" style="76"/>
    <col min="3073" max="3073" width="8.26953125" style="76" customWidth="1"/>
    <col min="3074" max="3075" width="14.7265625" style="76" customWidth="1"/>
    <col min="3076" max="3076" width="3.54296875" style="76" customWidth="1"/>
    <col min="3077" max="3078" width="10.1796875" style="76" customWidth="1"/>
    <col min="3079" max="3079" width="6.7265625" style="76" customWidth="1"/>
    <col min="3080" max="3080" width="14.7265625" style="76" customWidth="1"/>
    <col min="3081" max="3081" width="11.7265625" style="76" customWidth="1"/>
    <col min="3082" max="3083" width="5.7265625" style="76" customWidth="1"/>
    <col min="3084" max="3328" width="10.1796875" style="76"/>
    <col min="3329" max="3329" width="8.26953125" style="76" customWidth="1"/>
    <col min="3330" max="3331" width="14.7265625" style="76" customWidth="1"/>
    <col min="3332" max="3332" width="3.54296875" style="76" customWidth="1"/>
    <col min="3333" max="3334" width="10.1796875" style="76" customWidth="1"/>
    <col min="3335" max="3335" width="6.7265625" style="76" customWidth="1"/>
    <col min="3336" max="3336" width="14.7265625" style="76" customWidth="1"/>
    <col min="3337" max="3337" width="11.7265625" style="76" customWidth="1"/>
    <col min="3338" max="3339" width="5.7265625" style="76" customWidth="1"/>
    <col min="3340" max="3584" width="10.1796875" style="76"/>
    <col min="3585" max="3585" width="8.26953125" style="76" customWidth="1"/>
    <col min="3586" max="3587" width="14.7265625" style="76" customWidth="1"/>
    <col min="3588" max="3588" width="3.54296875" style="76" customWidth="1"/>
    <col min="3589" max="3590" width="10.1796875" style="76" customWidth="1"/>
    <col min="3591" max="3591" width="6.7265625" style="76" customWidth="1"/>
    <col min="3592" max="3592" width="14.7265625" style="76" customWidth="1"/>
    <col min="3593" max="3593" width="11.7265625" style="76" customWidth="1"/>
    <col min="3594" max="3595" width="5.7265625" style="76" customWidth="1"/>
    <col min="3596" max="3840" width="10.1796875" style="76"/>
    <col min="3841" max="3841" width="8.26953125" style="76" customWidth="1"/>
    <col min="3842" max="3843" width="14.7265625" style="76" customWidth="1"/>
    <col min="3844" max="3844" width="3.54296875" style="76" customWidth="1"/>
    <col min="3845" max="3846" width="10.1796875" style="76" customWidth="1"/>
    <col min="3847" max="3847" width="6.7265625" style="76" customWidth="1"/>
    <col min="3848" max="3848" width="14.7265625" style="76" customWidth="1"/>
    <col min="3849" max="3849" width="11.7265625" style="76" customWidth="1"/>
    <col min="3850" max="3851" width="5.7265625" style="76" customWidth="1"/>
    <col min="3852" max="4096" width="10.1796875" style="76"/>
    <col min="4097" max="4097" width="8.26953125" style="76" customWidth="1"/>
    <col min="4098" max="4099" width="14.7265625" style="76" customWidth="1"/>
    <col min="4100" max="4100" width="3.54296875" style="76" customWidth="1"/>
    <col min="4101" max="4102" width="10.1796875" style="76" customWidth="1"/>
    <col min="4103" max="4103" width="6.7265625" style="76" customWidth="1"/>
    <col min="4104" max="4104" width="14.7265625" style="76" customWidth="1"/>
    <col min="4105" max="4105" width="11.7265625" style="76" customWidth="1"/>
    <col min="4106" max="4107" width="5.7265625" style="76" customWidth="1"/>
    <col min="4108" max="4352" width="10.1796875" style="76"/>
    <col min="4353" max="4353" width="8.26953125" style="76" customWidth="1"/>
    <col min="4354" max="4355" width="14.7265625" style="76" customWidth="1"/>
    <col min="4356" max="4356" width="3.54296875" style="76" customWidth="1"/>
    <col min="4357" max="4358" width="10.1796875" style="76" customWidth="1"/>
    <col min="4359" max="4359" width="6.7265625" style="76" customWidth="1"/>
    <col min="4360" max="4360" width="14.7265625" style="76" customWidth="1"/>
    <col min="4361" max="4361" width="11.7265625" style="76" customWidth="1"/>
    <col min="4362" max="4363" width="5.7265625" style="76" customWidth="1"/>
    <col min="4364" max="4608" width="10.1796875" style="76"/>
    <col min="4609" max="4609" width="8.26953125" style="76" customWidth="1"/>
    <col min="4610" max="4611" width="14.7265625" style="76" customWidth="1"/>
    <col min="4612" max="4612" width="3.54296875" style="76" customWidth="1"/>
    <col min="4613" max="4614" width="10.1796875" style="76" customWidth="1"/>
    <col min="4615" max="4615" width="6.7265625" style="76" customWidth="1"/>
    <col min="4616" max="4616" width="14.7265625" style="76" customWidth="1"/>
    <col min="4617" max="4617" width="11.7265625" style="76" customWidth="1"/>
    <col min="4618" max="4619" width="5.7265625" style="76" customWidth="1"/>
    <col min="4620" max="4864" width="10.1796875" style="76"/>
    <col min="4865" max="4865" width="8.26953125" style="76" customWidth="1"/>
    <col min="4866" max="4867" width="14.7265625" style="76" customWidth="1"/>
    <col min="4868" max="4868" width="3.54296875" style="76" customWidth="1"/>
    <col min="4869" max="4870" width="10.1796875" style="76" customWidth="1"/>
    <col min="4871" max="4871" width="6.7265625" style="76" customWidth="1"/>
    <col min="4872" max="4872" width="14.7265625" style="76" customWidth="1"/>
    <col min="4873" max="4873" width="11.7265625" style="76" customWidth="1"/>
    <col min="4874" max="4875" width="5.7265625" style="76" customWidth="1"/>
    <col min="4876" max="5120" width="10.1796875" style="76"/>
    <col min="5121" max="5121" width="8.26953125" style="76" customWidth="1"/>
    <col min="5122" max="5123" width="14.7265625" style="76" customWidth="1"/>
    <col min="5124" max="5124" width="3.54296875" style="76" customWidth="1"/>
    <col min="5125" max="5126" width="10.1796875" style="76" customWidth="1"/>
    <col min="5127" max="5127" width="6.7265625" style="76" customWidth="1"/>
    <col min="5128" max="5128" width="14.7265625" style="76" customWidth="1"/>
    <col min="5129" max="5129" width="11.7265625" style="76" customWidth="1"/>
    <col min="5130" max="5131" width="5.7265625" style="76" customWidth="1"/>
    <col min="5132" max="5376" width="10.1796875" style="76"/>
    <col min="5377" max="5377" width="8.26953125" style="76" customWidth="1"/>
    <col min="5378" max="5379" width="14.7265625" style="76" customWidth="1"/>
    <col min="5380" max="5380" width="3.54296875" style="76" customWidth="1"/>
    <col min="5381" max="5382" width="10.1796875" style="76" customWidth="1"/>
    <col min="5383" max="5383" width="6.7265625" style="76" customWidth="1"/>
    <col min="5384" max="5384" width="14.7265625" style="76" customWidth="1"/>
    <col min="5385" max="5385" width="11.7265625" style="76" customWidth="1"/>
    <col min="5386" max="5387" width="5.7265625" style="76" customWidth="1"/>
    <col min="5388" max="5632" width="10.1796875" style="76"/>
    <col min="5633" max="5633" width="8.26953125" style="76" customWidth="1"/>
    <col min="5634" max="5635" width="14.7265625" style="76" customWidth="1"/>
    <col min="5636" max="5636" width="3.54296875" style="76" customWidth="1"/>
    <col min="5637" max="5638" width="10.1796875" style="76" customWidth="1"/>
    <col min="5639" max="5639" width="6.7265625" style="76" customWidth="1"/>
    <col min="5640" max="5640" width="14.7265625" style="76" customWidth="1"/>
    <col min="5641" max="5641" width="11.7265625" style="76" customWidth="1"/>
    <col min="5642" max="5643" width="5.7265625" style="76" customWidth="1"/>
    <col min="5644" max="5888" width="10.1796875" style="76"/>
    <col min="5889" max="5889" width="8.26953125" style="76" customWidth="1"/>
    <col min="5890" max="5891" width="14.7265625" style="76" customWidth="1"/>
    <col min="5892" max="5892" width="3.54296875" style="76" customWidth="1"/>
    <col min="5893" max="5894" width="10.1796875" style="76" customWidth="1"/>
    <col min="5895" max="5895" width="6.7265625" style="76" customWidth="1"/>
    <col min="5896" max="5896" width="14.7265625" style="76" customWidth="1"/>
    <col min="5897" max="5897" width="11.7265625" style="76" customWidth="1"/>
    <col min="5898" max="5899" width="5.7265625" style="76" customWidth="1"/>
    <col min="5900" max="6144" width="10.1796875" style="76"/>
    <col min="6145" max="6145" width="8.26953125" style="76" customWidth="1"/>
    <col min="6146" max="6147" width="14.7265625" style="76" customWidth="1"/>
    <col min="6148" max="6148" width="3.54296875" style="76" customWidth="1"/>
    <col min="6149" max="6150" width="10.1796875" style="76" customWidth="1"/>
    <col min="6151" max="6151" width="6.7265625" style="76" customWidth="1"/>
    <col min="6152" max="6152" width="14.7265625" style="76" customWidth="1"/>
    <col min="6153" max="6153" width="11.7265625" style="76" customWidth="1"/>
    <col min="6154" max="6155" width="5.7265625" style="76" customWidth="1"/>
    <col min="6156" max="6400" width="10.1796875" style="76"/>
    <col min="6401" max="6401" width="8.26953125" style="76" customWidth="1"/>
    <col min="6402" max="6403" width="14.7265625" style="76" customWidth="1"/>
    <col min="6404" max="6404" width="3.54296875" style="76" customWidth="1"/>
    <col min="6405" max="6406" width="10.1796875" style="76" customWidth="1"/>
    <col min="6407" max="6407" width="6.7265625" style="76" customWidth="1"/>
    <col min="6408" max="6408" width="14.7265625" style="76" customWidth="1"/>
    <col min="6409" max="6409" width="11.7265625" style="76" customWidth="1"/>
    <col min="6410" max="6411" width="5.7265625" style="76" customWidth="1"/>
    <col min="6412" max="6656" width="10.1796875" style="76"/>
    <col min="6657" max="6657" width="8.26953125" style="76" customWidth="1"/>
    <col min="6658" max="6659" width="14.7265625" style="76" customWidth="1"/>
    <col min="6660" max="6660" width="3.54296875" style="76" customWidth="1"/>
    <col min="6661" max="6662" width="10.1796875" style="76" customWidth="1"/>
    <col min="6663" max="6663" width="6.7265625" style="76" customWidth="1"/>
    <col min="6664" max="6664" width="14.7265625" style="76" customWidth="1"/>
    <col min="6665" max="6665" width="11.7265625" style="76" customWidth="1"/>
    <col min="6666" max="6667" width="5.7265625" style="76" customWidth="1"/>
    <col min="6668" max="6912" width="10.1796875" style="76"/>
    <col min="6913" max="6913" width="8.26953125" style="76" customWidth="1"/>
    <col min="6914" max="6915" width="14.7265625" style="76" customWidth="1"/>
    <col min="6916" max="6916" width="3.54296875" style="76" customWidth="1"/>
    <col min="6917" max="6918" width="10.1796875" style="76" customWidth="1"/>
    <col min="6919" max="6919" width="6.7265625" style="76" customWidth="1"/>
    <col min="6920" max="6920" width="14.7265625" style="76" customWidth="1"/>
    <col min="6921" max="6921" width="11.7265625" style="76" customWidth="1"/>
    <col min="6922" max="6923" width="5.7265625" style="76" customWidth="1"/>
    <col min="6924" max="7168" width="10.1796875" style="76"/>
    <col min="7169" max="7169" width="8.26953125" style="76" customWidth="1"/>
    <col min="7170" max="7171" width="14.7265625" style="76" customWidth="1"/>
    <col min="7172" max="7172" width="3.54296875" style="76" customWidth="1"/>
    <col min="7173" max="7174" width="10.1796875" style="76" customWidth="1"/>
    <col min="7175" max="7175" width="6.7265625" style="76" customWidth="1"/>
    <col min="7176" max="7176" width="14.7265625" style="76" customWidth="1"/>
    <col min="7177" max="7177" width="11.7265625" style="76" customWidth="1"/>
    <col min="7178" max="7179" width="5.7265625" style="76" customWidth="1"/>
    <col min="7180" max="7424" width="10.1796875" style="76"/>
    <col min="7425" max="7425" width="8.26953125" style="76" customWidth="1"/>
    <col min="7426" max="7427" width="14.7265625" style="76" customWidth="1"/>
    <col min="7428" max="7428" width="3.54296875" style="76" customWidth="1"/>
    <col min="7429" max="7430" width="10.1796875" style="76" customWidth="1"/>
    <col min="7431" max="7431" width="6.7265625" style="76" customWidth="1"/>
    <col min="7432" max="7432" width="14.7265625" style="76" customWidth="1"/>
    <col min="7433" max="7433" width="11.7265625" style="76" customWidth="1"/>
    <col min="7434" max="7435" width="5.7265625" style="76" customWidth="1"/>
    <col min="7436" max="7680" width="10.1796875" style="76"/>
    <col min="7681" max="7681" width="8.26953125" style="76" customWidth="1"/>
    <col min="7682" max="7683" width="14.7265625" style="76" customWidth="1"/>
    <col min="7684" max="7684" width="3.54296875" style="76" customWidth="1"/>
    <col min="7685" max="7686" width="10.1796875" style="76" customWidth="1"/>
    <col min="7687" max="7687" width="6.7265625" style="76" customWidth="1"/>
    <col min="7688" max="7688" width="14.7265625" style="76" customWidth="1"/>
    <col min="7689" max="7689" width="11.7265625" style="76" customWidth="1"/>
    <col min="7690" max="7691" width="5.7265625" style="76" customWidth="1"/>
    <col min="7692" max="7936" width="10.1796875" style="76"/>
    <col min="7937" max="7937" width="8.26953125" style="76" customWidth="1"/>
    <col min="7938" max="7939" width="14.7265625" style="76" customWidth="1"/>
    <col min="7940" max="7940" width="3.54296875" style="76" customWidth="1"/>
    <col min="7941" max="7942" width="10.1796875" style="76" customWidth="1"/>
    <col min="7943" max="7943" width="6.7265625" style="76" customWidth="1"/>
    <col min="7944" max="7944" width="14.7265625" style="76" customWidth="1"/>
    <col min="7945" max="7945" width="11.7265625" style="76" customWidth="1"/>
    <col min="7946" max="7947" width="5.7265625" style="76" customWidth="1"/>
    <col min="7948" max="8192" width="10.1796875" style="76"/>
    <col min="8193" max="8193" width="8.26953125" style="76" customWidth="1"/>
    <col min="8194" max="8195" width="14.7265625" style="76" customWidth="1"/>
    <col min="8196" max="8196" width="3.54296875" style="76" customWidth="1"/>
    <col min="8197" max="8198" width="10.1796875" style="76" customWidth="1"/>
    <col min="8199" max="8199" width="6.7265625" style="76" customWidth="1"/>
    <col min="8200" max="8200" width="14.7265625" style="76" customWidth="1"/>
    <col min="8201" max="8201" width="11.7265625" style="76" customWidth="1"/>
    <col min="8202" max="8203" width="5.7265625" style="76" customWidth="1"/>
    <col min="8204" max="8448" width="10.1796875" style="76"/>
    <col min="8449" max="8449" width="8.26953125" style="76" customWidth="1"/>
    <col min="8450" max="8451" width="14.7265625" style="76" customWidth="1"/>
    <col min="8452" max="8452" width="3.54296875" style="76" customWidth="1"/>
    <col min="8453" max="8454" width="10.1796875" style="76" customWidth="1"/>
    <col min="8455" max="8455" width="6.7265625" style="76" customWidth="1"/>
    <col min="8456" max="8456" width="14.7265625" style="76" customWidth="1"/>
    <col min="8457" max="8457" width="11.7265625" style="76" customWidth="1"/>
    <col min="8458" max="8459" width="5.7265625" style="76" customWidth="1"/>
    <col min="8460" max="8704" width="10.1796875" style="76"/>
    <col min="8705" max="8705" width="8.26953125" style="76" customWidth="1"/>
    <col min="8706" max="8707" width="14.7265625" style="76" customWidth="1"/>
    <col min="8708" max="8708" width="3.54296875" style="76" customWidth="1"/>
    <col min="8709" max="8710" width="10.1796875" style="76" customWidth="1"/>
    <col min="8711" max="8711" width="6.7265625" style="76" customWidth="1"/>
    <col min="8712" max="8712" width="14.7265625" style="76" customWidth="1"/>
    <col min="8713" max="8713" width="11.7265625" style="76" customWidth="1"/>
    <col min="8714" max="8715" width="5.7265625" style="76" customWidth="1"/>
    <col min="8716" max="8960" width="10.1796875" style="76"/>
    <col min="8961" max="8961" width="8.26953125" style="76" customWidth="1"/>
    <col min="8962" max="8963" width="14.7265625" style="76" customWidth="1"/>
    <col min="8964" max="8964" width="3.54296875" style="76" customWidth="1"/>
    <col min="8965" max="8966" width="10.1796875" style="76" customWidth="1"/>
    <col min="8967" max="8967" width="6.7265625" style="76" customWidth="1"/>
    <col min="8968" max="8968" width="14.7265625" style="76" customWidth="1"/>
    <col min="8969" max="8969" width="11.7265625" style="76" customWidth="1"/>
    <col min="8970" max="8971" width="5.7265625" style="76" customWidth="1"/>
    <col min="8972" max="9216" width="10.1796875" style="76"/>
    <col min="9217" max="9217" width="8.26953125" style="76" customWidth="1"/>
    <col min="9218" max="9219" width="14.7265625" style="76" customWidth="1"/>
    <col min="9220" max="9220" width="3.54296875" style="76" customWidth="1"/>
    <col min="9221" max="9222" width="10.1796875" style="76" customWidth="1"/>
    <col min="9223" max="9223" width="6.7265625" style="76" customWidth="1"/>
    <col min="9224" max="9224" width="14.7265625" style="76" customWidth="1"/>
    <col min="9225" max="9225" width="11.7265625" style="76" customWidth="1"/>
    <col min="9226" max="9227" width="5.7265625" style="76" customWidth="1"/>
    <col min="9228" max="9472" width="10.1796875" style="76"/>
    <col min="9473" max="9473" width="8.26953125" style="76" customWidth="1"/>
    <col min="9474" max="9475" width="14.7265625" style="76" customWidth="1"/>
    <col min="9476" max="9476" width="3.54296875" style="76" customWidth="1"/>
    <col min="9477" max="9478" width="10.1796875" style="76" customWidth="1"/>
    <col min="9479" max="9479" width="6.7265625" style="76" customWidth="1"/>
    <col min="9480" max="9480" width="14.7265625" style="76" customWidth="1"/>
    <col min="9481" max="9481" width="11.7265625" style="76" customWidth="1"/>
    <col min="9482" max="9483" width="5.7265625" style="76" customWidth="1"/>
    <col min="9484" max="9728" width="10.1796875" style="76"/>
    <col min="9729" max="9729" width="8.26953125" style="76" customWidth="1"/>
    <col min="9730" max="9731" width="14.7265625" style="76" customWidth="1"/>
    <col min="9732" max="9732" width="3.54296875" style="76" customWidth="1"/>
    <col min="9733" max="9734" width="10.1796875" style="76" customWidth="1"/>
    <col min="9735" max="9735" width="6.7265625" style="76" customWidth="1"/>
    <col min="9736" max="9736" width="14.7265625" style="76" customWidth="1"/>
    <col min="9737" max="9737" width="11.7265625" style="76" customWidth="1"/>
    <col min="9738" max="9739" width="5.7265625" style="76" customWidth="1"/>
    <col min="9740" max="9984" width="10.1796875" style="76"/>
    <col min="9985" max="9985" width="8.26953125" style="76" customWidth="1"/>
    <col min="9986" max="9987" width="14.7265625" style="76" customWidth="1"/>
    <col min="9988" max="9988" width="3.54296875" style="76" customWidth="1"/>
    <col min="9989" max="9990" width="10.1796875" style="76" customWidth="1"/>
    <col min="9991" max="9991" width="6.7265625" style="76" customWidth="1"/>
    <col min="9992" max="9992" width="14.7265625" style="76" customWidth="1"/>
    <col min="9993" max="9993" width="11.7265625" style="76" customWidth="1"/>
    <col min="9994" max="9995" width="5.7265625" style="76" customWidth="1"/>
    <col min="9996" max="10240" width="10.1796875" style="76"/>
    <col min="10241" max="10241" width="8.26953125" style="76" customWidth="1"/>
    <col min="10242" max="10243" width="14.7265625" style="76" customWidth="1"/>
    <col min="10244" max="10244" width="3.54296875" style="76" customWidth="1"/>
    <col min="10245" max="10246" width="10.1796875" style="76" customWidth="1"/>
    <col min="10247" max="10247" width="6.7265625" style="76" customWidth="1"/>
    <col min="10248" max="10248" width="14.7265625" style="76" customWidth="1"/>
    <col min="10249" max="10249" width="11.7265625" style="76" customWidth="1"/>
    <col min="10250" max="10251" width="5.7265625" style="76" customWidth="1"/>
    <col min="10252" max="10496" width="10.1796875" style="76"/>
    <col min="10497" max="10497" width="8.26953125" style="76" customWidth="1"/>
    <col min="10498" max="10499" width="14.7265625" style="76" customWidth="1"/>
    <col min="10500" max="10500" width="3.54296875" style="76" customWidth="1"/>
    <col min="10501" max="10502" width="10.1796875" style="76" customWidth="1"/>
    <col min="10503" max="10503" width="6.7265625" style="76" customWidth="1"/>
    <col min="10504" max="10504" width="14.7265625" style="76" customWidth="1"/>
    <col min="10505" max="10505" width="11.7265625" style="76" customWidth="1"/>
    <col min="10506" max="10507" width="5.7265625" style="76" customWidth="1"/>
    <col min="10508" max="10752" width="10.1796875" style="76"/>
    <col min="10753" max="10753" width="8.26953125" style="76" customWidth="1"/>
    <col min="10754" max="10755" width="14.7265625" style="76" customWidth="1"/>
    <col min="10756" max="10756" width="3.54296875" style="76" customWidth="1"/>
    <col min="10757" max="10758" width="10.1796875" style="76" customWidth="1"/>
    <col min="10759" max="10759" width="6.7265625" style="76" customWidth="1"/>
    <col min="10760" max="10760" width="14.7265625" style="76" customWidth="1"/>
    <col min="10761" max="10761" width="11.7265625" style="76" customWidth="1"/>
    <col min="10762" max="10763" width="5.7265625" style="76" customWidth="1"/>
    <col min="10764" max="11008" width="10.1796875" style="76"/>
    <col min="11009" max="11009" width="8.26953125" style="76" customWidth="1"/>
    <col min="11010" max="11011" width="14.7265625" style="76" customWidth="1"/>
    <col min="11012" max="11012" width="3.54296875" style="76" customWidth="1"/>
    <col min="11013" max="11014" width="10.1796875" style="76" customWidth="1"/>
    <col min="11015" max="11015" width="6.7265625" style="76" customWidth="1"/>
    <col min="11016" max="11016" width="14.7265625" style="76" customWidth="1"/>
    <col min="11017" max="11017" width="11.7265625" style="76" customWidth="1"/>
    <col min="11018" max="11019" width="5.7265625" style="76" customWidth="1"/>
    <col min="11020" max="11264" width="10.1796875" style="76"/>
    <col min="11265" max="11265" width="8.26953125" style="76" customWidth="1"/>
    <col min="11266" max="11267" width="14.7265625" style="76" customWidth="1"/>
    <col min="11268" max="11268" width="3.54296875" style="76" customWidth="1"/>
    <col min="11269" max="11270" width="10.1796875" style="76" customWidth="1"/>
    <col min="11271" max="11271" width="6.7265625" style="76" customWidth="1"/>
    <col min="11272" max="11272" width="14.7265625" style="76" customWidth="1"/>
    <col min="11273" max="11273" width="11.7265625" style="76" customWidth="1"/>
    <col min="11274" max="11275" width="5.7265625" style="76" customWidth="1"/>
    <col min="11276" max="11520" width="10.1796875" style="76"/>
    <col min="11521" max="11521" width="8.26953125" style="76" customWidth="1"/>
    <col min="11522" max="11523" width="14.7265625" style="76" customWidth="1"/>
    <col min="11524" max="11524" width="3.54296875" style="76" customWidth="1"/>
    <col min="11525" max="11526" width="10.1796875" style="76" customWidth="1"/>
    <col min="11527" max="11527" width="6.7265625" style="76" customWidth="1"/>
    <col min="11528" max="11528" width="14.7265625" style="76" customWidth="1"/>
    <col min="11529" max="11529" width="11.7265625" style="76" customWidth="1"/>
    <col min="11530" max="11531" width="5.7265625" style="76" customWidth="1"/>
    <col min="11532" max="11776" width="10.1796875" style="76"/>
    <col min="11777" max="11777" width="8.26953125" style="76" customWidth="1"/>
    <col min="11778" max="11779" width="14.7265625" style="76" customWidth="1"/>
    <col min="11780" max="11780" width="3.54296875" style="76" customWidth="1"/>
    <col min="11781" max="11782" width="10.1796875" style="76" customWidth="1"/>
    <col min="11783" max="11783" width="6.7265625" style="76" customWidth="1"/>
    <col min="11784" max="11784" width="14.7265625" style="76" customWidth="1"/>
    <col min="11785" max="11785" width="11.7265625" style="76" customWidth="1"/>
    <col min="11786" max="11787" width="5.7265625" style="76" customWidth="1"/>
    <col min="11788" max="12032" width="10.1796875" style="76"/>
    <col min="12033" max="12033" width="8.26953125" style="76" customWidth="1"/>
    <col min="12034" max="12035" width="14.7265625" style="76" customWidth="1"/>
    <col min="12036" max="12036" width="3.54296875" style="76" customWidth="1"/>
    <col min="12037" max="12038" width="10.1796875" style="76" customWidth="1"/>
    <col min="12039" max="12039" width="6.7265625" style="76" customWidth="1"/>
    <col min="12040" max="12040" width="14.7265625" style="76" customWidth="1"/>
    <col min="12041" max="12041" width="11.7265625" style="76" customWidth="1"/>
    <col min="12042" max="12043" width="5.7265625" style="76" customWidth="1"/>
    <col min="12044" max="12288" width="10.1796875" style="76"/>
    <col min="12289" max="12289" width="8.26953125" style="76" customWidth="1"/>
    <col min="12290" max="12291" width="14.7265625" style="76" customWidth="1"/>
    <col min="12292" max="12292" width="3.54296875" style="76" customWidth="1"/>
    <col min="12293" max="12294" width="10.1796875" style="76" customWidth="1"/>
    <col min="12295" max="12295" width="6.7265625" style="76" customWidth="1"/>
    <col min="12296" max="12296" width="14.7265625" style="76" customWidth="1"/>
    <col min="12297" max="12297" width="11.7265625" style="76" customWidth="1"/>
    <col min="12298" max="12299" width="5.7265625" style="76" customWidth="1"/>
    <col min="12300" max="12544" width="10.1796875" style="76"/>
    <col min="12545" max="12545" width="8.26953125" style="76" customWidth="1"/>
    <col min="12546" max="12547" width="14.7265625" style="76" customWidth="1"/>
    <col min="12548" max="12548" width="3.54296875" style="76" customWidth="1"/>
    <col min="12549" max="12550" width="10.1796875" style="76" customWidth="1"/>
    <col min="12551" max="12551" width="6.7265625" style="76" customWidth="1"/>
    <col min="12552" max="12552" width="14.7265625" style="76" customWidth="1"/>
    <col min="12553" max="12553" width="11.7265625" style="76" customWidth="1"/>
    <col min="12554" max="12555" width="5.7265625" style="76" customWidth="1"/>
    <col min="12556" max="12800" width="10.1796875" style="76"/>
    <col min="12801" max="12801" width="8.26953125" style="76" customWidth="1"/>
    <col min="12802" max="12803" width="14.7265625" style="76" customWidth="1"/>
    <col min="12804" max="12804" width="3.54296875" style="76" customWidth="1"/>
    <col min="12805" max="12806" width="10.1796875" style="76" customWidth="1"/>
    <col min="12807" max="12807" width="6.7265625" style="76" customWidth="1"/>
    <col min="12808" max="12808" width="14.7265625" style="76" customWidth="1"/>
    <col min="12809" max="12809" width="11.7265625" style="76" customWidth="1"/>
    <col min="12810" max="12811" width="5.7265625" style="76" customWidth="1"/>
    <col min="12812" max="13056" width="10.1796875" style="76"/>
    <col min="13057" max="13057" width="8.26953125" style="76" customWidth="1"/>
    <col min="13058" max="13059" width="14.7265625" style="76" customWidth="1"/>
    <col min="13060" max="13060" width="3.54296875" style="76" customWidth="1"/>
    <col min="13061" max="13062" width="10.1796875" style="76" customWidth="1"/>
    <col min="13063" max="13063" width="6.7265625" style="76" customWidth="1"/>
    <col min="13064" max="13064" width="14.7265625" style="76" customWidth="1"/>
    <col min="13065" max="13065" width="11.7265625" style="76" customWidth="1"/>
    <col min="13066" max="13067" width="5.7265625" style="76" customWidth="1"/>
    <col min="13068" max="13312" width="10.1796875" style="76"/>
    <col min="13313" max="13313" width="8.26953125" style="76" customWidth="1"/>
    <col min="13314" max="13315" width="14.7265625" style="76" customWidth="1"/>
    <col min="13316" max="13316" width="3.54296875" style="76" customWidth="1"/>
    <col min="13317" max="13318" width="10.1796875" style="76" customWidth="1"/>
    <col min="13319" max="13319" width="6.7265625" style="76" customWidth="1"/>
    <col min="13320" max="13320" width="14.7265625" style="76" customWidth="1"/>
    <col min="13321" max="13321" width="11.7265625" style="76" customWidth="1"/>
    <col min="13322" max="13323" width="5.7265625" style="76" customWidth="1"/>
    <col min="13324" max="13568" width="10.1796875" style="76"/>
    <col min="13569" max="13569" width="8.26953125" style="76" customWidth="1"/>
    <col min="13570" max="13571" width="14.7265625" style="76" customWidth="1"/>
    <col min="13572" max="13572" width="3.54296875" style="76" customWidth="1"/>
    <col min="13573" max="13574" width="10.1796875" style="76" customWidth="1"/>
    <col min="13575" max="13575" width="6.7265625" style="76" customWidth="1"/>
    <col min="13576" max="13576" width="14.7265625" style="76" customWidth="1"/>
    <col min="13577" max="13577" width="11.7265625" style="76" customWidth="1"/>
    <col min="13578" max="13579" width="5.7265625" style="76" customWidth="1"/>
    <col min="13580" max="13824" width="10.1796875" style="76"/>
    <col min="13825" max="13825" width="8.26953125" style="76" customWidth="1"/>
    <col min="13826" max="13827" width="14.7265625" style="76" customWidth="1"/>
    <col min="13828" max="13828" width="3.54296875" style="76" customWidth="1"/>
    <col min="13829" max="13830" width="10.1796875" style="76" customWidth="1"/>
    <col min="13831" max="13831" width="6.7265625" style="76" customWidth="1"/>
    <col min="13832" max="13832" width="14.7265625" style="76" customWidth="1"/>
    <col min="13833" max="13833" width="11.7265625" style="76" customWidth="1"/>
    <col min="13834" max="13835" width="5.7265625" style="76" customWidth="1"/>
    <col min="13836" max="14080" width="10.1796875" style="76"/>
    <col min="14081" max="14081" width="8.26953125" style="76" customWidth="1"/>
    <col min="14082" max="14083" width="14.7265625" style="76" customWidth="1"/>
    <col min="14084" max="14084" width="3.54296875" style="76" customWidth="1"/>
    <col min="14085" max="14086" width="10.1796875" style="76" customWidth="1"/>
    <col min="14087" max="14087" width="6.7265625" style="76" customWidth="1"/>
    <col min="14088" max="14088" width="14.7265625" style="76" customWidth="1"/>
    <col min="14089" max="14089" width="11.7265625" style="76" customWidth="1"/>
    <col min="14090" max="14091" width="5.7265625" style="76" customWidth="1"/>
    <col min="14092" max="14336" width="10.1796875" style="76"/>
    <col min="14337" max="14337" width="8.26953125" style="76" customWidth="1"/>
    <col min="14338" max="14339" width="14.7265625" style="76" customWidth="1"/>
    <col min="14340" max="14340" width="3.54296875" style="76" customWidth="1"/>
    <col min="14341" max="14342" width="10.1796875" style="76" customWidth="1"/>
    <col min="14343" max="14343" width="6.7265625" style="76" customWidth="1"/>
    <col min="14344" max="14344" width="14.7265625" style="76" customWidth="1"/>
    <col min="14345" max="14345" width="11.7265625" style="76" customWidth="1"/>
    <col min="14346" max="14347" width="5.7265625" style="76" customWidth="1"/>
    <col min="14348" max="14592" width="10.1796875" style="76"/>
    <col min="14593" max="14593" width="8.26953125" style="76" customWidth="1"/>
    <col min="14594" max="14595" width="14.7265625" style="76" customWidth="1"/>
    <col min="14596" max="14596" width="3.54296875" style="76" customWidth="1"/>
    <col min="14597" max="14598" width="10.1796875" style="76" customWidth="1"/>
    <col min="14599" max="14599" width="6.7265625" style="76" customWidth="1"/>
    <col min="14600" max="14600" width="14.7265625" style="76" customWidth="1"/>
    <col min="14601" max="14601" width="11.7265625" style="76" customWidth="1"/>
    <col min="14602" max="14603" width="5.7265625" style="76" customWidth="1"/>
    <col min="14604" max="14848" width="10.1796875" style="76"/>
    <col min="14849" max="14849" width="8.26953125" style="76" customWidth="1"/>
    <col min="14850" max="14851" width="14.7265625" style="76" customWidth="1"/>
    <col min="14852" max="14852" width="3.54296875" style="76" customWidth="1"/>
    <col min="14853" max="14854" width="10.1796875" style="76" customWidth="1"/>
    <col min="14855" max="14855" width="6.7265625" style="76" customWidth="1"/>
    <col min="14856" max="14856" width="14.7265625" style="76" customWidth="1"/>
    <col min="14857" max="14857" width="11.7265625" style="76" customWidth="1"/>
    <col min="14858" max="14859" width="5.7265625" style="76" customWidth="1"/>
    <col min="14860" max="15104" width="10.1796875" style="76"/>
    <col min="15105" max="15105" width="8.26953125" style="76" customWidth="1"/>
    <col min="15106" max="15107" width="14.7265625" style="76" customWidth="1"/>
    <col min="15108" max="15108" width="3.54296875" style="76" customWidth="1"/>
    <col min="15109" max="15110" width="10.1796875" style="76" customWidth="1"/>
    <col min="15111" max="15111" width="6.7265625" style="76" customWidth="1"/>
    <col min="15112" max="15112" width="14.7265625" style="76" customWidth="1"/>
    <col min="15113" max="15113" width="11.7265625" style="76" customWidth="1"/>
    <col min="15114" max="15115" width="5.7265625" style="76" customWidth="1"/>
    <col min="15116" max="15360" width="10.1796875" style="76"/>
    <col min="15361" max="15361" width="8.26953125" style="76" customWidth="1"/>
    <col min="15362" max="15363" width="14.7265625" style="76" customWidth="1"/>
    <col min="15364" max="15364" width="3.54296875" style="76" customWidth="1"/>
    <col min="15365" max="15366" width="10.1796875" style="76" customWidth="1"/>
    <col min="15367" max="15367" width="6.7265625" style="76" customWidth="1"/>
    <col min="15368" max="15368" width="14.7265625" style="76" customWidth="1"/>
    <col min="15369" max="15369" width="11.7265625" style="76" customWidth="1"/>
    <col min="15370" max="15371" width="5.7265625" style="76" customWidth="1"/>
    <col min="15372" max="15616" width="10.1796875" style="76"/>
    <col min="15617" max="15617" width="8.26953125" style="76" customWidth="1"/>
    <col min="15618" max="15619" width="14.7265625" style="76" customWidth="1"/>
    <col min="15620" max="15620" width="3.54296875" style="76" customWidth="1"/>
    <col min="15621" max="15622" width="10.1796875" style="76" customWidth="1"/>
    <col min="15623" max="15623" width="6.7265625" style="76" customWidth="1"/>
    <col min="15624" max="15624" width="14.7265625" style="76" customWidth="1"/>
    <col min="15625" max="15625" width="11.7265625" style="76" customWidth="1"/>
    <col min="15626" max="15627" width="5.7265625" style="76" customWidth="1"/>
    <col min="15628" max="15872" width="10.1796875" style="76"/>
    <col min="15873" max="15873" width="8.26953125" style="76" customWidth="1"/>
    <col min="15874" max="15875" width="14.7265625" style="76" customWidth="1"/>
    <col min="15876" max="15876" width="3.54296875" style="76" customWidth="1"/>
    <col min="15877" max="15878" width="10.1796875" style="76" customWidth="1"/>
    <col min="15879" max="15879" width="6.7265625" style="76" customWidth="1"/>
    <col min="15880" max="15880" width="14.7265625" style="76" customWidth="1"/>
    <col min="15881" max="15881" width="11.7265625" style="76" customWidth="1"/>
    <col min="15882" max="15883" width="5.7265625" style="76" customWidth="1"/>
    <col min="15884" max="16128" width="10.1796875" style="76"/>
    <col min="16129" max="16129" width="8.26953125" style="76" customWidth="1"/>
    <col min="16130" max="16131" width="14.7265625" style="76" customWidth="1"/>
    <col min="16132" max="16132" width="3.54296875" style="76" customWidth="1"/>
    <col min="16133" max="16134" width="10.1796875" style="76" customWidth="1"/>
    <col min="16135" max="16135" width="6.7265625" style="76" customWidth="1"/>
    <col min="16136" max="16136" width="14.7265625" style="76" customWidth="1"/>
    <col min="16137" max="16137" width="11.7265625" style="76" customWidth="1"/>
    <col min="16138" max="16139" width="5.7265625" style="76" customWidth="1"/>
    <col min="16140" max="16384" width="10.1796875" style="76"/>
  </cols>
  <sheetData>
    <row r="1" spans="1:13" ht="18.75" customHeight="1">
      <c r="A1" s="2645" t="s">
        <v>728</v>
      </c>
      <c r="B1" s="2645"/>
      <c r="C1" s="2645"/>
      <c r="D1" s="2645"/>
      <c r="E1" s="2645"/>
      <c r="F1" s="2645"/>
      <c r="G1" s="2645"/>
      <c r="H1" s="2645"/>
      <c r="I1" s="2645"/>
      <c r="J1" s="2645"/>
      <c r="K1" s="2645"/>
      <c r="L1" s="2645"/>
      <c r="M1" s="2645"/>
    </row>
    <row r="2" spans="1:13" ht="31.5" customHeight="1">
      <c r="A2" s="2591"/>
      <c r="B2" s="2591"/>
      <c r="C2" s="2591"/>
      <c r="D2" s="2591"/>
      <c r="E2" s="2591"/>
      <c r="F2" s="2591"/>
      <c r="G2" s="2591"/>
      <c r="H2" s="2591"/>
      <c r="I2" s="2591"/>
      <c r="J2" s="2591"/>
      <c r="K2" s="2591"/>
      <c r="L2" s="2591"/>
      <c r="M2" s="2591"/>
    </row>
    <row r="3" spans="1:13" ht="13">
      <c r="A3" s="2645" t="s">
        <v>727</v>
      </c>
      <c r="B3" s="2645"/>
      <c r="C3" s="2645"/>
      <c r="D3" s="2645"/>
      <c r="E3" s="2645"/>
      <c r="F3" s="2645"/>
      <c r="G3" s="2645"/>
      <c r="H3" s="2645"/>
      <c r="I3" s="2645"/>
      <c r="J3" s="2645"/>
      <c r="K3" s="2645"/>
      <c r="L3" s="2645"/>
      <c r="M3" s="2645"/>
    </row>
    <row r="4" spans="1:13" ht="18" customHeight="1">
      <c r="A4" s="2645"/>
      <c r="B4" s="2645"/>
      <c r="C4" s="2645"/>
      <c r="D4" s="2645"/>
      <c r="E4" s="2645"/>
      <c r="F4" s="2645"/>
      <c r="G4" s="2645"/>
      <c r="H4" s="2645"/>
      <c r="I4" s="2645"/>
      <c r="J4" s="2645"/>
      <c r="K4" s="2645"/>
      <c r="L4" s="2645"/>
      <c r="M4" s="2645"/>
    </row>
    <row r="5" spans="1:13" ht="21" customHeight="1">
      <c r="A5" s="2645" t="s">
        <v>1371</v>
      </c>
      <c r="B5" s="2645"/>
      <c r="C5" s="2645"/>
      <c r="D5" s="2645"/>
      <c r="E5" s="2645"/>
      <c r="F5" s="2645"/>
      <c r="G5" s="2645"/>
      <c r="H5" s="2645"/>
      <c r="I5" s="2645"/>
      <c r="J5" s="2645"/>
      <c r="K5" s="2645"/>
      <c r="L5" s="2645"/>
      <c r="M5" s="2645"/>
    </row>
    <row r="6" spans="1:13" ht="16.5" customHeight="1">
      <c r="A6" s="2645"/>
      <c r="B6" s="2645"/>
      <c r="C6" s="2645"/>
      <c r="D6" s="2645"/>
      <c r="E6" s="2645"/>
      <c r="F6" s="2645"/>
      <c r="G6" s="2645"/>
      <c r="H6" s="2645"/>
      <c r="I6" s="2645"/>
      <c r="J6" s="2645"/>
      <c r="K6" s="2645"/>
      <c r="L6" s="2645"/>
      <c r="M6" s="2645"/>
    </row>
    <row r="7" spans="1:13" ht="15.75" customHeight="1">
      <c r="A7" s="2646" t="s">
        <v>729</v>
      </c>
      <c r="B7" s="2646"/>
      <c r="C7" s="2646"/>
      <c r="D7" s="2646"/>
      <c r="E7" s="2646"/>
      <c r="F7" s="2646"/>
      <c r="G7" s="2646"/>
      <c r="H7" s="2646"/>
      <c r="I7" s="2646"/>
      <c r="J7" s="2646"/>
      <c r="K7" s="2646"/>
      <c r="L7" s="2646"/>
      <c r="M7" s="2646"/>
    </row>
    <row r="8" spans="1:13">
      <c r="A8" s="2206" t="s">
        <v>696</v>
      </c>
      <c r="B8" s="2206"/>
      <c r="C8" s="2206"/>
      <c r="D8" s="2206"/>
      <c r="E8" s="2206"/>
      <c r="F8" s="2206" t="s">
        <v>694</v>
      </c>
      <c r="G8" s="2206"/>
      <c r="H8" s="2206"/>
      <c r="I8" s="2206"/>
      <c r="J8" s="2206" t="s">
        <v>695</v>
      </c>
      <c r="K8" s="2206"/>
      <c r="L8" s="2206" t="s">
        <v>690</v>
      </c>
      <c r="M8" s="2206"/>
    </row>
    <row r="9" spans="1:13" ht="12.75" customHeight="1">
      <c r="A9" s="2206"/>
      <c r="B9" s="2206"/>
      <c r="C9" s="2206"/>
      <c r="D9" s="2206"/>
      <c r="E9" s="2206"/>
      <c r="F9" s="2206"/>
      <c r="G9" s="2206"/>
      <c r="H9" s="2206"/>
      <c r="I9" s="2206"/>
      <c r="J9" s="2221"/>
      <c r="K9" s="2222"/>
      <c r="L9" s="2223"/>
      <c r="M9" s="2223"/>
    </row>
    <row r="10" spans="1:13" s="1323" customFormat="1" ht="20.149999999999999" customHeight="1">
      <c r="A10" s="2206" t="s">
        <v>697</v>
      </c>
      <c r="B10" s="2206"/>
      <c r="C10" s="2212"/>
      <c r="D10" s="2213"/>
      <c r="E10" s="2214"/>
      <c r="F10" s="2212" t="s">
        <v>45</v>
      </c>
      <c r="G10" s="2213"/>
      <c r="H10" s="2206"/>
      <c r="I10" s="2206"/>
      <c r="J10" s="2206" t="s">
        <v>730</v>
      </c>
      <c r="K10" s="2206"/>
      <c r="L10" s="2206"/>
      <c r="M10" s="2206"/>
    </row>
    <row r="11" spans="1:13" s="1323" customFormat="1" ht="20.149999999999999" customHeight="1">
      <c r="A11" s="2206"/>
      <c r="B11" s="2206"/>
      <c r="C11" s="2215"/>
      <c r="D11" s="2650"/>
      <c r="E11" s="2217"/>
      <c r="F11" s="2215"/>
      <c r="G11" s="2650"/>
      <c r="H11" s="2206"/>
      <c r="I11" s="2206"/>
      <c r="J11" s="2206"/>
      <c r="K11" s="2206"/>
      <c r="L11" s="2206"/>
      <c r="M11" s="2206"/>
    </row>
    <row r="12" spans="1:13" s="1323" customFormat="1" ht="20.149999999999999" customHeight="1">
      <c r="A12" s="2206" t="s">
        <v>698</v>
      </c>
      <c r="B12" s="2206"/>
      <c r="C12" s="2212"/>
      <c r="D12" s="2213"/>
      <c r="E12" s="2214"/>
      <c r="F12" s="2206" t="s">
        <v>731</v>
      </c>
      <c r="G12" s="2206"/>
      <c r="H12" s="2212"/>
      <c r="I12" s="2214"/>
      <c r="J12" s="2206" t="s">
        <v>699</v>
      </c>
      <c r="K12" s="2206"/>
      <c r="L12" s="2206"/>
      <c r="M12" s="2206"/>
    </row>
    <row r="13" spans="1:13">
      <c r="A13" s="2206"/>
      <c r="B13" s="2206"/>
      <c r="C13" s="2215"/>
      <c r="D13" s="2650"/>
      <c r="E13" s="2217"/>
      <c r="F13" s="2206"/>
      <c r="G13" s="2206"/>
      <c r="H13" s="2215"/>
      <c r="I13" s="2217"/>
      <c r="J13" s="2206"/>
      <c r="K13" s="2206"/>
      <c r="L13" s="2206"/>
      <c r="M13" s="2206"/>
    </row>
    <row r="14" spans="1:13" ht="12.75" customHeight="1">
      <c r="A14" s="2647" t="s">
        <v>701</v>
      </c>
      <c r="B14" s="2648" t="s">
        <v>702</v>
      </c>
      <c r="C14" s="2648" t="s">
        <v>703</v>
      </c>
      <c r="D14" s="1324" t="s">
        <v>693</v>
      </c>
      <c r="E14" s="1325"/>
      <c r="F14" s="1326"/>
      <c r="G14" s="2648" t="s">
        <v>705</v>
      </c>
      <c r="H14" s="1324" t="s">
        <v>700</v>
      </c>
      <c r="I14" s="1325"/>
      <c r="J14" s="1325"/>
      <c r="K14" s="1325"/>
      <c r="L14" s="1326"/>
      <c r="M14" s="2649" t="s">
        <v>708</v>
      </c>
    </row>
    <row r="15" spans="1:13" ht="12.75" customHeight="1">
      <c r="A15" s="2235"/>
      <c r="B15" s="2237"/>
      <c r="C15" s="2237"/>
      <c r="D15" s="2239" t="s">
        <v>704</v>
      </c>
      <c r="E15" s="2241" t="s">
        <v>115</v>
      </c>
      <c r="F15" s="2241" t="s">
        <v>116</v>
      </c>
      <c r="G15" s="2237"/>
      <c r="H15" s="2241" t="s">
        <v>706</v>
      </c>
      <c r="I15" s="2225" t="s">
        <v>707</v>
      </c>
      <c r="J15" s="2234" t="s">
        <v>709</v>
      </c>
      <c r="K15" s="2234"/>
      <c r="L15" s="2227" t="s">
        <v>121</v>
      </c>
      <c r="M15" s="2229"/>
    </row>
    <row r="16" spans="1:13" ht="18" customHeight="1">
      <c r="A16" s="2236"/>
      <c r="B16" s="2238"/>
      <c r="C16" s="2238"/>
      <c r="D16" s="2240"/>
      <c r="E16" s="2241"/>
      <c r="F16" s="2241"/>
      <c r="G16" s="2238"/>
      <c r="H16" s="2241"/>
      <c r="I16" s="2226"/>
      <c r="J16" s="1327" t="s">
        <v>119</v>
      </c>
      <c r="K16" s="1327" t="s">
        <v>120</v>
      </c>
      <c r="L16" s="2228"/>
      <c r="M16" s="2230"/>
    </row>
    <row r="17" spans="1:13">
      <c r="A17" s="1345"/>
      <c r="B17" s="1343"/>
      <c r="C17" s="1343"/>
      <c r="D17" s="1336"/>
      <c r="E17" s="1343"/>
      <c r="F17" s="1343"/>
      <c r="G17" s="1336"/>
      <c r="H17" s="1343"/>
      <c r="I17" s="1343"/>
      <c r="J17" s="1346"/>
      <c r="K17" s="1336"/>
      <c r="L17" s="1343"/>
      <c r="M17" s="1347"/>
    </row>
    <row r="18" spans="1:13">
      <c r="A18" s="1345"/>
      <c r="B18" s="1343"/>
      <c r="C18" s="1343"/>
      <c r="D18" s="1336"/>
      <c r="E18" s="1343"/>
      <c r="F18" s="1343"/>
      <c r="G18" s="1336"/>
      <c r="H18" s="1343"/>
      <c r="I18" s="1343"/>
      <c r="J18" s="1336"/>
      <c r="K18" s="1336"/>
      <c r="L18" s="1343"/>
      <c r="M18" s="1347"/>
    </row>
    <row r="19" spans="1:13">
      <c r="A19" s="1345"/>
      <c r="B19" s="1343"/>
      <c r="C19" s="1343"/>
      <c r="D19" s="1336"/>
      <c r="E19" s="1343"/>
      <c r="F19" s="1343"/>
      <c r="G19" s="1336"/>
      <c r="H19" s="1343"/>
      <c r="I19" s="1343"/>
      <c r="J19" s="1336"/>
      <c r="K19" s="1336"/>
      <c r="L19" s="1343"/>
      <c r="M19" s="1347"/>
    </row>
    <row r="20" spans="1:13">
      <c r="A20" s="1345"/>
      <c r="B20" s="1343"/>
      <c r="C20" s="1343"/>
      <c r="D20" s="1336"/>
      <c r="E20" s="1343"/>
      <c r="F20" s="1343"/>
      <c r="G20" s="1336"/>
      <c r="H20" s="1343"/>
      <c r="I20" s="1343"/>
      <c r="J20" s="1336"/>
      <c r="K20" s="1336"/>
      <c r="L20" s="1343"/>
      <c r="M20" s="1347"/>
    </row>
    <row r="21" spans="1:13">
      <c r="A21" s="1345"/>
      <c r="B21" s="1343"/>
      <c r="C21" s="1343"/>
      <c r="D21" s="1336"/>
      <c r="E21" s="1343"/>
      <c r="F21" s="1343"/>
      <c r="G21" s="1336"/>
      <c r="H21" s="1343"/>
      <c r="I21" s="1343"/>
      <c r="J21" s="1336"/>
      <c r="K21" s="1336"/>
      <c r="L21" s="1343"/>
      <c r="M21" s="1347"/>
    </row>
    <row r="22" spans="1:13">
      <c r="A22" s="1345"/>
      <c r="B22" s="1343"/>
      <c r="C22" s="1343"/>
      <c r="D22" s="1336"/>
      <c r="E22" s="1343"/>
      <c r="F22" s="1343"/>
      <c r="G22" s="1336"/>
      <c r="H22" s="1343"/>
      <c r="I22" s="1343"/>
      <c r="J22" s="1336"/>
      <c r="K22" s="1336"/>
      <c r="L22" s="1343"/>
      <c r="M22" s="1347"/>
    </row>
    <row r="23" spans="1:13">
      <c r="A23" s="1345"/>
      <c r="B23" s="1343"/>
      <c r="C23" s="1343"/>
      <c r="D23" s="1336"/>
      <c r="E23" s="1343"/>
      <c r="F23" s="1343"/>
      <c r="G23" s="1336"/>
      <c r="H23" s="1343"/>
      <c r="I23" s="1343"/>
      <c r="J23" s="1336"/>
      <c r="K23" s="1336"/>
      <c r="L23" s="1343"/>
      <c r="M23" s="1347"/>
    </row>
    <row r="24" spans="1:13">
      <c r="A24" s="1345"/>
      <c r="B24" s="1343"/>
      <c r="C24" s="1343"/>
      <c r="D24" s="1336"/>
      <c r="E24" s="1343"/>
      <c r="F24" s="1343"/>
      <c r="G24" s="1336"/>
      <c r="H24" s="1343"/>
      <c r="I24" s="1343"/>
      <c r="J24" s="1336"/>
      <c r="K24" s="1336"/>
      <c r="L24" s="1343"/>
      <c r="M24" s="1347"/>
    </row>
    <row r="25" spans="1:13">
      <c r="A25" s="1345"/>
      <c r="B25" s="1343"/>
      <c r="C25" s="1343"/>
      <c r="D25" s="1336"/>
      <c r="E25" s="1343"/>
      <c r="F25" s="1343"/>
      <c r="G25" s="1336"/>
      <c r="H25" s="1343"/>
      <c r="I25" s="1343"/>
      <c r="J25" s="1336"/>
      <c r="K25" s="1336"/>
      <c r="L25" s="1343"/>
      <c r="M25" s="1347"/>
    </row>
    <row r="26" spans="1:13">
      <c r="A26" s="1345"/>
      <c r="B26" s="1343"/>
      <c r="C26" s="1343"/>
      <c r="D26" s="1336"/>
      <c r="E26" s="1343"/>
      <c r="F26" s="1343"/>
      <c r="G26" s="1336"/>
      <c r="H26" s="1343"/>
      <c r="I26" s="1343"/>
      <c r="J26" s="1336"/>
      <c r="K26" s="1336"/>
      <c r="L26" s="1343"/>
      <c r="M26" s="1347"/>
    </row>
    <row r="27" spans="1:13">
      <c r="A27" s="1345"/>
      <c r="B27" s="1343"/>
      <c r="C27" s="1343"/>
      <c r="D27" s="1336"/>
      <c r="E27" s="1343"/>
      <c r="F27" s="1343"/>
      <c r="G27" s="1336"/>
      <c r="H27" s="1343"/>
      <c r="I27" s="1343"/>
      <c r="J27" s="1336"/>
      <c r="K27" s="1336"/>
      <c r="L27" s="1343"/>
      <c r="M27" s="1347"/>
    </row>
    <row r="28" spans="1:13">
      <c r="A28" s="1345"/>
      <c r="B28" s="1343"/>
      <c r="C28" s="1343"/>
      <c r="D28" s="1336"/>
      <c r="E28" s="1343"/>
      <c r="F28" s="1343"/>
      <c r="G28" s="1336"/>
      <c r="H28" s="1343"/>
      <c r="I28" s="1343"/>
      <c r="J28" s="1336"/>
      <c r="K28" s="1336"/>
      <c r="L28" s="1343"/>
      <c r="M28" s="1347"/>
    </row>
    <row r="29" spans="1:13">
      <c r="A29" s="1345"/>
      <c r="B29" s="1343"/>
      <c r="C29" s="1343"/>
      <c r="D29" s="1336"/>
      <c r="E29" s="1343"/>
      <c r="F29" s="1343"/>
      <c r="G29" s="1336"/>
      <c r="H29" s="1343"/>
      <c r="I29" s="1343"/>
      <c r="J29" s="1336"/>
      <c r="K29" s="1336"/>
      <c r="L29" s="1343"/>
      <c r="M29" s="1347"/>
    </row>
    <row r="30" spans="1:13">
      <c r="A30" s="1345"/>
      <c r="B30" s="1343"/>
      <c r="C30" s="1343"/>
      <c r="D30" s="1336"/>
      <c r="E30" s="1343"/>
      <c r="F30" s="1343"/>
      <c r="G30" s="1336"/>
      <c r="H30" s="1343"/>
      <c r="I30" s="1343"/>
      <c r="J30" s="1336"/>
      <c r="K30" s="1336"/>
      <c r="L30" s="1343"/>
      <c r="M30" s="1347"/>
    </row>
    <row r="31" spans="1:13">
      <c r="A31" s="1345"/>
      <c r="B31" s="1343"/>
      <c r="C31" s="1343"/>
      <c r="D31" s="1336"/>
      <c r="E31" s="1343"/>
      <c r="F31" s="1343"/>
      <c r="G31" s="1336"/>
      <c r="H31" s="1343"/>
      <c r="I31" s="1343"/>
      <c r="J31" s="1336"/>
      <c r="K31" s="1336"/>
      <c r="L31" s="1343"/>
      <c r="M31" s="1347"/>
    </row>
    <row r="32" spans="1:13">
      <c r="A32" s="1345"/>
      <c r="B32" s="1343"/>
      <c r="C32" s="1343"/>
      <c r="D32" s="1336"/>
      <c r="E32" s="1343"/>
      <c r="F32" s="1343"/>
      <c r="G32" s="1336"/>
      <c r="H32" s="1343"/>
      <c r="I32" s="1343"/>
      <c r="J32" s="1336"/>
      <c r="K32" s="1336"/>
      <c r="L32" s="1343"/>
      <c r="M32" s="1347"/>
    </row>
    <row r="33" spans="1:13">
      <c r="A33" s="1345"/>
      <c r="B33" s="1343"/>
      <c r="C33" s="1343"/>
      <c r="D33" s="1336"/>
      <c r="E33" s="1343"/>
      <c r="F33" s="1343"/>
      <c r="G33" s="1336"/>
      <c r="H33" s="1343"/>
      <c r="I33" s="1343"/>
      <c r="J33" s="1336"/>
      <c r="K33" s="1336"/>
      <c r="L33" s="1343"/>
      <c r="M33" s="1347"/>
    </row>
    <row r="34" spans="1:13">
      <c r="A34" s="1345"/>
      <c r="B34" s="1343"/>
      <c r="C34" s="1343"/>
      <c r="D34" s="1336"/>
      <c r="E34" s="1343"/>
      <c r="F34" s="1343"/>
      <c r="G34" s="1336"/>
      <c r="H34" s="1343"/>
      <c r="I34" s="1343"/>
      <c r="J34" s="1336"/>
      <c r="K34" s="1336"/>
      <c r="L34" s="1343"/>
      <c r="M34" s="1347"/>
    </row>
    <row r="35" spans="1:13">
      <c r="A35" s="1345"/>
      <c r="B35" s="1343"/>
      <c r="C35" s="1343"/>
      <c r="D35" s="1336"/>
      <c r="E35" s="1343"/>
      <c r="F35" s="1343"/>
      <c r="G35" s="1336"/>
      <c r="H35" s="1343"/>
      <c r="I35" s="1343"/>
      <c r="J35" s="1336"/>
      <c r="K35" s="1336"/>
      <c r="L35" s="1343"/>
      <c r="M35" s="1347"/>
    </row>
    <row r="36" spans="1:13">
      <c r="A36" s="1345"/>
      <c r="B36" s="1343"/>
      <c r="C36" s="1343"/>
      <c r="D36" s="1336"/>
      <c r="E36" s="1343"/>
      <c r="F36" s="1343"/>
      <c r="G36" s="1336"/>
      <c r="H36" s="1343"/>
      <c r="I36" s="1343"/>
      <c r="J36" s="1336"/>
      <c r="K36" s="1336"/>
      <c r="L36" s="1343"/>
      <c r="M36" s="1347"/>
    </row>
    <row r="37" spans="1:13" ht="9" customHeight="1">
      <c r="A37" s="1345"/>
      <c r="B37" s="1343"/>
      <c r="C37" s="1343"/>
      <c r="D37" s="1336"/>
      <c r="E37" s="1343"/>
      <c r="F37" s="1343"/>
      <c r="G37" s="1336"/>
      <c r="H37" s="1343"/>
      <c r="I37" s="1343"/>
      <c r="J37" s="1336"/>
      <c r="K37" s="1336"/>
      <c r="L37" s="1343"/>
      <c r="M37" s="1347"/>
    </row>
    <row r="38" spans="1:13" ht="9" customHeight="1">
      <c r="A38" s="1345"/>
      <c r="B38" s="1343"/>
      <c r="C38" s="1343"/>
      <c r="D38" s="1336"/>
      <c r="E38" s="1343"/>
      <c r="F38" s="1343"/>
      <c r="G38" s="1336"/>
      <c r="H38" s="1343"/>
      <c r="I38" s="1343"/>
      <c r="J38" s="1336"/>
      <c r="K38" s="1336"/>
      <c r="L38" s="1343"/>
      <c r="M38" s="1347"/>
    </row>
    <row r="39" spans="1:13" ht="9" customHeight="1">
      <c r="A39" s="1345"/>
      <c r="B39" s="1343"/>
      <c r="C39" s="1343"/>
      <c r="D39" s="1336"/>
      <c r="E39" s="1343"/>
      <c r="F39" s="1343"/>
      <c r="G39" s="1336"/>
      <c r="H39" s="1343"/>
      <c r="I39" s="1343"/>
      <c r="J39" s="1336"/>
      <c r="K39" s="1336"/>
      <c r="L39" s="1343"/>
      <c r="M39" s="1347"/>
    </row>
    <row r="40" spans="1:13" ht="9" customHeight="1">
      <c r="A40" s="1345"/>
      <c r="B40" s="1343"/>
      <c r="C40" s="1343"/>
      <c r="D40" s="1336"/>
      <c r="E40" s="1343"/>
      <c r="F40" s="1343"/>
      <c r="G40" s="1336"/>
      <c r="H40" s="1343"/>
      <c r="I40" s="1343"/>
      <c r="J40" s="1336"/>
      <c r="K40" s="1336"/>
      <c r="L40" s="1343"/>
      <c r="M40" s="1347"/>
    </row>
    <row r="41" spans="1:13" ht="9" customHeight="1" thickBot="1">
      <c r="A41" s="1348"/>
      <c r="B41" s="1349"/>
      <c r="C41" s="1349"/>
      <c r="D41" s="1350"/>
      <c r="E41" s="1349"/>
      <c r="F41" s="1349"/>
      <c r="G41" s="1350"/>
      <c r="H41" s="1349"/>
      <c r="I41" s="1349"/>
      <c r="J41" s="1350"/>
      <c r="K41" s="1350"/>
      <c r="L41" s="1349"/>
      <c r="M41" s="1351"/>
    </row>
    <row r="42" spans="1:13" ht="9" customHeight="1"/>
    <row r="43" spans="1:13" ht="9" customHeight="1"/>
    <row r="44" spans="1:13" ht="9" customHeight="1"/>
    <row r="45" spans="1:13" ht="9" customHeight="1"/>
    <row r="46" spans="1:13" ht="9" customHeight="1"/>
    <row r="47" spans="1:13" ht="9" customHeight="1"/>
    <row r="48" spans="1:13" ht="9" customHeight="1"/>
    <row r="49" ht="9" customHeight="1"/>
    <row r="50" ht="9" customHeight="1"/>
    <row r="51" ht="9" customHeight="1"/>
    <row r="52" ht="9" customHeight="1"/>
    <row r="53" ht="9" customHeight="1"/>
    <row r="54" ht="9" customHeight="1"/>
    <row r="55" ht="9" customHeight="1"/>
  </sheetData>
  <mergeCells count="39">
    <mergeCell ref="H10:I11"/>
    <mergeCell ref="J10:K11"/>
    <mergeCell ref="L10:M11"/>
    <mergeCell ref="A12:B13"/>
    <mergeCell ref="C12:E13"/>
    <mergeCell ref="F12:G13"/>
    <mergeCell ref="H12:I13"/>
    <mergeCell ref="J12:K13"/>
    <mergeCell ref="L12:M13"/>
    <mergeCell ref="H8:I9"/>
    <mergeCell ref="J8:K8"/>
    <mergeCell ref="L8:M8"/>
    <mergeCell ref="J9:K9"/>
    <mergeCell ref="L9:M9"/>
    <mergeCell ref="D15:D16"/>
    <mergeCell ref="E15:E16"/>
    <mergeCell ref="F15:F16"/>
    <mergeCell ref="A8:B9"/>
    <mergeCell ref="C8:E9"/>
    <mergeCell ref="F8:G9"/>
    <mergeCell ref="A10:B11"/>
    <mergeCell ref="C10:E11"/>
    <mergeCell ref="F10:G11"/>
    <mergeCell ref="H15:H16"/>
    <mergeCell ref="I15:I16"/>
    <mergeCell ref="J15:K15"/>
    <mergeCell ref="L15:L16"/>
    <mergeCell ref="A1:M1"/>
    <mergeCell ref="A3:M3"/>
    <mergeCell ref="A5:M5"/>
    <mergeCell ref="A2:M2"/>
    <mergeCell ref="A4:M4"/>
    <mergeCell ref="A6:M6"/>
    <mergeCell ref="A7:M7"/>
    <mergeCell ref="A14:A16"/>
    <mergeCell ref="B14:B16"/>
    <mergeCell ref="C14:C16"/>
    <mergeCell ref="G14:G16"/>
    <mergeCell ref="M14:M16"/>
  </mergeCells>
  <phoneticPr fontId="128" type="noConversion"/>
  <conditionalFormatting sqref="A2">
    <cfRule type="cellIs" dxfId="930" priority="1" operator="equal">
      <formula>""</formula>
    </cfRule>
  </conditionalFormatting>
  <pageMargins left="0.7" right="0.7" top="0.75" bottom="0.75" header="0.3" footer="0.3"/>
  <pageSetup scale="36" orientation="portrait" r:id="rId1"/>
  <headerFooter>
    <oddHeader>&amp;L&amp;G</oddHeader>
    <oddFooter xml:space="preserve">&amp;LQUAL TM 0027-01 PPAP PACKAGE&amp;R
Printed on: &amp;D
</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Q53"/>
  <sheetViews>
    <sheetView showGridLines="0" zoomScale="60" zoomScaleNormal="60" workbookViewId="0">
      <selection activeCell="AM40" sqref="AM40"/>
    </sheetView>
  </sheetViews>
  <sheetFormatPr defaultColWidth="9.1796875" defaultRowHeight="12.5"/>
  <cols>
    <col min="1" max="1" width="8.81640625" style="1628" customWidth="1"/>
    <col min="2" max="2" width="29.453125" style="1628" customWidth="1"/>
    <col min="3" max="3" width="10.1796875" style="1628" customWidth="1"/>
    <col min="4" max="4" width="7.81640625" style="1628" bestFit="1" customWidth="1"/>
    <col min="5" max="5" width="8.81640625" style="1628" bestFit="1" customWidth="1"/>
    <col min="6" max="6" width="6.453125" style="1628" bestFit="1" customWidth="1"/>
    <col min="7" max="7" width="8" style="1628" bestFit="1" customWidth="1"/>
    <col min="8" max="8" width="9.81640625" style="1628" customWidth="1"/>
    <col min="9" max="9" width="8" style="1628" customWidth="1"/>
    <col min="10" max="10" width="12.54296875" style="1628" bestFit="1" customWidth="1"/>
    <col min="11" max="11" width="13.81640625" style="1628" customWidth="1"/>
    <col min="12" max="12" width="14.26953125" style="1628" customWidth="1"/>
    <col min="13" max="13" width="13.54296875" style="1628" customWidth="1"/>
    <col min="14" max="14" width="14" style="1628" customWidth="1"/>
    <col min="15" max="15" width="11.26953125" style="1628" customWidth="1"/>
    <col min="16" max="16" width="13.453125" style="1628" customWidth="1"/>
    <col min="17" max="17" width="13" style="1628" customWidth="1"/>
    <col min="18" max="18" width="12.7265625" style="1628" customWidth="1"/>
    <col min="19" max="19" width="11.26953125" style="1628" customWidth="1"/>
    <col min="20" max="20" width="9.1796875" style="1628"/>
    <col min="21" max="21" width="9.54296875" style="1628" customWidth="1"/>
    <col min="22" max="22" width="11.453125" style="1628" customWidth="1"/>
    <col min="23" max="23" width="10.54296875" style="1628" customWidth="1"/>
    <col min="24" max="24" width="9.81640625" style="1628" customWidth="1"/>
    <col min="25" max="25" width="9.1796875" style="1628"/>
    <col min="26" max="26" width="1.54296875" style="1628" customWidth="1"/>
    <col min="27" max="27" width="12.54296875" style="1628" customWidth="1"/>
    <col min="28" max="28" width="12.1796875" style="1628" customWidth="1"/>
    <col min="29" max="30" width="10.26953125" style="1628" customWidth="1"/>
    <col min="31" max="31" width="12.1796875" style="1628" customWidth="1"/>
    <col min="32" max="32" width="12.453125" style="1628" customWidth="1"/>
    <col min="33" max="33" width="11.26953125" style="1628" bestFit="1" customWidth="1"/>
    <col min="34" max="34" width="9.1796875" style="1628" hidden="1" customWidth="1"/>
    <col min="35" max="35" width="1.54296875" style="1628" customWidth="1"/>
    <col min="36" max="36" width="10.453125" style="1628" customWidth="1"/>
    <col min="37" max="37" width="13.1796875" style="1628" customWidth="1"/>
    <col min="38" max="38" width="11.453125" style="1628" customWidth="1"/>
    <col min="39" max="39" width="12.54296875" style="1628" bestFit="1" customWidth="1"/>
    <col min="40" max="40" width="1.54296875" style="1628" customWidth="1"/>
    <col min="41" max="41" width="1" style="1628" customWidth="1"/>
    <col min="42" max="16384" width="9.1796875" style="1628"/>
  </cols>
  <sheetData>
    <row r="1" spans="1:43" ht="8.25" customHeight="1" thickBot="1">
      <c r="A1" s="1633"/>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1634"/>
      <c r="AO1" s="1635"/>
    </row>
    <row r="2" spans="1:43" ht="18.75" customHeight="1" thickBot="1">
      <c r="B2" s="1636"/>
      <c r="C2" s="1636"/>
      <c r="D2" s="1637"/>
      <c r="E2" s="1638"/>
      <c r="F2" s="1818"/>
      <c r="G2" s="1818"/>
      <c r="H2" s="1818"/>
      <c r="I2" s="1639"/>
      <c r="J2" s="1639"/>
      <c r="K2" s="1639"/>
      <c r="L2" s="1639"/>
      <c r="M2" s="1639"/>
      <c r="N2" s="1639"/>
      <c r="O2" s="1640"/>
      <c r="P2" s="1641"/>
      <c r="Q2" s="2661" t="s">
        <v>1103</v>
      </c>
      <c r="R2" s="2662"/>
      <c r="S2" s="2662"/>
      <c r="T2" s="2662"/>
      <c r="U2" s="2662"/>
      <c r="V2" s="2662"/>
      <c r="W2" s="2662"/>
      <c r="X2" s="2662"/>
      <c r="Y2" s="2662"/>
      <c r="Z2" s="2662"/>
      <c r="AA2" s="2662"/>
      <c r="AB2" s="2662"/>
      <c r="AC2" s="2662"/>
      <c r="AD2" s="2662"/>
      <c r="AE2" s="2662"/>
      <c r="AF2" s="2662"/>
      <c r="AG2" s="2663"/>
      <c r="AH2" s="1642"/>
      <c r="AI2" s="1643"/>
      <c r="AJ2" s="1643"/>
      <c r="AK2" s="1643"/>
      <c r="AL2" s="1636"/>
      <c r="AM2" s="1636"/>
      <c r="AN2" s="1636"/>
      <c r="AO2" s="1644"/>
    </row>
    <row r="3" spans="1:43" ht="13">
      <c r="A3" s="2670" t="s">
        <v>321</v>
      </c>
      <c r="B3" s="2671"/>
      <c r="C3" s="2672"/>
      <c r="D3" s="2673"/>
      <c r="E3" s="2673"/>
      <c r="F3" s="2673"/>
      <c r="G3" s="2674"/>
      <c r="H3" s="1645"/>
      <c r="I3" s="2675" t="str">
        <f>IF(C7="Increased demand","Trane Technologies increased demand volume", "Trane Technologies annual quoted volume")</f>
        <v>Trane Technologies annual quoted volume</v>
      </c>
      <c r="J3" s="2676"/>
      <c r="K3" s="2676"/>
      <c r="L3" s="2676"/>
      <c r="M3" s="2677"/>
      <c r="N3" s="2678"/>
      <c r="O3" s="2679"/>
      <c r="P3" s="1646"/>
      <c r="Q3" s="2664"/>
      <c r="R3" s="2665"/>
      <c r="S3" s="2665"/>
      <c r="T3" s="2665"/>
      <c r="U3" s="2665"/>
      <c r="V3" s="2665"/>
      <c r="W3" s="2665"/>
      <c r="X3" s="2665"/>
      <c r="Y3" s="2665"/>
      <c r="Z3" s="2665"/>
      <c r="AA3" s="2665"/>
      <c r="AB3" s="2665"/>
      <c r="AC3" s="2665"/>
      <c r="AD3" s="2665"/>
      <c r="AE3" s="2665"/>
      <c r="AF3" s="2665"/>
      <c r="AG3" s="2666"/>
      <c r="AH3" s="1647"/>
      <c r="AI3" s="1647"/>
      <c r="AJ3" s="1647"/>
      <c r="AK3" s="1647"/>
      <c r="AL3" s="1648"/>
      <c r="AM3" s="1648"/>
      <c r="AN3" s="1648"/>
      <c r="AO3" s="1649"/>
    </row>
    <row r="4" spans="1:43" ht="13">
      <c r="A4" s="2651" t="s">
        <v>959</v>
      </c>
      <c r="B4" s="2652"/>
      <c r="C4" s="2653"/>
      <c r="D4" s="2654"/>
      <c r="E4" s="2654"/>
      <c r="F4" s="2654"/>
      <c r="G4" s="2655"/>
      <c r="H4" s="1645"/>
      <c r="I4" s="2680" t="str">
        <f>IF(C7="Increased demand","Monitoring period increased demand","Production weeks / year (at supplier)")</f>
        <v>Production weeks / year (at supplier)</v>
      </c>
      <c r="J4" s="2681"/>
      <c r="K4" s="2681"/>
      <c r="L4" s="2681"/>
      <c r="M4" s="2682"/>
      <c r="N4" s="2653"/>
      <c r="O4" s="2683"/>
      <c r="P4" s="1820"/>
      <c r="Q4" s="2664"/>
      <c r="R4" s="2665"/>
      <c r="S4" s="2665"/>
      <c r="T4" s="2665"/>
      <c r="U4" s="2665"/>
      <c r="V4" s="2665"/>
      <c r="W4" s="2665"/>
      <c r="X4" s="2665"/>
      <c r="Y4" s="2665"/>
      <c r="Z4" s="2665"/>
      <c r="AA4" s="2665"/>
      <c r="AB4" s="2665"/>
      <c r="AC4" s="2665"/>
      <c r="AD4" s="2665"/>
      <c r="AE4" s="2665"/>
      <c r="AF4" s="2665"/>
      <c r="AG4" s="2666"/>
      <c r="AH4" s="1650"/>
      <c r="AI4" s="1651"/>
      <c r="AJ4" s="1651"/>
      <c r="AK4" s="2686"/>
      <c r="AL4" s="1648"/>
      <c r="AM4" s="1648"/>
      <c r="AN4" s="1648"/>
      <c r="AO4" s="1649"/>
    </row>
    <row r="5" spans="1:43" ht="13">
      <c r="A5" s="2651" t="s">
        <v>1</v>
      </c>
      <c r="B5" s="2652"/>
      <c r="C5" s="2653"/>
      <c r="D5" s="2654"/>
      <c r="E5" s="2654"/>
      <c r="F5" s="2654"/>
      <c r="G5" s="2655"/>
      <c r="H5" s="1645"/>
      <c r="I5" s="2687" t="s">
        <v>1366</v>
      </c>
      <c r="J5" s="2688"/>
      <c r="K5" s="2688"/>
      <c r="L5" s="2688"/>
      <c r="M5" s="2689"/>
      <c r="N5" s="2690" t="str">
        <f>IF(N4="","",N3/N4)</f>
        <v/>
      </c>
      <c r="O5" s="2691"/>
      <c r="P5" s="1820"/>
      <c r="Q5" s="2664"/>
      <c r="R5" s="2665"/>
      <c r="S5" s="2665"/>
      <c r="T5" s="2665"/>
      <c r="U5" s="2665"/>
      <c r="V5" s="2665"/>
      <c r="W5" s="2665"/>
      <c r="X5" s="2665"/>
      <c r="Y5" s="2665"/>
      <c r="Z5" s="2665"/>
      <c r="AA5" s="2665"/>
      <c r="AB5" s="2665"/>
      <c r="AC5" s="2665"/>
      <c r="AD5" s="2665"/>
      <c r="AE5" s="2665"/>
      <c r="AF5" s="2665"/>
      <c r="AG5" s="2666"/>
      <c r="AH5" s="1651"/>
      <c r="AI5" s="1651"/>
      <c r="AJ5" s="1651"/>
      <c r="AK5" s="2686"/>
      <c r="AL5" s="1648"/>
      <c r="AM5" s="1648"/>
      <c r="AN5" s="1648"/>
      <c r="AO5" s="1649"/>
    </row>
    <row r="6" spans="1:43" ht="13">
      <c r="A6" s="2651" t="s">
        <v>960</v>
      </c>
      <c r="B6" s="2652"/>
      <c r="C6" s="2653"/>
      <c r="D6" s="2654"/>
      <c r="E6" s="2654"/>
      <c r="F6" s="2654"/>
      <c r="G6" s="2655"/>
      <c r="H6" s="1645"/>
      <c r="I6" s="2656" t="s">
        <v>1104</v>
      </c>
      <c r="J6" s="2657"/>
      <c r="K6" s="2657"/>
      <c r="L6" s="2657"/>
      <c r="M6" s="2658"/>
      <c r="N6" s="2659"/>
      <c r="O6" s="2660"/>
      <c r="P6" s="1819"/>
      <c r="Q6" s="2664"/>
      <c r="R6" s="2665"/>
      <c r="S6" s="2665"/>
      <c r="T6" s="2665"/>
      <c r="U6" s="2665"/>
      <c r="V6" s="2665"/>
      <c r="W6" s="2665"/>
      <c r="X6" s="2665"/>
      <c r="Y6" s="2665"/>
      <c r="Z6" s="2665"/>
      <c r="AA6" s="2665"/>
      <c r="AB6" s="2665"/>
      <c r="AC6" s="2665"/>
      <c r="AD6" s="2665"/>
      <c r="AE6" s="2665"/>
      <c r="AF6" s="2665"/>
      <c r="AG6" s="2666"/>
      <c r="AH6" s="1650"/>
      <c r="AI6" s="1651"/>
      <c r="AJ6" s="1651"/>
      <c r="AK6" s="1938"/>
      <c r="AL6" s="1651"/>
      <c r="AM6" s="1651"/>
      <c r="AN6" s="1651"/>
      <c r="AO6" s="1649"/>
    </row>
    <row r="7" spans="1:43" ht="13.5" thickBot="1">
      <c r="A7" s="2684" t="s">
        <v>961</v>
      </c>
      <c r="B7" s="2685"/>
      <c r="C7" s="2716"/>
      <c r="D7" s="2717"/>
      <c r="E7" s="2717"/>
      <c r="F7" s="2717"/>
      <c r="G7" s="2718"/>
      <c r="H7" s="1645"/>
      <c r="I7" s="1652" t="s">
        <v>962</v>
      </c>
      <c r="J7" s="1653"/>
      <c r="K7" s="1653"/>
      <c r="L7" s="1653"/>
      <c r="M7" s="1653"/>
      <c r="N7" s="2719"/>
      <c r="O7" s="2720"/>
      <c r="P7" s="1820"/>
      <c r="Q7" s="2667"/>
      <c r="R7" s="2668"/>
      <c r="S7" s="2668"/>
      <c r="T7" s="2668"/>
      <c r="U7" s="2668"/>
      <c r="V7" s="2668"/>
      <c r="W7" s="2668"/>
      <c r="X7" s="2668"/>
      <c r="Y7" s="2668"/>
      <c r="Z7" s="2668"/>
      <c r="AA7" s="2668"/>
      <c r="AB7" s="2668"/>
      <c r="AC7" s="2668"/>
      <c r="AD7" s="2668"/>
      <c r="AE7" s="2668"/>
      <c r="AF7" s="2668"/>
      <c r="AG7" s="2669"/>
      <c r="AH7" s="1650"/>
      <c r="AI7" s="1651"/>
      <c r="AJ7" s="1651"/>
      <c r="AK7" s="1938"/>
      <c r="AL7" s="1651"/>
      <c r="AM7" s="1651"/>
      <c r="AN7" s="1651"/>
      <c r="AO7" s="1649"/>
    </row>
    <row r="8" spans="1:43" ht="13.5" thickBot="1">
      <c r="A8" s="1654"/>
      <c r="B8" s="1820"/>
      <c r="C8" s="1651"/>
      <c r="D8" s="1651"/>
      <c r="E8" s="1651"/>
      <c r="F8" s="1651"/>
      <c r="G8" s="1651"/>
      <c r="H8" s="1651"/>
      <c r="I8" s="1650"/>
      <c r="J8" s="1651"/>
      <c r="K8" s="1651"/>
      <c r="L8" s="1651"/>
      <c r="M8" s="1651"/>
      <c r="N8" s="1651"/>
      <c r="O8" s="1820"/>
      <c r="P8" s="1820"/>
      <c r="Q8" s="1820"/>
      <c r="R8" s="1820"/>
      <c r="S8" s="1820"/>
      <c r="T8" s="1820"/>
      <c r="U8" s="1820"/>
      <c r="V8" s="1820"/>
      <c r="W8" s="1820"/>
      <c r="X8" s="1820"/>
      <c r="Y8" s="1820"/>
      <c r="Z8" s="1820"/>
      <c r="AA8" s="1820"/>
      <c r="AB8" s="1820"/>
      <c r="AC8" s="1820"/>
      <c r="AD8" s="1820"/>
      <c r="AE8" s="1820"/>
      <c r="AF8" s="1820"/>
      <c r="AG8" s="1820"/>
      <c r="AH8" s="1650"/>
      <c r="AI8" s="1651"/>
      <c r="AJ8" s="1651"/>
      <c r="AK8" s="1822"/>
      <c r="AL8" s="1651"/>
      <c r="AM8" s="1651"/>
      <c r="AN8" s="1651"/>
      <c r="AO8" s="1649"/>
    </row>
    <row r="9" spans="1:43" ht="17.25" customHeight="1" thickBot="1">
      <c r="A9" s="1655"/>
      <c r="B9" s="2721" t="s">
        <v>1056</v>
      </c>
      <c r="C9" s="2722"/>
      <c r="D9" s="2722"/>
      <c r="E9" s="2722"/>
      <c r="F9" s="2722"/>
      <c r="G9" s="2722"/>
      <c r="H9" s="2722"/>
      <c r="I9" s="2722"/>
      <c r="J9" s="2722"/>
      <c r="K9" s="2722"/>
      <c r="L9" s="2722"/>
      <c r="M9" s="2722"/>
      <c r="N9" s="2722"/>
      <c r="O9" s="2722"/>
      <c r="P9" s="2722"/>
      <c r="Q9" s="2722"/>
      <c r="R9" s="2722"/>
      <c r="S9" s="2722"/>
      <c r="T9" s="2722"/>
      <c r="U9" s="2722"/>
      <c r="V9" s="2722"/>
      <c r="W9" s="2722"/>
      <c r="X9" s="2722"/>
      <c r="Y9" s="2723"/>
      <c r="Z9" s="1656"/>
      <c r="AA9" s="2722" t="s">
        <v>1105</v>
      </c>
      <c r="AB9" s="2724"/>
      <c r="AC9" s="2724"/>
      <c r="AD9" s="2724"/>
      <c r="AE9" s="2724"/>
      <c r="AF9" s="2724"/>
      <c r="AG9" s="2724"/>
      <c r="AH9" s="2724"/>
      <c r="AI9" s="2724"/>
      <c r="AJ9" s="2724"/>
      <c r="AK9" s="2724"/>
      <c r="AL9" s="2724"/>
      <c r="AM9" s="2724"/>
      <c r="AN9" s="1657"/>
      <c r="AO9" s="1649"/>
    </row>
    <row r="10" spans="1:43" ht="17.25" customHeight="1" thickBot="1">
      <c r="A10" s="1658"/>
      <c r="B10" s="1659"/>
      <c r="C10" s="1660"/>
      <c r="D10" s="1660"/>
      <c r="E10" s="1660"/>
      <c r="F10" s="1660"/>
      <c r="G10" s="1660"/>
      <c r="H10" s="1660"/>
      <c r="I10" s="1660"/>
      <c r="J10" s="1660"/>
      <c r="K10" s="1660"/>
      <c r="L10" s="1660"/>
      <c r="M10" s="1660"/>
      <c r="N10" s="1660"/>
      <c r="O10" s="1661"/>
      <c r="P10" s="1661"/>
      <c r="Q10" s="1661"/>
      <c r="R10" s="1661"/>
      <c r="S10" s="1661"/>
      <c r="T10" s="1661"/>
      <c r="U10" s="1661"/>
      <c r="V10" s="1661"/>
      <c r="W10" s="1661"/>
      <c r="X10" s="1661"/>
      <c r="Y10" s="1661"/>
      <c r="Z10" s="1656"/>
      <c r="AA10" s="2725" t="s">
        <v>1106</v>
      </c>
      <c r="AB10" s="2726"/>
      <c r="AC10" s="1662"/>
      <c r="AD10" s="2727" t="s">
        <v>1107</v>
      </c>
      <c r="AE10" s="2727"/>
      <c r="AF10" s="2727"/>
      <c r="AG10" s="1824"/>
      <c r="AH10" s="1824"/>
      <c r="AI10" s="1824"/>
      <c r="AJ10" s="1824"/>
      <c r="AK10" s="1821"/>
      <c r="AL10" s="1824"/>
      <c r="AM10" s="1824"/>
      <c r="AN10" s="1657"/>
      <c r="AO10" s="1649"/>
    </row>
    <row r="11" spans="1:43" ht="63" thickBot="1">
      <c r="A11" s="1663" t="s">
        <v>1108</v>
      </c>
      <c r="B11" s="1664" t="s">
        <v>1057</v>
      </c>
      <c r="C11" s="1664" t="s">
        <v>963</v>
      </c>
      <c r="D11" s="1664" t="s">
        <v>964</v>
      </c>
      <c r="E11" s="1664" t="s">
        <v>965</v>
      </c>
      <c r="F11" s="1664" t="s">
        <v>966</v>
      </c>
      <c r="G11" s="1664" t="s">
        <v>967</v>
      </c>
      <c r="H11" s="1664" t="s">
        <v>1058</v>
      </c>
      <c r="I11" s="1664" t="s">
        <v>968</v>
      </c>
      <c r="J11" s="1664" t="s">
        <v>969</v>
      </c>
      <c r="K11" s="1664" t="s">
        <v>991</v>
      </c>
      <c r="L11" s="1664" t="s">
        <v>1109</v>
      </c>
      <c r="M11" s="1664" t="s">
        <v>971</v>
      </c>
      <c r="N11" s="1664" t="s">
        <v>972</v>
      </c>
      <c r="O11" s="1665" t="s">
        <v>973</v>
      </c>
      <c r="P11" s="1665" t="s">
        <v>1419</v>
      </c>
      <c r="Q11" s="1665" t="s">
        <v>1059</v>
      </c>
      <c r="R11" s="1665" t="s">
        <v>974</v>
      </c>
      <c r="S11" s="1665" t="s">
        <v>975</v>
      </c>
      <c r="T11" s="1665" t="s">
        <v>976</v>
      </c>
      <c r="U11" s="1665" t="s">
        <v>1110</v>
      </c>
      <c r="V11" s="1665" t="s">
        <v>977</v>
      </c>
      <c r="W11" s="1665" t="s">
        <v>978</v>
      </c>
      <c r="X11" s="1665" t="s">
        <v>979</v>
      </c>
      <c r="Y11" s="1665" t="s">
        <v>980</v>
      </c>
      <c r="Z11" s="1666"/>
      <c r="AA11" s="1667" t="s">
        <v>1111</v>
      </c>
      <c r="AB11" s="1667" t="s">
        <v>1112</v>
      </c>
      <c r="AC11" s="1668" t="s">
        <v>1113</v>
      </c>
      <c r="AD11" s="1669" t="s">
        <v>1060</v>
      </c>
      <c r="AE11" s="1669" t="s">
        <v>1114</v>
      </c>
      <c r="AF11" s="1669" t="s">
        <v>1115</v>
      </c>
      <c r="AG11" s="1665" t="s">
        <v>983</v>
      </c>
      <c r="AH11" s="1665" t="s">
        <v>1116</v>
      </c>
      <c r="AI11" s="1670"/>
      <c r="AJ11" s="1665" t="s">
        <v>1061</v>
      </c>
      <c r="AK11" s="1671" t="s">
        <v>984</v>
      </c>
      <c r="AL11" s="1672" t="s">
        <v>985</v>
      </c>
      <c r="AM11" s="1673" t="s">
        <v>1117</v>
      </c>
      <c r="AN11" s="1674"/>
      <c r="AO11" s="1675"/>
      <c r="AP11" s="1676"/>
      <c r="AQ11" s="1676"/>
    </row>
    <row r="12" spans="1:43" ht="13">
      <c r="A12" s="1677">
        <v>1</v>
      </c>
      <c r="B12" s="1678"/>
      <c r="C12" s="1679"/>
      <c r="D12" s="1679"/>
      <c r="E12" s="1680"/>
      <c r="F12" s="1680"/>
      <c r="G12" s="1680"/>
      <c r="H12" s="1680"/>
      <c r="I12" s="1681" t="str">
        <f>IF(D12="","",D12*E12*F12*G12*H12)</f>
        <v/>
      </c>
      <c r="J12" s="1681" t="str">
        <f>IF(E12="","",D12*E12*60*H12)</f>
        <v/>
      </c>
      <c r="K12" s="1680"/>
      <c r="L12" s="1680"/>
      <c r="M12" s="1680"/>
      <c r="N12" s="1680"/>
      <c r="O12" s="1681" t="str">
        <f>IF(J12="","",(J12-(K12*E12)-L12-M12-N12))</f>
        <v/>
      </c>
      <c r="P12" s="1682"/>
      <c r="Q12" s="1683"/>
      <c r="R12" s="1681" t="str">
        <f>IF(O12="","",O12-Q12-P12)</f>
        <v/>
      </c>
      <c r="S12" s="1680"/>
      <c r="T12" s="1684"/>
      <c r="U12" s="1680"/>
      <c r="V12" s="1681" t="str">
        <f t="shared" ref="V12:V36" si="0">IF(U12="","",((U12/100)*S12)-((T12/100)*S12))</f>
        <v/>
      </c>
      <c r="W12" s="1681" t="str">
        <f t="shared" ref="W12:W36" si="1">IF(V12="","",(V12*((R12/60)*F12*G12)))</f>
        <v/>
      </c>
      <c r="X12" s="1685" t="str">
        <f t="shared" ref="X12:X36" si="2">IF(W12="","",(N$3/W12))</f>
        <v/>
      </c>
      <c r="Y12" s="1681" t="str">
        <f t="shared" ref="Y12:Y36" si="3">IF(X12="","",IF(X12=0,"N/A",IF(X12&gt;1,"H", IF(X12&lt;0.9,"L","M"))))</f>
        <v/>
      </c>
      <c r="Z12" s="1686"/>
      <c r="AA12" s="1680"/>
      <c r="AB12" s="1680"/>
      <c r="AC12" s="1680"/>
      <c r="AD12" s="1680"/>
      <c r="AE12" s="1680"/>
      <c r="AF12" s="1680"/>
      <c r="AG12" s="1687" t="str">
        <f t="shared" ref="AG12:AG36" si="4">IF(AE12="","",IF(AE12=0,1,(AF12/AE12)))</f>
        <v/>
      </c>
      <c r="AH12" s="1687">
        <f>IFERROR(IF(#REF!="","",(AF12/#REF!)),0)</f>
        <v>0</v>
      </c>
      <c r="AI12" s="1688"/>
      <c r="AJ12" s="1689" t="str">
        <f>IF(AE12="","",AE12-AF12)</f>
        <v/>
      </c>
      <c r="AK12" s="1690" t="str">
        <f>IF(AND(AA12&lt;&gt;"",Y12="L"),(3600/AC12-((3600/AC12*(100-AA12)/100)+(3600/AC12*AB12/100))),IF(AD12="","",(3600/AC12*(1-AG12)-AD12/AC12)))</f>
        <v/>
      </c>
      <c r="AL12" s="1852" t="str">
        <f t="shared" ref="AL12:AL36" si="5">IF(AK12="","",((N$3/(AK12*((R12/60)*F12*G12)))))</f>
        <v/>
      </c>
      <c r="AM12" s="1692" t="str">
        <f>IF(AL12="","",IF(AL12=0,"N/A",IF(AL12&gt;1,"Fail",IF(AL12&lt;0.9,"Pass","At Risk"))))</f>
        <v/>
      </c>
      <c r="AN12" s="1693"/>
      <c r="AO12" s="1649"/>
    </row>
    <row r="13" spans="1:43" ht="13">
      <c r="A13" s="1694">
        <v>2</v>
      </c>
      <c r="B13" s="1695"/>
      <c r="C13" s="1679"/>
      <c r="D13" s="1679"/>
      <c r="E13" s="1696"/>
      <c r="F13" s="1696"/>
      <c r="G13" s="1680"/>
      <c r="H13" s="1680"/>
      <c r="I13" s="1681" t="str">
        <f t="shared" ref="I13:I36" si="6">IF(D13="","",D13*E13*F13*G13*H13)</f>
        <v/>
      </c>
      <c r="J13" s="1681" t="str">
        <f t="shared" ref="J13:J36" si="7">IF(E13="","",D13*E13*60*H13)</f>
        <v/>
      </c>
      <c r="K13" s="1696"/>
      <c r="L13" s="1696"/>
      <c r="M13" s="1680"/>
      <c r="N13" s="1696"/>
      <c r="O13" s="1681" t="str">
        <f t="shared" ref="O13:O36" si="8">IF(J13="","",(J13-(K13*E13)-L13-M13-N13))</f>
        <v/>
      </c>
      <c r="P13" s="1682"/>
      <c r="Q13" s="1697"/>
      <c r="R13" s="1681" t="str">
        <f t="shared" ref="R13:R36" si="9">IF(O13="","",O13-Q13-P13)</f>
        <v/>
      </c>
      <c r="S13" s="1696"/>
      <c r="T13" s="1698"/>
      <c r="U13" s="1696"/>
      <c r="V13" s="1681" t="str">
        <f t="shared" si="0"/>
        <v/>
      </c>
      <c r="W13" s="1681" t="str">
        <f t="shared" si="1"/>
        <v/>
      </c>
      <c r="X13" s="1685" t="str">
        <f t="shared" si="2"/>
        <v/>
      </c>
      <c r="Y13" s="1681" t="str">
        <f t="shared" si="3"/>
        <v/>
      </c>
      <c r="Z13" s="1699"/>
      <c r="AA13" s="1680"/>
      <c r="AB13" s="1680"/>
      <c r="AC13" s="1680"/>
      <c r="AD13" s="1680"/>
      <c r="AE13" s="1680"/>
      <c r="AF13" s="1680"/>
      <c r="AG13" s="1687" t="str">
        <f t="shared" si="4"/>
        <v/>
      </c>
      <c r="AH13" s="1687">
        <f>IFERROR(IF(#REF!="","",(AF13/#REF!)),0)</f>
        <v>0</v>
      </c>
      <c r="AI13" s="1700"/>
      <c r="AJ13" s="1701" t="str">
        <f t="shared" ref="AJ13:AJ36" si="10">IF(AE13="","",AE13-AF13)</f>
        <v/>
      </c>
      <c r="AK13" s="1853" t="str">
        <f t="shared" ref="AK13:AK36" si="11">IF(AND(AA13&lt;&gt;"",Y13="L"),(3600/AC13-((3600/AC13*(100-AA13)/100)+(3600/AC13*AB13/100))),IF(AD13="","",(3600/AC13*(1-AG13)-AD13/AC13)))</f>
        <v/>
      </c>
      <c r="AL13" s="1854" t="str">
        <f t="shared" si="5"/>
        <v/>
      </c>
      <c r="AM13" s="1702" t="str">
        <f t="shared" ref="AM13:AM36" si="12">IF(AL13="","",IF(AL13=0,"N/A",IF(AL13&gt;1,"Fail",IF(AL13&lt;0.9,"Pass","At Risk"))))</f>
        <v/>
      </c>
      <c r="AN13" s="1703"/>
      <c r="AO13" s="1649"/>
    </row>
    <row r="14" spans="1:43" ht="13">
      <c r="A14" s="1694">
        <v>3</v>
      </c>
      <c r="B14" s="1678"/>
      <c r="C14" s="1679"/>
      <c r="D14" s="1679"/>
      <c r="E14" s="1696"/>
      <c r="F14" s="1696"/>
      <c r="G14" s="1680"/>
      <c r="H14" s="1680"/>
      <c r="I14" s="1681" t="str">
        <f t="shared" si="6"/>
        <v/>
      </c>
      <c r="J14" s="1681" t="str">
        <f t="shared" si="7"/>
        <v/>
      </c>
      <c r="K14" s="1696"/>
      <c r="L14" s="1696"/>
      <c r="M14" s="1680"/>
      <c r="N14" s="1696"/>
      <c r="O14" s="1681" t="str">
        <f t="shared" si="8"/>
        <v/>
      </c>
      <c r="P14" s="1682"/>
      <c r="Q14" s="1697"/>
      <c r="R14" s="1681" t="str">
        <f t="shared" si="9"/>
        <v/>
      </c>
      <c r="S14" s="1696"/>
      <c r="T14" s="1698"/>
      <c r="U14" s="1696"/>
      <c r="V14" s="1681" t="str">
        <f t="shared" si="0"/>
        <v/>
      </c>
      <c r="W14" s="1681" t="str">
        <f t="shared" si="1"/>
        <v/>
      </c>
      <c r="X14" s="1685" t="str">
        <f t="shared" si="2"/>
        <v/>
      </c>
      <c r="Y14" s="1681" t="str">
        <f t="shared" si="3"/>
        <v/>
      </c>
      <c r="Z14" s="1699"/>
      <c r="AA14" s="1680"/>
      <c r="AB14" s="1680"/>
      <c r="AC14" s="1680"/>
      <c r="AD14" s="1680"/>
      <c r="AE14" s="1680"/>
      <c r="AF14" s="1680"/>
      <c r="AG14" s="1687" t="str">
        <f t="shared" si="4"/>
        <v/>
      </c>
      <c r="AH14" s="1687">
        <f>IFERROR(IF(#REF!="","",(AF14/#REF!)),0)</f>
        <v>0</v>
      </c>
      <c r="AI14" s="1700"/>
      <c r="AJ14" s="1701" t="str">
        <f t="shared" si="10"/>
        <v/>
      </c>
      <c r="AK14" s="1853" t="str">
        <f t="shared" si="11"/>
        <v/>
      </c>
      <c r="AL14" s="1854" t="str">
        <f t="shared" si="5"/>
        <v/>
      </c>
      <c r="AM14" s="1702" t="str">
        <f t="shared" si="12"/>
        <v/>
      </c>
      <c r="AN14" s="1703"/>
      <c r="AO14" s="1649"/>
    </row>
    <row r="15" spans="1:43" ht="13">
      <c r="A15" s="1694">
        <v>4</v>
      </c>
      <c r="B15" s="1695"/>
      <c r="C15" s="1679"/>
      <c r="D15" s="1679"/>
      <c r="E15" s="1696"/>
      <c r="F15" s="1696"/>
      <c r="G15" s="1680"/>
      <c r="H15" s="1680"/>
      <c r="I15" s="1681" t="str">
        <f t="shared" si="6"/>
        <v/>
      </c>
      <c r="J15" s="1681" t="str">
        <f t="shared" si="7"/>
        <v/>
      </c>
      <c r="K15" s="1696"/>
      <c r="L15" s="1696"/>
      <c r="M15" s="1680"/>
      <c r="N15" s="1696"/>
      <c r="O15" s="1681" t="str">
        <f t="shared" si="8"/>
        <v/>
      </c>
      <c r="P15" s="1682"/>
      <c r="Q15" s="1697"/>
      <c r="R15" s="1681" t="str">
        <f t="shared" si="9"/>
        <v/>
      </c>
      <c r="S15" s="1696"/>
      <c r="T15" s="1698"/>
      <c r="U15" s="1696"/>
      <c r="V15" s="1681" t="str">
        <f t="shared" si="0"/>
        <v/>
      </c>
      <c r="W15" s="1681" t="str">
        <f t="shared" si="1"/>
        <v/>
      </c>
      <c r="X15" s="1685" t="str">
        <f t="shared" si="2"/>
        <v/>
      </c>
      <c r="Y15" s="1681" t="str">
        <f t="shared" si="3"/>
        <v/>
      </c>
      <c r="Z15" s="1699"/>
      <c r="AA15" s="1680"/>
      <c r="AB15" s="1680"/>
      <c r="AC15" s="1680"/>
      <c r="AD15" s="1680"/>
      <c r="AE15" s="1680"/>
      <c r="AF15" s="1680"/>
      <c r="AG15" s="1687" t="str">
        <f t="shared" si="4"/>
        <v/>
      </c>
      <c r="AH15" s="1687">
        <f>IFERROR(IF(#REF!="","",(AF15/#REF!)),0)</f>
        <v>0</v>
      </c>
      <c r="AI15" s="1700"/>
      <c r="AJ15" s="1701" t="str">
        <f t="shared" si="10"/>
        <v/>
      </c>
      <c r="AK15" s="1853" t="str">
        <f t="shared" si="11"/>
        <v/>
      </c>
      <c r="AL15" s="1854" t="str">
        <f t="shared" si="5"/>
        <v/>
      </c>
      <c r="AM15" s="1702" t="str">
        <f t="shared" si="12"/>
        <v/>
      </c>
      <c r="AN15" s="1703"/>
      <c r="AO15" s="1649"/>
    </row>
    <row r="16" spans="1:43" ht="13">
      <c r="A16" s="1694">
        <v>5</v>
      </c>
      <c r="B16" s="1695"/>
      <c r="C16" s="1679"/>
      <c r="D16" s="1679"/>
      <c r="E16" s="1696"/>
      <c r="F16" s="1696"/>
      <c r="G16" s="1680"/>
      <c r="H16" s="1680"/>
      <c r="I16" s="1681" t="str">
        <f t="shared" si="6"/>
        <v/>
      </c>
      <c r="J16" s="1681" t="str">
        <f t="shared" si="7"/>
        <v/>
      </c>
      <c r="K16" s="1696"/>
      <c r="L16" s="1696"/>
      <c r="M16" s="1680"/>
      <c r="N16" s="1696"/>
      <c r="O16" s="1681" t="str">
        <f t="shared" si="8"/>
        <v/>
      </c>
      <c r="P16" s="1682"/>
      <c r="Q16" s="1697"/>
      <c r="R16" s="1681" t="str">
        <f t="shared" si="9"/>
        <v/>
      </c>
      <c r="S16" s="1696"/>
      <c r="T16" s="1698"/>
      <c r="U16" s="1696"/>
      <c r="V16" s="1681" t="str">
        <f t="shared" si="0"/>
        <v/>
      </c>
      <c r="W16" s="1681" t="str">
        <f t="shared" si="1"/>
        <v/>
      </c>
      <c r="X16" s="1685" t="str">
        <f t="shared" si="2"/>
        <v/>
      </c>
      <c r="Y16" s="1681" t="str">
        <f t="shared" si="3"/>
        <v/>
      </c>
      <c r="Z16" s="1699"/>
      <c r="AA16" s="1680"/>
      <c r="AB16" s="1680"/>
      <c r="AC16" s="1680"/>
      <c r="AD16" s="1680"/>
      <c r="AE16" s="1680"/>
      <c r="AF16" s="1680"/>
      <c r="AG16" s="1687" t="str">
        <f t="shared" si="4"/>
        <v/>
      </c>
      <c r="AH16" s="1687">
        <f>IFERROR(IF(#REF!="","",(AF16/#REF!)),0)</f>
        <v>0</v>
      </c>
      <c r="AI16" s="1700"/>
      <c r="AJ16" s="1701" t="str">
        <f t="shared" si="10"/>
        <v/>
      </c>
      <c r="AK16" s="1853" t="str">
        <f t="shared" si="11"/>
        <v/>
      </c>
      <c r="AL16" s="1854" t="str">
        <f t="shared" si="5"/>
        <v/>
      </c>
      <c r="AM16" s="1702" t="str">
        <f t="shared" si="12"/>
        <v/>
      </c>
      <c r="AN16" s="1703"/>
      <c r="AO16" s="1649"/>
    </row>
    <row r="17" spans="1:41" ht="13">
      <c r="A17" s="1694">
        <v>6</v>
      </c>
      <c r="B17" s="1695"/>
      <c r="C17" s="1679"/>
      <c r="D17" s="1679"/>
      <c r="E17" s="1696"/>
      <c r="F17" s="1696"/>
      <c r="G17" s="1680"/>
      <c r="H17" s="1680"/>
      <c r="I17" s="1681" t="str">
        <f t="shared" si="6"/>
        <v/>
      </c>
      <c r="J17" s="1681" t="str">
        <f t="shared" si="7"/>
        <v/>
      </c>
      <c r="K17" s="1696"/>
      <c r="L17" s="1696"/>
      <c r="M17" s="1680"/>
      <c r="N17" s="1696"/>
      <c r="O17" s="1681" t="str">
        <f t="shared" si="8"/>
        <v/>
      </c>
      <c r="P17" s="1682"/>
      <c r="Q17" s="1697"/>
      <c r="R17" s="1681" t="str">
        <f t="shared" si="9"/>
        <v/>
      </c>
      <c r="S17" s="1696"/>
      <c r="T17" s="1698"/>
      <c r="U17" s="1696"/>
      <c r="V17" s="1681" t="str">
        <f t="shared" si="0"/>
        <v/>
      </c>
      <c r="W17" s="1681" t="str">
        <f t="shared" si="1"/>
        <v/>
      </c>
      <c r="X17" s="1685" t="str">
        <f t="shared" si="2"/>
        <v/>
      </c>
      <c r="Y17" s="1681" t="str">
        <f t="shared" si="3"/>
        <v/>
      </c>
      <c r="Z17" s="1699"/>
      <c r="AA17" s="1680"/>
      <c r="AB17" s="1680"/>
      <c r="AC17" s="1680"/>
      <c r="AD17" s="1680"/>
      <c r="AE17" s="1680"/>
      <c r="AF17" s="1680"/>
      <c r="AG17" s="1687" t="str">
        <f t="shared" si="4"/>
        <v/>
      </c>
      <c r="AH17" s="1687">
        <f>IFERROR(IF(#REF!="","",(AF17/#REF!)),0)</f>
        <v>0</v>
      </c>
      <c r="AI17" s="1700"/>
      <c r="AJ17" s="1701" t="str">
        <f t="shared" si="10"/>
        <v/>
      </c>
      <c r="AK17" s="1853" t="str">
        <f t="shared" si="11"/>
        <v/>
      </c>
      <c r="AL17" s="1854" t="str">
        <f t="shared" si="5"/>
        <v/>
      </c>
      <c r="AM17" s="1702" t="str">
        <f t="shared" si="12"/>
        <v/>
      </c>
      <c r="AN17" s="1703"/>
      <c r="AO17" s="1649"/>
    </row>
    <row r="18" spans="1:41" ht="13">
      <c r="A18" s="1694">
        <v>7</v>
      </c>
      <c r="B18" s="1695"/>
      <c r="C18" s="1679"/>
      <c r="D18" s="1679"/>
      <c r="E18" s="1696"/>
      <c r="F18" s="1696"/>
      <c r="G18" s="1680"/>
      <c r="H18" s="1680"/>
      <c r="I18" s="1681" t="str">
        <f t="shared" si="6"/>
        <v/>
      </c>
      <c r="J18" s="1681" t="str">
        <f t="shared" si="7"/>
        <v/>
      </c>
      <c r="K18" s="1696"/>
      <c r="L18" s="1696"/>
      <c r="M18" s="1680"/>
      <c r="N18" s="1696"/>
      <c r="O18" s="1681" t="str">
        <f t="shared" si="8"/>
        <v/>
      </c>
      <c r="P18" s="1682"/>
      <c r="Q18" s="1697"/>
      <c r="R18" s="1681" t="str">
        <f t="shared" si="9"/>
        <v/>
      </c>
      <c r="S18" s="1696"/>
      <c r="T18" s="1698"/>
      <c r="U18" s="1696"/>
      <c r="V18" s="1681" t="str">
        <f t="shared" si="0"/>
        <v/>
      </c>
      <c r="W18" s="1681" t="str">
        <f t="shared" si="1"/>
        <v/>
      </c>
      <c r="X18" s="1685" t="str">
        <f t="shared" si="2"/>
        <v/>
      </c>
      <c r="Y18" s="1681" t="str">
        <f t="shared" si="3"/>
        <v/>
      </c>
      <c r="Z18" s="1699"/>
      <c r="AA18" s="1680"/>
      <c r="AB18" s="1680"/>
      <c r="AC18" s="1680"/>
      <c r="AD18" s="1680"/>
      <c r="AE18" s="1680"/>
      <c r="AF18" s="1680"/>
      <c r="AG18" s="1687" t="str">
        <f t="shared" si="4"/>
        <v/>
      </c>
      <c r="AH18" s="1687">
        <f>IFERROR(IF(#REF!="","",(AF18/#REF!)),0)</f>
        <v>0</v>
      </c>
      <c r="AI18" s="1700"/>
      <c r="AJ18" s="1701" t="str">
        <f t="shared" si="10"/>
        <v/>
      </c>
      <c r="AK18" s="1853" t="str">
        <f t="shared" si="11"/>
        <v/>
      </c>
      <c r="AL18" s="1854" t="str">
        <f t="shared" si="5"/>
        <v/>
      </c>
      <c r="AM18" s="1702" t="str">
        <f t="shared" si="12"/>
        <v/>
      </c>
      <c r="AN18" s="1703"/>
      <c r="AO18" s="1649"/>
    </row>
    <row r="19" spans="1:41" ht="13">
      <c r="A19" s="1694">
        <v>8</v>
      </c>
      <c r="B19" s="1695"/>
      <c r="C19" s="1679"/>
      <c r="D19" s="1679"/>
      <c r="E19" s="1696"/>
      <c r="F19" s="1696"/>
      <c r="G19" s="1680"/>
      <c r="H19" s="1680"/>
      <c r="I19" s="1681" t="str">
        <f t="shared" si="6"/>
        <v/>
      </c>
      <c r="J19" s="1681" t="str">
        <f t="shared" si="7"/>
        <v/>
      </c>
      <c r="K19" s="1696"/>
      <c r="L19" s="1696"/>
      <c r="M19" s="1680"/>
      <c r="N19" s="1696"/>
      <c r="O19" s="1681" t="str">
        <f t="shared" si="8"/>
        <v/>
      </c>
      <c r="P19" s="1682"/>
      <c r="Q19" s="1697"/>
      <c r="R19" s="1681" t="str">
        <f t="shared" si="9"/>
        <v/>
      </c>
      <c r="S19" s="1696"/>
      <c r="T19" s="1698"/>
      <c r="U19" s="1696"/>
      <c r="V19" s="1681" t="str">
        <f t="shared" si="0"/>
        <v/>
      </c>
      <c r="W19" s="1681" t="str">
        <f t="shared" si="1"/>
        <v/>
      </c>
      <c r="X19" s="1685" t="str">
        <f t="shared" si="2"/>
        <v/>
      </c>
      <c r="Y19" s="1681" t="str">
        <f t="shared" si="3"/>
        <v/>
      </c>
      <c r="Z19" s="1699"/>
      <c r="AA19" s="1680"/>
      <c r="AB19" s="1680"/>
      <c r="AC19" s="1680"/>
      <c r="AD19" s="1680"/>
      <c r="AE19" s="1680"/>
      <c r="AF19" s="1680"/>
      <c r="AG19" s="1687" t="str">
        <f t="shared" si="4"/>
        <v/>
      </c>
      <c r="AH19" s="1687">
        <f>IFERROR(IF(#REF!="","",(AF19/#REF!)),0)</f>
        <v>0</v>
      </c>
      <c r="AI19" s="1700"/>
      <c r="AJ19" s="1701" t="str">
        <f t="shared" si="10"/>
        <v/>
      </c>
      <c r="AK19" s="1853" t="str">
        <f t="shared" si="11"/>
        <v/>
      </c>
      <c r="AL19" s="1854" t="str">
        <f t="shared" si="5"/>
        <v/>
      </c>
      <c r="AM19" s="1702" t="str">
        <f t="shared" si="12"/>
        <v/>
      </c>
      <c r="AN19" s="1703"/>
      <c r="AO19" s="1649"/>
    </row>
    <row r="20" spans="1:41" ht="12" customHeight="1">
      <c r="A20" s="1694">
        <v>9</v>
      </c>
      <c r="B20" s="1695"/>
      <c r="C20" s="1679"/>
      <c r="D20" s="1679"/>
      <c r="E20" s="1696"/>
      <c r="F20" s="1696"/>
      <c r="G20" s="1696"/>
      <c r="H20" s="1680"/>
      <c r="I20" s="1681" t="str">
        <f t="shared" si="6"/>
        <v/>
      </c>
      <c r="J20" s="1681" t="str">
        <f t="shared" si="7"/>
        <v/>
      </c>
      <c r="K20" s="1696"/>
      <c r="L20" s="1696"/>
      <c r="M20" s="1696"/>
      <c r="N20" s="1696"/>
      <c r="O20" s="1681" t="str">
        <f t="shared" si="8"/>
        <v/>
      </c>
      <c r="P20" s="1682"/>
      <c r="Q20" s="1697"/>
      <c r="R20" s="1681" t="str">
        <f t="shared" si="9"/>
        <v/>
      </c>
      <c r="S20" s="1696"/>
      <c r="T20" s="1696"/>
      <c r="U20" s="1696"/>
      <c r="V20" s="1681" t="str">
        <f t="shared" si="0"/>
        <v/>
      </c>
      <c r="W20" s="1681" t="str">
        <f t="shared" si="1"/>
        <v/>
      </c>
      <c r="X20" s="1685" t="str">
        <f t="shared" si="2"/>
        <v/>
      </c>
      <c r="Y20" s="1681" t="str">
        <f t="shared" si="3"/>
        <v/>
      </c>
      <c r="Z20" s="1699"/>
      <c r="AA20" s="1680"/>
      <c r="AB20" s="1680"/>
      <c r="AC20" s="1680"/>
      <c r="AD20" s="1680"/>
      <c r="AE20" s="1680"/>
      <c r="AF20" s="1680"/>
      <c r="AG20" s="1687" t="str">
        <f t="shared" si="4"/>
        <v/>
      </c>
      <c r="AH20" s="1687">
        <f>IFERROR(IF(#REF!="","",(AF20/#REF!)),0)</f>
        <v>0</v>
      </c>
      <c r="AI20" s="1700"/>
      <c r="AJ20" s="1701" t="str">
        <f t="shared" si="10"/>
        <v/>
      </c>
      <c r="AK20" s="1853" t="str">
        <f t="shared" si="11"/>
        <v/>
      </c>
      <c r="AL20" s="1854" t="str">
        <f t="shared" si="5"/>
        <v/>
      </c>
      <c r="AM20" s="1702" t="str">
        <f t="shared" si="12"/>
        <v/>
      </c>
      <c r="AN20" s="1703"/>
      <c r="AO20" s="1649"/>
    </row>
    <row r="21" spans="1:41" ht="13">
      <c r="A21" s="1694">
        <v>10</v>
      </c>
      <c r="B21" s="1695"/>
      <c r="C21" s="1679"/>
      <c r="D21" s="1679"/>
      <c r="E21" s="1696"/>
      <c r="F21" s="1696"/>
      <c r="G21" s="1696"/>
      <c r="H21" s="1680"/>
      <c r="I21" s="1681" t="str">
        <f t="shared" si="6"/>
        <v/>
      </c>
      <c r="J21" s="1681" t="str">
        <f t="shared" si="7"/>
        <v/>
      </c>
      <c r="K21" s="1696"/>
      <c r="L21" s="1696"/>
      <c r="M21" s="1696"/>
      <c r="N21" s="1696"/>
      <c r="O21" s="1681" t="str">
        <f t="shared" si="8"/>
        <v/>
      </c>
      <c r="P21" s="1682"/>
      <c r="Q21" s="1697"/>
      <c r="R21" s="1681" t="str">
        <f t="shared" si="9"/>
        <v/>
      </c>
      <c r="S21" s="1696"/>
      <c r="T21" s="1696"/>
      <c r="U21" s="1696"/>
      <c r="V21" s="1681" t="str">
        <f t="shared" si="0"/>
        <v/>
      </c>
      <c r="W21" s="1681" t="str">
        <f t="shared" si="1"/>
        <v/>
      </c>
      <c r="X21" s="1685" t="str">
        <f t="shared" si="2"/>
        <v/>
      </c>
      <c r="Y21" s="1681" t="str">
        <f t="shared" si="3"/>
        <v/>
      </c>
      <c r="Z21" s="1699"/>
      <c r="AA21" s="1680"/>
      <c r="AB21" s="1680"/>
      <c r="AC21" s="1680"/>
      <c r="AD21" s="1680"/>
      <c r="AE21" s="1680"/>
      <c r="AF21" s="1680"/>
      <c r="AG21" s="1687" t="str">
        <f t="shared" si="4"/>
        <v/>
      </c>
      <c r="AH21" s="1687">
        <f>IFERROR(IF(#REF!="","",(AF21/#REF!)),0)</f>
        <v>0</v>
      </c>
      <c r="AI21" s="1700"/>
      <c r="AJ21" s="1701" t="str">
        <f t="shared" si="10"/>
        <v/>
      </c>
      <c r="AK21" s="1850" t="str">
        <f t="shared" si="11"/>
        <v/>
      </c>
      <c r="AL21" s="1851" t="str">
        <f t="shared" si="5"/>
        <v/>
      </c>
      <c r="AM21" s="1702" t="str">
        <f t="shared" si="12"/>
        <v/>
      </c>
      <c r="AN21" s="1703"/>
      <c r="AO21" s="1649"/>
    </row>
    <row r="22" spans="1:41" ht="13.5" hidden="1" customHeight="1">
      <c r="A22" s="1694">
        <v>11</v>
      </c>
      <c r="B22" s="1695"/>
      <c r="C22" s="1678"/>
      <c r="D22" s="1678"/>
      <c r="E22" s="1696"/>
      <c r="F22" s="1696"/>
      <c r="G22" s="1696"/>
      <c r="H22" s="1680"/>
      <c r="I22" s="1681" t="str">
        <f t="shared" si="6"/>
        <v/>
      </c>
      <c r="J22" s="1681" t="str">
        <f t="shared" si="7"/>
        <v/>
      </c>
      <c r="K22" s="1696"/>
      <c r="L22" s="1696"/>
      <c r="M22" s="1696"/>
      <c r="N22" s="1696"/>
      <c r="O22" s="1681" t="str">
        <f t="shared" si="8"/>
        <v/>
      </c>
      <c r="P22" s="1682"/>
      <c r="Q22" s="1697"/>
      <c r="R22" s="1681" t="str">
        <f t="shared" si="9"/>
        <v/>
      </c>
      <c r="S22" s="1696"/>
      <c r="T22" s="1696"/>
      <c r="U22" s="1696"/>
      <c r="V22" s="1681" t="str">
        <f t="shared" si="0"/>
        <v/>
      </c>
      <c r="W22" s="1681" t="str">
        <f t="shared" si="1"/>
        <v/>
      </c>
      <c r="X22" s="1685" t="str">
        <f t="shared" si="2"/>
        <v/>
      </c>
      <c r="Y22" s="1681" t="str">
        <f t="shared" si="3"/>
        <v/>
      </c>
      <c r="Z22" s="1699"/>
      <c r="AA22" s="1680"/>
      <c r="AB22" s="1680"/>
      <c r="AC22" s="1680"/>
      <c r="AD22" s="1680"/>
      <c r="AE22" s="1680"/>
      <c r="AF22" s="1680"/>
      <c r="AG22" s="1687" t="str">
        <f t="shared" si="4"/>
        <v/>
      </c>
      <c r="AH22" s="1687">
        <f>IFERROR(IF(#REF!="","",(AF22/#REF!)),0)</f>
        <v>0</v>
      </c>
      <c r="AI22" s="1700"/>
      <c r="AJ22" s="1701" t="str">
        <f t="shared" si="10"/>
        <v/>
      </c>
      <c r="AK22" s="1690" t="str">
        <f t="shared" si="11"/>
        <v/>
      </c>
      <c r="AL22" s="1691" t="str">
        <f t="shared" si="5"/>
        <v/>
      </c>
      <c r="AM22" s="1702" t="str">
        <f t="shared" si="12"/>
        <v/>
      </c>
      <c r="AN22" s="1703"/>
      <c r="AO22" s="1649"/>
    </row>
    <row r="23" spans="1:41" ht="13.5" hidden="1" customHeight="1">
      <c r="A23" s="1694">
        <v>12</v>
      </c>
      <c r="B23" s="1695"/>
      <c r="C23" s="1678"/>
      <c r="D23" s="1678"/>
      <c r="E23" s="1696"/>
      <c r="F23" s="1696"/>
      <c r="G23" s="1696"/>
      <c r="H23" s="1680"/>
      <c r="I23" s="1681" t="str">
        <f t="shared" si="6"/>
        <v/>
      </c>
      <c r="J23" s="1681" t="str">
        <f t="shared" si="7"/>
        <v/>
      </c>
      <c r="K23" s="1696"/>
      <c r="L23" s="1696"/>
      <c r="M23" s="1696"/>
      <c r="N23" s="1696"/>
      <c r="O23" s="1681" t="str">
        <f t="shared" si="8"/>
        <v/>
      </c>
      <c r="P23" s="1682"/>
      <c r="Q23" s="1697"/>
      <c r="R23" s="1681" t="str">
        <f t="shared" si="9"/>
        <v/>
      </c>
      <c r="S23" s="1696"/>
      <c r="T23" s="1696"/>
      <c r="U23" s="1696"/>
      <c r="V23" s="1681" t="str">
        <f t="shared" si="0"/>
        <v/>
      </c>
      <c r="W23" s="1681" t="str">
        <f t="shared" si="1"/>
        <v/>
      </c>
      <c r="X23" s="1685" t="str">
        <f t="shared" si="2"/>
        <v/>
      </c>
      <c r="Y23" s="1681" t="str">
        <f t="shared" si="3"/>
        <v/>
      </c>
      <c r="Z23" s="1699"/>
      <c r="AA23" s="1680"/>
      <c r="AB23" s="1680"/>
      <c r="AC23" s="1680"/>
      <c r="AD23" s="1680"/>
      <c r="AE23" s="1680"/>
      <c r="AF23" s="1680"/>
      <c r="AG23" s="1687" t="str">
        <f t="shared" si="4"/>
        <v/>
      </c>
      <c r="AH23" s="1687">
        <f>IFERROR(IF(#REF!="","",(AF23/#REF!)),0)</f>
        <v>0</v>
      </c>
      <c r="AI23" s="1700"/>
      <c r="AJ23" s="1701" t="str">
        <f t="shared" si="10"/>
        <v/>
      </c>
      <c r="AK23" s="1690" t="str">
        <f t="shared" si="11"/>
        <v/>
      </c>
      <c r="AL23" s="1691" t="str">
        <f t="shared" si="5"/>
        <v/>
      </c>
      <c r="AM23" s="1702" t="str">
        <f t="shared" si="12"/>
        <v/>
      </c>
      <c r="AN23" s="1703"/>
      <c r="AO23" s="1649"/>
    </row>
    <row r="24" spans="1:41" ht="13.5" hidden="1" customHeight="1">
      <c r="A24" s="1694">
        <v>13</v>
      </c>
      <c r="B24" s="1695"/>
      <c r="C24" s="1678"/>
      <c r="D24" s="1678"/>
      <c r="E24" s="1696"/>
      <c r="F24" s="1696"/>
      <c r="G24" s="1696"/>
      <c r="H24" s="1680"/>
      <c r="I24" s="1681" t="str">
        <f t="shared" si="6"/>
        <v/>
      </c>
      <c r="J24" s="1681" t="str">
        <f t="shared" si="7"/>
        <v/>
      </c>
      <c r="K24" s="1696"/>
      <c r="L24" s="1696"/>
      <c r="M24" s="1696"/>
      <c r="N24" s="1696"/>
      <c r="O24" s="1681" t="str">
        <f t="shared" si="8"/>
        <v/>
      </c>
      <c r="P24" s="1682"/>
      <c r="Q24" s="1697"/>
      <c r="R24" s="1681" t="str">
        <f t="shared" si="9"/>
        <v/>
      </c>
      <c r="S24" s="1696"/>
      <c r="T24" s="1696"/>
      <c r="U24" s="1696"/>
      <c r="V24" s="1681" t="str">
        <f t="shared" si="0"/>
        <v/>
      </c>
      <c r="W24" s="1681" t="str">
        <f t="shared" si="1"/>
        <v/>
      </c>
      <c r="X24" s="1685" t="str">
        <f t="shared" si="2"/>
        <v/>
      </c>
      <c r="Y24" s="1681" t="str">
        <f t="shared" si="3"/>
        <v/>
      </c>
      <c r="Z24" s="1699"/>
      <c r="AA24" s="1680"/>
      <c r="AB24" s="1680"/>
      <c r="AC24" s="1680"/>
      <c r="AD24" s="1680"/>
      <c r="AE24" s="1680"/>
      <c r="AF24" s="1680"/>
      <c r="AG24" s="1687" t="str">
        <f t="shared" si="4"/>
        <v/>
      </c>
      <c r="AH24" s="1687">
        <f>IFERROR(IF(#REF!="","",(AF24/#REF!)),0)</f>
        <v>0</v>
      </c>
      <c r="AI24" s="1700"/>
      <c r="AJ24" s="1701" t="str">
        <f t="shared" si="10"/>
        <v/>
      </c>
      <c r="AK24" s="1690" t="str">
        <f t="shared" si="11"/>
        <v/>
      </c>
      <c r="AL24" s="1691" t="str">
        <f t="shared" si="5"/>
        <v/>
      </c>
      <c r="AM24" s="1702" t="str">
        <f t="shared" si="12"/>
        <v/>
      </c>
      <c r="AN24" s="1703"/>
      <c r="AO24" s="1649"/>
    </row>
    <row r="25" spans="1:41" ht="13.5" hidden="1" customHeight="1">
      <c r="A25" s="1694">
        <v>14</v>
      </c>
      <c r="B25" s="1695"/>
      <c r="C25" s="1678"/>
      <c r="D25" s="1678"/>
      <c r="E25" s="1696"/>
      <c r="F25" s="1696"/>
      <c r="G25" s="1696"/>
      <c r="H25" s="1680"/>
      <c r="I25" s="1681" t="str">
        <f t="shared" si="6"/>
        <v/>
      </c>
      <c r="J25" s="1681" t="str">
        <f t="shared" si="7"/>
        <v/>
      </c>
      <c r="K25" s="1696"/>
      <c r="L25" s="1696"/>
      <c r="M25" s="1696"/>
      <c r="N25" s="1696"/>
      <c r="O25" s="1681" t="str">
        <f t="shared" si="8"/>
        <v/>
      </c>
      <c r="P25" s="1682"/>
      <c r="Q25" s="1697"/>
      <c r="R25" s="1681" t="str">
        <f t="shared" si="9"/>
        <v/>
      </c>
      <c r="S25" s="1696"/>
      <c r="T25" s="1696"/>
      <c r="U25" s="1696"/>
      <c r="V25" s="1681" t="str">
        <f t="shared" si="0"/>
        <v/>
      </c>
      <c r="W25" s="1681" t="str">
        <f t="shared" si="1"/>
        <v/>
      </c>
      <c r="X25" s="1685" t="str">
        <f t="shared" si="2"/>
        <v/>
      </c>
      <c r="Y25" s="1681" t="str">
        <f t="shared" si="3"/>
        <v/>
      </c>
      <c r="Z25" s="1699"/>
      <c r="AA25" s="1680"/>
      <c r="AB25" s="1680"/>
      <c r="AC25" s="1680"/>
      <c r="AD25" s="1680"/>
      <c r="AE25" s="1680"/>
      <c r="AF25" s="1680"/>
      <c r="AG25" s="1687" t="str">
        <f t="shared" si="4"/>
        <v/>
      </c>
      <c r="AH25" s="1687">
        <f>IFERROR(IF(#REF!="","",(AF25/#REF!)),0)</f>
        <v>0</v>
      </c>
      <c r="AI25" s="1700"/>
      <c r="AJ25" s="1701" t="str">
        <f t="shared" si="10"/>
        <v/>
      </c>
      <c r="AK25" s="1690" t="str">
        <f t="shared" si="11"/>
        <v/>
      </c>
      <c r="AL25" s="1691" t="str">
        <f t="shared" si="5"/>
        <v/>
      </c>
      <c r="AM25" s="1702" t="str">
        <f t="shared" si="12"/>
        <v/>
      </c>
      <c r="AN25" s="1703"/>
      <c r="AO25" s="1649"/>
    </row>
    <row r="26" spans="1:41" ht="13.5" hidden="1" customHeight="1">
      <c r="A26" s="1694">
        <v>15</v>
      </c>
      <c r="B26" s="1695"/>
      <c r="C26" s="1678"/>
      <c r="D26" s="1678"/>
      <c r="E26" s="1696"/>
      <c r="F26" s="1696"/>
      <c r="G26" s="1696"/>
      <c r="H26" s="1680"/>
      <c r="I26" s="1681" t="str">
        <f t="shared" si="6"/>
        <v/>
      </c>
      <c r="J26" s="1681" t="str">
        <f t="shared" si="7"/>
        <v/>
      </c>
      <c r="K26" s="1696"/>
      <c r="L26" s="1696"/>
      <c r="M26" s="1696"/>
      <c r="N26" s="1696"/>
      <c r="O26" s="1681" t="str">
        <f t="shared" si="8"/>
        <v/>
      </c>
      <c r="P26" s="1682"/>
      <c r="Q26" s="1697"/>
      <c r="R26" s="1681" t="str">
        <f t="shared" si="9"/>
        <v/>
      </c>
      <c r="S26" s="1696"/>
      <c r="T26" s="1696"/>
      <c r="U26" s="1696"/>
      <c r="V26" s="1681" t="str">
        <f t="shared" si="0"/>
        <v/>
      </c>
      <c r="W26" s="1681" t="str">
        <f t="shared" si="1"/>
        <v/>
      </c>
      <c r="X26" s="1685" t="str">
        <f t="shared" si="2"/>
        <v/>
      </c>
      <c r="Y26" s="1681" t="str">
        <f t="shared" si="3"/>
        <v/>
      </c>
      <c r="Z26" s="1699"/>
      <c r="AA26" s="1680"/>
      <c r="AB26" s="1680"/>
      <c r="AC26" s="1680"/>
      <c r="AD26" s="1680"/>
      <c r="AE26" s="1680"/>
      <c r="AF26" s="1680"/>
      <c r="AG26" s="1687" t="str">
        <f t="shared" si="4"/>
        <v/>
      </c>
      <c r="AH26" s="1687">
        <f>IFERROR(IF(#REF!="","",(AF26/#REF!)),0)</f>
        <v>0</v>
      </c>
      <c r="AI26" s="1700"/>
      <c r="AJ26" s="1701" t="str">
        <f t="shared" si="10"/>
        <v/>
      </c>
      <c r="AK26" s="1690" t="str">
        <f t="shared" si="11"/>
        <v/>
      </c>
      <c r="AL26" s="1691" t="str">
        <f t="shared" si="5"/>
        <v/>
      </c>
      <c r="AM26" s="1702" t="str">
        <f t="shared" si="12"/>
        <v/>
      </c>
      <c r="AN26" s="1703"/>
      <c r="AO26" s="1649"/>
    </row>
    <row r="27" spans="1:41" ht="13.5" hidden="1" customHeight="1">
      <c r="A27" s="1694">
        <v>16</v>
      </c>
      <c r="B27" s="1695"/>
      <c r="C27" s="1678"/>
      <c r="D27" s="1678"/>
      <c r="E27" s="1696"/>
      <c r="F27" s="1696"/>
      <c r="G27" s="1696"/>
      <c r="H27" s="1680"/>
      <c r="I27" s="1681" t="str">
        <f t="shared" si="6"/>
        <v/>
      </c>
      <c r="J27" s="1681" t="str">
        <f t="shared" si="7"/>
        <v/>
      </c>
      <c r="K27" s="1696"/>
      <c r="L27" s="1696"/>
      <c r="M27" s="1696"/>
      <c r="N27" s="1696"/>
      <c r="O27" s="1681" t="str">
        <f t="shared" si="8"/>
        <v/>
      </c>
      <c r="P27" s="1682"/>
      <c r="Q27" s="1697"/>
      <c r="R27" s="1681" t="str">
        <f t="shared" si="9"/>
        <v/>
      </c>
      <c r="S27" s="1696"/>
      <c r="T27" s="1696"/>
      <c r="U27" s="1696"/>
      <c r="V27" s="1681" t="str">
        <f t="shared" si="0"/>
        <v/>
      </c>
      <c r="W27" s="1681" t="str">
        <f t="shared" si="1"/>
        <v/>
      </c>
      <c r="X27" s="1685" t="str">
        <f t="shared" si="2"/>
        <v/>
      </c>
      <c r="Y27" s="1681" t="str">
        <f t="shared" si="3"/>
        <v/>
      </c>
      <c r="Z27" s="1699"/>
      <c r="AA27" s="1680"/>
      <c r="AB27" s="1680"/>
      <c r="AC27" s="1680"/>
      <c r="AD27" s="1680"/>
      <c r="AE27" s="1680"/>
      <c r="AF27" s="1680"/>
      <c r="AG27" s="1687" t="str">
        <f t="shared" si="4"/>
        <v/>
      </c>
      <c r="AH27" s="1687">
        <f>IFERROR(IF(#REF!="","",(AF27/#REF!)),0)</f>
        <v>0</v>
      </c>
      <c r="AI27" s="1700"/>
      <c r="AJ27" s="1701" t="str">
        <f t="shared" si="10"/>
        <v/>
      </c>
      <c r="AK27" s="1690" t="str">
        <f t="shared" si="11"/>
        <v/>
      </c>
      <c r="AL27" s="1691" t="str">
        <f t="shared" si="5"/>
        <v/>
      </c>
      <c r="AM27" s="1702" t="str">
        <f t="shared" si="12"/>
        <v/>
      </c>
      <c r="AN27" s="1703"/>
      <c r="AO27" s="1649"/>
    </row>
    <row r="28" spans="1:41" ht="13.5" hidden="1" customHeight="1">
      <c r="A28" s="1694">
        <v>17</v>
      </c>
      <c r="B28" s="1695"/>
      <c r="C28" s="1678"/>
      <c r="D28" s="1678"/>
      <c r="E28" s="1696"/>
      <c r="F28" s="1696"/>
      <c r="G28" s="1696"/>
      <c r="H28" s="1680"/>
      <c r="I28" s="1681" t="str">
        <f t="shared" si="6"/>
        <v/>
      </c>
      <c r="J28" s="1681" t="str">
        <f t="shared" si="7"/>
        <v/>
      </c>
      <c r="K28" s="1696"/>
      <c r="L28" s="1696"/>
      <c r="M28" s="1696"/>
      <c r="N28" s="1696"/>
      <c r="O28" s="1681" t="str">
        <f t="shared" si="8"/>
        <v/>
      </c>
      <c r="P28" s="1682"/>
      <c r="Q28" s="1697"/>
      <c r="R28" s="1681" t="str">
        <f t="shared" si="9"/>
        <v/>
      </c>
      <c r="S28" s="1696"/>
      <c r="T28" s="1696"/>
      <c r="U28" s="1696"/>
      <c r="V28" s="1681" t="str">
        <f t="shared" si="0"/>
        <v/>
      </c>
      <c r="W28" s="1681" t="str">
        <f t="shared" si="1"/>
        <v/>
      </c>
      <c r="X28" s="1685" t="str">
        <f t="shared" si="2"/>
        <v/>
      </c>
      <c r="Y28" s="1681" t="str">
        <f t="shared" si="3"/>
        <v/>
      </c>
      <c r="Z28" s="1699"/>
      <c r="AA28" s="1680"/>
      <c r="AB28" s="1680"/>
      <c r="AC28" s="1680"/>
      <c r="AD28" s="1680"/>
      <c r="AE28" s="1680"/>
      <c r="AF28" s="1680"/>
      <c r="AG28" s="1687" t="str">
        <f t="shared" si="4"/>
        <v/>
      </c>
      <c r="AH28" s="1687">
        <f>IFERROR(IF(#REF!="","",(AF28/#REF!)),0)</f>
        <v>0</v>
      </c>
      <c r="AI28" s="1700"/>
      <c r="AJ28" s="1701" t="str">
        <f t="shared" si="10"/>
        <v/>
      </c>
      <c r="AK28" s="1690" t="str">
        <f t="shared" si="11"/>
        <v/>
      </c>
      <c r="AL28" s="1691" t="str">
        <f t="shared" si="5"/>
        <v/>
      </c>
      <c r="AM28" s="1702" t="str">
        <f t="shared" si="12"/>
        <v/>
      </c>
      <c r="AN28" s="1703"/>
      <c r="AO28" s="1649"/>
    </row>
    <row r="29" spans="1:41" ht="13.5" hidden="1" customHeight="1">
      <c r="A29" s="1694">
        <v>18</v>
      </c>
      <c r="B29" s="1695"/>
      <c r="C29" s="1678"/>
      <c r="D29" s="1678"/>
      <c r="E29" s="1696"/>
      <c r="F29" s="1696"/>
      <c r="G29" s="1696"/>
      <c r="H29" s="1680"/>
      <c r="I29" s="1681" t="str">
        <f t="shared" si="6"/>
        <v/>
      </c>
      <c r="J29" s="1681" t="str">
        <f t="shared" si="7"/>
        <v/>
      </c>
      <c r="K29" s="1696"/>
      <c r="L29" s="1696"/>
      <c r="M29" s="1696"/>
      <c r="N29" s="1696"/>
      <c r="O29" s="1681" t="str">
        <f t="shared" si="8"/>
        <v/>
      </c>
      <c r="P29" s="1682"/>
      <c r="Q29" s="1697"/>
      <c r="R29" s="1681" t="str">
        <f t="shared" si="9"/>
        <v/>
      </c>
      <c r="S29" s="1696"/>
      <c r="T29" s="1696"/>
      <c r="U29" s="1696"/>
      <c r="V29" s="1681" t="str">
        <f t="shared" si="0"/>
        <v/>
      </c>
      <c r="W29" s="1681" t="str">
        <f t="shared" si="1"/>
        <v/>
      </c>
      <c r="X29" s="1685" t="str">
        <f t="shared" si="2"/>
        <v/>
      </c>
      <c r="Y29" s="1681" t="str">
        <f t="shared" si="3"/>
        <v/>
      </c>
      <c r="Z29" s="1699"/>
      <c r="AA29" s="1680"/>
      <c r="AB29" s="1680"/>
      <c r="AC29" s="1680"/>
      <c r="AD29" s="1680"/>
      <c r="AE29" s="1680"/>
      <c r="AF29" s="1680"/>
      <c r="AG29" s="1687" t="str">
        <f t="shared" si="4"/>
        <v/>
      </c>
      <c r="AH29" s="1687">
        <f>IFERROR(IF(#REF!="","",(AF29/#REF!)),0)</f>
        <v>0</v>
      </c>
      <c r="AI29" s="1700"/>
      <c r="AJ29" s="1701" t="str">
        <f t="shared" si="10"/>
        <v/>
      </c>
      <c r="AK29" s="1690" t="str">
        <f t="shared" si="11"/>
        <v/>
      </c>
      <c r="AL29" s="1691" t="str">
        <f t="shared" si="5"/>
        <v/>
      </c>
      <c r="AM29" s="1702" t="str">
        <f t="shared" si="12"/>
        <v/>
      </c>
      <c r="AN29" s="1703"/>
      <c r="AO29" s="1649"/>
    </row>
    <row r="30" spans="1:41" ht="13.5" hidden="1" customHeight="1">
      <c r="A30" s="1694">
        <v>19</v>
      </c>
      <c r="B30" s="1695"/>
      <c r="C30" s="1678"/>
      <c r="D30" s="1678"/>
      <c r="E30" s="1696"/>
      <c r="F30" s="1696"/>
      <c r="G30" s="1696"/>
      <c r="H30" s="1680"/>
      <c r="I30" s="1681" t="str">
        <f t="shared" si="6"/>
        <v/>
      </c>
      <c r="J30" s="1681" t="str">
        <f t="shared" si="7"/>
        <v/>
      </c>
      <c r="K30" s="1696"/>
      <c r="L30" s="1696"/>
      <c r="M30" s="1696"/>
      <c r="N30" s="1696"/>
      <c r="O30" s="1681" t="str">
        <f t="shared" si="8"/>
        <v/>
      </c>
      <c r="P30" s="1682"/>
      <c r="Q30" s="1697"/>
      <c r="R30" s="1681" t="str">
        <f t="shared" si="9"/>
        <v/>
      </c>
      <c r="S30" s="1696"/>
      <c r="T30" s="1696"/>
      <c r="U30" s="1696"/>
      <c r="V30" s="1681" t="str">
        <f t="shared" si="0"/>
        <v/>
      </c>
      <c r="W30" s="1681" t="str">
        <f t="shared" si="1"/>
        <v/>
      </c>
      <c r="X30" s="1685" t="str">
        <f t="shared" si="2"/>
        <v/>
      </c>
      <c r="Y30" s="1681" t="str">
        <f t="shared" si="3"/>
        <v/>
      </c>
      <c r="Z30" s="1699"/>
      <c r="AA30" s="1680"/>
      <c r="AB30" s="1680"/>
      <c r="AC30" s="1680"/>
      <c r="AD30" s="1680"/>
      <c r="AE30" s="1680"/>
      <c r="AF30" s="1680"/>
      <c r="AG30" s="1687" t="str">
        <f t="shared" si="4"/>
        <v/>
      </c>
      <c r="AH30" s="1687">
        <f>IFERROR(IF(#REF!="","",(AF30/#REF!)),0)</f>
        <v>0</v>
      </c>
      <c r="AI30" s="1700"/>
      <c r="AJ30" s="1701" t="str">
        <f t="shared" si="10"/>
        <v/>
      </c>
      <c r="AK30" s="1690" t="str">
        <f t="shared" si="11"/>
        <v/>
      </c>
      <c r="AL30" s="1691" t="str">
        <f t="shared" si="5"/>
        <v/>
      </c>
      <c r="AM30" s="1702" t="str">
        <f t="shared" si="12"/>
        <v/>
      </c>
      <c r="AN30" s="1703"/>
      <c r="AO30" s="1649"/>
    </row>
    <row r="31" spans="1:41" ht="13.5" hidden="1" customHeight="1">
      <c r="A31" s="1694">
        <v>20</v>
      </c>
      <c r="B31" s="1695"/>
      <c r="C31" s="1678"/>
      <c r="D31" s="1678"/>
      <c r="E31" s="1696"/>
      <c r="F31" s="1696"/>
      <c r="G31" s="1696"/>
      <c r="H31" s="1680"/>
      <c r="I31" s="1681" t="str">
        <f t="shared" si="6"/>
        <v/>
      </c>
      <c r="J31" s="1681" t="str">
        <f t="shared" si="7"/>
        <v/>
      </c>
      <c r="K31" s="1696"/>
      <c r="L31" s="1696"/>
      <c r="M31" s="1696"/>
      <c r="N31" s="1696"/>
      <c r="O31" s="1681" t="str">
        <f t="shared" si="8"/>
        <v/>
      </c>
      <c r="P31" s="1682"/>
      <c r="Q31" s="1697"/>
      <c r="R31" s="1681" t="str">
        <f t="shared" si="9"/>
        <v/>
      </c>
      <c r="S31" s="1696"/>
      <c r="T31" s="1696"/>
      <c r="U31" s="1696"/>
      <c r="V31" s="1681" t="str">
        <f t="shared" si="0"/>
        <v/>
      </c>
      <c r="W31" s="1681" t="str">
        <f t="shared" si="1"/>
        <v/>
      </c>
      <c r="X31" s="1685" t="str">
        <f t="shared" si="2"/>
        <v/>
      </c>
      <c r="Y31" s="1681" t="str">
        <f t="shared" si="3"/>
        <v/>
      </c>
      <c r="Z31" s="1699"/>
      <c r="AA31" s="1680"/>
      <c r="AB31" s="1680"/>
      <c r="AC31" s="1680"/>
      <c r="AD31" s="1680"/>
      <c r="AE31" s="1680"/>
      <c r="AF31" s="1680"/>
      <c r="AG31" s="1687" t="str">
        <f t="shared" si="4"/>
        <v/>
      </c>
      <c r="AH31" s="1687">
        <f>IFERROR(IF(#REF!="","",(AF31/#REF!)),0)</f>
        <v>0</v>
      </c>
      <c r="AI31" s="1700"/>
      <c r="AJ31" s="1701" t="str">
        <f t="shared" si="10"/>
        <v/>
      </c>
      <c r="AK31" s="1690" t="str">
        <f t="shared" si="11"/>
        <v/>
      </c>
      <c r="AL31" s="1691" t="str">
        <f t="shared" si="5"/>
        <v/>
      </c>
      <c r="AM31" s="1702" t="str">
        <f t="shared" si="12"/>
        <v/>
      </c>
      <c r="AN31" s="1703"/>
      <c r="AO31" s="1649"/>
    </row>
    <row r="32" spans="1:41" ht="13.5" hidden="1" customHeight="1">
      <c r="A32" s="1694">
        <v>21</v>
      </c>
      <c r="B32" s="1695"/>
      <c r="C32" s="1678"/>
      <c r="D32" s="1678"/>
      <c r="E32" s="1696"/>
      <c r="F32" s="1696"/>
      <c r="G32" s="1696"/>
      <c r="H32" s="1680"/>
      <c r="I32" s="1681" t="str">
        <f t="shared" si="6"/>
        <v/>
      </c>
      <c r="J32" s="1681" t="str">
        <f t="shared" si="7"/>
        <v/>
      </c>
      <c r="K32" s="1696"/>
      <c r="L32" s="1696"/>
      <c r="M32" s="1696"/>
      <c r="N32" s="1696"/>
      <c r="O32" s="1681" t="str">
        <f t="shared" si="8"/>
        <v/>
      </c>
      <c r="P32" s="1682"/>
      <c r="Q32" s="1697"/>
      <c r="R32" s="1681" t="str">
        <f t="shared" si="9"/>
        <v/>
      </c>
      <c r="S32" s="1696"/>
      <c r="T32" s="1696"/>
      <c r="U32" s="1696"/>
      <c r="V32" s="1681" t="str">
        <f t="shared" si="0"/>
        <v/>
      </c>
      <c r="W32" s="1681" t="str">
        <f t="shared" si="1"/>
        <v/>
      </c>
      <c r="X32" s="1685" t="str">
        <f t="shared" si="2"/>
        <v/>
      </c>
      <c r="Y32" s="1681" t="str">
        <f t="shared" si="3"/>
        <v/>
      </c>
      <c r="Z32" s="1699"/>
      <c r="AA32" s="1680"/>
      <c r="AB32" s="1680"/>
      <c r="AC32" s="1680"/>
      <c r="AD32" s="1680"/>
      <c r="AE32" s="1680"/>
      <c r="AF32" s="1680"/>
      <c r="AG32" s="1687" t="str">
        <f t="shared" si="4"/>
        <v/>
      </c>
      <c r="AH32" s="1687">
        <f>IFERROR(IF(#REF!="","",(AF32/#REF!)),0)</f>
        <v>0</v>
      </c>
      <c r="AI32" s="1700"/>
      <c r="AJ32" s="1701" t="str">
        <f t="shared" si="10"/>
        <v/>
      </c>
      <c r="AK32" s="1690" t="str">
        <f t="shared" si="11"/>
        <v/>
      </c>
      <c r="AL32" s="1691" t="str">
        <f t="shared" si="5"/>
        <v/>
      </c>
      <c r="AM32" s="1702" t="str">
        <f t="shared" si="12"/>
        <v/>
      </c>
      <c r="AN32" s="1703"/>
      <c r="AO32" s="1649"/>
    </row>
    <row r="33" spans="1:41" ht="13.5" hidden="1" customHeight="1">
      <c r="A33" s="1694">
        <v>22</v>
      </c>
      <c r="B33" s="1695"/>
      <c r="C33" s="1678"/>
      <c r="D33" s="1678"/>
      <c r="E33" s="1696"/>
      <c r="F33" s="1696"/>
      <c r="G33" s="1696"/>
      <c r="H33" s="1680"/>
      <c r="I33" s="1681" t="str">
        <f t="shared" si="6"/>
        <v/>
      </c>
      <c r="J33" s="1681" t="str">
        <f t="shared" si="7"/>
        <v/>
      </c>
      <c r="K33" s="1696"/>
      <c r="L33" s="1696"/>
      <c r="M33" s="1696"/>
      <c r="N33" s="1696"/>
      <c r="O33" s="1681" t="str">
        <f t="shared" si="8"/>
        <v/>
      </c>
      <c r="P33" s="1682"/>
      <c r="Q33" s="1697"/>
      <c r="R33" s="1681" t="str">
        <f t="shared" si="9"/>
        <v/>
      </c>
      <c r="S33" s="1696"/>
      <c r="T33" s="1696"/>
      <c r="U33" s="1696"/>
      <c r="V33" s="1681" t="str">
        <f t="shared" si="0"/>
        <v/>
      </c>
      <c r="W33" s="1681" t="str">
        <f t="shared" si="1"/>
        <v/>
      </c>
      <c r="X33" s="1685" t="str">
        <f t="shared" si="2"/>
        <v/>
      </c>
      <c r="Y33" s="1681" t="str">
        <f t="shared" si="3"/>
        <v/>
      </c>
      <c r="Z33" s="1699"/>
      <c r="AA33" s="1680"/>
      <c r="AB33" s="1680"/>
      <c r="AC33" s="1680"/>
      <c r="AD33" s="1680"/>
      <c r="AE33" s="1680"/>
      <c r="AF33" s="1680"/>
      <c r="AG33" s="1687" t="str">
        <f t="shared" si="4"/>
        <v/>
      </c>
      <c r="AH33" s="1687">
        <f>IFERROR(IF(#REF!="","",(AF33/#REF!)),0)</f>
        <v>0</v>
      </c>
      <c r="AI33" s="1700"/>
      <c r="AJ33" s="1701" t="str">
        <f t="shared" si="10"/>
        <v/>
      </c>
      <c r="AK33" s="1690" t="str">
        <f t="shared" si="11"/>
        <v/>
      </c>
      <c r="AL33" s="1691" t="str">
        <f t="shared" si="5"/>
        <v/>
      </c>
      <c r="AM33" s="1702" t="str">
        <f t="shared" si="12"/>
        <v/>
      </c>
      <c r="AN33" s="1704"/>
      <c r="AO33" s="1649"/>
    </row>
    <row r="34" spans="1:41" ht="13.5" hidden="1" customHeight="1">
      <c r="A34" s="1694">
        <v>23</v>
      </c>
      <c r="B34" s="1695"/>
      <c r="C34" s="1678"/>
      <c r="D34" s="1678"/>
      <c r="E34" s="1696"/>
      <c r="F34" s="1696"/>
      <c r="G34" s="1696"/>
      <c r="H34" s="1680"/>
      <c r="I34" s="1681" t="str">
        <f t="shared" si="6"/>
        <v/>
      </c>
      <c r="J34" s="1681" t="str">
        <f t="shared" si="7"/>
        <v/>
      </c>
      <c r="K34" s="1696"/>
      <c r="L34" s="1696"/>
      <c r="M34" s="1696"/>
      <c r="N34" s="1696"/>
      <c r="O34" s="1681" t="str">
        <f t="shared" si="8"/>
        <v/>
      </c>
      <c r="P34" s="1682"/>
      <c r="Q34" s="1697"/>
      <c r="R34" s="1681" t="str">
        <f t="shared" si="9"/>
        <v/>
      </c>
      <c r="S34" s="1696"/>
      <c r="T34" s="1696"/>
      <c r="U34" s="1696"/>
      <c r="V34" s="1681" t="str">
        <f t="shared" si="0"/>
        <v/>
      </c>
      <c r="W34" s="1681" t="str">
        <f t="shared" si="1"/>
        <v/>
      </c>
      <c r="X34" s="1685" t="str">
        <f t="shared" si="2"/>
        <v/>
      </c>
      <c r="Y34" s="1681" t="str">
        <f t="shared" si="3"/>
        <v/>
      </c>
      <c r="Z34" s="1699"/>
      <c r="AA34" s="1680"/>
      <c r="AB34" s="1680"/>
      <c r="AC34" s="1680"/>
      <c r="AD34" s="1680"/>
      <c r="AE34" s="1680"/>
      <c r="AF34" s="1680"/>
      <c r="AG34" s="1687" t="str">
        <f t="shared" si="4"/>
        <v/>
      </c>
      <c r="AH34" s="1687">
        <f>IFERROR(IF(#REF!="","",(AF34/#REF!)),0)</f>
        <v>0</v>
      </c>
      <c r="AI34" s="1700"/>
      <c r="AJ34" s="1701" t="str">
        <f t="shared" si="10"/>
        <v/>
      </c>
      <c r="AK34" s="1690" t="str">
        <f t="shared" si="11"/>
        <v/>
      </c>
      <c r="AL34" s="1691" t="str">
        <f t="shared" si="5"/>
        <v/>
      </c>
      <c r="AM34" s="1702" t="str">
        <f t="shared" si="12"/>
        <v/>
      </c>
      <c r="AN34" s="1704"/>
      <c r="AO34" s="1649"/>
    </row>
    <row r="35" spans="1:41" ht="13.5" hidden="1" customHeight="1">
      <c r="A35" s="1694">
        <v>24</v>
      </c>
      <c r="B35" s="1695"/>
      <c r="C35" s="1678"/>
      <c r="D35" s="1678"/>
      <c r="E35" s="1696"/>
      <c r="F35" s="1696"/>
      <c r="G35" s="1696"/>
      <c r="H35" s="1680"/>
      <c r="I35" s="1681" t="str">
        <f t="shared" si="6"/>
        <v/>
      </c>
      <c r="J35" s="1681" t="str">
        <f t="shared" si="7"/>
        <v/>
      </c>
      <c r="K35" s="1696"/>
      <c r="L35" s="1696"/>
      <c r="M35" s="1696"/>
      <c r="N35" s="1696"/>
      <c r="O35" s="1681" t="str">
        <f t="shared" si="8"/>
        <v/>
      </c>
      <c r="P35" s="1682"/>
      <c r="Q35" s="1697"/>
      <c r="R35" s="1681" t="str">
        <f t="shared" si="9"/>
        <v/>
      </c>
      <c r="S35" s="1696"/>
      <c r="T35" s="1696"/>
      <c r="U35" s="1696"/>
      <c r="V35" s="1681" t="str">
        <f t="shared" si="0"/>
        <v/>
      </c>
      <c r="W35" s="1681" t="str">
        <f t="shared" si="1"/>
        <v/>
      </c>
      <c r="X35" s="1685" t="str">
        <f t="shared" si="2"/>
        <v/>
      </c>
      <c r="Y35" s="1681" t="str">
        <f t="shared" si="3"/>
        <v/>
      </c>
      <c r="Z35" s="1699"/>
      <c r="AA35" s="1680"/>
      <c r="AB35" s="1680"/>
      <c r="AC35" s="1680"/>
      <c r="AD35" s="1680"/>
      <c r="AE35" s="1680"/>
      <c r="AF35" s="1680"/>
      <c r="AG35" s="1687" t="str">
        <f t="shared" si="4"/>
        <v/>
      </c>
      <c r="AH35" s="1687">
        <f>IFERROR(IF(#REF!="","",(AF35/#REF!)),0)</f>
        <v>0</v>
      </c>
      <c r="AI35" s="1700"/>
      <c r="AJ35" s="1701" t="str">
        <f t="shared" si="10"/>
        <v/>
      </c>
      <c r="AK35" s="1690" t="str">
        <f t="shared" si="11"/>
        <v/>
      </c>
      <c r="AL35" s="1691" t="str">
        <f t="shared" si="5"/>
        <v/>
      </c>
      <c r="AM35" s="1702" t="str">
        <f t="shared" si="12"/>
        <v/>
      </c>
      <c r="AN35" s="1704"/>
      <c r="AO35" s="1649"/>
    </row>
    <row r="36" spans="1:41" ht="13.5" hidden="1" thickBot="1">
      <c r="A36" s="1694">
        <v>25</v>
      </c>
      <c r="B36" s="1695"/>
      <c r="C36" s="1678"/>
      <c r="D36" s="1678"/>
      <c r="E36" s="1696"/>
      <c r="F36" s="1696"/>
      <c r="G36" s="1696"/>
      <c r="H36" s="1680"/>
      <c r="I36" s="1681" t="str">
        <f t="shared" si="6"/>
        <v/>
      </c>
      <c r="J36" s="1681" t="str">
        <f t="shared" si="7"/>
        <v/>
      </c>
      <c r="K36" s="1696"/>
      <c r="L36" s="1696"/>
      <c r="M36" s="1696"/>
      <c r="N36" s="1696"/>
      <c r="O36" s="1681" t="str">
        <f t="shared" si="8"/>
        <v/>
      </c>
      <c r="P36" s="1682"/>
      <c r="Q36" s="1697"/>
      <c r="R36" s="1681" t="str">
        <f t="shared" si="9"/>
        <v/>
      </c>
      <c r="S36" s="1696"/>
      <c r="T36" s="1696"/>
      <c r="U36" s="1696"/>
      <c r="V36" s="1681" t="str">
        <f t="shared" si="0"/>
        <v/>
      </c>
      <c r="W36" s="1681" t="str">
        <f t="shared" si="1"/>
        <v/>
      </c>
      <c r="X36" s="1685" t="str">
        <f t="shared" si="2"/>
        <v/>
      </c>
      <c r="Y36" s="1681" t="str">
        <f t="shared" si="3"/>
        <v/>
      </c>
      <c r="Z36" s="1699"/>
      <c r="AA36" s="1680"/>
      <c r="AB36" s="1680"/>
      <c r="AC36" s="1680"/>
      <c r="AD36" s="1680"/>
      <c r="AE36" s="1680"/>
      <c r="AF36" s="1680"/>
      <c r="AG36" s="1687" t="str">
        <f t="shared" si="4"/>
        <v/>
      </c>
      <c r="AH36" s="1687">
        <f>IFERROR(IF(#REF!="","",(AF36/#REF!)),0)</f>
        <v>0</v>
      </c>
      <c r="AI36" s="1700"/>
      <c r="AJ36" s="1705" t="str">
        <f t="shared" si="10"/>
        <v/>
      </c>
      <c r="AK36" s="1690" t="str">
        <f t="shared" si="11"/>
        <v/>
      </c>
      <c r="AL36" s="1691" t="str">
        <f t="shared" si="5"/>
        <v/>
      </c>
      <c r="AM36" s="1706" t="str">
        <f t="shared" si="12"/>
        <v/>
      </c>
      <c r="AN36" s="1704"/>
      <c r="AO36" s="1649"/>
    </row>
    <row r="37" spans="1:41" ht="5.25" customHeight="1" thickBot="1">
      <c r="A37" s="1707"/>
      <c r="B37" s="1708"/>
      <c r="C37" s="1708"/>
      <c r="D37" s="1708"/>
      <c r="E37" s="1708"/>
      <c r="F37" s="1708"/>
      <c r="G37" s="1708"/>
      <c r="H37" s="1708"/>
      <c r="I37" s="1708"/>
      <c r="J37" s="1709"/>
      <c r="K37" s="1709"/>
      <c r="L37" s="1709"/>
      <c r="M37" s="1709"/>
      <c r="N37" s="1709"/>
      <c r="O37" s="1709"/>
      <c r="P37" s="1709"/>
      <c r="Q37" s="1709"/>
      <c r="R37" s="1709"/>
      <c r="S37" s="1709"/>
      <c r="T37" s="1709"/>
      <c r="U37" s="1709"/>
      <c r="V37" s="1709"/>
      <c r="W37" s="1709"/>
      <c r="X37" s="1709"/>
      <c r="Y37" s="1709"/>
      <c r="Z37" s="1709"/>
      <c r="AA37" s="1709"/>
      <c r="AB37" s="1709"/>
      <c r="AC37" s="1709"/>
      <c r="AD37" s="1709"/>
      <c r="AE37" s="1709"/>
      <c r="AF37" s="1709"/>
      <c r="AG37" s="1709"/>
      <c r="AH37" s="1709"/>
      <c r="AI37" s="1709"/>
      <c r="AJ37" s="1709"/>
      <c r="AK37" s="1709"/>
      <c r="AL37" s="1710"/>
      <c r="AM37" s="1709"/>
      <c r="AN37" s="1709"/>
      <c r="AO37" s="1711"/>
    </row>
    <row r="38" spans="1:41" ht="13" thickBot="1"/>
    <row r="39" spans="1:41" ht="23" thickBot="1">
      <c r="C39" s="1712"/>
      <c r="D39" s="1712"/>
      <c r="E39" s="2728" t="s">
        <v>1118</v>
      </c>
      <c r="F39" s="2714"/>
      <c r="G39" s="2714"/>
      <c r="H39" s="2714"/>
      <c r="I39" s="2714"/>
      <c r="J39" s="2714"/>
      <c r="K39" s="2714"/>
      <c r="L39" s="2714"/>
      <c r="M39" s="2714"/>
      <c r="N39" s="2714"/>
      <c r="O39" s="2729"/>
    </row>
    <row r="40" spans="1:41" ht="13" thickBot="1">
      <c r="E40" s="1713"/>
      <c r="F40" s="1714"/>
      <c r="G40" s="1714"/>
      <c r="H40" s="1714"/>
      <c r="I40" s="1714"/>
      <c r="J40" s="1714"/>
      <c r="K40" s="1714"/>
      <c r="L40" s="1714"/>
      <c r="M40" s="1714"/>
      <c r="N40" s="1714"/>
      <c r="O40" s="1715"/>
    </row>
    <row r="41" spans="1:41">
      <c r="C41" s="1714"/>
      <c r="D41" s="1714"/>
      <c r="E41" s="2730" t="s">
        <v>1119</v>
      </c>
      <c r="F41" s="2731"/>
      <c r="G41" s="2731"/>
      <c r="H41" s="2731"/>
      <c r="I41" s="2732"/>
      <c r="J41" s="1716"/>
      <c r="K41" s="1714"/>
      <c r="L41" s="2733" t="s">
        <v>1120</v>
      </c>
      <c r="M41" s="2734"/>
      <c r="N41" s="2736" t="s">
        <v>1121</v>
      </c>
      <c r="O41" s="2737"/>
      <c r="P41" s="1823"/>
      <c r="Y41" s="1717" t="s">
        <v>1122</v>
      </c>
      <c r="Z41" s="1718"/>
      <c r="AA41" s="1718"/>
      <c r="AB41" s="1718"/>
      <c r="AC41" s="1718"/>
      <c r="AD41" s="1718"/>
      <c r="AE41" s="1718"/>
      <c r="AF41" s="1719"/>
    </row>
    <row r="42" spans="1:41" ht="13" thickBot="1">
      <c r="C42" s="1714"/>
      <c r="D42" s="1714"/>
      <c r="E42" s="2739" t="s">
        <v>1123</v>
      </c>
      <c r="F42" s="2740"/>
      <c r="G42" s="2740"/>
      <c r="H42" s="2740"/>
      <c r="I42" s="2741"/>
      <c r="J42" s="1720"/>
      <c r="K42" s="1714"/>
      <c r="L42" s="2735"/>
      <c r="M42" s="2700"/>
      <c r="N42" s="2698"/>
      <c r="O42" s="2738"/>
      <c r="P42" s="1823"/>
      <c r="Y42" s="2692"/>
      <c r="Z42" s="2693"/>
      <c r="AA42" s="2693"/>
      <c r="AB42" s="2693"/>
      <c r="AC42" s="2693"/>
      <c r="AD42" s="2693"/>
      <c r="AE42" s="2693"/>
      <c r="AF42" s="2694"/>
    </row>
    <row r="43" spans="1:41" ht="23" thickBot="1">
      <c r="E43" s="1713"/>
      <c r="F43" s="1714"/>
      <c r="G43" s="1714"/>
      <c r="H43" s="1714"/>
      <c r="I43" s="1714"/>
      <c r="J43" s="1714"/>
      <c r="K43" s="1714"/>
      <c r="L43" s="2701">
        <f>(MAX(AL12:AL36))</f>
        <v>0</v>
      </c>
      <c r="M43" s="2702"/>
      <c r="N43" s="2707" t="str">
        <f>IF(L43="","",IF(L43=0,"",IF(L43&gt;1,"Fail",IF(L43&gt;0.9,"At Risk","Pass"))))</f>
        <v/>
      </c>
      <c r="O43" s="2708" t="str">
        <f t="shared" ref="O43" si="13">IF(N43="","",IF(N43=0,"N/A",IF(N43&gt;90,"H",IF(N43&gt;80,"M","L"))))</f>
        <v/>
      </c>
      <c r="P43" s="1721"/>
      <c r="Y43" s="2695"/>
      <c r="Z43" s="2696"/>
      <c r="AA43" s="2696"/>
      <c r="AB43" s="2696"/>
      <c r="AC43" s="2696"/>
      <c r="AD43" s="2696"/>
      <c r="AE43" s="2696"/>
      <c r="AF43" s="2697"/>
    </row>
    <row r="44" spans="1:41" ht="23" thickBot="1">
      <c r="E44" s="2713" t="s">
        <v>1124</v>
      </c>
      <c r="F44" s="2714"/>
      <c r="G44" s="2714"/>
      <c r="H44" s="2714"/>
      <c r="I44" s="2715"/>
      <c r="J44" s="1722"/>
      <c r="K44" s="1714"/>
      <c r="L44" s="2703"/>
      <c r="M44" s="2704"/>
      <c r="N44" s="2709" t="str">
        <f t="shared" ref="N44:O45" si="14">IF(M44="","",IF(M44=0,"N/A",IF(M44&gt;90,"H",IF(M44&gt;80,"M","L"))))</f>
        <v/>
      </c>
      <c r="O44" s="2710" t="str">
        <f t="shared" si="14"/>
        <v/>
      </c>
      <c r="P44" s="1721"/>
      <c r="Y44" s="2695"/>
      <c r="Z44" s="2696"/>
      <c r="AA44" s="2696"/>
      <c r="AB44" s="2696"/>
      <c r="AC44" s="2696"/>
      <c r="AD44" s="2696"/>
      <c r="AE44" s="2696"/>
      <c r="AF44" s="2697"/>
    </row>
    <row r="45" spans="1:41" ht="23" thickBot="1">
      <c r="E45" s="1723"/>
      <c r="F45" s="1658"/>
      <c r="G45" s="1658"/>
      <c r="H45" s="1658"/>
      <c r="I45" s="1658"/>
      <c r="J45" s="1658"/>
      <c r="K45" s="1658"/>
      <c r="L45" s="2705"/>
      <c r="M45" s="2706"/>
      <c r="N45" s="2711" t="str">
        <f t="shared" si="14"/>
        <v/>
      </c>
      <c r="O45" s="2712" t="str">
        <f t="shared" si="14"/>
        <v/>
      </c>
      <c r="P45" s="1721"/>
      <c r="Y45" s="2698"/>
      <c r="Z45" s="2699"/>
      <c r="AA45" s="2699"/>
      <c r="AB45" s="2699"/>
      <c r="AC45" s="2699"/>
      <c r="AD45" s="2699"/>
      <c r="AE45" s="2699"/>
      <c r="AF45" s="2700"/>
    </row>
    <row r="50" spans="3:10" ht="12.75" hidden="1" customHeight="1">
      <c r="C50" s="1628" t="s">
        <v>1125</v>
      </c>
      <c r="F50" s="1628" t="s">
        <v>1131</v>
      </c>
      <c r="I50" s="1628" t="s">
        <v>27</v>
      </c>
      <c r="J50" s="1628" t="s">
        <v>1126</v>
      </c>
    </row>
    <row r="51" spans="3:10" ht="12.75" hidden="1" customHeight="1">
      <c r="C51" s="1628" t="s">
        <v>1127</v>
      </c>
      <c r="F51" s="1628" t="s">
        <v>1134</v>
      </c>
      <c r="I51" s="1628" t="s">
        <v>5</v>
      </c>
      <c r="J51" s="1628" t="s">
        <v>1128</v>
      </c>
    </row>
    <row r="52" spans="3:10" ht="12.75" hidden="1" customHeight="1">
      <c r="C52" s="1628" t="s">
        <v>1129</v>
      </c>
    </row>
    <row r="53" spans="3:10" ht="12.75" hidden="1" customHeight="1">
      <c r="C53" s="1628" t="s">
        <v>1130</v>
      </c>
    </row>
  </sheetData>
  <dataConsolidate/>
  <mergeCells count="34">
    <mergeCell ref="Y42:AF45"/>
    <mergeCell ref="L43:M45"/>
    <mergeCell ref="N43:O45"/>
    <mergeCell ref="E44:I44"/>
    <mergeCell ref="C7:G7"/>
    <mergeCell ref="N7:O7"/>
    <mergeCell ref="B9:Y9"/>
    <mergeCell ref="AA9:AM9"/>
    <mergeCell ref="AA10:AB10"/>
    <mergeCell ref="AD10:AF10"/>
    <mergeCell ref="E39:O39"/>
    <mergeCell ref="E41:I41"/>
    <mergeCell ref="L41:M42"/>
    <mergeCell ref="N41:O42"/>
    <mergeCell ref="E42:I42"/>
    <mergeCell ref="AK4:AK5"/>
    <mergeCell ref="A5:B5"/>
    <mergeCell ref="C5:G5"/>
    <mergeCell ref="I5:M5"/>
    <mergeCell ref="N5:O5"/>
    <mergeCell ref="A6:B6"/>
    <mergeCell ref="C6:G6"/>
    <mergeCell ref="I6:M6"/>
    <mergeCell ref="N6:O6"/>
    <mergeCell ref="Q2:AG7"/>
    <mergeCell ref="A3:B3"/>
    <mergeCell ref="C3:G3"/>
    <mergeCell ref="I3:M3"/>
    <mergeCell ref="N3:O3"/>
    <mergeCell ref="A4:B4"/>
    <mergeCell ref="C4:G4"/>
    <mergeCell ref="I4:M4"/>
    <mergeCell ref="N4:O4"/>
    <mergeCell ref="A7:B7"/>
  </mergeCells>
  <phoneticPr fontId="128" type="noConversion"/>
  <conditionalFormatting sqref="AM12:AM36">
    <cfRule type="cellIs" dxfId="929" priority="552" operator="equal">
      <formula>"At Risk"</formula>
    </cfRule>
    <cfRule type="cellIs" dxfId="928" priority="570" operator="equal">
      <formula>"PASS"</formula>
    </cfRule>
    <cfRule type="containsText" dxfId="927" priority="571" operator="containsText" text="FAIL">
      <formula>NOT(ISERROR(SEARCH("FAIL",AM12)))</formula>
    </cfRule>
  </conditionalFormatting>
  <conditionalFormatting sqref="AK4:AK8">
    <cfRule type="containsText" dxfId="926" priority="568" operator="containsText" text="PASS">
      <formula>NOT(ISERROR(SEARCH("PASS",AK4)))</formula>
    </cfRule>
    <cfRule type="containsText" dxfId="925" priority="569" operator="containsText" text="FAIL">
      <formula>NOT(ISERROR(SEARCH("FAIL",AK4)))</formula>
    </cfRule>
  </conditionalFormatting>
  <conditionalFormatting sqref="AK4:AK5">
    <cfRule type="cellIs" dxfId="924" priority="564" operator="equal">
      <formula>"L"</formula>
    </cfRule>
    <cfRule type="cellIs" dxfId="923" priority="565" operator="equal">
      <formula>"M"</formula>
    </cfRule>
    <cfRule type="cellIs" dxfId="922" priority="566" operator="equal">
      <formula>"H"</formula>
    </cfRule>
    <cfRule type="cellIs" dxfId="921" priority="567" operator="equal">
      <formula>"H"</formula>
    </cfRule>
  </conditionalFormatting>
  <conditionalFormatting sqref="Y12:Y36">
    <cfRule type="cellIs" dxfId="920" priority="560" operator="equal">
      <formula>"H"</formula>
    </cfRule>
    <cfRule type="cellIs" dxfId="919" priority="561" operator="equal">
      <formula>"M"</formula>
    </cfRule>
    <cfRule type="cellIs" dxfId="918" priority="562" operator="equal">
      <formula>"L"</formula>
    </cfRule>
    <cfRule type="cellIs" dxfId="917" priority="563" operator="equal">
      <formula>"N/A"</formula>
    </cfRule>
  </conditionalFormatting>
  <conditionalFormatting sqref="L43:M45">
    <cfRule type="cellIs" dxfId="916" priority="551" operator="between">
      <formula>0.9</formula>
      <formula>1</formula>
    </cfRule>
    <cfRule type="cellIs" dxfId="915" priority="558" operator="greaterThan">
      <formula>1</formula>
    </cfRule>
    <cfRule type="cellIs" dxfId="914" priority="559" operator="lessThanOrEqual">
      <formula>0.9</formula>
    </cfRule>
  </conditionalFormatting>
  <conditionalFormatting sqref="N43:P45">
    <cfRule type="cellIs" dxfId="913" priority="555" operator="equal">
      <formula>"Fail"</formula>
    </cfRule>
    <cfRule type="cellIs" dxfId="912" priority="556" operator="equal">
      <formula>"At Risk"</formula>
    </cfRule>
    <cfRule type="cellIs" dxfId="911" priority="557" operator="equal">
      <formula>"Pass"</formula>
    </cfRule>
  </conditionalFormatting>
  <conditionalFormatting sqref="C3:G6 C7">
    <cfRule type="cellIs" dxfId="910" priority="554" operator="equal">
      <formula>""</formula>
    </cfRule>
  </conditionalFormatting>
  <conditionalFormatting sqref="N3:O4 N6:O6 N7">
    <cfRule type="cellIs" dxfId="909" priority="553" operator="equal">
      <formula>""</formula>
    </cfRule>
  </conditionalFormatting>
  <conditionalFormatting sqref="AA12">
    <cfRule type="expression" dxfId="908" priority="532" stopIfTrue="1">
      <formula>OR(Y12="M",Y12="H")</formula>
    </cfRule>
    <cfRule type="expression" priority="548" stopIfTrue="1">
      <formula>AA12&lt;&gt;""</formula>
    </cfRule>
    <cfRule type="expression" dxfId="907" priority="549">
      <formula>AND(Y12="L",AC12&lt;&gt;"",AD12&lt;&gt;"")</formula>
    </cfRule>
    <cfRule type="expression" dxfId="906" priority="550">
      <formula>Y12="L"</formula>
    </cfRule>
  </conditionalFormatting>
  <conditionalFormatting sqref="AB12">
    <cfRule type="expression" dxfId="905" priority="531" stopIfTrue="1">
      <formula>OR(Y12="H",Y12="M")</formula>
    </cfRule>
    <cfRule type="expression" priority="545" stopIfTrue="1">
      <formula>AB12&lt;&gt;""</formula>
    </cfRule>
    <cfRule type="expression" dxfId="904" priority="546">
      <formula>AA12&lt;&gt;""</formula>
    </cfRule>
    <cfRule type="expression" dxfId="903" priority="547">
      <formula>AND(Y12="L",AC12&lt;&gt;"",AD12&lt;&gt;"")</formula>
    </cfRule>
  </conditionalFormatting>
  <conditionalFormatting sqref="AC12">
    <cfRule type="expression" priority="543" stopIfTrue="1">
      <formula>AC12&lt;&gt;""</formula>
    </cfRule>
    <cfRule type="expression" dxfId="902" priority="544">
      <formula>Y12&lt;&gt;""</formula>
    </cfRule>
  </conditionalFormatting>
  <conditionalFormatting sqref="AD12">
    <cfRule type="expression" priority="533" stopIfTrue="1">
      <formula>AD12&lt;&gt;""</formula>
    </cfRule>
    <cfRule type="expression" dxfId="901" priority="540" stopIfTrue="1">
      <formula>AND(AA12&lt;&gt;"",Y12="L")</formula>
    </cfRule>
    <cfRule type="expression" dxfId="900" priority="541">
      <formula>OR(Y12="H",Y12="M")</formula>
    </cfRule>
    <cfRule type="expression" dxfId="899" priority="542">
      <formula>Y12="L"</formula>
    </cfRule>
  </conditionalFormatting>
  <conditionalFormatting sqref="AE12">
    <cfRule type="expression" dxfId="898" priority="530" stopIfTrue="1">
      <formula>AND(Y12="L",AA12&lt;&gt;"")</formula>
    </cfRule>
    <cfRule type="expression" priority="537" stopIfTrue="1">
      <formula>AE12&lt;&gt;""</formula>
    </cfRule>
    <cfRule type="expression" dxfId="897" priority="538">
      <formula>AND(Y12="L",AD12&lt;&gt;"")</formula>
    </cfRule>
    <cfRule type="expression" dxfId="896" priority="539">
      <formula>OR(Y12="H",Y12="M")</formula>
    </cfRule>
  </conditionalFormatting>
  <conditionalFormatting sqref="AF12">
    <cfRule type="expression" dxfId="895" priority="529" stopIfTrue="1">
      <formula>AND(Y12="L",AA12&lt;&gt;"")</formula>
    </cfRule>
    <cfRule type="expression" priority="534" stopIfTrue="1">
      <formula>AF12&lt;&gt;""</formula>
    </cfRule>
    <cfRule type="expression" dxfId="894" priority="535">
      <formula>AND(Y12="L",AD12&lt;&gt;"")</formula>
    </cfRule>
    <cfRule type="expression" dxfId="893" priority="536">
      <formula>OR(Y12="H",Y12="M")</formula>
    </cfRule>
  </conditionalFormatting>
  <conditionalFormatting sqref="AA13">
    <cfRule type="expression" dxfId="892" priority="510" stopIfTrue="1">
      <formula>OR(Y13="M",Y13="H")</formula>
    </cfRule>
    <cfRule type="expression" priority="526" stopIfTrue="1">
      <formula>AA13&lt;&gt;""</formula>
    </cfRule>
    <cfRule type="expression" dxfId="891" priority="527">
      <formula>AND(Y13="L",AC13&lt;&gt;"",AD13&lt;&gt;"")</formula>
    </cfRule>
    <cfRule type="expression" dxfId="890" priority="528">
      <formula>Y13="L"</formula>
    </cfRule>
  </conditionalFormatting>
  <conditionalFormatting sqref="AB13">
    <cfRule type="expression" dxfId="889" priority="509" stopIfTrue="1">
      <formula>OR(Y13="H",Y13="M")</formula>
    </cfRule>
    <cfRule type="expression" priority="523" stopIfTrue="1">
      <formula>AB13&lt;&gt;""</formula>
    </cfRule>
    <cfRule type="expression" dxfId="888" priority="524">
      <formula>AA13&lt;&gt;""</formula>
    </cfRule>
    <cfRule type="expression" dxfId="887" priority="525">
      <formula>AND(Y13="L",AC13&lt;&gt;"",AD13&lt;&gt;"")</formula>
    </cfRule>
  </conditionalFormatting>
  <conditionalFormatting sqref="AC13">
    <cfRule type="expression" priority="521" stopIfTrue="1">
      <formula>AC13&lt;&gt;""</formula>
    </cfRule>
    <cfRule type="expression" dxfId="886" priority="522">
      <formula>Y13&lt;&gt;""</formula>
    </cfRule>
  </conditionalFormatting>
  <conditionalFormatting sqref="AD13">
    <cfRule type="expression" priority="511" stopIfTrue="1">
      <formula>AD13&lt;&gt;""</formula>
    </cfRule>
    <cfRule type="expression" dxfId="885" priority="518" stopIfTrue="1">
      <formula>AND(AA13&lt;&gt;"",Y13="L")</formula>
    </cfRule>
    <cfRule type="expression" dxfId="884" priority="519">
      <formula>OR(Y13="H",Y13="M")</formula>
    </cfRule>
    <cfRule type="expression" dxfId="883" priority="520">
      <formula>Y13="L"</formula>
    </cfRule>
  </conditionalFormatting>
  <conditionalFormatting sqref="AE13">
    <cfRule type="expression" dxfId="882" priority="508" stopIfTrue="1">
      <formula>AND(Y13="L",AA13&lt;&gt;"")</formula>
    </cfRule>
    <cfRule type="expression" priority="515" stopIfTrue="1">
      <formula>AE13&lt;&gt;""</formula>
    </cfRule>
    <cfRule type="expression" dxfId="881" priority="516">
      <formula>AND(Y13="L",AD13&lt;&gt;"")</formula>
    </cfRule>
    <cfRule type="expression" dxfId="880" priority="517">
      <formula>OR(Y13="H",Y13="M")</formula>
    </cfRule>
  </conditionalFormatting>
  <conditionalFormatting sqref="AF13">
    <cfRule type="expression" dxfId="879" priority="507" stopIfTrue="1">
      <formula>AND(Y13="L",AA13&lt;&gt;"")</formula>
    </cfRule>
    <cfRule type="expression" priority="512" stopIfTrue="1">
      <formula>AF13&lt;&gt;""</formula>
    </cfRule>
    <cfRule type="expression" dxfId="878" priority="513">
      <formula>AND(Y13="L",AD13&lt;&gt;"")</formula>
    </cfRule>
    <cfRule type="expression" dxfId="877" priority="514">
      <formula>OR(Y13="H",Y13="M")</formula>
    </cfRule>
  </conditionalFormatting>
  <conditionalFormatting sqref="AA14">
    <cfRule type="expression" dxfId="876" priority="488" stopIfTrue="1">
      <formula>OR(Y14="M",Y14="H")</formula>
    </cfRule>
    <cfRule type="expression" priority="504" stopIfTrue="1">
      <formula>AA14&lt;&gt;""</formula>
    </cfRule>
    <cfRule type="expression" dxfId="875" priority="505">
      <formula>AND(Y14="L",AC14&lt;&gt;"",AD14&lt;&gt;"")</formula>
    </cfRule>
    <cfRule type="expression" dxfId="874" priority="506">
      <formula>Y14="L"</formula>
    </cfRule>
  </conditionalFormatting>
  <conditionalFormatting sqref="AB14">
    <cfRule type="expression" dxfId="873" priority="487" stopIfTrue="1">
      <formula>OR(Y14="H",Y14="M")</formula>
    </cfRule>
    <cfRule type="expression" priority="501" stopIfTrue="1">
      <formula>AB14&lt;&gt;""</formula>
    </cfRule>
    <cfRule type="expression" dxfId="872" priority="502">
      <formula>AA14&lt;&gt;""</formula>
    </cfRule>
    <cfRule type="expression" dxfId="871" priority="503">
      <formula>AND(Y14="L",AC14&lt;&gt;"",AD14&lt;&gt;"")</formula>
    </cfRule>
  </conditionalFormatting>
  <conditionalFormatting sqref="AC14">
    <cfRule type="expression" priority="499" stopIfTrue="1">
      <formula>AC14&lt;&gt;""</formula>
    </cfRule>
    <cfRule type="expression" dxfId="870" priority="500">
      <formula>Y14&lt;&gt;""</formula>
    </cfRule>
  </conditionalFormatting>
  <conditionalFormatting sqref="AD14">
    <cfRule type="expression" priority="489" stopIfTrue="1">
      <formula>AD14&lt;&gt;""</formula>
    </cfRule>
    <cfRule type="expression" dxfId="869" priority="496" stopIfTrue="1">
      <formula>AND(AA14&lt;&gt;"",Y14="L")</formula>
    </cfRule>
    <cfRule type="expression" dxfId="868" priority="497">
      <formula>OR(Y14="H",Y14="M")</formula>
    </cfRule>
    <cfRule type="expression" dxfId="867" priority="498">
      <formula>Y14="L"</formula>
    </cfRule>
  </conditionalFormatting>
  <conditionalFormatting sqref="AE14">
    <cfRule type="expression" dxfId="866" priority="486" stopIfTrue="1">
      <formula>AND(Y14="L",AA14&lt;&gt;"")</formula>
    </cfRule>
    <cfRule type="expression" priority="493" stopIfTrue="1">
      <formula>AE14&lt;&gt;""</formula>
    </cfRule>
    <cfRule type="expression" dxfId="865" priority="494">
      <formula>AND(Y14="L",AD14&lt;&gt;"")</formula>
    </cfRule>
    <cfRule type="expression" dxfId="864" priority="495">
      <formula>OR(Y14="H",Y14="M")</formula>
    </cfRule>
  </conditionalFormatting>
  <conditionalFormatting sqref="AF14">
    <cfRule type="expression" dxfId="863" priority="485" stopIfTrue="1">
      <formula>AND(Y14="L",AA14&lt;&gt;"")</formula>
    </cfRule>
    <cfRule type="expression" priority="490" stopIfTrue="1">
      <formula>AF14&lt;&gt;""</formula>
    </cfRule>
    <cfRule type="expression" dxfId="862" priority="491">
      <formula>AND(Y14="L",AD14&lt;&gt;"")</formula>
    </cfRule>
    <cfRule type="expression" dxfId="861" priority="492">
      <formula>OR(Y14="H",Y14="M")</formula>
    </cfRule>
  </conditionalFormatting>
  <conditionalFormatting sqref="AA15">
    <cfRule type="expression" dxfId="860" priority="466" stopIfTrue="1">
      <formula>OR(Y15="M",Y15="H")</formula>
    </cfRule>
    <cfRule type="expression" priority="482" stopIfTrue="1">
      <formula>AA15&lt;&gt;""</formula>
    </cfRule>
    <cfRule type="expression" dxfId="859" priority="483">
      <formula>AND(Y15="L",AC15&lt;&gt;"",AD15&lt;&gt;"")</formula>
    </cfRule>
    <cfRule type="expression" dxfId="858" priority="484">
      <formula>Y15="L"</formula>
    </cfRule>
  </conditionalFormatting>
  <conditionalFormatting sqref="AB15">
    <cfRule type="expression" dxfId="857" priority="465" stopIfTrue="1">
      <formula>OR(Y15="H",Y15="M")</formula>
    </cfRule>
    <cfRule type="expression" priority="479" stopIfTrue="1">
      <formula>AB15&lt;&gt;""</formula>
    </cfRule>
    <cfRule type="expression" dxfId="856" priority="480">
      <formula>AA15&lt;&gt;""</formula>
    </cfRule>
    <cfRule type="expression" dxfId="855" priority="481">
      <formula>AND(Y15="L",AC15&lt;&gt;"",AD15&lt;&gt;"")</formula>
    </cfRule>
  </conditionalFormatting>
  <conditionalFormatting sqref="AC15">
    <cfRule type="expression" priority="477" stopIfTrue="1">
      <formula>AC15&lt;&gt;""</formula>
    </cfRule>
    <cfRule type="expression" dxfId="854" priority="478">
      <formula>Y15&lt;&gt;""</formula>
    </cfRule>
  </conditionalFormatting>
  <conditionalFormatting sqref="AD15">
    <cfRule type="expression" priority="467" stopIfTrue="1">
      <formula>AD15&lt;&gt;""</formula>
    </cfRule>
    <cfRule type="expression" dxfId="853" priority="474" stopIfTrue="1">
      <formula>AND(AA15&lt;&gt;"",Y15="L")</formula>
    </cfRule>
    <cfRule type="expression" dxfId="852" priority="475">
      <formula>OR(Y15="H",Y15="M")</formula>
    </cfRule>
    <cfRule type="expression" dxfId="851" priority="476">
      <formula>Y15="L"</formula>
    </cfRule>
  </conditionalFormatting>
  <conditionalFormatting sqref="AE15">
    <cfRule type="expression" dxfId="850" priority="464" stopIfTrue="1">
      <formula>AND(Y15="L",AA15&lt;&gt;"")</formula>
    </cfRule>
    <cfRule type="expression" priority="471" stopIfTrue="1">
      <formula>AE15&lt;&gt;""</formula>
    </cfRule>
    <cfRule type="expression" dxfId="849" priority="472">
      <formula>AND(Y15="L",AD15&lt;&gt;"")</formula>
    </cfRule>
    <cfRule type="expression" dxfId="848" priority="473">
      <formula>OR(Y15="H",Y15="M")</formula>
    </cfRule>
  </conditionalFormatting>
  <conditionalFormatting sqref="AF15">
    <cfRule type="expression" dxfId="847" priority="463" stopIfTrue="1">
      <formula>AND(Y15="L",AA15&lt;&gt;"")</formula>
    </cfRule>
    <cfRule type="expression" priority="468" stopIfTrue="1">
      <formula>AF15&lt;&gt;""</formula>
    </cfRule>
    <cfRule type="expression" dxfId="846" priority="469">
      <formula>AND(Y15="L",AD15&lt;&gt;"")</formula>
    </cfRule>
    <cfRule type="expression" dxfId="845" priority="470">
      <formula>OR(Y15="H",Y15="M")</formula>
    </cfRule>
  </conditionalFormatting>
  <conditionalFormatting sqref="AA16">
    <cfRule type="expression" dxfId="844" priority="444" stopIfTrue="1">
      <formula>OR(Y16="M",Y16="H")</formula>
    </cfRule>
    <cfRule type="expression" priority="460" stopIfTrue="1">
      <formula>AA16&lt;&gt;""</formula>
    </cfRule>
    <cfRule type="expression" dxfId="843" priority="461">
      <formula>AND(Y16="L",AC16&lt;&gt;"",AD16&lt;&gt;"")</formula>
    </cfRule>
    <cfRule type="expression" dxfId="842" priority="462">
      <formula>Y16="L"</formula>
    </cfRule>
  </conditionalFormatting>
  <conditionalFormatting sqref="AB16">
    <cfRule type="expression" dxfId="841" priority="443" stopIfTrue="1">
      <formula>OR(Y16="H",Y16="M")</formula>
    </cfRule>
    <cfRule type="expression" priority="457" stopIfTrue="1">
      <formula>AB16&lt;&gt;""</formula>
    </cfRule>
    <cfRule type="expression" dxfId="840" priority="458">
      <formula>AA16&lt;&gt;""</formula>
    </cfRule>
    <cfRule type="expression" dxfId="839" priority="459">
      <formula>AND(Y16="L",AC16&lt;&gt;"",AD16&lt;&gt;"")</formula>
    </cfRule>
  </conditionalFormatting>
  <conditionalFormatting sqref="AC16">
    <cfRule type="expression" priority="455" stopIfTrue="1">
      <formula>AC16&lt;&gt;""</formula>
    </cfRule>
    <cfRule type="expression" dxfId="838" priority="456">
      <formula>Y16&lt;&gt;""</formula>
    </cfRule>
  </conditionalFormatting>
  <conditionalFormatting sqref="AD16">
    <cfRule type="expression" priority="445" stopIfTrue="1">
      <formula>AD16&lt;&gt;""</formula>
    </cfRule>
    <cfRule type="expression" dxfId="837" priority="452" stopIfTrue="1">
      <formula>AND(AA16&lt;&gt;"",Y16="L")</formula>
    </cfRule>
    <cfRule type="expression" dxfId="836" priority="453">
      <formula>OR(Y16="H",Y16="M")</formula>
    </cfRule>
    <cfRule type="expression" dxfId="835" priority="454">
      <formula>Y16="L"</formula>
    </cfRule>
  </conditionalFormatting>
  <conditionalFormatting sqref="AE16">
    <cfRule type="expression" dxfId="834" priority="442" stopIfTrue="1">
      <formula>AND(Y16="L",AA16&lt;&gt;"")</formula>
    </cfRule>
    <cfRule type="expression" priority="449" stopIfTrue="1">
      <formula>AE16&lt;&gt;""</formula>
    </cfRule>
    <cfRule type="expression" dxfId="833" priority="450">
      <formula>AND(Y16="L",AD16&lt;&gt;"")</formula>
    </cfRule>
    <cfRule type="expression" dxfId="832" priority="451">
      <formula>OR(Y16="H",Y16="M")</formula>
    </cfRule>
  </conditionalFormatting>
  <conditionalFormatting sqref="AF16">
    <cfRule type="expression" dxfId="831" priority="441" stopIfTrue="1">
      <formula>AND(Y16="L",AA16&lt;&gt;"")</formula>
    </cfRule>
    <cfRule type="expression" priority="446" stopIfTrue="1">
      <formula>AF16&lt;&gt;""</formula>
    </cfRule>
    <cfRule type="expression" dxfId="830" priority="447">
      <formula>AND(Y16="L",AD16&lt;&gt;"")</formula>
    </cfRule>
    <cfRule type="expression" dxfId="829" priority="448">
      <formula>OR(Y16="H",Y16="M")</formula>
    </cfRule>
  </conditionalFormatting>
  <conditionalFormatting sqref="AA17">
    <cfRule type="expression" dxfId="828" priority="422" stopIfTrue="1">
      <formula>OR(Y17="M",Y17="H")</formula>
    </cfRule>
    <cfRule type="expression" priority="438" stopIfTrue="1">
      <formula>AA17&lt;&gt;""</formula>
    </cfRule>
    <cfRule type="expression" dxfId="827" priority="439">
      <formula>AND(Y17="L",AC17&lt;&gt;"",AD17&lt;&gt;"")</formula>
    </cfRule>
    <cfRule type="expression" dxfId="826" priority="440">
      <formula>Y17="L"</formula>
    </cfRule>
  </conditionalFormatting>
  <conditionalFormatting sqref="AB17">
    <cfRule type="expression" dxfId="825" priority="421" stopIfTrue="1">
      <formula>OR(Y17="H",Y17="M")</formula>
    </cfRule>
    <cfRule type="expression" priority="435" stopIfTrue="1">
      <formula>AB17&lt;&gt;""</formula>
    </cfRule>
    <cfRule type="expression" dxfId="824" priority="436">
      <formula>AA17&lt;&gt;""</formula>
    </cfRule>
    <cfRule type="expression" dxfId="823" priority="437">
      <formula>AND(Y17="L",AC17&lt;&gt;"",AD17&lt;&gt;"")</formula>
    </cfRule>
  </conditionalFormatting>
  <conditionalFormatting sqref="AC17">
    <cfRule type="expression" priority="433" stopIfTrue="1">
      <formula>AC17&lt;&gt;""</formula>
    </cfRule>
    <cfRule type="expression" dxfId="822" priority="434">
      <formula>Y17&lt;&gt;""</formula>
    </cfRule>
  </conditionalFormatting>
  <conditionalFormatting sqref="AD17">
    <cfRule type="expression" priority="423" stopIfTrue="1">
      <formula>AD17&lt;&gt;""</formula>
    </cfRule>
    <cfRule type="expression" dxfId="821" priority="430" stopIfTrue="1">
      <formula>AND(AA17&lt;&gt;"",Y17="L")</formula>
    </cfRule>
    <cfRule type="expression" dxfId="820" priority="431">
      <formula>OR(Y17="H",Y17="M")</formula>
    </cfRule>
    <cfRule type="expression" dxfId="819" priority="432">
      <formula>Y17="L"</formula>
    </cfRule>
  </conditionalFormatting>
  <conditionalFormatting sqref="AE17">
    <cfRule type="expression" dxfId="818" priority="420" stopIfTrue="1">
      <formula>AND(Y17="L",AA17&lt;&gt;"")</formula>
    </cfRule>
    <cfRule type="expression" priority="427" stopIfTrue="1">
      <formula>AE17&lt;&gt;""</formula>
    </cfRule>
    <cfRule type="expression" dxfId="817" priority="428">
      <formula>AND(Y17="L",AD17&lt;&gt;"")</formula>
    </cfRule>
    <cfRule type="expression" dxfId="816" priority="429">
      <formula>OR(Y17="H",Y17="M")</formula>
    </cfRule>
  </conditionalFormatting>
  <conditionalFormatting sqref="AF17">
    <cfRule type="expression" dxfId="815" priority="419" stopIfTrue="1">
      <formula>AND(Y17="L",AA17&lt;&gt;"")</formula>
    </cfRule>
    <cfRule type="expression" priority="424" stopIfTrue="1">
      <formula>AF17&lt;&gt;""</formula>
    </cfRule>
    <cfRule type="expression" dxfId="814" priority="425">
      <formula>AND(Y17="L",AD17&lt;&gt;"")</formula>
    </cfRule>
    <cfRule type="expression" dxfId="813" priority="426">
      <formula>OR(Y17="H",Y17="M")</formula>
    </cfRule>
  </conditionalFormatting>
  <conditionalFormatting sqref="AA18">
    <cfRule type="expression" dxfId="812" priority="400" stopIfTrue="1">
      <formula>OR(Y18="M",Y18="H")</formula>
    </cfRule>
    <cfRule type="expression" priority="416" stopIfTrue="1">
      <formula>AA18&lt;&gt;""</formula>
    </cfRule>
    <cfRule type="expression" dxfId="811" priority="417">
      <formula>AND(Y18="L",AC18&lt;&gt;"",AD18&lt;&gt;"")</formula>
    </cfRule>
    <cfRule type="expression" dxfId="810" priority="418">
      <formula>Y18="L"</formula>
    </cfRule>
  </conditionalFormatting>
  <conditionalFormatting sqref="AB18">
    <cfRule type="expression" dxfId="809" priority="399" stopIfTrue="1">
      <formula>OR(Y18="H",Y18="M")</formula>
    </cfRule>
    <cfRule type="expression" priority="413" stopIfTrue="1">
      <formula>AB18&lt;&gt;""</formula>
    </cfRule>
    <cfRule type="expression" dxfId="808" priority="414">
      <formula>AA18&lt;&gt;""</formula>
    </cfRule>
    <cfRule type="expression" dxfId="807" priority="415">
      <formula>AND(Y18="L",AC18&lt;&gt;"",AD18&lt;&gt;"")</formula>
    </cfRule>
  </conditionalFormatting>
  <conditionalFormatting sqref="AC18">
    <cfRule type="expression" priority="411" stopIfTrue="1">
      <formula>AC18&lt;&gt;""</formula>
    </cfRule>
    <cfRule type="expression" dxfId="806" priority="412">
      <formula>Y18&lt;&gt;""</formula>
    </cfRule>
  </conditionalFormatting>
  <conditionalFormatting sqref="AD18">
    <cfRule type="expression" priority="401" stopIfTrue="1">
      <formula>AD18&lt;&gt;""</formula>
    </cfRule>
    <cfRule type="expression" dxfId="805" priority="408" stopIfTrue="1">
      <formula>AND(AA18&lt;&gt;"",Y18="L")</formula>
    </cfRule>
    <cfRule type="expression" dxfId="804" priority="409">
      <formula>OR(Y18="H",Y18="M")</formula>
    </cfRule>
    <cfRule type="expression" dxfId="803" priority="410">
      <formula>Y18="L"</formula>
    </cfRule>
  </conditionalFormatting>
  <conditionalFormatting sqref="AE18">
    <cfRule type="expression" dxfId="802" priority="398" stopIfTrue="1">
      <formula>AND(Y18="L",AA18&lt;&gt;"")</formula>
    </cfRule>
    <cfRule type="expression" priority="405" stopIfTrue="1">
      <formula>AE18&lt;&gt;""</formula>
    </cfRule>
    <cfRule type="expression" dxfId="801" priority="406">
      <formula>AND(Y18="L",AD18&lt;&gt;"")</formula>
    </cfRule>
    <cfRule type="expression" dxfId="800" priority="407">
      <formula>OR(Y18="H",Y18="M")</formula>
    </cfRule>
  </conditionalFormatting>
  <conditionalFormatting sqref="AF18">
    <cfRule type="expression" dxfId="799" priority="397" stopIfTrue="1">
      <formula>AND(Y18="L",AA18&lt;&gt;"")</formula>
    </cfRule>
    <cfRule type="expression" priority="402" stopIfTrue="1">
      <formula>AF18&lt;&gt;""</formula>
    </cfRule>
    <cfRule type="expression" dxfId="798" priority="403">
      <formula>AND(Y18="L",AD18&lt;&gt;"")</formula>
    </cfRule>
    <cfRule type="expression" dxfId="797" priority="404">
      <formula>OR(Y18="H",Y18="M")</formula>
    </cfRule>
  </conditionalFormatting>
  <conditionalFormatting sqref="AA19">
    <cfRule type="expression" dxfId="796" priority="378" stopIfTrue="1">
      <formula>OR(Y19="M",Y19="H")</formula>
    </cfRule>
    <cfRule type="expression" priority="394" stopIfTrue="1">
      <formula>AA19&lt;&gt;""</formula>
    </cfRule>
    <cfRule type="expression" dxfId="795" priority="395">
      <formula>AND(Y19="L",AC19&lt;&gt;"",AD19&lt;&gt;"")</formula>
    </cfRule>
    <cfRule type="expression" dxfId="794" priority="396">
      <formula>Y19="L"</formula>
    </cfRule>
  </conditionalFormatting>
  <conditionalFormatting sqref="AB19">
    <cfRule type="expression" dxfId="793" priority="377" stopIfTrue="1">
      <formula>OR(Y19="H",Y19="M")</formula>
    </cfRule>
    <cfRule type="expression" priority="391" stopIfTrue="1">
      <formula>AB19&lt;&gt;""</formula>
    </cfRule>
    <cfRule type="expression" dxfId="792" priority="392">
      <formula>AA19&lt;&gt;""</formula>
    </cfRule>
    <cfRule type="expression" dxfId="791" priority="393">
      <formula>AND(Y19="L",AC19&lt;&gt;"",AD19&lt;&gt;"")</formula>
    </cfRule>
  </conditionalFormatting>
  <conditionalFormatting sqref="AC19">
    <cfRule type="expression" priority="389" stopIfTrue="1">
      <formula>AC19&lt;&gt;""</formula>
    </cfRule>
    <cfRule type="expression" dxfId="790" priority="390">
      <formula>Y19&lt;&gt;""</formula>
    </cfRule>
  </conditionalFormatting>
  <conditionalFormatting sqref="AD19">
    <cfRule type="expression" priority="379" stopIfTrue="1">
      <formula>AD19&lt;&gt;""</formula>
    </cfRule>
    <cfRule type="expression" dxfId="789" priority="386" stopIfTrue="1">
      <formula>AND(AA19&lt;&gt;"",Y19="L")</formula>
    </cfRule>
    <cfRule type="expression" dxfId="788" priority="387">
      <formula>OR(Y19="H",Y19="M")</formula>
    </cfRule>
    <cfRule type="expression" dxfId="787" priority="388">
      <formula>Y19="L"</formula>
    </cfRule>
  </conditionalFormatting>
  <conditionalFormatting sqref="AE19">
    <cfRule type="expression" dxfId="786" priority="376" stopIfTrue="1">
      <formula>AND(Y19="L",AA19&lt;&gt;"")</formula>
    </cfRule>
    <cfRule type="expression" priority="383" stopIfTrue="1">
      <formula>AE19&lt;&gt;""</formula>
    </cfRule>
    <cfRule type="expression" dxfId="785" priority="384">
      <formula>AND(Y19="L",AD19&lt;&gt;"")</formula>
    </cfRule>
    <cfRule type="expression" dxfId="784" priority="385">
      <formula>OR(Y19="H",Y19="M")</formula>
    </cfRule>
  </conditionalFormatting>
  <conditionalFormatting sqref="AF19">
    <cfRule type="expression" dxfId="783" priority="375" stopIfTrue="1">
      <formula>AND(Y19="L",AA19&lt;&gt;"")</formula>
    </cfRule>
    <cfRule type="expression" priority="380" stopIfTrue="1">
      <formula>AF19&lt;&gt;""</formula>
    </cfRule>
    <cfRule type="expression" dxfId="782" priority="381">
      <formula>AND(Y19="L",AD19&lt;&gt;"")</formula>
    </cfRule>
    <cfRule type="expression" dxfId="781" priority="382">
      <formula>OR(Y19="H",Y19="M")</formula>
    </cfRule>
  </conditionalFormatting>
  <conditionalFormatting sqref="AA20">
    <cfRule type="expression" dxfId="780" priority="356" stopIfTrue="1">
      <formula>OR(Y20="M",Y20="H")</formula>
    </cfRule>
    <cfRule type="expression" priority="372" stopIfTrue="1">
      <formula>AA20&lt;&gt;""</formula>
    </cfRule>
    <cfRule type="expression" dxfId="779" priority="373">
      <formula>AND(Y20="L",AC20&lt;&gt;"",AD20&lt;&gt;"")</formula>
    </cfRule>
    <cfRule type="expression" dxfId="778" priority="374">
      <formula>Y20="L"</formula>
    </cfRule>
  </conditionalFormatting>
  <conditionalFormatting sqref="AB20">
    <cfRule type="expression" dxfId="777" priority="355" stopIfTrue="1">
      <formula>OR(Y20="H",Y20="M")</formula>
    </cfRule>
    <cfRule type="expression" priority="369" stopIfTrue="1">
      <formula>AB20&lt;&gt;""</formula>
    </cfRule>
    <cfRule type="expression" dxfId="776" priority="370">
      <formula>AA20&lt;&gt;""</formula>
    </cfRule>
    <cfRule type="expression" dxfId="775" priority="371">
      <formula>AND(Y20="L",AC20&lt;&gt;"",AD20&lt;&gt;"")</formula>
    </cfRule>
  </conditionalFormatting>
  <conditionalFormatting sqref="AC20">
    <cfRule type="expression" priority="367" stopIfTrue="1">
      <formula>AC20&lt;&gt;""</formula>
    </cfRule>
    <cfRule type="expression" dxfId="774" priority="368">
      <formula>Y20&lt;&gt;""</formula>
    </cfRule>
  </conditionalFormatting>
  <conditionalFormatting sqref="AD20">
    <cfRule type="expression" priority="357" stopIfTrue="1">
      <formula>AD20&lt;&gt;""</formula>
    </cfRule>
    <cfRule type="expression" dxfId="773" priority="364" stopIfTrue="1">
      <formula>AND(AA20&lt;&gt;"",Y20="L")</formula>
    </cfRule>
    <cfRule type="expression" dxfId="772" priority="365">
      <formula>OR(Y20="H",Y20="M")</formula>
    </cfRule>
    <cfRule type="expression" dxfId="771" priority="366">
      <formula>Y20="L"</formula>
    </cfRule>
  </conditionalFormatting>
  <conditionalFormatting sqref="AE20">
    <cfRule type="expression" dxfId="770" priority="354" stopIfTrue="1">
      <formula>AND(Y20="L",AA20&lt;&gt;"")</formula>
    </cfRule>
    <cfRule type="expression" priority="361" stopIfTrue="1">
      <formula>AE20&lt;&gt;""</formula>
    </cfRule>
    <cfRule type="expression" dxfId="769" priority="362">
      <formula>AND(Y20="L",AD20&lt;&gt;"")</formula>
    </cfRule>
    <cfRule type="expression" dxfId="768" priority="363">
      <formula>OR(Y20="H",Y20="M")</formula>
    </cfRule>
  </conditionalFormatting>
  <conditionalFormatting sqref="AF20">
    <cfRule type="expression" dxfId="767" priority="353" stopIfTrue="1">
      <formula>AND(Y20="L",AA20&lt;&gt;"")</formula>
    </cfRule>
    <cfRule type="expression" priority="358" stopIfTrue="1">
      <formula>AF20&lt;&gt;""</formula>
    </cfRule>
    <cfRule type="expression" dxfId="766" priority="359">
      <formula>AND(Y20="L",AD20&lt;&gt;"")</formula>
    </cfRule>
    <cfRule type="expression" dxfId="765" priority="360">
      <formula>OR(Y20="H",Y20="M")</formula>
    </cfRule>
  </conditionalFormatting>
  <conditionalFormatting sqref="AA21">
    <cfRule type="expression" dxfId="764" priority="334" stopIfTrue="1">
      <formula>OR(Y21="M",Y21="H")</formula>
    </cfRule>
    <cfRule type="expression" priority="350" stopIfTrue="1">
      <formula>AA21&lt;&gt;""</formula>
    </cfRule>
    <cfRule type="expression" dxfId="763" priority="351">
      <formula>AND(Y21="L",AC21&lt;&gt;"",AD21&lt;&gt;"")</formula>
    </cfRule>
    <cfRule type="expression" dxfId="762" priority="352">
      <formula>Y21="L"</formula>
    </cfRule>
  </conditionalFormatting>
  <conditionalFormatting sqref="AB21">
    <cfRule type="expression" dxfId="761" priority="333" stopIfTrue="1">
      <formula>OR(Y21="H",Y21="M")</formula>
    </cfRule>
    <cfRule type="expression" priority="347" stopIfTrue="1">
      <formula>AB21&lt;&gt;""</formula>
    </cfRule>
    <cfRule type="expression" dxfId="760" priority="348">
      <formula>AA21&lt;&gt;""</formula>
    </cfRule>
    <cfRule type="expression" dxfId="759" priority="349">
      <formula>AND(Y21="L",AC21&lt;&gt;"",AD21&lt;&gt;"")</formula>
    </cfRule>
  </conditionalFormatting>
  <conditionalFormatting sqref="AC21">
    <cfRule type="expression" priority="345" stopIfTrue="1">
      <formula>AC21&lt;&gt;""</formula>
    </cfRule>
    <cfRule type="expression" dxfId="758" priority="346">
      <formula>Y21&lt;&gt;""</formula>
    </cfRule>
  </conditionalFormatting>
  <conditionalFormatting sqref="AD21">
    <cfRule type="expression" priority="335" stopIfTrue="1">
      <formula>AD21&lt;&gt;""</formula>
    </cfRule>
    <cfRule type="expression" dxfId="757" priority="342" stopIfTrue="1">
      <formula>AND(AA21&lt;&gt;"",Y21="L")</formula>
    </cfRule>
    <cfRule type="expression" dxfId="756" priority="343">
      <formula>OR(Y21="H",Y21="M")</formula>
    </cfRule>
    <cfRule type="expression" dxfId="755" priority="344">
      <formula>Y21="L"</formula>
    </cfRule>
  </conditionalFormatting>
  <conditionalFormatting sqref="AE21">
    <cfRule type="expression" dxfId="754" priority="332" stopIfTrue="1">
      <formula>AND(Y21="L",AA21&lt;&gt;"")</formula>
    </cfRule>
    <cfRule type="expression" priority="339" stopIfTrue="1">
      <formula>AE21&lt;&gt;""</formula>
    </cfRule>
    <cfRule type="expression" dxfId="753" priority="340">
      <formula>AND(Y21="L",AD21&lt;&gt;"")</formula>
    </cfRule>
    <cfRule type="expression" dxfId="752" priority="341">
      <formula>OR(Y21="H",Y21="M")</formula>
    </cfRule>
  </conditionalFormatting>
  <conditionalFormatting sqref="AF21">
    <cfRule type="expression" dxfId="751" priority="331" stopIfTrue="1">
      <formula>AND(Y21="L",AA21&lt;&gt;"")</formula>
    </cfRule>
    <cfRule type="expression" priority="336" stopIfTrue="1">
      <formula>AF21&lt;&gt;""</formula>
    </cfRule>
    <cfRule type="expression" dxfId="750" priority="337">
      <formula>AND(Y21="L",AD21&lt;&gt;"")</formula>
    </cfRule>
    <cfRule type="expression" dxfId="749" priority="338">
      <formula>OR(Y21="H",Y21="M")</formula>
    </cfRule>
  </conditionalFormatting>
  <conditionalFormatting sqref="AA22">
    <cfRule type="expression" dxfId="748" priority="312" stopIfTrue="1">
      <formula>OR(Y22="M",Y22="H")</formula>
    </cfRule>
    <cfRule type="expression" priority="328" stopIfTrue="1">
      <formula>AA22&lt;&gt;""</formula>
    </cfRule>
    <cfRule type="expression" dxfId="747" priority="329">
      <formula>AND(Y22="L",AC22&lt;&gt;"",AD22&lt;&gt;"")</formula>
    </cfRule>
    <cfRule type="expression" dxfId="746" priority="330">
      <formula>Y22="L"</formula>
    </cfRule>
  </conditionalFormatting>
  <conditionalFormatting sqref="AB22">
    <cfRule type="expression" dxfId="745" priority="311" stopIfTrue="1">
      <formula>OR(Y22="H",Y22="M")</formula>
    </cfRule>
    <cfRule type="expression" priority="325" stopIfTrue="1">
      <formula>AB22&lt;&gt;""</formula>
    </cfRule>
    <cfRule type="expression" dxfId="744" priority="326">
      <formula>AA22&lt;&gt;""</formula>
    </cfRule>
    <cfRule type="expression" dxfId="743" priority="327">
      <formula>AND(Y22="L",AC22&lt;&gt;"",AD22&lt;&gt;"")</formula>
    </cfRule>
  </conditionalFormatting>
  <conditionalFormatting sqref="AC22">
    <cfRule type="expression" priority="323" stopIfTrue="1">
      <formula>AC22&lt;&gt;""</formula>
    </cfRule>
    <cfRule type="expression" dxfId="742" priority="324">
      <formula>Y22&lt;&gt;""</formula>
    </cfRule>
  </conditionalFormatting>
  <conditionalFormatting sqref="AD22">
    <cfRule type="expression" priority="313" stopIfTrue="1">
      <formula>AD22&lt;&gt;""</formula>
    </cfRule>
    <cfRule type="expression" dxfId="741" priority="320" stopIfTrue="1">
      <formula>AND(AA22&lt;&gt;"",Y22="L")</formula>
    </cfRule>
    <cfRule type="expression" dxfId="740" priority="321">
      <formula>OR(Y22="H",Y22="M")</formula>
    </cfRule>
    <cfRule type="expression" dxfId="739" priority="322">
      <formula>Y22="L"</formula>
    </cfRule>
  </conditionalFormatting>
  <conditionalFormatting sqref="AE22">
    <cfRule type="expression" dxfId="738" priority="310" stopIfTrue="1">
      <formula>AND(Y22="L",AA22&lt;&gt;"")</formula>
    </cfRule>
    <cfRule type="expression" priority="317" stopIfTrue="1">
      <formula>AE22&lt;&gt;""</formula>
    </cfRule>
    <cfRule type="expression" dxfId="737" priority="318">
      <formula>AND(Y22="L",AD22&lt;&gt;"")</formula>
    </cfRule>
    <cfRule type="expression" dxfId="736" priority="319">
      <formula>OR(Y22="H",Y22="M")</formula>
    </cfRule>
  </conditionalFormatting>
  <conditionalFormatting sqref="AF22">
    <cfRule type="expression" dxfId="735" priority="309" stopIfTrue="1">
      <formula>AND(Y22="L",AA22&lt;&gt;"")</formula>
    </cfRule>
    <cfRule type="expression" priority="314" stopIfTrue="1">
      <formula>AF22&lt;&gt;""</formula>
    </cfRule>
    <cfRule type="expression" dxfId="734" priority="315">
      <formula>AND(Y22="L",AD22&lt;&gt;"")</formula>
    </cfRule>
    <cfRule type="expression" dxfId="733" priority="316">
      <formula>OR(Y22="H",Y22="M")</formula>
    </cfRule>
  </conditionalFormatting>
  <conditionalFormatting sqref="AA23">
    <cfRule type="expression" dxfId="732" priority="290" stopIfTrue="1">
      <formula>OR(Y23="M",Y23="H")</formula>
    </cfRule>
    <cfRule type="expression" priority="306" stopIfTrue="1">
      <formula>AA23&lt;&gt;""</formula>
    </cfRule>
    <cfRule type="expression" dxfId="731" priority="307">
      <formula>AND(Y23="L",AC23&lt;&gt;"",AD23&lt;&gt;"")</formula>
    </cfRule>
    <cfRule type="expression" dxfId="730" priority="308">
      <formula>Y23="L"</formula>
    </cfRule>
  </conditionalFormatting>
  <conditionalFormatting sqref="AB23">
    <cfRule type="expression" dxfId="729" priority="289" stopIfTrue="1">
      <formula>OR(Y23="H",Y23="M")</formula>
    </cfRule>
    <cfRule type="expression" priority="303" stopIfTrue="1">
      <formula>AB23&lt;&gt;""</formula>
    </cfRule>
    <cfRule type="expression" dxfId="728" priority="304">
      <formula>AA23&lt;&gt;""</formula>
    </cfRule>
    <cfRule type="expression" dxfId="727" priority="305">
      <formula>AND(Y23="L",AC23&lt;&gt;"",AD23&lt;&gt;"")</formula>
    </cfRule>
  </conditionalFormatting>
  <conditionalFormatting sqref="AC23">
    <cfRule type="expression" priority="301" stopIfTrue="1">
      <formula>AC23&lt;&gt;""</formula>
    </cfRule>
    <cfRule type="expression" dxfId="726" priority="302">
      <formula>Y23&lt;&gt;""</formula>
    </cfRule>
  </conditionalFormatting>
  <conditionalFormatting sqref="AD23">
    <cfRule type="expression" priority="291" stopIfTrue="1">
      <formula>AD23&lt;&gt;""</formula>
    </cfRule>
    <cfRule type="expression" dxfId="725" priority="298" stopIfTrue="1">
      <formula>AND(AA23&lt;&gt;"",Y23="L")</formula>
    </cfRule>
    <cfRule type="expression" dxfId="724" priority="299">
      <formula>OR(Y23="H",Y23="M")</formula>
    </cfRule>
    <cfRule type="expression" dxfId="723" priority="300">
      <formula>Y23="L"</formula>
    </cfRule>
  </conditionalFormatting>
  <conditionalFormatting sqref="AE23">
    <cfRule type="expression" dxfId="722" priority="288" stopIfTrue="1">
      <formula>AND(Y23="L",AA23&lt;&gt;"")</formula>
    </cfRule>
    <cfRule type="expression" priority="295" stopIfTrue="1">
      <formula>AE23&lt;&gt;""</formula>
    </cfRule>
    <cfRule type="expression" dxfId="721" priority="296">
      <formula>AND(Y23="L",AD23&lt;&gt;"")</formula>
    </cfRule>
    <cfRule type="expression" dxfId="720" priority="297">
      <formula>OR(Y23="H",Y23="M")</formula>
    </cfRule>
  </conditionalFormatting>
  <conditionalFormatting sqref="AF23">
    <cfRule type="expression" dxfId="719" priority="287" stopIfTrue="1">
      <formula>AND(Y23="L",AA23&lt;&gt;"")</formula>
    </cfRule>
    <cfRule type="expression" priority="292" stopIfTrue="1">
      <formula>AF23&lt;&gt;""</formula>
    </cfRule>
    <cfRule type="expression" dxfId="718" priority="293">
      <formula>AND(Y23="L",AD23&lt;&gt;"")</formula>
    </cfRule>
    <cfRule type="expression" dxfId="717" priority="294">
      <formula>OR(Y23="H",Y23="M")</formula>
    </cfRule>
  </conditionalFormatting>
  <conditionalFormatting sqref="AA24">
    <cfRule type="expression" dxfId="716" priority="268" stopIfTrue="1">
      <formula>OR(Y24="M",Y24="H")</formula>
    </cfRule>
    <cfRule type="expression" priority="284" stopIfTrue="1">
      <formula>AA24&lt;&gt;""</formula>
    </cfRule>
    <cfRule type="expression" dxfId="715" priority="285">
      <formula>AND(Y24="L",AC24&lt;&gt;"",AD24&lt;&gt;"")</formula>
    </cfRule>
    <cfRule type="expression" dxfId="714" priority="286">
      <formula>Y24="L"</formula>
    </cfRule>
  </conditionalFormatting>
  <conditionalFormatting sqref="AB24">
    <cfRule type="expression" dxfId="713" priority="267" stopIfTrue="1">
      <formula>OR(Y24="H",Y24="M")</formula>
    </cfRule>
    <cfRule type="expression" priority="281" stopIfTrue="1">
      <formula>AB24&lt;&gt;""</formula>
    </cfRule>
    <cfRule type="expression" dxfId="712" priority="282">
      <formula>AA24&lt;&gt;""</formula>
    </cfRule>
    <cfRule type="expression" dxfId="711" priority="283">
      <formula>AND(Y24="L",AC24&lt;&gt;"",AD24&lt;&gt;"")</formula>
    </cfRule>
  </conditionalFormatting>
  <conditionalFormatting sqref="AC24">
    <cfRule type="expression" priority="279" stopIfTrue="1">
      <formula>AC24&lt;&gt;""</formula>
    </cfRule>
    <cfRule type="expression" dxfId="710" priority="280">
      <formula>Y24&lt;&gt;""</formula>
    </cfRule>
  </conditionalFormatting>
  <conditionalFormatting sqref="AD24">
    <cfRule type="expression" priority="269" stopIfTrue="1">
      <formula>AD24&lt;&gt;""</formula>
    </cfRule>
    <cfRule type="expression" dxfId="709" priority="276" stopIfTrue="1">
      <formula>AND(AA24&lt;&gt;"",Y24="L")</formula>
    </cfRule>
    <cfRule type="expression" dxfId="708" priority="277">
      <formula>OR(Y24="H",Y24="M")</formula>
    </cfRule>
    <cfRule type="expression" dxfId="707" priority="278">
      <formula>Y24="L"</formula>
    </cfRule>
  </conditionalFormatting>
  <conditionalFormatting sqref="AE24">
    <cfRule type="expression" dxfId="706" priority="266" stopIfTrue="1">
      <formula>AND(Y24="L",AA24&lt;&gt;"")</formula>
    </cfRule>
    <cfRule type="expression" priority="273" stopIfTrue="1">
      <formula>AE24&lt;&gt;""</formula>
    </cfRule>
    <cfRule type="expression" dxfId="705" priority="274">
      <formula>AND(Y24="L",AD24&lt;&gt;"")</formula>
    </cfRule>
    <cfRule type="expression" dxfId="704" priority="275">
      <formula>OR(Y24="H",Y24="M")</formula>
    </cfRule>
  </conditionalFormatting>
  <conditionalFormatting sqref="AF24">
    <cfRule type="expression" dxfId="703" priority="265" stopIfTrue="1">
      <formula>AND(Y24="L",AA24&lt;&gt;"")</formula>
    </cfRule>
    <cfRule type="expression" priority="270" stopIfTrue="1">
      <formula>AF24&lt;&gt;""</formula>
    </cfRule>
    <cfRule type="expression" dxfId="702" priority="271">
      <formula>AND(Y24="L",AD24&lt;&gt;"")</formula>
    </cfRule>
    <cfRule type="expression" dxfId="701" priority="272">
      <formula>OR(Y24="H",Y24="M")</formula>
    </cfRule>
  </conditionalFormatting>
  <conditionalFormatting sqref="AA25">
    <cfRule type="expression" dxfId="700" priority="246" stopIfTrue="1">
      <formula>OR(Y25="M",Y25="H")</formula>
    </cfRule>
    <cfRule type="expression" priority="262" stopIfTrue="1">
      <formula>AA25&lt;&gt;""</formula>
    </cfRule>
    <cfRule type="expression" dxfId="699" priority="263">
      <formula>AND(Y25="L",AC25&lt;&gt;"",AD25&lt;&gt;"")</formula>
    </cfRule>
    <cfRule type="expression" dxfId="698" priority="264">
      <formula>Y25="L"</formula>
    </cfRule>
  </conditionalFormatting>
  <conditionalFormatting sqref="AB25">
    <cfRule type="expression" dxfId="697" priority="245" stopIfTrue="1">
      <formula>OR(Y25="H",Y25="M")</formula>
    </cfRule>
    <cfRule type="expression" priority="259" stopIfTrue="1">
      <formula>AB25&lt;&gt;""</formula>
    </cfRule>
    <cfRule type="expression" dxfId="696" priority="260">
      <formula>AA25&lt;&gt;""</formula>
    </cfRule>
    <cfRule type="expression" dxfId="695" priority="261">
      <formula>AND(Y25="L",AC25&lt;&gt;"",AD25&lt;&gt;"")</formula>
    </cfRule>
  </conditionalFormatting>
  <conditionalFormatting sqref="AC25">
    <cfRule type="expression" priority="257" stopIfTrue="1">
      <formula>AC25&lt;&gt;""</formula>
    </cfRule>
    <cfRule type="expression" dxfId="694" priority="258">
      <formula>Y25&lt;&gt;""</formula>
    </cfRule>
  </conditionalFormatting>
  <conditionalFormatting sqref="AD25">
    <cfRule type="expression" priority="247" stopIfTrue="1">
      <formula>AD25&lt;&gt;""</formula>
    </cfRule>
    <cfRule type="expression" dxfId="693" priority="254" stopIfTrue="1">
      <formula>AND(AA25&lt;&gt;"",Y25="L")</formula>
    </cfRule>
    <cfRule type="expression" dxfId="692" priority="255">
      <formula>OR(Y25="H",Y25="M")</formula>
    </cfRule>
    <cfRule type="expression" dxfId="691" priority="256">
      <formula>Y25="L"</formula>
    </cfRule>
  </conditionalFormatting>
  <conditionalFormatting sqref="AE25">
    <cfRule type="expression" dxfId="690" priority="244" stopIfTrue="1">
      <formula>AND(Y25="L",AA25&lt;&gt;"")</formula>
    </cfRule>
    <cfRule type="expression" priority="251" stopIfTrue="1">
      <formula>AE25&lt;&gt;""</formula>
    </cfRule>
    <cfRule type="expression" dxfId="689" priority="252">
      <formula>AND(Y25="L",AD25&lt;&gt;"")</formula>
    </cfRule>
    <cfRule type="expression" dxfId="688" priority="253">
      <formula>OR(Y25="H",Y25="M")</formula>
    </cfRule>
  </conditionalFormatting>
  <conditionalFormatting sqref="AF25">
    <cfRule type="expression" dxfId="687" priority="243" stopIfTrue="1">
      <formula>AND(Y25="L",AA25&lt;&gt;"")</formula>
    </cfRule>
    <cfRule type="expression" priority="248" stopIfTrue="1">
      <formula>AF25&lt;&gt;""</formula>
    </cfRule>
    <cfRule type="expression" dxfId="686" priority="249">
      <formula>AND(Y25="L",AD25&lt;&gt;"")</formula>
    </cfRule>
    <cfRule type="expression" dxfId="685" priority="250">
      <formula>OR(Y25="H",Y25="M")</formula>
    </cfRule>
  </conditionalFormatting>
  <conditionalFormatting sqref="AA26">
    <cfRule type="expression" dxfId="684" priority="224" stopIfTrue="1">
      <formula>OR(Y26="M",Y26="H")</formula>
    </cfRule>
    <cfRule type="expression" priority="240" stopIfTrue="1">
      <formula>AA26&lt;&gt;""</formula>
    </cfRule>
    <cfRule type="expression" dxfId="683" priority="241">
      <formula>AND(Y26="L",AC26&lt;&gt;"",AD26&lt;&gt;"")</formula>
    </cfRule>
    <cfRule type="expression" dxfId="682" priority="242">
      <formula>Y26="L"</formula>
    </cfRule>
  </conditionalFormatting>
  <conditionalFormatting sqref="AB26">
    <cfRule type="expression" dxfId="681" priority="223" stopIfTrue="1">
      <formula>OR(Y26="H",Y26="M")</formula>
    </cfRule>
    <cfRule type="expression" priority="237" stopIfTrue="1">
      <formula>AB26&lt;&gt;""</formula>
    </cfRule>
    <cfRule type="expression" dxfId="680" priority="238">
      <formula>AA26&lt;&gt;""</formula>
    </cfRule>
    <cfRule type="expression" dxfId="679" priority="239">
      <formula>AND(Y26="L",AC26&lt;&gt;"",AD26&lt;&gt;"")</formula>
    </cfRule>
  </conditionalFormatting>
  <conditionalFormatting sqref="AC26">
    <cfRule type="expression" priority="235" stopIfTrue="1">
      <formula>AC26&lt;&gt;""</formula>
    </cfRule>
    <cfRule type="expression" dxfId="678" priority="236">
      <formula>Y26&lt;&gt;""</formula>
    </cfRule>
  </conditionalFormatting>
  <conditionalFormatting sqref="AD26">
    <cfRule type="expression" priority="225" stopIfTrue="1">
      <formula>AD26&lt;&gt;""</formula>
    </cfRule>
    <cfRule type="expression" dxfId="677" priority="232" stopIfTrue="1">
      <formula>AND(AA26&lt;&gt;"",Y26="L")</formula>
    </cfRule>
    <cfRule type="expression" dxfId="676" priority="233">
      <formula>OR(Y26="H",Y26="M")</formula>
    </cfRule>
    <cfRule type="expression" dxfId="675" priority="234">
      <formula>Y26="L"</formula>
    </cfRule>
  </conditionalFormatting>
  <conditionalFormatting sqref="AE26">
    <cfRule type="expression" dxfId="674" priority="222" stopIfTrue="1">
      <formula>AND(Y26="L",AA26&lt;&gt;"")</formula>
    </cfRule>
    <cfRule type="expression" priority="229" stopIfTrue="1">
      <formula>AE26&lt;&gt;""</formula>
    </cfRule>
    <cfRule type="expression" dxfId="673" priority="230">
      <formula>AND(Y26="L",AD26&lt;&gt;"")</formula>
    </cfRule>
    <cfRule type="expression" dxfId="672" priority="231">
      <formula>OR(Y26="H",Y26="M")</formula>
    </cfRule>
  </conditionalFormatting>
  <conditionalFormatting sqref="AF26">
    <cfRule type="expression" dxfId="671" priority="221" stopIfTrue="1">
      <formula>AND(Y26="L",AA26&lt;&gt;"")</formula>
    </cfRule>
    <cfRule type="expression" priority="226" stopIfTrue="1">
      <formula>AF26&lt;&gt;""</formula>
    </cfRule>
    <cfRule type="expression" dxfId="670" priority="227">
      <formula>AND(Y26="L",AD26&lt;&gt;"")</formula>
    </cfRule>
    <cfRule type="expression" dxfId="669" priority="228">
      <formula>OR(Y26="H",Y26="M")</formula>
    </cfRule>
  </conditionalFormatting>
  <conditionalFormatting sqref="AA27">
    <cfRule type="expression" dxfId="668" priority="202" stopIfTrue="1">
      <formula>OR(Y27="M",Y27="H")</formula>
    </cfRule>
    <cfRule type="expression" priority="218" stopIfTrue="1">
      <formula>AA27&lt;&gt;""</formula>
    </cfRule>
    <cfRule type="expression" dxfId="667" priority="219">
      <formula>AND(Y27="L",AC27&lt;&gt;"",AD27&lt;&gt;"")</formula>
    </cfRule>
    <cfRule type="expression" dxfId="666" priority="220">
      <formula>Y27="L"</formula>
    </cfRule>
  </conditionalFormatting>
  <conditionalFormatting sqref="AB27">
    <cfRule type="expression" dxfId="665" priority="201" stopIfTrue="1">
      <formula>OR(Y27="H",Y27="M")</formula>
    </cfRule>
    <cfRule type="expression" priority="215" stopIfTrue="1">
      <formula>AB27&lt;&gt;""</formula>
    </cfRule>
    <cfRule type="expression" dxfId="664" priority="216">
      <formula>AA27&lt;&gt;""</formula>
    </cfRule>
    <cfRule type="expression" dxfId="663" priority="217">
      <formula>AND(Y27="L",AC27&lt;&gt;"",AD27&lt;&gt;"")</formula>
    </cfRule>
  </conditionalFormatting>
  <conditionalFormatting sqref="AC27">
    <cfRule type="expression" priority="213" stopIfTrue="1">
      <formula>AC27&lt;&gt;""</formula>
    </cfRule>
    <cfRule type="expression" dxfId="662" priority="214">
      <formula>Y27&lt;&gt;""</formula>
    </cfRule>
  </conditionalFormatting>
  <conditionalFormatting sqref="AD27">
    <cfRule type="expression" priority="203" stopIfTrue="1">
      <formula>AD27&lt;&gt;""</formula>
    </cfRule>
    <cfRule type="expression" dxfId="661" priority="210" stopIfTrue="1">
      <formula>AND(AA27&lt;&gt;"",Y27="L")</formula>
    </cfRule>
    <cfRule type="expression" dxfId="660" priority="211">
      <formula>OR(Y27="H",Y27="M")</formula>
    </cfRule>
    <cfRule type="expression" dxfId="659" priority="212">
      <formula>Y27="L"</formula>
    </cfRule>
  </conditionalFormatting>
  <conditionalFormatting sqref="AE27">
    <cfRule type="expression" dxfId="658" priority="200" stopIfTrue="1">
      <formula>AND(Y27="L",AA27&lt;&gt;"")</formula>
    </cfRule>
    <cfRule type="expression" priority="207" stopIfTrue="1">
      <formula>AE27&lt;&gt;""</formula>
    </cfRule>
    <cfRule type="expression" dxfId="657" priority="208">
      <formula>AND(Y27="L",AD27&lt;&gt;"")</formula>
    </cfRule>
    <cfRule type="expression" dxfId="656" priority="209">
      <formula>OR(Y27="H",Y27="M")</formula>
    </cfRule>
  </conditionalFormatting>
  <conditionalFormatting sqref="AF27">
    <cfRule type="expression" dxfId="655" priority="199" stopIfTrue="1">
      <formula>AND(Y27="L",AA27&lt;&gt;"")</formula>
    </cfRule>
    <cfRule type="expression" priority="204" stopIfTrue="1">
      <formula>AF27&lt;&gt;""</formula>
    </cfRule>
    <cfRule type="expression" dxfId="654" priority="205">
      <formula>AND(Y27="L",AD27&lt;&gt;"")</formula>
    </cfRule>
    <cfRule type="expression" dxfId="653" priority="206">
      <formula>OR(Y27="H",Y27="M")</formula>
    </cfRule>
  </conditionalFormatting>
  <conditionalFormatting sqref="AA28">
    <cfRule type="expression" dxfId="652" priority="180" stopIfTrue="1">
      <formula>OR(Y28="M",Y28="H")</formula>
    </cfRule>
    <cfRule type="expression" priority="196" stopIfTrue="1">
      <formula>AA28&lt;&gt;""</formula>
    </cfRule>
    <cfRule type="expression" dxfId="651" priority="197">
      <formula>AND(Y28="L",AC28&lt;&gt;"",AD28&lt;&gt;"")</formula>
    </cfRule>
    <cfRule type="expression" dxfId="650" priority="198">
      <formula>Y28="L"</formula>
    </cfRule>
  </conditionalFormatting>
  <conditionalFormatting sqref="AB28">
    <cfRule type="expression" dxfId="649" priority="179" stopIfTrue="1">
      <formula>OR(Y28="H",Y28="M")</formula>
    </cfRule>
    <cfRule type="expression" priority="193" stopIfTrue="1">
      <formula>AB28&lt;&gt;""</formula>
    </cfRule>
    <cfRule type="expression" dxfId="648" priority="194">
      <formula>AA28&lt;&gt;""</formula>
    </cfRule>
    <cfRule type="expression" dxfId="647" priority="195">
      <formula>AND(Y28="L",AC28&lt;&gt;"",AD28&lt;&gt;"")</formula>
    </cfRule>
  </conditionalFormatting>
  <conditionalFormatting sqref="AC28">
    <cfRule type="expression" priority="191" stopIfTrue="1">
      <formula>AC28&lt;&gt;""</formula>
    </cfRule>
    <cfRule type="expression" dxfId="646" priority="192">
      <formula>Y28&lt;&gt;""</formula>
    </cfRule>
  </conditionalFormatting>
  <conditionalFormatting sqref="AD28">
    <cfRule type="expression" priority="181" stopIfTrue="1">
      <formula>AD28&lt;&gt;""</formula>
    </cfRule>
    <cfRule type="expression" dxfId="645" priority="188" stopIfTrue="1">
      <formula>AND(AA28&lt;&gt;"",Y28="L")</formula>
    </cfRule>
    <cfRule type="expression" dxfId="644" priority="189">
      <formula>OR(Y28="H",Y28="M")</formula>
    </cfRule>
    <cfRule type="expression" dxfId="643" priority="190">
      <formula>Y28="L"</formula>
    </cfRule>
  </conditionalFormatting>
  <conditionalFormatting sqref="AE28">
    <cfRule type="expression" dxfId="642" priority="178" stopIfTrue="1">
      <formula>AND(Y28="L",AA28&lt;&gt;"")</formula>
    </cfRule>
    <cfRule type="expression" priority="185" stopIfTrue="1">
      <formula>AE28&lt;&gt;""</formula>
    </cfRule>
    <cfRule type="expression" dxfId="641" priority="186">
      <formula>AND(Y28="L",AD28&lt;&gt;"")</formula>
    </cfRule>
    <cfRule type="expression" dxfId="640" priority="187">
      <formula>OR(Y28="H",Y28="M")</formula>
    </cfRule>
  </conditionalFormatting>
  <conditionalFormatting sqref="AF28">
    <cfRule type="expression" dxfId="639" priority="177" stopIfTrue="1">
      <formula>AND(Y28="L",AA28&lt;&gt;"")</formula>
    </cfRule>
    <cfRule type="expression" priority="182" stopIfTrue="1">
      <formula>AF28&lt;&gt;""</formula>
    </cfRule>
    <cfRule type="expression" dxfId="638" priority="183">
      <formula>AND(Y28="L",AD28&lt;&gt;"")</formula>
    </cfRule>
    <cfRule type="expression" dxfId="637" priority="184">
      <formula>OR(Y28="H",Y28="M")</formula>
    </cfRule>
  </conditionalFormatting>
  <conditionalFormatting sqref="AA29">
    <cfRule type="expression" dxfId="636" priority="158" stopIfTrue="1">
      <formula>OR(Y29="M",Y29="H")</formula>
    </cfRule>
    <cfRule type="expression" priority="174" stopIfTrue="1">
      <formula>AA29&lt;&gt;""</formula>
    </cfRule>
    <cfRule type="expression" dxfId="635" priority="175">
      <formula>AND(Y29="L",AC29&lt;&gt;"",AD29&lt;&gt;"")</formula>
    </cfRule>
    <cfRule type="expression" dxfId="634" priority="176">
      <formula>Y29="L"</formula>
    </cfRule>
  </conditionalFormatting>
  <conditionalFormatting sqref="AB29">
    <cfRule type="expression" dxfId="633" priority="157" stopIfTrue="1">
      <formula>OR(Y29="H",Y29="M")</formula>
    </cfRule>
    <cfRule type="expression" priority="171" stopIfTrue="1">
      <formula>AB29&lt;&gt;""</formula>
    </cfRule>
    <cfRule type="expression" dxfId="632" priority="172">
      <formula>AA29&lt;&gt;""</formula>
    </cfRule>
    <cfRule type="expression" dxfId="631" priority="173">
      <formula>AND(Y29="L",AC29&lt;&gt;"",AD29&lt;&gt;"")</formula>
    </cfRule>
  </conditionalFormatting>
  <conditionalFormatting sqref="AC29">
    <cfRule type="expression" priority="169" stopIfTrue="1">
      <formula>AC29&lt;&gt;""</formula>
    </cfRule>
    <cfRule type="expression" dxfId="630" priority="170">
      <formula>Y29&lt;&gt;""</formula>
    </cfRule>
  </conditionalFormatting>
  <conditionalFormatting sqref="AD29">
    <cfRule type="expression" priority="159" stopIfTrue="1">
      <formula>AD29&lt;&gt;""</formula>
    </cfRule>
    <cfRule type="expression" dxfId="629" priority="166" stopIfTrue="1">
      <formula>AND(AA29&lt;&gt;"",Y29="L")</formula>
    </cfRule>
    <cfRule type="expression" dxfId="628" priority="167">
      <formula>OR(Y29="H",Y29="M")</formula>
    </cfRule>
    <cfRule type="expression" dxfId="627" priority="168">
      <formula>Y29="L"</formula>
    </cfRule>
  </conditionalFormatting>
  <conditionalFormatting sqref="AE29">
    <cfRule type="expression" dxfId="626" priority="156" stopIfTrue="1">
      <formula>AND(Y29="L",AA29&lt;&gt;"")</formula>
    </cfRule>
    <cfRule type="expression" priority="163" stopIfTrue="1">
      <formula>AE29&lt;&gt;""</formula>
    </cfRule>
    <cfRule type="expression" dxfId="625" priority="164">
      <formula>AND(Y29="L",AD29&lt;&gt;"")</formula>
    </cfRule>
    <cfRule type="expression" dxfId="624" priority="165">
      <formula>OR(Y29="H",Y29="M")</formula>
    </cfRule>
  </conditionalFormatting>
  <conditionalFormatting sqref="AF29">
    <cfRule type="expression" dxfId="623" priority="155" stopIfTrue="1">
      <formula>AND(Y29="L",AA29&lt;&gt;"")</formula>
    </cfRule>
    <cfRule type="expression" priority="160" stopIfTrue="1">
      <formula>AF29&lt;&gt;""</formula>
    </cfRule>
    <cfRule type="expression" dxfId="622" priority="161">
      <formula>AND(Y29="L",AD29&lt;&gt;"")</formula>
    </cfRule>
    <cfRule type="expression" dxfId="621" priority="162">
      <formula>OR(Y29="H",Y29="M")</formula>
    </cfRule>
  </conditionalFormatting>
  <conditionalFormatting sqref="AA30">
    <cfRule type="expression" dxfId="620" priority="136" stopIfTrue="1">
      <formula>OR(Y30="M",Y30="H")</formula>
    </cfRule>
    <cfRule type="expression" priority="152" stopIfTrue="1">
      <formula>AA30&lt;&gt;""</formula>
    </cfRule>
    <cfRule type="expression" dxfId="619" priority="153">
      <formula>AND(Y30="L",AC30&lt;&gt;"",AD30&lt;&gt;"")</formula>
    </cfRule>
    <cfRule type="expression" dxfId="618" priority="154">
      <formula>Y30="L"</formula>
    </cfRule>
  </conditionalFormatting>
  <conditionalFormatting sqref="AB30">
    <cfRule type="expression" dxfId="617" priority="135" stopIfTrue="1">
      <formula>OR(Y30="H",Y30="M")</formula>
    </cfRule>
    <cfRule type="expression" priority="149" stopIfTrue="1">
      <formula>AB30&lt;&gt;""</formula>
    </cfRule>
    <cfRule type="expression" dxfId="616" priority="150">
      <formula>AA30&lt;&gt;""</formula>
    </cfRule>
    <cfRule type="expression" dxfId="615" priority="151">
      <formula>AND(Y30="L",AC30&lt;&gt;"",AD30&lt;&gt;"")</formula>
    </cfRule>
  </conditionalFormatting>
  <conditionalFormatting sqref="AC30">
    <cfRule type="expression" priority="147" stopIfTrue="1">
      <formula>AC30&lt;&gt;""</formula>
    </cfRule>
    <cfRule type="expression" dxfId="614" priority="148">
      <formula>Y30&lt;&gt;""</formula>
    </cfRule>
  </conditionalFormatting>
  <conditionalFormatting sqref="AD30">
    <cfRule type="expression" priority="137" stopIfTrue="1">
      <formula>AD30&lt;&gt;""</formula>
    </cfRule>
    <cfRule type="expression" dxfId="613" priority="144" stopIfTrue="1">
      <formula>AND(AA30&lt;&gt;"",Y30="L")</formula>
    </cfRule>
    <cfRule type="expression" dxfId="612" priority="145">
      <formula>OR(Y30="H",Y30="M")</formula>
    </cfRule>
    <cfRule type="expression" dxfId="611" priority="146">
      <formula>Y30="L"</formula>
    </cfRule>
  </conditionalFormatting>
  <conditionalFormatting sqref="AE30">
    <cfRule type="expression" dxfId="610" priority="134" stopIfTrue="1">
      <formula>AND(Y30="L",AA30&lt;&gt;"")</formula>
    </cfRule>
    <cfRule type="expression" priority="141" stopIfTrue="1">
      <formula>AE30&lt;&gt;""</formula>
    </cfRule>
    <cfRule type="expression" dxfId="609" priority="142">
      <formula>AND(Y30="L",AD30&lt;&gt;"")</formula>
    </cfRule>
    <cfRule type="expression" dxfId="608" priority="143">
      <formula>OR(Y30="H",Y30="M")</formula>
    </cfRule>
  </conditionalFormatting>
  <conditionalFormatting sqref="AF30">
    <cfRule type="expression" dxfId="607" priority="133" stopIfTrue="1">
      <formula>AND(Y30="L",AA30&lt;&gt;"")</formula>
    </cfRule>
    <cfRule type="expression" priority="138" stopIfTrue="1">
      <formula>AF30&lt;&gt;""</formula>
    </cfRule>
    <cfRule type="expression" dxfId="606" priority="139">
      <formula>AND(Y30="L",AD30&lt;&gt;"")</formula>
    </cfRule>
    <cfRule type="expression" dxfId="605" priority="140">
      <formula>OR(Y30="H",Y30="M")</formula>
    </cfRule>
  </conditionalFormatting>
  <conditionalFormatting sqref="AA31">
    <cfRule type="expression" dxfId="604" priority="114" stopIfTrue="1">
      <formula>OR(Y31="M",Y31="H")</formula>
    </cfRule>
    <cfRule type="expression" priority="130" stopIfTrue="1">
      <formula>AA31&lt;&gt;""</formula>
    </cfRule>
    <cfRule type="expression" dxfId="603" priority="131">
      <formula>AND(Y31="L",AC31&lt;&gt;"",AD31&lt;&gt;"")</formula>
    </cfRule>
    <cfRule type="expression" dxfId="602" priority="132">
      <formula>Y31="L"</formula>
    </cfRule>
  </conditionalFormatting>
  <conditionalFormatting sqref="AB31">
    <cfRule type="expression" dxfId="601" priority="113" stopIfTrue="1">
      <formula>OR(Y31="H",Y31="M")</formula>
    </cfRule>
    <cfRule type="expression" priority="127" stopIfTrue="1">
      <formula>AB31&lt;&gt;""</formula>
    </cfRule>
    <cfRule type="expression" dxfId="600" priority="128">
      <formula>AA31&lt;&gt;""</formula>
    </cfRule>
    <cfRule type="expression" dxfId="599" priority="129">
      <formula>AND(Y31="L",AC31&lt;&gt;"",AD31&lt;&gt;"")</formula>
    </cfRule>
  </conditionalFormatting>
  <conditionalFormatting sqref="AC31">
    <cfRule type="expression" priority="125" stopIfTrue="1">
      <formula>AC31&lt;&gt;""</formula>
    </cfRule>
    <cfRule type="expression" dxfId="598" priority="126">
      <formula>Y31&lt;&gt;""</formula>
    </cfRule>
  </conditionalFormatting>
  <conditionalFormatting sqref="AD31">
    <cfRule type="expression" priority="115" stopIfTrue="1">
      <formula>AD31&lt;&gt;""</formula>
    </cfRule>
    <cfRule type="expression" dxfId="597" priority="122" stopIfTrue="1">
      <formula>AND(AA31&lt;&gt;"",Y31="L")</formula>
    </cfRule>
    <cfRule type="expression" dxfId="596" priority="123">
      <formula>OR(Y31="H",Y31="M")</formula>
    </cfRule>
    <cfRule type="expression" dxfId="595" priority="124">
      <formula>Y31="L"</formula>
    </cfRule>
  </conditionalFormatting>
  <conditionalFormatting sqref="AE31">
    <cfRule type="expression" dxfId="594" priority="112" stopIfTrue="1">
      <formula>AND(Y31="L",AA31&lt;&gt;"")</formula>
    </cfRule>
    <cfRule type="expression" priority="119" stopIfTrue="1">
      <formula>AE31&lt;&gt;""</formula>
    </cfRule>
    <cfRule type="expression" dxfId="593" priority="120">
      <formula>AND(Y31="L",AD31&lt;&gt;"")</formula>
    </cfRule>
    <cfRule type="expression" dxfId="592" priority="121">
      <formula>OR(Y31="H",Y31="M")</formula>
    </cfRule>
  </conditionalFormatting>
  <conditionalFormatting sqref="AF31">
    <cfRule type="expression" dxfId="591" priority="111" stopIfTrue="1">
      <formula>AND(Y31="L",AA31&lt;&gt;"")</formula>
    </cfRule>
    <cfRule type="expression" priority="116" stopIfTrue="1">
      <formula>AF31&lt;&gt;""</formula>
    </cfRule>
    <cfRule type="expression" dxfId="590" priority="117">
      <formula>AND(Y31="L",AD31&lt;&gt;"")</formula>
    </cfRule>
    <cfRule type="expression" dxfId="589" priority="118">
      <formula>OR(Y31="H",Y31="M")</formula>
    </cfRule>
  </conditionalFormatting>
  <conditionalFormatting sqref="AA32">
    <cfRule type="expression" dxfId="588" priority="92" stopIfTrue="1">
      <formula>OR(Y32="M",Y32="H")</formula>
    </cfRule>
    <cfRule type="expression" priority="108" stopIfTrue="1">
      <formula>AA32&lt;&gt;""</formula>
    </cfRule>
    <cfRule type="expression" dxfId="587" priority="109">
      <formula>AND(Y32="L",AC32&lt;&gt;"",AD32&lt;&gt;"")</formula>
    </cfRule>
    <cfRule type="expression" dxfId="586" priority="110">
      <formula>Y32="L"</formula>
    </cfRule>
  </conditionalFormatting>
  <conditionalFormatting sqref="AB32">
    <cfRule type="expression" dxfId="585" priority="91" stopIfTrue="1">
      <formula>OR(Y32="H",Y32="M")</formula>
    </cfRule>
    <cfRule type="expression" priority="105" stopIfTrue="1">
      <formula>AB32&lt;&gt;""</formula>
    </cfRule>
    <cfRule type="expression" dxfId="584" priority="106">
      <formula>AA32&lt;&gt;""</formula>
    </cfRule>
    <cfRule type="expression" dxfId="583" priority="107">
      <formula>AND(Y32="L",AC32&lt;&gt;"",AD32&lt;&gt;"")</formula>
    </cfRule>
  </conditionalFormatting>
  <conditionalFormatting sqref="AC32">
    <cfRule type="expression" priority="103" stopIfTrue="1">
      <formula>AC32&lt;&gt;""</formula>
    </cfRule>
    <cfRule type="expression" dxfId="582" priority="104">
      <formula>Y32&lt;&gt;""</formula>
    </cfRule>
  </conditionalFormatting>
  <conditionalFormatting sqref="AD32">
    <cfRule type="expression" priority="93" stopIfTrue="1">
      <formula>AD32&lt;&gt;""</formula>
    </cfRule>
    <cfRule type="expression" dxfId="581" priority="100" stopIfTrue="1">
      <formula>AND(AA32&lt;&gt;"",Y32="L")</formula>
    </cfRule>
    <cfRule type="expression" dxfId="580" priority="101">
      <formula>OR(Y32="H",Y32="M")</formula>
    </cfRule>
    <cfRule type="expression" dxfId="579" priority="102">
      <formula>Y32="L"</formula>
    </cfRule>
  </conditionalFormatting>
  <conditionalFormatting sqref="AE32">
    <cfRule type="expression" dxfId="578" priority="90" stopIfTrue="1">
      <formula>AND(Y32="L",AA32&lt;&gt;"")</formula>
    </cfRule>
    <cfRule type="expression" priority="97" stopIfTrue="1">
      <formula>AE32&lt;&gt;""</formula>
    </cfRule>
    <cfRule type="expression" dxfId="577" priority="98">
      <formula>AND(Y32="L",AD32&lt;&gt;"")</formula>
    </cfRule>
    <cfRule type="expression" dxfId="576" priority="99">
      <formula>OR(Y32="H",Y32="M")</formula>
    </cfRule>
  </conditionalFormatting>
  <conditionalFormatting sqref="AF32">
    <cfRule type="expression" dxfId="575" priority="89" stopIfTrue="1">
      <formula>AND(Y32="L",AA32&lt;&gt;"")</formula>
    </cfRule>
    <cfRule type="expression" priority="94" stopIfTrue="1">
      <formula>AF32&lt;&gt;""</formula>
    </cfRule>
    <cfRule type="expression" dxfId="574" priority="95">
      <formula>AND(Y32="L",AD32&lt;&gt;"")</formula>
    </cfRule>
    <cfRule type="expression" dxfId="573" priority="96">
      <formula>OR(Y32="H",Y32="M")</formula>
    </cfRule>
  </conditionalFormatting>
  <conditionalFormatting sqref="AA33">
    <cfRule type="expression" dxfId="572" priority="70" stopIfTrue="1">
      <formula>OR(Y33="M",Y33="H")</formula>
    </cfRule>
    <cfRule type="expression" priority="86" stopIfTrue="1">
      <formula>AA33&lt;&gt;""</formula>
    </cfRule>
    <cfRule type="expression" dxfId="571" priority="87">
      <formula>AND(Y33="L",AC33&lt;&gt;"",AD33&lt;&gt;"")</formula>
    </cfRule>
    <cfRule type="expression" dxfId="570" priority="88">
      <formula>Y33="L"</formula>
    </cfRule>
  </conditionalFormatting>
  <conditionalFormatting sqref="AB33">
    <cfRule type="expression" dxfId="569" priority="69" stopIfTrue="1">
      <formula>OR(Y33="H",Y33="M")</formula>
    </cfRule>
    <cfRule type="expression" priority="83" stopIfTrue="1">
      <formula>AB33&lt;&gt;""</formula>
    </cfRule>
    <cfRule type="expression" dxfId="568" priority="84">
      <formula>AA33&lt;&gt;""</formula>
    </cfRule>
    <cfRule type="expression" dxfId="567" priority="85">
      <formula>AND(Y33="L",AC33&lt;&gt;"",AD33&lt;&gt;"")</formula>
    </cfRule>
  </conditionalFormatting>
  <conditionalFormatting sqref="AC33">
    <cfRule type="expression" priority="81" stopIfTrue="1">
      <formula>AC33&lt;&gt;""</formula>
    </cfRule>
    <cfRule type="expression" dxfId="566" priority="82">
      <formula>Y33&lt;&gt;""</formula>
    </cfRule>
  </conditionalFormatting>
  <conditionalFormatting sqref="AD33">
    <cfRule type="expression" priority="71" stopIfTrue="1">
      <formula>AD33&lt;&gt;""</formula>
    </cfRule>
    <cfRule type="expression" dxfId="565" priority="78" stopIfTrue="1">
      <formula>AND(AA33&lt;&gt;"",Y33="L")</formula>
    </cfRule>
    <cfRule type="expression" dxfId="564" priority="79">
      <formula>OR(Y33="H",Y33="M")</formula>
    </cfRule>
    <cfRule type="expression" dxfId="563" priority="80">
      <formula>Y33="L"</formula>
    </cfRule>
  </conditionalFormatting>
  <conditionalFormatting sqref="AE33">
    <cfRule type="expression" dxfId="562" priority="68" stopIfTrue="1">
      <formula>AND(Y33="L",AA33&lt;&gt;"")</formula>
    </cfRule>
    <cfRule type="expression" priority="75" stopIfTrue="1">
      <formula>AE33&lt;&gt;""</formula>
    </cfRule>
    <cfRule type="expression" dxfId="561" priority="76">
      <formula>AND(Y33="L",AD33&lt;&gt;"")</formula>
    </cfRule>
    <cfRule type="expression" dxfId="560" priority="77">
      <formula>OR(Y33="H",Y33="M")</formula>
    </cfRule>
  </conditionalFormatting>
  <conditionalFormatting sqref="AF33">
    <cfRule type="expression" dxfId="559" priority="67" stopIfTrue="1">
      <formula>AND(Y33="L",AA33&lt;&gt;"")</formula>
    </cfRule>
    <cfRule type="expression" priority="72" stopIfTrue="1">
      <formula>AF33&lt;&gt;""</formula>
    </cfRule>
    <cfRule type="expression" dxfId="558" priority="73">
      <formula>AND(Y33="L",AD33&lt;&gt;"")</formula>
    </cfRule>
    <cfRule type="expression" dxfId="557" priority="74">
      <formula>OR(Y33="H",Y33="M")</formula>
    </cfRule>
  </conditionalFormatting>
  <conditionalFormatting sqref="AA34">
    <cfRule type="expression" dxfId="556" priority="48" stopIfTrue="1">
      <formula>OR(Y34="M",Y34="H")</formula>
    </cfRule>
    <cfRule type="expression" priority="64" stopIfTrue="1">
      <formula>AA34&lt;&gt;""</formula>
    </cfRule>
    <cfRule type="expression" dxfId="555" priority="65">
      <formula>AND(Y34="L",AC34&lt;&gt;"",AD34&lt;&gt;"")</formula>
    </cfRule>
    <cfRule type="expression" dxfId="554" priority="66">
      <formula>Y34="L"</formula>
    </cfRule>
  </conditionalFormatting>
  <conditionalFormatting sqref="AB34">
    <cfRule type="expression" dxfId="553" priority="47" stopIfTrue="1">
      <formula>OR(Y34="H",Y34="M")</formula>
    </cfRule>
    <cfRule type="expression" priority="61" stopIfTrue="1">
      <formula>AB34&lt;&gt;""</formula>
    </cfRule>
    <cfRule type="expression" dxfId="552" priority="62">
      <formula>AA34&lt;&gt;""</formula>
    </cfRule>
    <cfRule type="expression" dxfId="551" priority="63">
      <formula>AND(Y34="L",AC34&lt;&gt;"",AD34&lt;&gt;"")</formula>
    </cfRule>
  </conditionalFormatting>
  <conditionalFormatting sqref="AC34">
    <cfRule type="expression" priority="59" stopIfTrue="1">
      <formula>AC34&lt;&gt;""</formula>
    </cfRule>
    <cfRule type="expression" dxfId="550" priority="60">
      <formula>Y34&lt;&gt;""</formula>
    </cfRule>
  </conditionalFormatting>
  <conditionalFormatting sqref="AD34">
    <cfRule type="expression" priority="49" stopIfTrue="1">
      <formula>AD34&lt;&gt;""</formula>
    </cfRule>
    <cfRule type="expression" dxfId="549" priority="56" stopIfTrue="1">
      <formula>AND(AA34&lt;&gt;"",Y34="L")</formula>
    </cfRule>
    <cfRule type="expression" dxfId="548" priority="57">
      <formula>OR(Y34="H",Y34="M")</formula>
    </cfRule>
    <cfRule type="expression" dxfId="547" priority="58">
      <formula>Y34="L"</formula>
    </cfRule>
  </conditionalFormatting>
  <conditionalFormatting sqref="AE34">
    <cfRule type="expression" dxfId="546" priority="46" stopIfTrue="1">
      <formula>AND(Y34="L",AA34&lt;&gt;"")</formula>
    </cfRule>
    <cfRule type="expression" priority="53" stopIfTrue="1">
      <formula>AE34&lt;&gt;""</formula>
    </cfRule>
    <cfRule type="expression" dxfId="545" priority="54">
      <formula>AND(Y34="L",AD34&lt;&gt;"")</formula>
    </cfRule>
    <cfRule type="expression" dxfId="544" priority="55">
      <formula>OR(Y34="H",Y34="M")</formula>
    </cfRule>
  </conditionalFormatting>
  <conditionalFormatting sqref="AF34">
    <cfRule type="expression" dxfId="543" priority="45" stopIfTrue="1">
      <formula>AND(Y34="L",AA34&lt;&gt;"")</formula>
    </cfRule>
    <cfRule type="expression" priority="50" stopIfTrue="1">
      <formula>AF34&lt;&gt;""</formula>
    </cfRule>
    <cfRule type="expression" dxfId="542" priority="51">
      <formula>AND(Y34="L",AD34&lt;&gt;"")</formula>
    </cfRule>
    <cfRule type="expression" dxfId="541" priority="52">
      <formula>OR(Y34="H",Y34="M")</formula>
    </cfRule>
  </conditionalFormatting>
  <conditionalFormatting sqref="AA35">
    <cfRule type="expression" dxfId="540" priority="26" stopIfTrue="1">
      <formula>OR(Y35="M",Y35="H")</formula>
    </cfRule>
    <cfRule type="expression" priority="42" stopIfTrue="1">
      <formula>AA35&lt;&gt;""</formula>
    </cfRule>
    <cfRule type="expression" dxfId="539" priority="43">
      <formula>AND(Y35="L",AC35&lt;&gt;"",AD35&lt;&gt;"")</formula>
    </cfRule>
    <cfRule type="expression" dxfId="538" priority="44">
      <formula>Y35="L"</formula>
    </cfRule>
  </conditionalFormatting>
  <conditionalFormatting sqref="AB35">
    <cfRule type="expression" dxfId="537" priority="25" stopIfTrue="1">
      <formula>OR(Y35="H",Y35="M")</formula>
    </cfRule>
    <cfRule type="expression" priority="39" stopIfTrue="1">
      <formula>AB35&lt;&gt;""</formula>
    </cfRule>
    <cfRule type="expression" dxfId="536" priority="40">
      <formula>AA35&lt;&gt;""</formula>
    </cfRule>
    <cfRule type="expression" dxfId="535" priority="41">
      <formula>AND(Y35="L",AC35&lt;&gt;"",AD35&lt;&gt;"")</formula>
    </cfRule>
  </conditionalFormatting>
  <conditionalFormatting sqref="AC35">
    <cfRule type="expression" priority="37" stopIfTrue="1">
      <formula>AC35&lt;&gt;""</formula>
    </cfRule>
    <cfRule type="expression" dxfId="534" priority="38">
      <formula>Y35&lt;&gt;""</formula>
    </cfRule>
  </conditionalFormatting>
  <conditionalFormatting sqref="AD35">
    <cfRule type="expression" priority="27" stopIfTrue="1">
      <formula>AD35&lt;&gt;""</formula>
    </cfRule>
    <cfRule type="expression" dxfId="533" priority="34" stopIfTrue="1">
      <formula>AND(AA35&lt;&gt;"",Y35="L")</formula>
    </cfRule>
    <cfRule type="expression" dxfId="532" priority="35">
      <formula>OR(Y35="H",Y35="M")</formula>
    </cfRule>
    <cfRule type="expression" dxfId="531" priority="36">
      <formula>Y35="L"</formula>
    </cfRule>
  </conditionalFormatting>
  <conditionalFormatting sqref="AE35">
    <cfRule type="expression" dxfId="530" priority="24" stopIfTrue="1">
      <formula>AND(Y35="L",AA35&lt;&gt;"")</formula>
    </cfRule>
    <cfRule type="expression" priority="31" stopIfTrue="1">
      <formula>AE35&lt;&gt;""</formula>
    </cfRule>
    <cfRule type="expression" dxfId="529" priority="32">
      <formula>AND(Y35="L",AD35&lt;&gt;"")</formula>
    </cfRule>
    <cfRule type="expression" dxfId="528" priority="33">
      <formula>OR(Y35="H",Y35="M")</formula>
    </cfRule>
  </conditionalFormatting>
  <conditionalFormatting sqref="AF35">
    <cfRule type="expression" dxfId="527" priority="23" stopIfTrue="1">
      <formula>AND(Y35="L",AA35&lt;&gt;"")</formula>
    </cfRule>
    <cfRule type="expression" priority="28" stopIfTrue="1">
      <formula>AF35&lt;&gt;""</formula>
    </cfRule>
    <cfRule type="expression" dxfId="526" priority="29">
      <formula>AND(Y35="L",AD35&lt;&gt;"")</formula>
    </cfRule>
    <cfRule type="expression" dxfId="525" priority="30">
      <formula>OR(Y35="H",Y35="M")</formula>
    </cfRule>
  </conditionalFormatting>
  <conditionalFormatting sqref="AA36">
    <cfRule type="expression" dxfId="524" priority="4" stopIfTrue="1">
      <formula>OR(Y36="M",Y36="H")</formula>
    </cfRule>
    <cfRule type="expression" priority="20" stopIfTrue="1">
      <formula>AA36&lt;&gt;""</formula>
    </cfRule>
    <cfRule type="expression" dxfId="523" priority="21">
      <formula>AND(Y36="L",AC36&lt;&gt;"",AD36&lt;&gt;"")</formula>
    </cfRule>
    <cfRule type="expression" dxfId="522" priority="22">
      <formula>Y36="L"</formula>
    </cfRule>
  </conditionalFormatting>
  <conditionalFormatting sqref="AB36">
    <cfRule type="expression" dxfId="521" priority="3" stopIfTrue="1">
      <formula>OR(Y36="H",Y36="M")</formula>
    </cfRule>
    <cfRule type="expression" priority="17" stopIfTrue="1">
      <formula>AB36&lt;&gt;""</formula>
    </cfRule>
    <cfRule type="expression" dxfId="520" priority="18">
      <formula>AA36&lt;&gt;""</formula>
    </cfRule>
    <cfRule type="expression" dxfId="519" priority="19">
      <formula>AND(Y36="L",AC36&lt;&gt;"",AD36&lt;&gt;"")</formula>
    </cfRule>
  </conditionalFormatting>
  <conditionalFormatting sqref="AC36">
    <cfRule type="expression" priority="15" stopIfTrue="1">
      <formula>AC36&lt;&gt;""</formula>
    </cfRule>
    <cfRule type="expression" dxfId="518" priority="16">
      <formula>Y36&lt;&gt;""</formula>
    </cfRule>
  </conditionalFormatting>
  <conditionalFormatting sqref="AD36">
    <cfRule type="expression" priority="5" stopIfTrue="1">
      <formula>AD36&lt;&gt;""</formula>
    </cfRule>
    <cfRule type="expression" dxfId="517" priority="12" stopIfTrue="1">
      <formula>AND(AA36&lt;&gt;"",Y36="L")</formula>
    </cfRule>
    <cfRule type="expression" dxfId="516" priority="13">
      <formula>OR(Y36="H",Y36="M")</formula>
    </cfRule>
    <cfRule type="expression" dxfId="515" priority="14">
      <formula>Y36="L"</formula>
    </cfRule>
  </conditionalFormatting>
  <conditionalFormatting sqref="AE36">
    <cfRule type="expression" dxfId="514" priority="2" stopIfTrue="1">
      <formula>AND(Y36="L",AA36&lt;&gt;"")</formula>
    </cfRule>
    <cfRule type="expression" priority="9" stopIfTrue="1">
      <formula>AE36&lt;&gt;""</formula>
    </cfRule>
    <cfRule type="expression" dxfId="513" priority="10">
      <formula>AND(Y36="L",AD36&lt;&gt;"")</formula>
    </cfRule>
    <cfRule type="expression" dxfId="512" priority="11">
      <formula>OR(Y36="H",Y36="M")</formula>
    </cfRule>
  </conditionalFormatting>
  <conditionalFormatting sqref="AF36">
    <cfRule type="expression" dxfId="511" priority="1" stopIfTrue="1">
      <formula>AND(Y36="L",AA36&lt;&gt;"")</formula>
    </cfRule>
    <cfRule type="expression" priority="6" stopIfTrue="1">
      <formula>AF36&lt;&gt;""</formula>
    </cfRule>
    <cfRule type="expression" dxfId="510" priority="7">
      <formula>AND(Y36="L",AD36&lt;&gt;"")</formula>
    </cfRule>
    <cfRule type="expression" dxfId="509" priority="8">
      <formula>OR(Y36="H",Y36="M")</formula>
    </cfRule>
  </conditionalFormatting>
  <dataValidations count="4">
    <dataValidation type="list" allowBlank="1" showInputMessage="1" showErrorMessage="1" errorTitle="Attention" error="Select Dedicated or Shared from the drop down list" prompt="Select if the process is dedicated or shared for other products" sqref="C12:C36">
      <formula1>$F$50:$F$51</formula1>
    </dataValidation>
    <dataValidation type="list" allowBlank="1" showInputMessage="1" showErrorMessage="1" sqref="J44">
      <formula1>$J$50:$J$51</formula1>
    </dataValidation>
    <dataValidation type="list" allowBlank="1" showInputMessage="1" showErrorMessage="1" sqref="J41:J42">
      <formula1>$I$50:$I$51</formula1>
    </dataValidation>
    <dataValidation type="list" allowBlank="1" showInputMessage="1" showErrorMessage="1" sqref="C7:G7">
      <formula1>$C$50:$C$53</formula1>
    </dataValidation>
  </dataValidations>
  <pageMargins left="0.7" right="0.7" top="0.75" bottom="0.75" header="0.3" footer="0.3"/>
  <pageSetup scale="36" orientation="portrait" r:id="rId1"/>
  <headerFooter>
    <oddHeader>&amp;L&amp;G</oddHeader>
    <oddFooter xml:space="preserve">&amp;LQUAL TM 0027-01 PPAP PACKAGE&amp;R
Printed on: &amp;D
</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1"/>
  <sheetViews>
    <sheetView showGridLines="0" zoomScale="75" zoomScaleNormal="75" zoomScaleSheetLayoutView="100" workbookViewId="0">
      <selection activeCell="K7" sqref="K7"/>
    </sheetView>
  </sheetViews>
  <sheetFormatPr defaultRowHeight="12.5"/>
  <cols>
    <col min="1" max="1" width="2.26953125" customWidth="1"/>
    <col min="2" max="2" width="18.81640625" customWidth="1"/>
    <col min="4" max="4" width="17" bestFit="1" customWidth="1"/>
    <col min="5" max="5" width="16.453125" customWidth="1"/>
    <col min="6" max="6" width="20.54296875" customWidth="1"/>
    <col min="7" max="7" width="20.81640625" customWidth="1"/>
  </cols>
  <sheetData>
    <row r="1" spans="1:12" ht="26.25" customHeight="1">
      <c r="A1" s="1841"/>
      <c r="B1" s="2746" t="s">
        <v>1215</v>
      </c>
      <c r="C1" s="2746"/>
      <c r="D1" s="2746"/>
      <c r="E1" s="2746"/>
      <c r="F1" s="2746"/>
      <c r="G1" s="2747"/>
      <c r="H1" s="1829"/>
      <c r="I1" s="1974"/>
      <c r="J1" s="1974"/>
      <c r="K1" s="1974"/>
      <c r="L1" s="1974"/>
    </row>
    <row r="2" spans="1:12" ht="13">
      <c r="A2" s="1841"/>
      <c r="B2" s="1842" t="s">
        <v>1216</v>
      </c>
      <c r="C2" s="2742" t="s">
        <v>1231</v>
      </c>
      <c r="D2" s="2743"/>
      <c r="E2" s="1843" t="s">
        <v>1217</v>
      </c>
      <c r="F2" s="2744">
        <v>44183</v>
      </c>
      <c r="G2" s="2743"/>
      <c r="H2" s="1832"/>
      <c r="I2" s="1832"/>
      <c r="J2" s="1832"/>
      <c r="K2" s="1833"/>
    </row>
    <row r="3" spans="1:12" ht="13">
      <c r="A3" s="1841"/>
      <c r="B3" s="1842" t="s">
        <v>1218</v>
      </c>
      <c r="C3" s="2742" t="s">
        <v>25</v>
      </c>
      <c r="D3" s="2743"/>
      <c r="E3" s="1842" t="s">
        <v>1219</v>
      </c>
      <c r="F3" s="2745" t="s">
        <v>1232</v>
      </c>
      <c r="G3" s="2745"/>
      <c r="H3" s="1832"/>
      <c r="I3" s="1832"/>
      <c r="J3" s="1832"/>
      <c r="K3" s="1833"/>
    </row>
    <row r="4" spans="1:12" ht="23.5">
      <c r="A4" s="1841"/>
      <c r="B4" s="1844" t="s">
        <v>1220</v>
      </c>
      <c r="C4" s="2760" t="s">
        <v>1221</v>
      </c>
      <c r="D4" s="2761"/>
      <c r="E4" s="1842" t="s">
        <v>1222</v>
      </c>
      <c r="F4" s="2762">
        <v>44191</v>
      </c>
      <c r="G4" s="2745"/>
      <c r="H4" s="1832"/>
      <c r="I4" s="1832"/>
      <c r="J4" s="1832"/>
      <c r="K4" s="1833"/>
    </row>
    <row r="5" spans="1:12" ht="13">
      <c r="A5" s="1841"/>
      <c r="B5" s="1842" t="s">
        <v>112</v>
      </c>
      <c r="C5" s="2742" t="s">
        <v>24</v>
      </c>
      <c r="D5" s="2743"/>
      <c r="E5" s="1842" t="s">
        <v>1223</v>
      </c>
      <c r="F5" s="2745" t="s">
        <v>1233</v>
      </c>
      <c r="G5" s="2745"/>
      <c r="H5" s="1832"/>
      <c r="I5" s="1832"/>
      <c r="J5" s="1832"/>
      <c r="K5" s="1833"/>
    </row>
    <row r="6" spans="1:12" ht="13">
      <c r="A6" s="1841"/>
      <c r="B6" s="1842" t="s">
        <v>1224</v>
      </c>
      <c r="C6" s="2742" t="s">
        <v>1234</v>
      </c>
      <c r="D6" s="2743"/>
      <c r="E6" s="1842" t="s">
        <v>1225</v>
      </c>
      <c r="F6" s="2745" t="s">
        <v>1138</v>
      </c>
      <c r="G6" s="2745"/>
      <c r="H6" s="1832"/>
      <c r="I6" s="1832"/>
      <c r="J6" s="1832"/>
      <c r="K6" s="1833"/>
    </row>
    <row r="7" spans="1:12" ht="246" customHeight="1">
      <c r="A7" s="1841"/>
      <c r="B7" s="1845" t="s">
        <v>1235</v>
      </c>
      <c r="C7" s="2748" t="s">
        <v>1236</v>
      </c>
      <c r="D7" s="2749"/>
      <c r="E7" s="2749"/>
      <c r="F7" s="2749"/>
      <c r="G7" s="2750"/>
    </row>
    <row r="8" spans="1:12" ht="222" customHeight="1">
      <c r="A8" s="1841"/>
      <c r="B8" s="1845" t="s">
        <v>1227</v>
      </c>
      <c r="C8" s="2751" t="s">
        <v>1237</v>
      </c>
      <c r="D8" s="2752"/>
      <c r="E8" s="2752"/>
      <c r="F8" s="2752"/>
      <c r="G8" s="2753"/>
    </row>
    <row r="9" spans="1:12" ht="26">
      <c r="A9" s="1841"/>
      <c r="B9" s="1845" t="s">
        <v>1229</v>
      </c>
      <c r="C9" s="2754" t="s">
        <v>1238</v>
      </c>
      <c r="D9" s="2755"/>
      <c r="E9" s="2755"/>
      <c r="F9" s="2755"/>
      <c r="G9" s="2756"/>
    </row>
    <row r="10" spans="1:12" ht="34.5" customHeight="1">
      <c r="A10" s="1841"/>
      <c r="B10" s="1845" t="s">
        <v>1363</v>
      </c>
      <c r="C10" s="2757" t="s">
        <v>1239</v>
      </c>
      <c r="D10" s="2758"/>
      <c r="E10" s="2759"/>
      <c r="F10" s="1845" t="s">
        <v>1230</v>
      </c>
      <c r="G10" s="1846">
        <v>44184</v>
      </c>
    </row>
    <row r="11" spans="1:12" ht="13">
      <c r="B11" s="1840"/>
    </row>
  </sheetData>
  <sheetProtection formatCells="0" formatRows="0" autoFilter="0"/>
  <mergeCells count="16">
    <mergeCell ref="C7:G7"/>
    <mergeCell ref="C8:G8"/>
    <mergeCell ref="C9:G9"/>
    <mergeCell ref="C10:E10"/>
    <mergeCell ref="C4:D4"/>
    <mergeCell ref="F4:G4"/>
    <mergeCell ref="C5:D5"/>
    <mergeCell ref="F5:G5"/>
    <mergeCell ref="C6:D6"/>
    <mergeCell ref="F6:G6"/>
    <mergeCell ref="B1:G1"/>
    <mergeCell ref="I1:L1"/>
    <mergeCell ref="C2:D2"/>
    <mergeCell ref="F2:G2"/>
    <mergeCell ref="C3:D3"/>
    <mergeCell ref="F3:G3"/>
  </mergeCells>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33"/>
  <sheetViews>
    <sheetView showGridLines="0" zoomScaleNormal="100" workbookViewId="0">
      <selection activeCell="M15" sqref="M15"/>
    </sheetView>
  </sheetViews>
  <sheetFormatPr defaultRowHeight="12.5"/>
  <cols>
    <col min="1" max="1" width="20" customWidth="1"/>
    <col min="2" max="2" width="22.7265625" customWidth="1"/>
    <col min="3" max="3" width="14" customWidth="1"/>
    <col min="4" max="4" width="23.453125" customWidth="1"/>
    <col min="5" max="5" width="10.453125" customWidth="1"/>
    <col min="6" max="6" width="10.7265625" customWidth="1"/>
    <col min="257" max="257" width="20" customWidth="1"/>
    <col min="258" max="258" width="22.7265625" customWidth="1"/>
    <col min="259" max="259" width="14" customWidth="1"/>
    <col min="260" max="260" width="23.453125" customWidth="1"/>
    <col min="261" max="261" width="10.453125" customWidth="1"/>
    <col min="262" max="262" width="10.7265625" customWidth="1"/>
    <col min="513" max="513" width="20" customWidth="1"/>
    <col min="514" max="514" width="22.7265625" customWidth="1"/>
    <col min="515" max="515" width="14" customWidth="1"/>
    <col min="516" max="516" width="23.453125" customWidth="1"/>
    <col min="517" max="517" width="10.453125" customWidth="1"/>
    <col min="518" max="518" width="10.7265625" customWidth="1"/>
    <col min="769" max="769" width="20" customWidth="1"/>
    <col min="770" max="770" width="22.7265625" customWidth="1"/>
    <col min="771" max="771" width="14" customWidth="1"/>
    <col min="772" max="772" width="23.453125" customWidth="1"/>
    <col min="773" max="773" width="10.453125" customWidth="1"/>
    <col min="774" max="774" width="10.7265625" customWidth="1"/>
    <col min="1025" max="1025" width="20" customWidth="1"/>
    <col min="1026" max="1026" width="22.7265625" customWidth="1"/>
    <col min="1027" max="1027" width="14" customWidth="1"/>
    <col min="1028" max="1028" width="23.453125" customWidth="1"/>
    <col min="1029" max="1029" width="10.453125" customWidth="1"/>
    <col min="1030" max="1030" width="10.7265625" customWidth="1"/>
    <col min="1281" max="1281" width="20" customWidth="1"/>
    <col min="1282" max="1282" width="22.7265625" customWidth="1"/>
    <col min="1283" max="1283" width="14" customWidth="1"/>
    <col min="1284" max="1284" width="23.453125" customWidth="1"/>
    <col min="1285" max="1285" width="10.453125" customWidth="1"/>
    <col min="1286" max="1286" width="10.7265625" customWidth="1"/>
    <col min="1537" max="1537" width="20" customWidth="1"/>
    <col min="1538" max="1538" width="22.7265625" customWidth="1"/>
    <col min="1539" max="1539" width="14" customWidth="1"/>
    <col min="1540" max="1540" width="23.453125" customWidth="1"/>
    <col min="1541" max="1541" width="10.453125" customWidth="1"/>
    <col min="1542" max="1542" width="10.7265625" customWidth="1"/>
    <col min="1793" max="1793" width="20" customWidth="1"/>
    <col min="1794" max="1794" width="22.7265625" customWidth="1"/>
    <col min="1795" max="1795" width="14" customWidth="1"/>
    <col min="1796" max="1796" width="23.453125" customWidth="1"/>
    <col min="1797" max="1797" width="10.453125" customWidth="1"/>
    <col min="1798" max="1798" width="10.7265625" customWidth="1"/>
    <col min="2049" max="2049" width="20" customWidth="1"/>
    <col min="2050" max="2050" width="22.7265625" customWidth="1"/>
    <col min="2051" max="2051" width="14" customWidth="1"/>
    <col min="2052" max="2052" width="23.453125" customWidth="1"/>
    <col min="2053" max="2053" width="10.453125" customWidth="1"/>
    <col min="2054" max="2054" width="10.7265625" customWidth="1"/>
    <col min="2305" max="2305" width="20" customWidth="1"/>
    <col min="2306" max="2306" width="22.7265625" customWidth="1"/>
    <col min="2307" max="2307" width="14" customWidth="1"/>
    <col min="2308" max="2308" width="23.453125" customWidth="1"/>
    <col min="2309" max="2309" width="10.453125" customWidth="1"/>
    <col min="2310" max="2310" width="10.7265625" customWidth="1"/>
    <col min="2561" max="2561" width="20" customWidth="1"/>
    <col min="2562" max="2562" width="22.7265625" customWidth="1"/>
    <col min="2563" max="2563" width="14" customWidth="1"/>
    <col min="2564" max="2564" width="23.453125" customWidth="1"/>
    <col min="2565" max="2565" width="10.453125" customWidth="1"/>
    <col min="2566" max="2566" width="10.7265625" customWidth="1"/>
    <col min="2817" max="2817" width="20" customWidth="1"/>
    <col min="2818" max="2818" width="22.7265625" customWidth="1"/>
    <col min="2819" max="2819" width="14" customWidth="1"/>
    <col min="2820" max="2820" width="23.453125" customWidth="1"/>
    <col min="2821" max="2821" width="10.453125" customWidth="1"/>
    <col min="2822" max="2822" width="10.7265625" customWidth="1"/>
    <col min="3073" max="3073" width="20" customWidth="1"/>
    <col min="3074" max="3074" width="22.7265625" customWidth="1"/>
    <col min="3075" max="3075" width="14" customWidth="1"/>
    <col min="3076" max="3076" width="23.453125" customWidth="1"/>
    <col min="3077" max="3077" width="10.453125" customWidth="1"/>
    <col min="3078" max="3078" width="10.7265625" customWidth="1"/>
    <col min="3329" max="3329" width="20" customWidth="1"/>
    <col min="3330" max="3330" width="22.7265625" customWidth="1"/>
    <col min="3331" max="3331" width="14" customWidth="1"/>
    <col min="3332" max="3332" width="23.453125" customWidth="1"/>
    <col min="3333" max="3333" width="10.453125" customWidth="1"/>
    <col min="3334" max="3334" width="10.7265625" customWidth="1"/>
    <col min="3585" max="3585" width="20" customWidth="1"/>
    <col min="3586" max="3586" width="22.7265625" customWidth="1"/>
    <col min="3587" max="3587" width="14" customWidth="1"/>
    <col min="3588" max="3588" width="23.453125" customWidth="1"/>
    <col min="3589" max="3589" width="10.453125" customWidth="1"/>
    <col min="3590" max="3590" width="10.7265625" customWidth="1"/>
    <col min="3841" max="3841" width="20" customWidth="1"/>
    <col min="3842" max="3842" width="22.7265625" customWidth="1"/>
    <col min="3843" max="3843" width="14" customWidth="1"/>
    <col min="3844" max="3844" width="23.453125" customWidth="1"/>
    <col min="3845" max="3845" width="10.453125" customWidth="1"/>
    <col min="3846" max="3846" width="10.7265625" customWidth="1"/>
    <col min="4097" max="4097" width="20" customWidth="1"/>
    <col min="4098" max="4098" width="22.7265625" customWidth="1"/>
    <col min="4099" max="4099" width="14" customWidth="1"/>
    <col min="4100" max="4100" width="23.453125" customWidth="1"/>
    <col min="4101" max="4101" width="10.453125" customWidth="1"/>
    <col min="4102" max="4102" width="10.7265625" customWidth="1"/>
    <col min="4353" max="4353" width="20" customWidth="1"/>
    <col min="4354" max="4354" width="22.7265625" customWidth="1"/>
    <col min="4355" max="4355" width="14" customWidth="1"/>
    <col min="4356" max="4356" width="23.453125" customWidth="1"/>
    <col min="4357" max="4357" width="10.453125" customWidth="1"/>
    <col min="4358" max="4358" width="10.7265625" customWidth="1"/>
    <col min="4609" max="4609" width="20" customWidth="1"/>
    <col min="4610" max="4610" width="22.7265625" customWidth="1"/>
    <col min="4611" max="4611" width="14" customWidth="1"/>
    <col min="4612" max="4612" width="23.453125" customWidth="1"/>
    <col min="4613" max="4613" width="10.453125" customWidth="1"/>
    <col min="4614" max="4614" width="10.7265625" customWidth="1"/>
    <col min="4865" max="4865" width="20" customWidth="1"/>
    <col min="4866" max="4866" width="22.7265625" customWidth="1"/>
    <col min="4867" max="4867" width="14" customWidth="1"/>
    <col min="4868" max="4868" width="23.453125" customWidth="1"/>
    <col min="4869" max="4869" width="10.453125" customWidth="1"/>
    <col min="4870" max="4870" width="10.7265625" customWidth="1"/>
    <col min="5121" max="5121" width="20" customWidth="1"/>
    <col min="5122" max="5122" width="22.7265625" customWidth="1"/>
    <col min="5123" max="5123" width="14" customWidth="1"/>
    <col min="5124" max="5124" width="23.453125" customWidth="1"/>
    <col min="5125" max="5125" width="10.453125" customWidth="1"/>
    <col min="5126" max="5126" width="10.7265625" customWidth="1"/>
    <col min="5377" max="5377" width="20" customWidth="1"/>
    <col min="5378" max="5378" width="22.7265625" customWidth="1"/>
    <col min="5379" max="5379" width="14" customWidth="1"/>
    <col min="5380" max="5380" width="23.453125" customWidth="1"/>
    <col min="5381" max="5381" width="10.453125" customWidth="1"/>
    <col min="5382" max="5382" width="10.7265625" customWidth="1"/>
    <col min="5633" max="5633" width="20" customWidth="1"/>
    <col min="5634" max="5634" width="22.7265625" customWidth="1"/>
    <col min="5635" max="5635" width="14" customWidth="1"/>
    <col min="5636" max="5636" width="23.453125" customWidth="1"/>
    <col min="5637" max="5637" width="10.453125" customWidth="1"/>
    <col min="5638" max="5638" width="10.7265625" customWidth="1"/>
    <col min="5889" max="5889" width="20" customWidth="1"/>
    <col min="5890" max="5890" width="22.7265625" customWidth="1"/>
    <col min="5891" max="5891" width="14" customWidth="1"/>
    <col min="5892" max="5892" width="23.453125" customWidth="1"/>
    <col min="5893" max="5893" width="10.453125" customWidth="1"/>
    <col min="5894" max="5894" width="10.7265625" customWidth="1"/>
    <col min="6145" max="6145" width="20" customWidth="1"/>
    <col min="6146" max="6146" width="22.7265625" customWidth="1"/>
    <col min="6147" max="6147" width="14" customWidth="1"/>
    <col min="6148" max="6148" width="23.453125" customWidth="1"/>
    <col min="6149" max="6149" width="10.453125" customWidth="1"/>
    <col min="6150" max="6150" width="10.7265625" customWidth="1"/>
    <col min="6401" max="6401" width="20" customWidth="1"/>
    <col min="6402" max="6402" width="22.7265625" customWidth="1"/>
    <col min="6403" max="6403" width="14" customWidth="1"/>
    <col min="6404" max="6404" width="23.453125" customWidth="1"/>
    <col min="6405" max="6405" width="10.453125" customWidth="1"/>
    <col min="6406" max="6406" width="10.7265625" customWidth="1"/>
    <col min="6657" max="6657" width="20" customWidth="1"/>
    <col min="6658" max="6658" width="22.7265625" customWidth="1"/>
    <col min="6659" max="6659" width="14" customWidth="1"/>
    <col min="6660" max="6660" width="23.453125" customWidth="1"/>
    <col min="6661" max="6661" width="10.453125" customWidth="1"/>
    <col min="6662" max="6662" width="10.7265625" customWidth="1"/>
    <col min="6913" max="6913" width="20" customWidth="1"/>
    <col min="6914" max="6914" width="22.7265625" customWidth="1"/>
    <col min="6915" max="6915" width="14" customWidth="1"/>
    <col min="6916" max="6916" width="23.453125" customWidth="1"/>
    <col min="6917" max="6917" width="10.453125" customWidth="1"/>
    <col min="6918" max="6918" width="10.7265625" customWidth="1"/>
    <col min="7169" max="7169" width="20" customWidth="1"/>
    <col min="7170" max="7170" width="22.7265625" customWidth="1"/>
    <col min="7171" max="7171" width="14" customWidth="1"/>
    <col min="7172" max="7172" width="23.453125" customWidth="1"/>
    <col min="7173" max="7173" width="10.453125" customWidth="1"/>
    <col min="7174" max="7174" width="10.7265625" customWidth="1"/>
    <col min="7425" max="7425" width="20" customWidth="1"/>
    <col min="7426" max="7426" width="22.7265625" customWidth="1"/>
    <col min="7427" max="7427" width="14" customWidth="1"/>
    <col min="7428" max="7428" width="23.453125" customWidth="1"/>
    <col min="7429" max="7429" width="10.453125" customWidth="1"/>
    <col min="7430" max="7430" width="10.7265625" customWidth="1"/>
    <col min="7681" max="7681" width="20" customWidth="1"/>
    <col min="7682" max="7682" width="22.7265625" customWidth="1"/>
    <col min="7683" max="7683" width="14" customWidth="1"/>
    <col min="7684" max="7684" width="23.453125" customWidth="1"/>
    <col min="7685" max="7685" width="10.453125" customWidth="1"/>
    <col min="7686" max="7686" width="10.7265625" customWidth="1"/>
    <col min="7937" max="7937" width="20" customWidth="1"/>
    <col min="7938" max="7938" width="22.7265625" customWidth="1"/>
    <col min="7939" max="7939" width="14" customWidth="1"/>
    <col min="7940" max="7940" width="23.453125" customWidth="1"/>
    <col min="7941" max="7941" width="10.453125" customWidth="1"/>
    <col min="7942" max="7942" width="10.7265625" customWidth="1"/>
    <col min="8193" max="8193" width="20" customWidth="1"/>
    <col min="8194" max="8194" width="22.7265625" customWidth="1"/>
    <col min="8195" max="8195" width="14" customWidth="1"/>
    <col min="8196" max="8196" width="23.453125" customWidth="1"/>
    <col min="8197" max="8197" width="10.453125" customWidth="1"/>
    <col min="8198" max="8198" width="10.7265625" customWidth="1"/>
    <col min="8449" max="8449" width="20" customWidth="1"/>
    <col min="8450" max="8450" width="22.7265625" customWidth="1"/>
    <col min="8451" max="8451" width="14" customWidth="1"/>
    <col min="8452" max="8452" width="23.453125" customWidth="1"/>
    <col min="8453" max="8453" width="10.453125" customWidth="1"/>
    <col min="8454" max="8454" width="10.7265625" customWidth="1"/>
    <col min="8705" max="8705" width="20" customWidth="1"/>
    <col min="8706" max="8706" width="22.7265625" customWidth="1"/>
    <col min="8707" max="8707" width="14" customWidth="1"/>
    <col min="8708" max="8708" width="23.453125" customWidth="1"/>
    <col min="8709" max="8709" width="10.453125" customWidth="1"/>
    <col min="8710" max="8710" width="10.7265625" customWidth="1"/>
    <col min="8961" max="8961" width="20" customWidth="1"/>
    <col min="8962" max="8962" width="22.7265625" customWidth="1"/>
    <col min="8963" max="8963" width="14" customWidth="1"/>
    <col min="8964" max="8964" width="23.453125" customWidth="1"/>
    <col min="8965" max="8965" width="10.453125" customWidth="1"/>
    <col min="8966" max="8966" width="10.7265625" customWidth="1"/>
    <col min="9217" max="9217" width="20" customWidth="1"/>
    <col min="9218" max="9218" width="22.7265625" customWidth="1"/>
    <col min="9219" max="9219" width="14" customWidth="1"/>
    <col min="9220" max="9220" width="23.453125" customWidth="1"/>
    <col min="9221" max="9221" width="10.453125" customWidth="1"/>
    <col min="9222" max="9222" width="10.7265625" customWidth="1"/>
    <col min="9473" max="9473" width="20" customWidth="1"/>
    <col min="9474" max="9474" width="22.7265625" customWidth="1"/>
    <col min="9475" max="9475" width="14" customWidth="1"/>
    <col min="9476" max="9476" width="23.453125" customWidth="1"/>
    <col min="9477" max="9477" width="10.453125" customWidth="1"/>
    <col min="9478" max="9478" width="10.7265625" customWidth="1"/>
    <col min="9729" max="9729" width="20" customWidth="1"/>
    <col min="9730" max="9730" width="22.7265625" customWidth="1"/>
    <col min="9731" max="9731" width="14" customWidth="1"/>
    <col min="9732" max="9732" width="23.453125" customWidth="1"/>
    <col min="9733" max="9733" width="10.453125" customWidth="1"/>
    <col min="9734" max="9734" width="10.7265625" customWidth="1"/>
    <col min="9985" max="9985" width="20" customWidth="1"/>
    <col min="9986" max="9986" width="22.7265625" customWidth="1"/>
    <col min="9987" max="9987" width="14" customWidth="1"/>
    <col min="9988" max="9988" width="23.453125" customWidth="1"/>
    <col min="9989" max="9989" width="10.453125" customWidth="1"/>
    <col min="9990" max="9990" width="10.7265625" customWidth="1"/>
    <col min="10241" max="10241" width="20" customWidth="1"/>
    <col min="10242" max="10242" width="22.7265625" customWidth="1"/>
    <col min="10243" max="10243" width="14" customWidth="1"/>
    <col min="10244" max="10244" width="23.453125" customWidth="1"/>
    <col min="10245" max="10245" width="10.453125" customWidth="1"/>
    <col min="10246" max="10246" width="10.7265625" customWidth="1"/>
    <col min="10497" max="10497" width="20" customWidth="1"/>
    <col min="10498" max="10498" width="22.7265625" customWidth="1"/>
    <col min="10499" max="10499" width="14" customWidth="1"/>
    <col min="10500" max="10500" width="23.453125" customWidth="1"/>
    <col min="10501" max="10501" width="10.453125" customWidth="1"/>
    <col min="10502" max="10502" width="10.7265625" customWidth="1"/>
    <col min="10753" max="10753" width="20" customWidth="1"/>
    <col min="10754" max="10754" width="22.7265625" customWidth="1"/>
    <col min="10755" max="10755" width="14" customWidth="1"/>
    <col min="10756" max="10756" width="23.453125" customWidth="1"/>
    <col min="10757" max="10757" width="10.453125" customWidth="1"/>
    <col min="10758" max="10758" width="10.7265625" customWidth="1"/>
    <col min="11009" max="11009" width="20" customWidth="1"/>
    <col min="11010" max="11010" width="22.7265625" customWidth="1"/>
    <col min="11011" max="11011" width="14" customWidth="1"/>
    <col min="11012" max="11012" width="23.453125" customWidth="1"/>
    <col min="11013" max="11013" width="10.453125" customWidth="1"/>
    <col min="11014" max="11014" width="10.7265625" customWidth="1"/>
    <col min="11265" max="11265" width="20" customWidth="1"/>
    <col min="11266" max="11266" width="22.7265625" customWidth="1"/>
    <col min="11267" max="11267" width="14" customWidth="1"/>
    <col min="11268" max="11268" width="23.453125" customWidth="1"/>
    <col min="11269" max="11269" width="10.453125" customWidth="1"/>
    <col min="11270" max="11270" width="10.7265625" customWidth="1"/>
    <col min="11521" max="11521" width="20" customWidth="1"/>
    <col min="11522" max="11522" width="22.7265625" customWidth="1"/>
    <col min="11523" max="11523" width="14" customWidth="1"/>
    <col min="11524" max="11524" width="23.453125" customWidth="1"/>
    <col min="11525" max="11525" width="10.453125" customWidth="1"/>
    <col min="11526" max="11526" width="10.7265625" customWidth="1"/>
    <col min="11777" max="11777" width="20" customWidth="1"/>
    <col min="11778" max="11778" width="22.7265625" customWidth="1"/>
    <col min="11779" max="11779" width="14" customWidth="1"/>
    <col min="11780" max="11780" width="23.453125" customWidth="1"/>
    <col min="11781" max="11781" width="10.453125" customWidth="1"/>
    <col min="11782" max="11782" width="10.7265625" customWidth="1"/>
    <col min="12033" max="12033" width="20" customWidth="1"/>
    <col min="12034" max="12034" width="22.7265625" customWidth="1"/>
    <col min="12035" max="12035" width="14" customWidth="1"/>
    <col min="12036" max="12036" width="23.453125" customWidth="1"/>
    <col min="12037" max="12037" width="10.453125" customWidth="1"/>
    <col min="12038" max="12038" width="10.7265625" customWidth="1"/>
    <col min="12289" max="12289" width="20" customWidth="1"/>
    <col min="12290" max="12290" width="22.7265625" customWidth="1"/>
    <col min="12291" max="12291" width="14" customWidth="1"/>
    <col min="12292" max="12292" width="23.453125" customWidth="1"/>
    <col min="12293" max="12293" width="10.453125" customWidth="1"/>
    <col min="12294" max="12294" width="10.7265625" customWidth="1"/>
    <col min="12545" max="12545" width="20" customWidth="1"/>
    <col min="12546" max="12546" width="22.7265625" customWidth="1"/>
    <col min="12547" max="12547" width="14" customWidth="1"/>
    <col min="12548" max="12548" width="23.453125" customWidth="1"/>
    <col min="12549" max="12549" width="10.453125" customWidth="1"/>
    <col min="12550" max="12550" width="10.7265625" customWidth="1"/>
    <col min="12801" max="12801" width="20" customWidth="1"/>
    <col min="12802" max="12802" width="22.7265625" customWidth="1"/>
    <col min="12803" max="12803" width="14" customWidth="1"/>
    <col min="12804" max="12804" width="23.453125" customWidth="1"/>
    <col min="12805" max="12805" width="10.453125" customWidth="1"/>
    <col min="12806" max="12806" width="10.7265625" customWidth="1"/>
    <col min="13057" max="13057" width="20" customWidth="1"/>
    <col min="13058" max="13058" width="22.7265625" customWidth="1"/>
    <col min="13059" max="13059" width="14" customWidth="1"/>
    <col min="13060" max="13060" width="23.453125" customWidth="1"/>
    <col min="13061" max="13061" width="10.453125" customWidth="1"/>
    <col min="13062" max="13062" width="10.7265625" customWidth="1"/>
    <col min="13313" max="13313" width="20" customWidth="1"/>
    <col min="13314" max="13314" width="22.7265625" customWidth="1"/>
    <col min="13315" max="13315" width="14" customWidth="1"/>
    <col min="13316" max="13316" width="23.453125" customWidth="1"/>
    <col min="13317" max="13317" width="10.453125" customWidth="1"/>
    <col min="13318" max="13318" width="10.7265625" customWidth="1"/>
    <col min="13569" max="13569" width="20" customWidth="1"/>
    <col min="13570" max="13570" width="22.7265625" customWidth="1"/>
    <col min="13571" max="13571" width="14" customWidth="1"/>
    <col min="13572" max="13572" width="23.453125" customWidth="1"/>
    <col min="13573" max="13573" width="10.453125" customWidth="1"/>
    <col min="13574" max="13574" width="10.7265625" customWidth="1"/>
    <col min="13825" max="13825" width="20" customWidth="1"/>
    <col min="13826" max="13826" width="22.7265625" customWidth="1"/>
    <col min="13827" max="13827" width="14" customWidth="1"/>
    <col min="13828" max="13828" width="23.453125" customWidth="1"/>
    <col min="13829" max="13829" width="10.453125" customWidth="1"/>
    <col min="13830" max="13830" width="10.7265625" customWidth="1"/>
    <col min="14081" max="14081" width="20" customWidth="1"/>
    <col min="14082" max="14082" width="22.7265625" customWidth="1"/>
    <col min="14083" max="14083" width="14" customWidth="1"/>
    <col min="14084" max="14084" width="23.453125" customWidth="1"/>
    <col min="14085" max="14085" width="10.453125" customWidth="1"/>
    <col min="14086" max="14086" width="10.7265625" customWidth="1"/>
    <col min="14337" max="14337" width="20" customWidth="1"/>
    <col min="14338" max="14338" width="22.7265625" customWidth="1"/>
    <col min="14339" max="14339" width="14" customWidth="1"/>
    <col min="14340" max="14340" width="23.453125" customWidth="1"/>
    <col min="14341" max="14341" width="10.453125" customWidth="1"/>
    <col min="14342" max="14342" width="10.7265625" customWidth="1"/>
    <col min="14593" max="14593" width="20" customWidth="1"/>
    <col min="14594" max="14594" width="22.7265625" customWidth="1"/>
    <col min="14595" max="14595" width="14" customWidth="1"/>
    <col min="14596" max="14596" width="23.453125" customWidth="1"/>
    <col min="14597" max="14597" width="10.453125" customWidth="1"/>
    <col min="14598" max="14598" width="10.7265625" customWidth="1"/>
    <col min="14849" max="14849" width="20" customWidth="1"/>
    <col min="14850" max="14850" width="22.7265625" customWidth="1"/>
    <col min="14851" max="14851" width="14" customWidth="1"/>
    <col min="14852" max="14852" width="23.453125" customWidth="1"/>
    <col min="14853" max="14853" width="10.453125" customWidth="1"/>
    <col min="14854" max="14854" width="10.7265625" customWidth="1"/>
    <col min="15105" max="15105" width="20" customWidth="1"/>
    <col min="15106" max="15106" width="22.7265625" customWidth="1"/>
    <col min="15107" max="15107" width="14" customWidth="1"/>
    <col min="15108" max="15108" width="23.453125" customWidth="1"/>
    <col min="15109" max="15109" width="10.453125" customWidth="1"/>
    <col min="15110" max="15110" width="10.7265625" customWidth="1"/>
    <col min="15361" max="15361" width="20" customWidth="1"/>
    <col min="15362" max="15362" width="22.7265625" customWidth="1"/>
    <col min="15363" max="15363" width="14" customWidth="1"/>
    <col min="15364" max="15364" width="23.453125" customWidth="1"/>
    <col min="15365" max="15365" width="10.453125" customWidth="1"/>
    <col min="15366" max="15366" width="10.7265625" customWidth="1"/>
    <col min="15617" max="15617" width="20" customWidth="1"/>
    <col min="15618" max="15618" width="22.7265625" customWidth="1"/>
    <col min="15619" max="15619" width="14" customWidth="1"/>
    <col min="15620" max="15620" width="23.453125" customWidth="1"/>
    <col min="15621" max="15621" width="10.453125" customWidth="1"/>
    <col min="15622" max="15622" width="10.7265625" customWidth="1"/>
    <col min="15873" max="15873" width="20" customWidth="1"/>
    <col min="15874" max="15874" width="22.7265625" customWidth="1"/>
    <col min="15875" max="15875" width="14" customWidth="1"/>
    <col min="15876" max="15876" width="23.453125" customWidth="1"/>
    <col min="15877" max="15877" width="10.453125" customWidth="1"/>
    <col min="15878" max="15878" width="10.7265625" customWidth="1"/>
    <col min="16129" max="16129" width="20" customWidth="1"/>
    <col min="16130" max="16130" width="22.7265625" customWidth="1"/>
    <col min="16131" max="16131" width="14" customWidth="1"/>
    <col min="16132" max="16132" width="23.453125" customWidth="1"/>
    <col min="16133" max="16133" width="10.453125" customWidth="1"/>
    <col min="16134" max="16134" width="10.7265625" customWidth="1"/>
  </cols>
  <sheetData>
    <row r="1" spans="1:6" ht="30.75" customHeight="1">
      <c r="A1" s="2779" t="s">
        <v>573</v>
      </c>
      <c r="B1" s="2779"/>
      <c r="C1" s="2779"/>
      <c r="D1" s="2779"/>
      <c r="E1" s="2779"/>
      <c r="F1" s="2779"/>
    </row>
    <row r="2" spans="1:6" ht="28.5" customHeight="1">
      <c r="A2" s="2766" t="s">
        <v>589</v>
      </c>
      <c r="B2" s="2767"/>
      <c r="C2" s="2766" t="s">
        <v>590</v>
      </c>
      <c r="D2" s="2767"/>
      <c r="E2" s="1050"/>
      <c r="F2" s="1051"/>
    </row>
    <row r="3" spans="1:6" ht="29.25" customHeight="1">
      <c r="A3" s="2766" t="s">
        <v>576</v>
      </c>
      <c r="B3" s="2767"/>
      <c r="C3" s="2766" t="s">
        <v>591</v>
      </c>
      <c r="D3" s="2767"/>
      <c r="E3" s="1052" t="s">
        <v>578</v>
      </c>
      <c r="F3" s="1062">
        <v>42236</v>
      </c>
    </row>
    <row r="4" spans="1:6" ht="13">
      <c r="A4" s="1053"/>
      <c r="B4" s="1053"/>
      <c r="C4" s="2777"/>
      <c r="D4" s="2778"/>
      <c r="E4" s="1053"/>
      <c r="F4" s="1054"/>
    </row>
    <row r="5" spans="1:6" ht="14.25" customHeight="1">
      <c r="A5" s="1055" t="s">
        <v>579</v>
      </c>
      <c r="B5" s="1056"/>
      <c r="C5" s="1056"/>
      <c r="D5" s="1056"/>
      <c r="E5" s="1056"/>
      <c r="F5" s="1056"/>
    </row>
    <row r="6" spans="1:6" ht="13">
      <c r="A6" s="2766" t="s">
        <v>580</v>
      </c>
      <c r="B6" s="2767"/>
    </row>
    <row r="8" spans="1:6" ht="15" customHeight="1">
      <c r="A8" s="2766" t="s">
        <v>592</v>
      </c>
      <c r="B8" s="2767"/>
      <c r="C8" s="2768" t="s">
        <v>593</v>
      </c>
      <c r="D8" s="2769"/>
      <c r="E8" s="2769"/>
      <c r="F8" s="2770"/>
    </row>
    <row r="10" spans="1:6" ht="14.5">
      <c r="A10" s="1960" t="s">
        <v>583</v>
      </c>
      <c r="F10" s="1057" t="s">
        <v>584</v>
      </c>
    </row>
    <row r="11" spans="1:6" ht="22.5" customHeight="1">
      <c r="A11" t="s">
        <v>585</v>
      </c>
      <c r="F11" s="1063" t="s">
        <v>27</v>
      </c>
    </row>
    <row r="12" spans="1:6" ht="31.5" customHeight="1">
      <c r="A12" s="2764" t="s">
        <v>586</v>
      </c>
      <c r="B12" s="2765"/>
      <c r="C12" s="2765"/>
      <c r="D12" s="2765"/>
      <c r="E12" s="2765"/>
      <c r="F12" s="1063" t="s">
        <v>27</v>
      </c>
    </row>
    <row r="13" spans="1:6" ht="19.5" customHeight="1">
      <c r="A13" t="s">
        <v>1315</v>
      </c>
      <c r="F13" s="1063" t="s">
        <v>27</v>
      </c>
    </row>
    <row r="14" spans="1:6" ht="21.75" customHeight="1">
      <c r="A14" t="s">
        <v>1395</v>
      </c>
      <c r="F14" s="1063" t="s">
        <v>27</v>
      </c>
    </row>
    <row r="15" spans="1:6" ht="21" customHeight="1">
      <c r="A15" s="2764" t="s">
        <v>587</v>
      </c>
      <c r="B15" s="2765"/>
      <c r="C15" s="2765"/>
      <c r="D15" s="2765"/>
      <c r="E15" s="2765"/>
      <c r="F15" s="1063" t="s">
        <v>27</v>
      </c>
    </row>
    <row r="16" spans="1:6" ht="21.75" customHeight="1">
      <c r="B16" s="1064"/>
      <c r="F16" s="1058"/>
    </row>
    <row r="18" spans="1:6">
      <c r="A18" s="2771" t="s">
        <v>588</v>
      </c>
      <c r="B18" s="2772"/>
      <c r="C18" s="2772"/>
      <c r="D18" s="2772"/>
      <c r="E18" s="2772"/>
      <c r="F18" s="2773"/>
    </row>
    <row r="19" spans="1:6" ht="27.75" customHeight="1">
      <c r="A19" s="2774"/>
      <c r="B19" s="2775"/>
      <c r="C19" s="2775"/>
      <c r="D19" s="2775"/>
      <c r="E19" s="2775"/>
      <c r="F19" s="2776"/>
    </row>
    <row r="21" spans="1:6" ht="24" customHeight="1">
      <c r="A21" s="2763" t="s">
        <v>1322</v>
      </c>
      <c r="B21" s="2763"/>
      <c r="C21" s="2763"/>
      <c r="D21" s="2763"/>
      <c r="E21" s="2763"/>
      <c r="F21" s="2763"/>
    </row>
    <row r="22" spans="1:6" ht="45" customHeight="1">
      <c r="A22" s="2763" t="s">
        <v>1323</v>
      </c>
      <c r="B22" s="2763"/>
      <c r="C22" s="2763"/>
      <c r="D22" s="2763"/>
      <c r="E22" s="2763"/>
      <c r="F22" s="2763"/>
    </row>
    <row r="23" spans="1:6" ht="3" customHeight="1">
      <c r="A23" s="1065"/>
      <c r="B23" s="1065"/>
      <c r="C23" s="1065"/>
      <c r="D23" s="1065"/>
      <c r="E23" s="1065"/>
      <c r="F23" s="1065"/>
    </row>
    <row r="24" spans="1:6" ht="18" customHeight="1">
      <c r="A24" s="1055" t="s">
        <v>1396</v>
      </c>
      <c r="B24" s="1059"/>
      <c r="C24" s="1059"/>
      <c r="D24" s="1059"/>
      <c r="E24" s="1059"/>
      <c r="F24" s="1059"/>
    </row>
    <row r="25" spans="1:6" ht="18.5">
      <c r="A25" s="1961" t="s">
        <v>1397</v>
      </c>
      <c r="F25" s="1057" t="s">
        <v>584</v>
      </c>
    </row>
    <row r="26" spans="1:6" ht="9.75" customHeight="1"/>
    <row r="27" spans="1:6" ht="22.5" customHeight="1">
      <c r="A27" t="s">
        <v>1398</v>
      </c>
      <c r="F27" s="1066" t="s">
        <v>27</v>
      </c>
    </row>
    <row r="28" spans="1:6" ht="22.5" customHeight="1">
      <c r="A28" t="s">
        <v>1399</v>
      </c>
      <c r="F28" s="1066" t="s">
        <v>27</v>
      </c>
    </row>
    <row r="29" spans="1:6" ht="22.5" customHeight="1">
      <c r="A29" s="2764" t="s">
        <v>1400</v>
      </c>
      <c r="B29" s="2765"/>
      <c r="C29" s="2765"/>
      <c r="D29" s="2765"/>
      <c r="E29" s="2765"/>
      <c r="F29" s="1066" t="s">
        <v>27</v>
      </c>
    </row>
    <row r="31" spans="1:6" ht="57" customHeight="1">
      <c r="A31" s="1060" t="s">
        <v>1420</v>
      </c>
      <c r="B31" s="1054"/>
      <c r="C31" s="1051"/>
      <c r="D31" s="1060" t="s">
        <v>1421</v>
      </c>
      <c r="E31" s="1054"/>
      <c r="F31" s="1051"/>
    </row>
    <row r="32" spans="1:6" ht="51.75" customHeight="1">
      <c r="A32" s="1060" t="s">
        <v>1422</v>
      </c>
      <c r="B32" s="1054"/>
      <c r="C32" s="1051"/>
      <c r="D32" s="1060" t="s">
        <v>1423</v>
      </c>
      <c r="E32" s="1054"/>
      <c r="F32" s="1051"/>
    </row>
    <row r="33" spans="1:1">
      <c r="A33" s="1061"/>
    </row>
  </sheetData>
  <mergeCells count="15">
    <mergeCell ref="C4:D4"/>
    <mergeCell ref="A1:F1"/>
    <mergeCell ref="A2:B2"/>
    <mergeCell ref="C2:D2"/>
    <mergeCell ref="A3:B3"/>
    <mergeCell ref="C3:D3"/>
    <mergeCell ref="A21:F21"/>
    <mergeCell ref="A22:F22"/>
    <mergeCell ref="A29:E29"/>
    <mergeCell ref="A6:B6"/>
    <mergeCell ref="A8:B8"/>
    <mergeCell ref="C8:F8"/>
    <mergeCell ref="A12:E12"/>
    <mergeCell ref="A15:E15"/>
    <mergeCell ref="A18:F19"/>
  </mergeCells>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79"/>
  <sheetViews>
    <sheetView showGridLines="0" topLeftCell="H1" zoomScale="90" zoomScaleNormal="90" workbookViewId="0">
      <selection activeCell="I14" sqref="I14"/>
    </sheetView>
  </sheetViews>
  <sheetFormatPr defaultColWidth="9.1796875" defaultRowHeight="14"/>
  <cols>
    <col min="1" max="1" width="3.81640625" style="1552" customWidth="1"/>
    <col min="2" max="2" width="18.7265625" style="1579" customWidth="1"/>
    <col min="3" max="3" width="25" style="1620" customWidth="1"/>
    <col min="4" max="8" width="4.7265625" style="1552" customWidth="1"/>
    <col min="9" max="9" width="35.1796875" style="1552" customWidth="1"/>
    <col min="10" max="10" width="0.453125" style="1552" customWidth="1"/>
    <col min="11" max="11" width="37.26953125" style="1552" customWidth="1"/>
    <col min="12" max="12" width="6.453125" style="1552" customWidth="1"/>
    <col min="13" max="13" width="7" style="1552" customWidth="1"/>
    <col min="14" max="14" width="5.7265625" style="1621" customWidth="1"/>
    <col min="15" max="15" width="5.7265625" style="1557" customWidth="1"/>
    <col min="16" max="16" width="28.81640625" style="1552" customWidth="1"/>
    <col min="17" max="17" width="8" style="1552" customWidth="1"/>
    <col min="18" max="18" width="7.26953125" style="1552" customWidth="1"/>
    <col min="19" max="19" width="10.54296875" style="1552" bestFit="1" customWidth="1"/>
    <col min="20" max="16384" width="9.1796875" style="1552"/>
  </cols>
  <sheetData>
    <row r="1" spans="1:22" ht="24.65" customHeight="1">
      <c r="B1" s="2780" t="s">
        <v>1001</v>
      </c>
      <c r="C1" s="2781"/>
      <c r="D1" s="2781"/>
      <c r="E1" s="2781"/>
      <c r="F1" s="2781"/>
      <c r="G1" s="2781"/>
      <c r="H1" s="2781"/>
      <c r="I1" s="2781"/>
      <c r="J1" s="2781"/>
      <c r="K1" s="2781"/>
      <c r="L1" s="2781"/>
      <c r="M1" s="2781"/>
      <c r="N1" s="2781"/>
      <c r="O1" s="2781"/>
      <c r="P1" s="2781"/>
      <c r="Q1" s="2781"/>
      <c r="R1" s="2782"/>
    </row>
    <row r="2" spans="1:22">
      <c r="B2" s="2783" t="s">
        <v>666</v>
      </c>
      <c r="C2" s="2784"/>
      <c r="D2" s="2784"/>
      <c r="E2" s="2784"/>
      <c r="F2" s="2787" t="s">
        <v>1002</v>
      </c>
      <c r="G2" s="2787"/>
      <c r="H2" s="2787"/>
      <c r="I2" s="2787"/>
      <c r="J2" s="1553"/>
      <c r="K2" s="2788" t="s">
        <v>667</v>
      </c>
      <c r="L2" s="2788"/>
      <c r="M2" s="2789">
        <v>888888</v>
      </c>
      <c r="N2" s="2789"/>
      <c r="O2" s="2789"/>
      <c r="P2" s="2789"/>
      <c r="Q2" s="1939" t="s">
        <v>668</v>
      </c>
      <c r="R2" s="1554" t="s">
        <v>1003</v>
      </c>
      <c r="T2" s="1556"/>
      <c r="U2" s="1556"/>
    </row>
    <row r="3" spans="1:22">
      <c r="A3" s="1557"/>
      <c r="B3" s="2783" t="s">
        <v>669</v>
      </c>
      <c r="C3" s="2784"/>
      <c r="D3" s="2784"/>
      <c r="E3" s="2784"/>
      <c r="F3" s="2785" t="s">
        <v>1004</v>
      </c>
      <c r="G3" s="2785"/>
      <c r="H3" s="2785"/>
      <c r="I3" s="2785"/>
      <c r="J3" s="1558"/>
      <c r="K3" s="2786" t="s">
        <v>670</v>
      </c>
      <c r="L3" s="2786"/>
      <c r="M3" s="2785" t="s">
        <v>719</v>
      </c>
      <c r="N3" s="2785"/>
      <c r="O3" s="2785"/>
      <c r="P3" s="2785"/>
      <c r="Q3" s="1559"/>
      <c r="R3" s="1948"/>
      <c r="S3" s="1555"/>
      <c r="T3" s="1556"/>
      <c r="U3" s="1556"/>
    </row>
    <row r="4" spans="1:22">
      <c r="B4" s="2783" t="s">
        <v>671</v>
      </c>
      <c r="C4" s="2784"/>
      <c r="D4" s="2784"/>
      <c r="E4" s="2784"/>
      <c r="F4" s="2785" t="s">
        <v>1005</v>
      </c>
      <c r="G4" s="2785"/>
      <c r="H4" s="2785"/>
      <c r="I4" s="2785"/>
      <c r="J4" s="1558"/>
      <c r="K4" s="2786" t="s">
        <v>672</v>
      </c>
      <c r="L4" s="2786"/>
      <c r="M4" s="2789" t="s">
        <v>1006</v>
      </c>
      <c r="N4" s="2789"/>
      <c r="O4" s="2789"/>
      <c r="P4" s="2789"/>
      <c r="Q4" s="2789"/>
      <c r="R4" s="2790"/>
    </row>
    <row r="5" spans="1:22">
      <c r="B5" s="2791" t="s">
        <v>673</v>
      </c>
      <c r="C5" s="2792"/>
      <c r="D5" s="2792"/>
      <c r="E5" s="2792"/>
      <c r="F5" s="2785" t="s">
        <v>1007</v>
      </c>
      <c r="G5" s="2785"/>
      <c r="H5" s="2785"/>
      <c r="I5" s="2785"/>
      <c r="J5" s="1553"/>
      <c r="K5" s="2792" t="s">
        <v>674</v>
      </c>
      <c r="L5" s="2792"/>
      <c r="M5" s="2793">
        <v>42647</v>
      </c>
      <c r="N5" s="2793"/>
      <c r="O5" s="2793"/>
      <c r="P5" s="1939" t="s">
        <v>675</v>
      </c>
      <c r="Q5" s="2794" t="s">
        <v>1003</v>
      </c>
      <c r="R5" s="2795"/>
    </row>
    <row r="6" spans="1:22" hidden="1">
      <c r="B6" s="1560"/>
      <c r="C6" s="1561"/>
      <c r="D6" s="1555"/>
      <c r="E6" s="1555"/>
      <c r="F6" s="1555"/>
      <c r="G6" s="1555"/>
      <c r="H6" s="1555"/>
      <c r="I6" s="1555"/>
      <c r="J6" s="1555"/>
      <c r="K6" s="1555"/>
      <c r="L6" s="1562" t="s">
        <v>27</v>
      </c>
      <c r="M6" s="1562" t="s">
        <v>27</v>
      </c>
      <c r="N6" s="1563"/>
      <c r="O6" s="1564"/>
      <c r="P6" s="1555"/>
      <c r="Q6" s="1562" t="s">
        <v>27</v>
      </c>
      <c r="R6" s="1565"/>
    </row>
    <row r="7" spans="1:22" hidden="1">
      <c r="B7" s="1560"/>
      <c r="C7" s="1561"/>
      <c r="D7" s="1555"/>
      <c r="E7" s="1555"/>
      <c r="F7" s="1555"/>
      <c r="G7" s="1555"/>
      <c r="H7" s="1555"/>
      <c r="I7" s="1555"/>
      <c r="J7" s="1555"/>
      <c r="K7" s="1555"/>
      <c r="L7" s="1562" t="s">
        <v>5</v>
      </c>
      <c r="M7" s="1562" t="s">
        <v>5</v>
      </c>
      <c r="N7" s="1563"/>
      <c r="O7" s="1564"/>
      <c r="P7" s="1555"/>
      <c r="Q7" s="1562" t="s">
        <v>5</v>
      </c>
      <c r="R7" s="1565"/>
    </row>
    <row r="8" spans="1:22" hidden="1">
      <c r="B8" s="1560"/>
      <c r="C8" s="1561"/>
      <c r="D8" s="1555"/>
      <c r="E8" s="1555"/>
      <c r="F8" s="1555"/>
      <c r="G8" s="1555"/>
      <c r="H8" s="1555"/>
      <c r="I8" s="1555"/>
      <c r="J8" s="1555"/>
      <c r="K8" s="1555"/>
      <c r="L8" s="1555"/>
      <c r="M8" s="1562" t="s">
        <v>676</v>
      </c>
      <c r="N8" s="1563"/>
      <c r="O8" s="1564"/>
      <c r="P8" s="1555"/>
      <c r="Q8" s="1562" t="s">
        <v>676</v>
      </c>
      <c r="R8" s="1565"/>
    </row>
    <row r="9" spans="1:22" ht="6" customHeight="1">
      <c r="B9" s="1566"/>
      <c r="C9" s="1567"/>
      <c r="D9" s="1568"/>
      <c r="E9" s="1568"/>
      <c r="F9" s="1568"/>
      <c r="G9" s="1568"/>
      <c r="H9" s="1568"/>
      <c r="I9" s="1568"/>
      <c r="J9" s="1568"/>
      <c r="K9" s="1569"/>
      <c r="L9" s="1949"/>
      <c r="M9" s="1949"/>
      <c r="N9" s="1570"/>
      <c r="O9" s="1571"/>
      <c r="P9" s="1568"/>
      <c r="Q9" s="1572"/>
      <c r="R9" s="1573"/>
    </row>
    <row r="10" spans="1:22" ht="18.75" customHeight="1">
      <c r="B10" s="2808" t="s">
        <v>677</v>
      </c>
      <c r="C10" s="2810" t="s">
        <v>678</v>
      </c>
      <c r="D10" s="2812" t="s">
        <v>679</v>
      </c>
      <c r="E10" s="2812" t="s">
        <v>680</v>
      </c>
      <c r="F10" s="2812" t="s">
        <v>681</v>
      </c>
      <c r="G10" s="2812" t="s">
        <v>682</v>
      </c>
      <c r="H10" s="2814" t="s">
        <v>683</v>
      </c>
      <c r="I10" s="2816" t="s">
        <v>684</v>
      </c>
      <c r="J10" s="2819"/>
      <c r="K10" s="2822" t="s">
        <v>685</v>
      </c>
      <c r="L10" s="2825" t="s">
        <v>686</v>
      </c>
      <c r="M10" s="2805" t="s">
        <v>687</v>
      </c>
      <c r="N10" s="2822" t="s">
        <v>688</v>
      </c>
      <c r="O10" s="2826"/>
      <c r="P10" s="2827"/>
      <c r="Q10" s="2796" t="s">
        <v>689</v>
      </c>
      <c r="R10" s="2799"/>
      <c r="S10" s="1574"/>
      <c r="T10" s="1575"/>
      <c r="U10" s="1575"/>
      <c r="V10" s="1575"/>
    </row>
    <row r="11" spans="1:22" ht="47.25" customHeight="1">
      <c r="B11" s="2809"/>
      <c r="C11" s="2811"/>
      <c r="D11" s="2813"/>
      <c r="E11" s="2813"/>
      <c r="F11" s="2813"/>
      <c r="G11" s="2813"/>
      <c r="H11" s="2815"/>
      <c r="I11" s="2817"/>
      <c r="J11" s="2820"/>
      <c r="K11" s="2823"/>
      <c r="L11" s="2825"/>
      <c r="M11" s="2806"/>
      <c r="N11" s="2823"/>
      <c r="O11" s="2828"/>
      <c r="P11" s="2829"/>
      <c r="Q11" s="2797"/>
      <c r="R11" s="2800"/>
      <c r="S11" s="1574"/>
      <c r="T11" s="1574"/>
    </row>
    <row r="12" spans="1:22" ht="20.25" customHeight="1">
      <c r="B12" s="1576" t="s">
        <v>114</v>
      </c>
      <c r="C12" s="1577"/>
      <c r="D12" s="1578"/>
      <c r="E12" s="1578"/>
      <c r="F12" s="1578"/>
      <c r="G12" s="1578"/>
      <c r="H12" s="1578"/>
      <c r="I12" s="2818"/>
      <c r="J12" s="2821"/>
      <c r="K12" s="2824"/>
      <c r="L12" s="2825"/>
      <c r="M12" s="2807"/>
      <c r="N12" s="2824"/>
      <c r="O12" s="2830"/>
      <c r="P12" s="2831"/>
      <c r="Q12" s="2798"/>
      <c r="R12" s="2801"/>
    </row>
    <row r="13" spans="1:22" s="1579" customFormat="1" ht="24" customHeight="1">
      <c r="B13" s="1576">
        <v>1</v>
      </c>
      <c r="C13" s="1580" t="s">
        <v>1008</v>
      </c>
      <c r="D13" s="1581"/>
      <c r="E13" s="1581"/>
      <c r="F13" s="1581"/>
      <c r="G13" s="1581"/>
      <c r="H13" s="1581"/>
      <c r="I13" s="1582" t="s">
        <v>1009</v>
      </c>
      <c r="J13" s="1583"/>
      <c r="K13" s="1584" t="s">
        <v>1010</v>
      </c>
      <c r="L13" s="1585" t="s">
        <v>5</v>
      </c>
      <c r="M13" s="1586" t="s">
        <v>5</v>
      </c>
      <c r="N13" s="2802" t="s">
        <v>1011</v>
      </c>
      <c r="O13" s="2803"/>
      <c r="P13" s="2804"/>
      <c r="Q13" s="1586" t="s">
        <v>5</v>
      </c>
      <c r="R13" s="1587"/>
    </row>
    <row r="14" spans="1:22" s="1579" customFormat="1" ht="24" customHeight="1">
      <c r="B14" s="1588">
        <v>2</v>
      </c>
      <c r="C14" s="1589" t="s">
        <v>1012</v>
      </c>
      <c r="D14" s="1590"/>
      <c r="E14" s="1590"/>
      <c r="F14" s="1590"/>
      <c r="G14" s="1590"/>
      <c r="H14" s="1590"/>
      <c r="I14" s="1591" t="s">
        <v>1013</v>
      </c>
      <c r="J14" s="1592"/>
      <c r="K14" s="1593" t="s">
        <v>1014</v>
      </c>
      <c r="L14" s="1585" t="s">
        <v>27</v>
      </c>
      <c r="M14" s="1594" t="s">
        <v>27</v>
      </c>
      <c r="N14" s="2802" t="s">
        <v>1015</v>
      </c>
      <c r="O14" s="2803"/>
      <c r="P14" s="2804"/>
      <c r="Q14" s="1594" t="s">
        <v>27</v>
      </c>
      <c r="R14" s="1595"/>
    </row>
    <row r="15" spans="1:22" s="1579" customFormat="1" ht="28.5" customHeight="1">
      <c r="B15" s="1576">
        <v>3</v>
      </c>
      <c r="C15" s="1596" t="s">
        <v>475</v>
      </c>
      <c r="D15" s="1581"/>
      <c r="E15" s="1581"/>
      <c r="F15" s="1581"/>
      <c r="G15" s="1581"/>
      <c r="H15" s="1581"/>
      <c r="I15" s="1591" t="s">
        <v>1016</v>
      </c>
      <c r="J15" s="1583"/>
      <c r="K15" s="1593" t="s">
        <v>1017</v>
      </c>
      <c r="L15" s="1585" t="s">
        <v>5</v>
      </c>
      <c r="M15" s="1586" t="s">
        <v>5</v>
      </c>
      <c r="N15" s="2832" t="s">
        <v>1324</v>
      </c>
      <c r="O15" s="2833"/>
      <c r="P15" s="2834"/>
      <c r="Q15" s="1586" t="s">
        <v>5</v>
      </c>
      <c r="R15" s="1587"/>
    </row>
    <row r="16" spans="1:22" s="1579" customFormat="1" ht="31.5" customHeight="1">
      <c r="B16" s="1588">
        <v>4</v>
      </c>
      <c r="C16" s="1596" t="s">
        <v>485</v>
      </c>
      <c r="D16" s="1590"/>
      <c r="E16" s="1590"/>
      <c r="F16" s="1590"/>
      <c r="G16" s="1590"/>
      <c r="H16" s="1590"/>
      <c r="I16" s="1597" t="s">
        <v>1018</v>
      </c>
      <c r="J16" s="1592"/>
      <c r="K16" s="1593" t="s">
        <v>1019</v>
      </c>
      <c r="L16" s="1585" t="s">
        <v>27</v>
      </c>
      <c r="M16" s="1594" t="s">
        <v>27</v>
      </c>
      <c r="N16" s="2832" t="s">
        <v>1324</v>
      </c>
      <c r="O16" s="2833"/>
      <c r="P16" s="2834"/>
      <c r="Q16" s="1594" t="s">
        <v>27</v>
      </c>
      <c r="R16" s="1595"/>
    </row>
    <row r="17" spans="2:18" s="1579" customFormat="1" ht="28.5" customHeight="1">
      <c r="B17" s="1576">
        <v>5</v>
      </c>
      <c r="C17" s="1596" t="s">
        <v>1020</v>
      </c>
      <c r="D17" s="1581"/>
      <c r="E17" s="1581"/>
      <c r="F17" s="1581"/>
      <c r="G17" s="1581"/>
      <c r="H17" s="1581"/>
      <c r="I17" s="1597" t="s">
        <v>1021</v>
      </c>
      <c r="J17" s="1583"/>
      <c r="K17" s="1593" t="s">
        <v>1022</v>
      </c>
      <c r="L17" s="1585" t="s">
        <v>5</v>
      </c>
      <c r="M17" s="1586" t="s">
        <v>5</v>
      </c>
      <c r="N17" s="2832" t="s">
        <v>1324</v>
      </c>
      <c r="O17" s="2833"/>
      <c r="P17" s="2834"/>
      <c r="Q17" s="1586" t="s">
        <v>5</v>
      </c>
      <c r="R17" s="1587"/>
    </row>
    <row r="18" spans="2:18" s="1579" customFormat="1" ht="24" customHeight="1">
      <c r="B18" s="1588">
        <v>6</v>
      </c>
      <c r="C18" s="1596" t="s">
        <v>1023</v>
      </c>
      <c r="D18" s="1590"/>
      <c r="E18" s="1590"/>
      <c r="F18" s="1590"/>
      <c r="G18" s="1590"/>
      <c r="H18" s="1590"/>
      <c r="I18" s="1591" t="s">
        <v>1024</v>
      </c>
      <c r="J18" s="1592"/>
      <c r="K18" s="1598" t="s">
        <v>1025</v>
      </c>
      <c r="L18" s="1585" t="s">
        <v>5</v>
      </c>
      <c r="M18" s="1594" t="s">
        <v>5</v>
      </c>
      <c r="N18" s="2832" t="s">
        <v>1324</v>
      </c>
      <c r="O18" s="2833"/>
      <c r="P18" s="2834"/>
      <c r="Q18" s="1594" t="s">
        <v>5</v>
      </c>
      <c r="R18" s="1595"/>
    </row>
    <row r="19" spans="2:18" s="1579" customFormat="1" ht="24" customHeight="1">
      <c r="B19" s="1576">
        <v>7</v>
      </c>
      <c r="C19" s="1596" t="s">
        <v>1026</v>
      </c>
      <c r="D19" s="1581"/>
      <c r="E19" s="1581"/>
      <c r="F19" s="1581"/>
      <c r="G19" s="1581"/>
      <c r="H19" s="1581"/>
      <c r="I19" s="1597" t="s">
        <v>1027</v>
      </c>
      <c r="J19" s="1583"/>
      <c r="K19" s="1598" t="s">
        <v>1028</v>
      </c>
      <c r="L19" s="1585" t="s">
        <v>27</v>
      </c>
      <c r="M19" s="1586" t="s">
        <v>27</v>
      </c>
      <c r="N19" s="2832" t="s">
        <v>1324</v>
      </c>
      <c r="O19" s="2833"/>
      <c r="P19" s="2834"/>
      <c r="Q19" s="1586" t="s">
        <v>27</v>
      </c>
      <c r="R19" s="1587"/>
    </row>
    <row r="20" spans="2:18" s="1579" customFormat="1" ht="24" customHeight="1">
      <c r="B20" s="1588">
        <v>8</v>
      </c>
      <c r="C20" s="1596" t="s">
        <v>1029</v>
      </c>
      <c r="D20" s="1590"/>
      <c r="E20" s="1590"/>
      <c r="F20" s="1590"/>
      <c r="G20" s="1590"/>
      <c r="H20" s="1590"/>
      <c r="I20" s="1597" t="s">
        <v>1030</v>
      </c>
      <c r="J20" s="1592"/>
      <c r="K20" s="1599" t="s">
        <v>1031</v>
      </c>
      <c r="L20" s="1600" t="s">
        <v>5</v>
      </c>
      <c r="M20" s="1594" t="s">
        <v>5</v>
      </c>
      <c r="N20" s="2802" t="s">
        <v>1011</v>
      </c>
      <c r="O20" s="2803"/>
      <c r="P20" s="2804"/>
      <c r="Q20" s="1594" t="s">
        <v>5</v>
      </c>
      <c r="R20" s="1595"/>
    </row>
    <row r="21" spans="2:18" s="1579" customFormat="1" ht="24" customHeight="1">
      <c r="B21" s="1576">
        <v>9</v>
      </c>
      <c r="C21" s="1596" t="s">
        <v>1032</v>
      </c>
      <c r="D21" s="1581"/>
      <c r="E21" s="1581"/>
      <c r="F21" s="1581"/>
      <c r="G21" s="1581"/>
      <c r="H21" s="1581"/>
      <c r="I21" s="1597" t="s">
        <v>1033</v>
      </c>
      <c r="J21" s="1583"/>
      <c r="K21" s="1601" t="s">
        <v>1034</v>
      </c>
      <c r="L21" s="1600" t="s">
        <v>5</v>
      </c>
      <c r="M21" s="1586" t="s">
        <v>5</v>
      </c>
      <c r="N21" s="2802" t="s">
        <v>1011</v>
      </c>
      <c r="O21" s="2803"/>
      <c r="P21" s="2804"/>
      <c r="Q21" s="1594" t="s">
        <v>5</v>
      </c>
      <c r="R21" s="1587"/>
    </row>
    <row r="22" spans="2:18" s="1579" customFormat="1" ht="24" customHeight="1">
      <c r="B22" s="1588">
        <v>10</v>
      </c>
      <c r="C22" s="1596" t="s">
        <v>1035</v>
      </c>
      <c r="D22" s="1590"/>
      <c r="E22" s="1590"/>
      <c r="F22" s="1590"/>
      <c r="G22" s="1590"/>
      <c r="H22" s="1590"/>
      <c r="I22" s="1597" t="s">
        <v>1036</v>
      </c>
      <c r="J22" s="1592"/>
      <c r="K22" s="1601" t="s">
        <v>1037</v>
      </c>
      <c r="L22" s="1600" t="s">
        <v>5</v>
      </c>
      <c r="M22" s="1594" t="s">
        <v>5</v>
      </c>
      <c r="N22" s="2802" t="s">
        <v>1011</v>
      </c>
      <c r="O22" s="2803"/>
      <c r="P22" s="2804"/>
      <c r="Q22" s="1594" t="s">
        <v>5</v>
      </c>
      <c r="R22" s="1595"/>
    </row>
    <row r="23" spans="2:18" s="1579" customFormat="1" ht="24" customHeight="1">
      <c r="B23" s="1576">
        <v>11</v>
      </c>
      <c r="C23" s="1596" t="s">
        <v>1038</v>
      </c>
      <c r="D23" s="1581"/>
      <c r="E23" s="1581"/>
      <c r="F23" s="1581"/>
      <c r="G23" s="1581"/>
      <c r="H23" s="1581"/>
      <c r="I23" s="1597" t="s">
        <v>1039</v>
      </c>
      <c r="J23" s="1583"/>
      <c r="K23" s="1598" t="s">
        <v>1040</v>
      </c>
      <c r="L23" s="1585" t="s">
        <v>5</v>
      </c>
      <c r="M23" s="1594" t="s">
        <v>5</v>
      </c>
      <c r="N23" s="2802" t="s">
        <v>1011</v>
      </c>
      <c r="O23" s="2803"/>
      <c r="P23" s="2804"/>
      <c r="Q23" s="1594" t="s">
        <v>5</v>
      </c>
      <c r="R23" s="1587"/>
    </row>
    <row r="24" spans="2:18" s="1579" customFormat="1" ht="24" customHeight="1">
      <c r="B24" s="1588">
        <v>12</v>
      </c>
      <c r="C24" s="1596" t="s">
        <v>1041</v>
      </c>
      <c r="D24" s="1590"/>
      <c r="E24" s="1590"/>
      <c r="F24" s="1590"/>
      <c r="G24" s="1590"/>
      <c r="H24" s="1590"/>
      <c r="I24" s="1597" t="s">
        <v>1042</v>
      </c>
      <c r="J24" s="1592"/>
      <c r="K24" s="1601" t="s">
        <v>1043</v>
      </c>
      <c r="L24" s="1594" t="s">
        <v>5</v>
      </c>
      <c r="M24" s="1594" t="s">
        <v>5</v>
      </c>
      <c r="N24" s="2802" t="s">
        <v>1011</v>
      </c>
      <c r="O24" s="2803"/>
      <c r="P24" s="2804"/>
      <c r="Q24" s="1594" t="s">
        <v>5</v>
      </c>
      <c r="R24" s="1595"/>
    </row>
    <row r="25" spans="2:18" s="1579" customFormat="1" ht="24" customHeight="1">
      <c r="B25" s="1576">
        <v>13</v>
      </c>
      <c r="C25" s="1596" t="s">
        <v>1044</v>
      </c>
      <c r="D25" s="1581"/>
      <c r="E25" s="1581"/>
      <c r="F25" s="1581"/>
      <c r="G25" s="1581"/>
      <c r="H25" s="1581"/>
      <c r="I25" s="1597" t="s">
        <v>1045</v>
      </c>
      <c r="J25" s="1583"/>
      <c r="K25" s="1873" t="s">
        <v>1325</v>
      </c>
      <c r="L25" s="1594" t="s">
        <v>5</v>
      </c>
      <c r="M25" s="1594" t="s">
        <v>5</v>
      </c>
      <c r="N25" s="2802" t="s">
        <v>1011</v>
      </c>
      <c r="O25" s="2803"/>
      <c r="P25" s="2804"/>
      <c r="Q25" s="1594" t="s">
        <v>5</v>
      </c>
      <c r="R25" s="1587"/>
    </row>
    <row r="26" spans="2:18" s="1579" customFormat="1" ht="24" customHeight="1">
      <c r="B26" s="1588">
        <v>14</v>
      </c>
      <c r="C26" s="1602"/>
      <c r="D26" s="1590"/>
      <c r="E26" s="1590"/>
      <c r="F26" s="1590"/>
      <c r="G26" s="1590"/>
      <c r="H26" s="1590"/>
      <c r="I26" s="1594"/>
      <c r="J26" s="1590"/>
      <c r="K26" s="1603"/>
      <c r="L26" s="1594"/>
      <c r="M26" s="1594"/>
      <c r="N26" s="2802"/>
      <c r="O26" s="2803"/>
      <c r="P26" s="2804"/>
      <c r="Q26" s="1594"/>
      <c r="R26" s="1595"/>
    </row>
    <row r="27" spans="2:18" s="1579" customFormat="1" ht="24" customHeight="1">
      <c r="B27" s="1576">
        <v>15</v>
      </c>
      <c r="C27" s="1604"/>
      <c r="D27" s="1581"/>
      <c r="E27" s="1581"/>
      <c r="F27" s="1581"/>
      <c r="G27" s="1581"/>
      <c r="H27" s="1581"/>
      <c r="I27" s="1586"/>
      <c r="J27" s="1581"/>
      <c r="K27" s="1605"/>
      <c r="L27" s="1586"/>
      <c r="M27" s="1586"/>
      <c r="N27" s="2835"/>
      <c r="O27" s="2833"/>
      <c r="P27" s="2834"/>
      <c r="Q27" s="1586"/>
      <c r="R27" s="1587"/>
    </row>
    <row r="28" spans="2:18" s="1579" customFormat="1" ht="24" customHeight="1">
      <c r="B28" s="1588">
        <v>16</v>
      </c>
      <c r="C28" s="1602"/>
      <c r="D28" s="1590"/>
      <c r="E28" s="1590"/>
      <c r="F28" s="1590"/>
      <c r="G28" s="1590"/>
      <c r="H28" s="1590"/>
      <c r="I28" s="1594"/>
      <c r="J28" s="1590"/>
      <c r="K28" s="1603"/>
      <c r="L28" s="1594"/>
      <c r="M28" s="1594"/>
      <c r="N28" s="2802"/>
      <c r="O28" s="2803"/>
      <c r="P28" s="2804"/>
      <c r="Q28" s="1594"/>
      <c r="R28" s="1595"/>
    </row>
    <row r="29" spans="2:18" s="1579" customFormat="1" ht="24" customHeight="1">
      <c r="B29" s="1576">
        <v>17</v>
      </c>
      <c r="C29" s="1604"/>
      <c r="D29" s="1581"/>
      <c r="E29" s="1581"/>
      <c r="F29" s="1581"/>
      <c r="G29" s="1581"/>
      <c r="H29" s="1581"/>
      <c r="I29" s="1586"/>
      <c r="J29" s="1581"/>
      <c r="K29" s="1605"/>
      <c r="L29" s="1586"/>
      <c r="M29" s="1586"/>
      <c r="N29" s="2835"/>
      <c r="O29" s="2833"/>
      <c r="P29" s="2834"/>
      <c r="Q29" s="1586"/>
      <c r="R29" s="1587"/>
    </row>
    <row r="30" spans="2:18" s="1579" customFormat="1" ht="24" customHeight="1">
      <c r="B30" s="1588">
        <v>18</v>
      </c>
      <c r="C30" s="1602"/>
      <c r="D30" s="1590"/>
      <c r="E30" s="1590"/>
      <c r="F30" s="1590"/>
      <c r="G30" s="1590"/>
      <c r="H30" s="1590"/>
      <c r="I30" s="1594"/>
      <c r="J30" s="1590"/>
      <c r="K30" s="1603"/>
      <c r="L30" s="1594"/>
      <c r="M30" s="1594"/>
      <c r="N30" s="2802"/>
      <c r="O30" s="2803"/>
      <c r="P30" s="2804"/>
      <c r="Q30" s="1594"/>
      <c r="R30" s="1595"/>
    </row>
    <row r="31" spans="2:18" s="1579" customFormat="1" ht="24" customHeight="1">
      <c r="B31" s="1576">
        <v>19</v>
      </c>
      <c r="C31" s="1604"/>
      <c r="D31" s="1581"/>
      <c r="E31" s="1581"/>
      <c r="F31" s="1581"/>
      <c r="G31" s="1581"/>
      <c r="H31" s="1581"/>
      <c r="I31" s="1586"/>
      <c r="J31" s="1581"/>
      <c r="K31" s="1605"/>
      <c r="L31" s="1586"/>
      <c r="M31" s="1586"/>
      <c r="N31" s="2835"/>
      <c r="O31" s="2833"/>
      <c r="P31" s="2834"/>
      <c r="Q31" s="1586"/>
      <c r="R31" s="1587"/>
    </row>
    <row r="32" spans="2:18" s="1579" customFormat="1" ht="24" customHeight="1">
      <c r="B32" s="1588">
        <v>20</v>
      </c>
      <c r="C32" s="1602"/>
      <c r="D32" s="1590"/>
      <c r="E32" s="1590"/>
      <c r="F32" s="1590"/>
      <c r="G32" s="1590"/>
      <c r="H32" s="1590"/>
      <c r="I32" s="1594"/>
      <c r="J32" s="1590"/>
      <c r="K32" s="1603"/>
      <c r="L32" s="1594"/>
      <c r="M32" s="1594"/>
      <c r="N32" s="2802"/>
      <c r="O32" s="2803"/>
      <c r="P32" s="2804"/>
      <c r="Q32" s="1594"/>
      <c r="R32" s="1595"/>
    </row>
    <row r="33" spans="2:18" s="1579" customFormat="1" ht="24" customHeight="1">
      <c r="B33" s="1576">
        <v>21</v>
      </c>
      <c r="C33" s="1604"/>
      <c r="D33" s="1581"/>
      <c r="E33" s="1581"/>
      <c r="F33" s="1581"/>
      <c r="G33" s="1581"/>
      <c r="H33" s="1581"/>
      <c r="I33" s="1586"/>
      <c r="J33" s="1581"/>
      <c r="K33" s="1605"/>
      <c r="L33" s="1586"/>
      <c r="M33" s="1586"/>
      <c r="N33" s="2835"/>
      <c r="O33" s="2833"/>
      <c r="P33" s="2834"/>
      <c r="Q33" s="1586"/>
      <c r="R33" s="1587"/>
    </row>
    <row r="34" spans="2:18" s="1579" customFormat="1" ht="24" customHeight="1">
      <c r="B34" s="1588">
        <v>22</v>
      </c>
      <c r="C34" s="1602"/>
      <c r="D34" s="1590"/>
      <c r="E34" s="1590"/>
      <c r="F34" s="1590"/>
      <c r="G34" s="1590"/>
      <c r="H34" s="1590"/>
      <c r="I34" s="1594"/>
      <c r="J34" s="1590"/>
      <c r="K34" s="1603"/>
      <c r="L34" s="1594"/>
      <c r="M34" s="1594"/>
      <c r="N34" s="2802"/>
      <c r="O34" s="2803"/>
      <c r="P34" s="2804"/>
      <c r="Q34" s="1594"/>
      <c r="R34" s="1595"/>
    </row>
    <row r="35" spans="2:18" s="1579" customFormat="1" ht="24" customHeight="1">
      <c r="B35" s="1576">
        <v>23</v>
      </c>
      <c r="C35" s="1604"/>
      <c r="D35" s="1581"/>
      <c r="E35" s="1581"/>
      <c r="F35" s="1581"/>
      <c r="G35" s="1581"/>
      <c r="H35" s="1581"/>
      <c r="I35" s="1586"/>
      <c r="J35" s="1581"/>
      <c r="K35" s="1606"/>
      <c r="L35" s="1586"/>
      <c r="M35" s="1586"/>
      <c r="N35" s="2835"/>
      <c r="O35" s="2833"/>
      <c r="P35" s="2834"/>
      <c r="Q35" s="1586"/>
      <c r="R35" s="1587"/>
    </row>
    <row r="36" spans="2:18" s="1579" customFormat="1" ht="24" customHeight="1">
      <c r="B36" s="1588">
        <v>24</v>
      </c>
      <c r="C36" s="1602"/>
      <c r="D36" s="1590"/>
      <c r="E36" s="1590"/>
      <c r="F36" s="1590"/>
      <c r="G36" s="1590"/>
      <c r="H36" s="1590"/>
      <c r="I36" s="1594"/>
      <c r="J36" s="1590"/>
      <c r="K36" s="1607"/>
      <c r="L36" s="1594"/>
      <c r="M36" s="1594"/>
      <c r="N36" s="2802"/>
      <c r="O36" s="2803"/>
      <c r="P36" s="2804"/>
      <c r="Q36" s="1594"/>
      <c r="R36" s="1595"/>
    </row>
    <row r="37" spans="2:18" s="1579" customFormat="1" ht="24" customHeight="1">
      <c r="B37" s="1576">
        <v>25</v>
      </c>
      <c r="C37" s="1604"/>
      <c r="D37" s="1581"/>
      <c r="E37" s="1581"/>
      <c r="F37" s="1581"/>
      <c r="G37" s="1581"/>
      <c r="H37" s="1581"/>
      <c r="I37" s="1586"/>
      <c r="J37" s="1581"/>
      <c r="K37" s="1606"/>
      <c r="L37" s="1586"/>
      <c r="M37" s="1586"/>
      <c r="N37" s="2835"/>
      <c r="O37" s="2833"/>
      <c r="P37" s="2834"/>
      <c r="Q37" s="1586"/>
      <c r="R37" s="1587"/>
    </row>
    <row r="38" spans="2:18" s="1579" customFormat="1" ht="24" customHeight="1">
      <c r="B38" s="1588">
        <v>26</v>
      </c>
      <c r="C38" s="1602"/>
      <c r="D38" s="1590"/>
      <c r="E38" s="1590"/>
      <c r="F38" s="1590"/>
      <c r="G38" s="1590"/>
      <c r="H38" s="1590"/>
      <c r="I38" s="1594"/>
      <c r="J38" s="1590"/>
      <c r="K38" s="1607"/>
      <c r="L38" s="1594"/>
      <c r="M38" s="1594"/>
      <c r="N38" s="2802"/>
      <c r="O38" s="2803"/>
      <c r="P38" s="2804"/>
      <c r="Q38" s="1594"/>
      <c r="R38" s="1595"/>
    </row>
    <row r="39" spans="2:18" s="1579" customFormat="1" ht="24" customHeight="1">
      <c r="B39" s="1576">
        <v>27</v>
      </c>
      <c r="C39" s="1604"/>
      <c r="D39" s="1581"/>
      <c r="E39" s="1581"/>
      <c r="F39" s="1581"/>
      <c r="G39" s="1581"/>
      <c r="H39" s="1581"/>
      <c r="I39" s="1586"/>
      <c r="J39" s="1581"/>
      <c r="K39" s="1606"/>
      <c r="L39" s="1586"/>
      <c r="M39" s="1586"/>
      <c r="N39" s="2835"/>
      <c r="O39" s="2833"/>
      <c r="P39" s="2834"/>
      <c r="Q39" s="1586"/>
      <c r="R39" s="1587"/>
    </row>
    <row r="40" spans="2:18" s="1579" customFormat="1" ht="24" customHeight="1">
      <c r="B40" s="1588">
        <v>28</v>
      </c>
      <c r="C40" s="1602"/>
      <c r="D40" s="1590"/>
      <c r="E40" s="1590"/>
      <c r="F40" s="1590"/>
      <c r="G40" s="1590"/>
      <c r="H40" s="1590"/>
      <c r="I40" s="1594"/>
      <c r="J40" s="1590"/>
      <c r="K40" s="1607"/>
      <c r="L40" s="1594"/>
      <c r="M40" s="1594"/>
      <c r="N40" s="2802"/>
      <c r="O40" s="2803"/>
      <c r="P40" s="2804"/>
      <c r="Q40" s="1594"/>
      <c r="R40" s="1595"/>
    </row>
    <row r="41" spans="2:18" s="1579" customFormat="1" ht="24" customHeight="1">
      <c r="B41" s="1576">
        <v>29</v>
      </c>
      <c r="C41" s="1604"/>
      <c r="D41" s="1581"/>
      <c r="E41" s="1581"/>
      <c r="F41" s="1581"/>
      <c r="G41" s="1581"/>
      <c r="H41" s="1581"/>
      <c r="I41" s="1586"/>
      <c r="J41" s="1581"/>
      <c r="K41" s="1606"/>
      <c r="L41" s="1586"/>
      <c r="M41" s="1586"/>
      <c r="N41" s="2835"/>
      <c r="O41" s="2833"/>
      <c r="P41" s="2834"/>
      <c r="Q41" s="1586"/>
      <c r="R41" s="1587"/>
    </row>
    <row r="42" spans="2:18" s="1579" customFormat="1" ht="24" customHeight="1" thickBot="1">
      <c r="B42" s="1950">
        <v>30</v>
      </c>
      <c r="C42" s="1951"/>
      <c r="D42" s="1952"/>
      <c r="E42" s="1952"/>
      <c r="F42" s="1952"/>
      <c r="G42" s="1952"/>
      <c r="H42" s="1952"/>
      <c r="I42" s="1953"/>
      <c r="J42" s="1952"/>
      <c r="K42" s="1954"/>
      <c r="L42" s="1953"/>
      <c r="M42" s="1953"/>
      <c r="N42" s="2836"/>
      <c r="O42" s="2837"/>
      <c r="P42" s="2838"/>
      <c r="Q42" s="1953"/>
      <c r="R42" s="1955"/>
    </row>
    <row r="43" spans="2:18">
      <c r="B43" s="1608"/>
      <c r="C43" s="1609"/>
      <c r="D43" s="1610"/>
      <c r="E43" s="1610"/>
      <c r="F43" s="1610"/>
      <c r="G43" s="1610"/>
      <c r="H43" s="1610"/>
      <c r="I43" s="1611"/>
      <c r="J43" s="1612"/>
      <c r="K43" s="1613"/>
      <c r="L43" s="1614"/>
      <c r="M43" s="1614"/>
      <c r="N43" s="1611"/>
      <c r="O43" s="1615"/>
      <c r="P43" s="1616"/>
      <c r="Q43" s="1614"/>
      <c r="R43" s="1617"/>
    </row>
    <row r="44" spans="2:18">
      <c r="B44" s="1608"/>
      <c r="C44" s="1609"/>
      <c r="D44" s="1610"/>
      <c r="E44" s="1610"/>
      <c r="F44" s="1610"/>
      <c r="G44" s="1610"/>
      <c r="H44" s="1610"/>
      <c r="I44" s="1611"/>
      <c r="J44" s="1612"/>
      <c r="K44" s="1613"/>
      <c r="L44" s="1614"/>
      <c r="M44" s="1614"/>
      <c r="N44" s="1611"/>
      <c r="O44" s="1615"/>
      <c r="P44" s="1616"/>
      <c r="Q44" s="1614"/>
      <c r="R44" s="1617"/>
    </row>
    <row r="45" spans="2:18">
      <c r="B45" s="1608"/>
      <c r="C45" s="1609"/>
      <c r="D45" s="1610"/>
      <c r="E45" s="1610"/>
      <c r="F45" s="1610"/>
      <c r="G45" s="1610"/>
      <c r="H45" s="1610"/>
      <c r="I45" s="1611"/>
      <c r="J45" s="1612"/>
      <c r="K45" s="1613"/>
      <c r="L45" s="1614"/>
      <c r="M45" s="1614"/>
      <c r="N45" s="1611"/>
      <c r="O45" s="1615"/>
      <c r="P45" s="1616"/>
      <c r="Q45" s="1614"/>
      <c r="R45" s="1617"/>
    </row>
    <row r="46" spans="2:18">
      <c r="B46" s="1608"/>
      <c r="C46" s="1609"/>
      <c r="D46" s="1610"/>
      <c r="E46" s="1610"/>
      <c r="F46" s="1610"/>
      <c r="G46" s="1610"/>
      <c r="H46" s="1610"/>
      <c r="I46" s="1611"/>
      <c r="J46" s="1612"/>
      <c r="K46" s="1613"/>
      <c r="L46" s="1614"/>
      <c r="M46" s="1614"/>
      <c r="N46" s="1611"/>
      <c r="O46" s="1615"/>
      <c r="P46" s="1616"/>
      <c r="Q46" s="1614"/>
      <c r="R46" s="1617"/>
    </row>
    <row r="47" spans="2:18">
      <c r="B47" s="1608"/>
      <c r="C47" s="1609"/>
      <c r="D47" s="1610"/>
      <c r="E47" s="1610"/>
      <c r="F47" s="1610"/>
      <c r="G47" s="1610"/>
      <c r="H47" s="1610"/>
      <c r="I47" s="1611"/>
      <c r="J47" s="1612"/>
      <c r="K47" s="1613"/>
      <c r="L47" s="1614"/>
      <c r="M47" s="1614"/>
      <c r="N47" s="1611"/>
      <c r="O47" s="1615"/>
      <c r="P47" s="1616"/>
      <c r="Q47" s="1614"/>
      <c r="R47" s="1617"/>
    </row>
    <row r="48" spans="2:18">
      <c r="B48" s="1608"/>
      <c r="C48" s="1609"/>
      <c r="D48" s="1610"/>
      <c r="E48" s="1610"/>
      <c r="F48" s="1610"/>
      <c r="G48" s="1610"/>
      <c r="H48" s="1610"/>
      <c r="I48" s="1611"/>
      <c r="J48" s="1612"/>
      <c r="K48" s="1613"/>
      <c r="L48" s="1614"/>
      <c r="M48" s="1614"/>
      <c r="N48" s="1611"/>
      <c r="O48" s="1615"/>
      <c r="P48" s="1616"/>
      <c r="Q48" s="1614"/>
      <c r="R48" s="1617"/>
    </row>
    <row r="49" spans="2:18">
      <c r="B49" s="1608"/>
      <c r="C49" s="1609"/>
      <c r="D49" s="1610"/>
      <c r="E49" s="1610"/>
      <c r="F49" s="1610"/>
      <c r="G49" s="1610"/>
      <c r="H49" s="1610"/>
      <c r="I49" s="1611"/>
      <c r="J49" s="1612"/>
      <c r="K49" s="1613"/>
      <c r="L49" s="1614"/>
      <c r="M49" s="1614"/>
      <c r="N49" s="1611"/>
      <c r="O49" s="1615"/>
      <c r="P49" s="1616"/>
      <c r="Q49" s="1614"/>
      <c r="R49" s="1617"/>
    </row>
    <row r="50" spans="2:18">
      <c r="B50" s="1608"/>
      <c r="C50" s="1609"/>
      <c r="D50" s="1610"/>
      <c r="E50" s="1610"/>
      <c r="F50" s="1610"/>
      <c r="G50" s="1610"/>
      <c r="H50" s="1610"/>
      <c r="I50" s="1611"/>
      <c r="J50" s="1612"/>
      <c r="K50" s="1613"/>
      <c r="L50" s="1614"/>
      <c r="M50" s="1614"/>
      <c r="N50" s="1611"/>
      <c r="O50" s="1615"/>
      <c r="P50" s="1616"/>
      <c r="Q50" s="1614"/>
      <c r="R50" s="1617"/>
    </row>
    <row r="51" spans="2:18">
      <c r="B51" s="1608"/>
      <c r="C51" s="1609"/>
      <c r="D51" s="1610"/>
      <c r="E51" s="1610"/>
      <c r="F51" s="1610"/>
      <c r="G51" s="1610"/>
      <c r="H51" s="1610"/>
      <c r="I51" s="1611"/>
      <c r="J51" s="1612"/>
      <c r="K51" s="1613"/>
      <c r="L51" s="1614"/>
      <c r="M51" s="1614"/>
      <c r="N51" s="1611"/>
      <c r="O51" s="1615"/>
      <c r="P51" s="1616"/>
      <c r="Q51" s="1614"/>
      <c r="R51" s="1617"/>
    </row>
    <row r="52" spans="2:18">
      <c r="B52" s="1608"/>
      <c r="C52" s="1609"/>
      <c r="D52" s="1610"/>
      <c r="E52" s="1610"/>
      <c r="F52" s="1610"/>
      <c r="G52" s="1610"/>
      <c r="H52" s="1610"/>
      <c r="I52" s="1611"/>
      <c r="J52" s="1612"/>
      <c r="K52" s="1613"/>
      <c r="L52" s="1614"/>
      <c r="M52" s="1614"/>
      <c r="N52" s="1611"/>
      <c r="O52" s="1615"/>
      <c r="P52" s="1616"/>
      <c r="Q52" s="1614"/>
      <c r="R52" s="1617"/>
    </row>
    <row r="53" spans="2:18">
      <c r="B53" s="1608"/>
      <c r="C53" s="1609"/>
      <c r="D53" s="1610"/>
      <c r="E53" s="1610"/>
      <c r="F53" s="1610"/>
      <c r="G53" s="1610"/>
      <c r="H53" s="1610"/>
      <c r="I53" s="1611"/>
      <c r="J53" s="1612"/>
      <c r="K53" s="1613"/>
      <c r="L53" s="1614"/>
      <c r="M53" s="1614"/>
      <c r="N53" s="1611"/>
      <c r="O53" s="1615"/>
      <c r="P53" s="1616"/>
      <c r="Q53" s="1614"/>
      <c r="R53" s="1617"/>
    </row>
    <row r="54" spans="2:18">
      <c r="B54" s="1608"/>
      <c r="C54" s="1609"/>
      <c r="D54" s="1610"/>
      <c r="E54" s="1610"/>
      <c r="F54" s="1610"/>
      <c r="G54" s="1610"/>
      <c r="H54" s="1610"/>
      <c r="I54" s="1611"/>
      <c r="J54" s="1612"/>
      <c r="K54" s="1613"/>
      <c r="L54" s="1614"/>
      <c r="M54" s="1614"/>
      <c r="N54" s="1611"/>
      <c r="O54" s="1615"/>
      <c r="P54" s="1616"/>
      <c r="Q54" s="1614"/>
      <c r="R54" s="1617"/>
    </row>
    <row r="55" spans="2:18">
      <c r="B55" s="1608"/>
      <c r="C55" s="1609"/>
      <c r="D55" s="1610"/>
      <c r="E55" s="1610"/>
      <c r="F55" s="1610"/>
      <c r="G55" s="1610"/>
      <c r="H55" s="1610"/>
      <c r="I55" s="1611"/>
      <c r="J55" s="1612"/>
      <c r="K55" s="1613"/>
      <c r="L55" s="1614"/>
      <c r="M55" s="1614"/>
      <c r="N55" s="1611"/>
      <c r="O55" s="1615"/>
      <c r="P55" s="1616"/>
      <c r="Q55" s="1614"/>
      <c r="R55" s="1617"/>
    </row>
    <row r="56" spans="2:18">
      <c r="B56" s="1608"/>
      <c r="C56" s="1609"/>
      <c r="D56" s="1610"/>
      <c r="E56" s="1610"/>
      <c r="F56" s="1610"/>
      <c r="G56" s="1610"/>
      <c r="H56" s="1610"/>
      <c r="I56" s="1611"/>
      <c r="J56" s="1612"/>
      <c r="K56" s="1613"/>
      <c r="L56" s="1614"/>
      <c r="M56" s="1614"/>
      <c r="N56" s="1611"/>
      <c r="O56" s="1615"/>
      <c r="P56" s="1616"/>
      <c r="Q56" s="1614"/>
      <c r="R56" s="1617"/>
    </row>
    <row r="57" spans="2:18">
      <c r="B57" s="1608"/>
      <c r="C57" s="1609"/>
      <c r="D57" s="1610"/>
      <c r="E57" s="1610"/>
      <c r="F57" s="1610"/>
      <c r="G57" s="1610"/>
      <c r="H57" s="1610"/>
      <c r="I57" s="1611"/>
      <c r="J57" s="1612"/>
      <c r="K57" s="1613"/>
      <c r="L57" s="1614"/>
      <c r="M57" s="1614"/>
      <c r="N57" s="1611"/>
      <c r="O57" s="1615"/>
      <c r="P57" s="1616"/>
      <c r="Q57" s="1614"/>
      <c r="R57" s="1617"/>
    </row>
    <row r="58" spans="2:18">
      <c r="B58" s="1608"/>
      <c r="C58" s="1609"/>
      <c r="D58" s="1610"/>
      <c r="E58" s="1610"/>
      <c r="F58" s="1610"/>
      <c r="G58" s="1610"/>
      <c r="H58" s="1610"/>
      <c r="I58" s="1611"/>
      <c r="J58" s="1612"/>
      <c r="K58" s="1613"/>
      <c r="L58" s="1614"/>
      <c r="M58" s="1614"/>
      <c r="N58" s="1611"/>
      <c r="O58" s="1615"/>
      <c r="P58" s="1616"/>
      <c r="Q58" s="1614"/>
      <c r="R58" s="1617"/>
    </row>
    <row r="59" spans="2:18">
      <c r="B59" s="1608"/>
      <c r="C59" s="1609"/>
      <c r="D59" s="1610"/>
      <c r="E59" s="1610"/>
      <c r="F59" s="1610"/>
      <c r="G59" s="1610"/>
      <c r="H59" s="1610"/>
      <c r="I59" s="1611"/>
      <c r="J59" s="1612"/>
      <c r="K59" s="1613"/>
      <c r="L59" s="1614"/>
      <c r="M59" s="1614"/>
      <c r="N59" s="1611"/>
      <c r="O59" s="1615"/>
      <c r="P59" s="1616"/>
      <c r="Q59" s="1614"/>
      <c r="R59" s="1617"/>
    </row>
    <row r="60" spans="2:18">
      <c r="B60" s="1608"/>
      <c r="C60" s="1609"/>
      <c r="D60" s="1610"/>
      <c r="E60" s="1610"/>
      <c r="F60" s="1610"/>
      <c r="G60" s="1610"/>
      <c r="H60" s="1610"/>
      <c r="I60" s="1611"/>
      <c r="J60" s="1612"/>
      <c r="K60" s="1613"/>
      <c r="L60" s="1614"/>
      <c r="M60" s="1614"/>
      <c r="N60" s="1611"/>
      <c r="O60" s="1615"/>
      <c r="P60" s="1616"/>
      <c r="Q60" s="1614"/>
      <c r="R60" s="1617"/>
    </row>
    <row r="61" spans="2:18">
      <c r="B61" s="1608"/>
      <c r="C61" s="1609"/>
      <c r="D61" s="1610"/>
      <c r="E61" s="1610"/>
      <c r="F61" s="1610"/>
      <c r="G61" s="1610"/>
      <c r="H61" s="1610"/>
      <c r="I61" s="1611"/>
      <c r="J61" s="1612"/>
      <c r="K61" s="1613"/>
      <c r="L61" s="1614"/>
      <c r="M61" s="1614"/>
      <c r="N61" s="1611"/>
      <c r="O61" s="1615"/>
      <c r="P61" s="1616"/>
      <c r="Q61" s="1614"/>
      <c r="R61" s="1617"/>
    </row>
    <row r="62" spans="2:18">
      <c r="B62" s="1608"/>
      <c r="C62" s="1609"/>
      <c r="D62" s="1610"/>
      <c r="E62" s="1610"/>
      <c r="F62" s="1610"/>
      <c r="G62" s="1610"/>
      <c r="H62" s="1610"/>
      <c r="I62" s="1611"/>
      <c r="J62" s="1612"/>
      <c r="K62" s="1613"/>
      <c r="L62" s="1614"/>
      <c r="M62" s="1614"/>
      <c r="N62" s="1611"/>
      <c r="O62" s="1615"/>
      <c r="P62" s="1616"/>
      <c r="Q62" s="1614"/>
      <c r="R62" s="1617"/>
    </row>
    <row r="63" spans="2:18">
      <c r="B63" s="1608"/>
      <c r="C63" s="1609"/>
      <c r="D63" s="1610"/>
      <c r="E63" s="1610"/>
      <c r="F63" s="1610"/>
      <c r="G63" s="1610"/>
      <c r="H63" s="1610"/>
      <c r="I63" s="1611"/>
      <c r="J63" s="1612"/>
      <c r="K63" s="1613"/>
      <c r="L63" s="1614"/>
      <c r="M63" s="1614"/>
      <c r="N63" s="1611"/>
      <c r="O63" s="1615"/>
      <c r="P63" s="1616"/>
      <c r="Q63" s="1614"/>
      <c r="R63" s="1617"/>
    </row>
    <row r="64" spans="2:18">
      <c r="B64" s="1608"/>
      <c r="C64" s="1609"/>
      <c r="D64" s="1610"/>
      <c r="E64" s="1610"/>
      <c r="F64" s="1610"/>
      <c r="G64" s="1610"/>
      <c r="H64" s="1610"/>
      <c r="I64" s="1611"/>
      <c r="J64" s="1612"/>
      <c r="K64" s="1613"/>
      <c r="L64" s="1614"/>
      <c r="M64" s="1614"/>
      <c r="N64" s="1611"/>
      <c r="O64" s="1615"/>
      <c r="P64" s="1616"/>
      <c r="Q64" s="1614"/>
      <c r="R64" s="1617"/>
    </row>
    <row r="65" spans="2:18">
      <c r="B65" s="1608"/>
      <c r="C65" s="1609"/>
      <c r="D65" s="1610"/>
      <c r="E65" s="1610"/>
      <c r="F65" s="1610"/>
      <c r="G65" s="1610"/>
      <c r="H65" s="1610"/>
      <c r="I65" s="1611"/>
      <c r="J65" s="1612"/>
      <c r="K65" s="1613"/>
      <c r="L65" s="1614"/>
      <c r="M65" s="1614"/>
      <c r="N65" s="1611"/>
      <c r="O65" s="1615"/>
      <c r="P65" s="1616"/>
      <c r="Q65" s="1614"/>
      <c r="R65" s="1617"/>
    </row>
    <row r="66" spans="2:18">
      <c r="B66" s="1608"/>
      <c r="C66" s="1609"/>
      <c r="D66" s="1610"/>
      <c r="E66" s="1610"/>
      <c r="F66" s="1610"/>
      <c r="G66" s="1610"/>
      <c r="H66" s="1610"/>
      <c r="I66" s="1611"/>
      <c r="J66" s="1612"/>
      <c r="K66" s="1613"/>
      <c r="L66" s="1614"/>
      <c r="M66" s="1614"/>
      <c r="N66" s="1611"/>
      <c r="O66" s="1615"/>
      <c r="P66" s="1616"/>
      <c r="Q66" s="1614"/>
      <c r="R66" s="1617"/>
    </row>
    <row r="67" spans="2:18">
      <c r="B67" s="1608"/>
      <c r="C67" s="1609"/>
      <c r="D67" s="1610"/>
      <c r="E67" s="1610"/>
      <c r="F67" s="1610"/>
      <c r="G67" s="1610"/>
      <c r="H67" s="1610"/>
      <c r="I67" s="1611"/>
      <c r="J67" s="1612"/>
      <c r="K67" s="1613"/>
      <c r="L67" s="1614"/>
      <c r="M67" s="1614"/>
      <c r="N67" s="1611"/>
      <c r="O67" s="1615"/>
      <c r="P67" s="1616"/>
      <c r="Q67" s="1614"/>
      <c r="R67" s="1617"/>
    </row>
    <row r="68" spans="2:18">
      <c r="B68" s="1608"/>
      <c r="C68" s="1609"/>
      <c r="D68" s="1610"/>
      <c r="E68" s="1610"/>
      <c r="F68" s="1610"/>
      <c r="G68" s="1610"/>
      <c r="H68" s="1610"/>
      <c r="I68" s="1611"/>
      <c r="J68" s="1612"/>
      <c r="K68" s="1613"/>
      <c r="L68" s="1614"/>
      <c r="M68" s="1614"/>
      <c r="N68" s="1611"/>
      <c r="O68" s="1615"/>
      <c r="P68" s="1616"/>
      <c r="Q68" s="1614"/>
      <c r="R68" s="1617"/>
    </row>
    <row r="69" spans="2:18">
      <c r="B69" s="1608"/>
      <c r="C69" s="1609"/>
      <c r="D69" s="1610"/>
      <c r="E69" s="1610"/>
      <c r="F69" s="1610"/>
      <c r="G69" s="1610"/>
      <c r="H69" s="1610"/>
      <c r="I69" s="1611"/>
      <c r="J69" s="1612"/>
      <c r="K69" s="1613"/>
      <c r="L69" s="1614"/>
      <c r="M69" s="1614"/>
      <c r="N69" s="1611"/>
      <c r="O69" s="1615"/>
      <c r="P69" s="1616"/>
      <c r="Q69" s="1614"/>
      <c r="R69" s="1617"/>
    </row>
    <row r="70" spans="2:18">
      <c r="B70" s="1608"/>
      <c r="C70" s="1609"/>
      <c r="D70" s="1610"/>
      <c r="E70" s="1610"/>
      <c r="F70" s="1610"/>
      <c r="G70" s="1610"/>
      <c r="H70" s="1610"/>
      <c r="I70" s="1611"/>
      <c r="J70" s="1612"/>
      <c r="K70" s="1613"/>
      <c r="L70" s="1614"/>
      <c r="M70" s="1614"/>
      <c r="N70" s="1611"/>
      <c r="O70" s="1615"/>
      <c r="P70" s="1616"/>
      <c r="Q70" s="1614"/>
      <c r="R70" s="1617"/>
    </row>
    <row r="71" spans="2:18">
      <c r="B71" s="1608"/>
      <c r="C71" s="1609"/>
      <c r="D71" s="1610"/>
      <c r="E71" s="1610"/>
      <c r="F71" s="1610"/>
      <c r="G71" s="1610"/>
      <c r="H71" s="1610"/>
      <c r="I71" s="1611"/>
      <c r="J71" s="1612"/>
      <c r="K71" s="1613"/>
      <c r="L71" s="1614"/>
      <c r="M71" s="1614"/>
      <c r="N71" s="1611"/>
      <c r="O71" s="1615"/>
      <c r="P71" s="1616"/>
      <c r="Q71" s="1614"/>
      <c r="R71" s="1617"/>
    </row>
    <row r="72" spans="2:18">
      <c r="B72" s="1608"/>
      <c r="C72" s="1609"/>
      <c r="D72" s="1610"/>
      <c r="E72" s="1610"/>
      <c r="F72" s="1610"/>
      <c r="G72" s="1610"/>
      <c r="H72" s="1610"/>
      <c r="I72" s="1611"/>
      <c r="J72" s="1612"/>
      <c r="K72" s="1613"/>
      <c r="L72" s="1614"/>
      <c r="M72" s="1614"/>
      <c r="N72" s="1611"/>
      <c r="O72" s="1615"/>
      <c r="P72" s="1616"/>
      <c r="Q72" s="1614"/>
      <c r="R72" s="1617"/>
    </row>
    <row r="73" spans="2:18">
      <c r="B73" s="1608"/>
      <c r="C73" s="1609"/>
      <c r="D73" s="1610"/>
      <c r="E73" s="1610"/>
      <c r="F73" s="1610"/>
      <c r="G73" s="1610"/>
      <c r="H73" s="1610"/>
      <c r="I73" s="1611"/>
      <c r="J73" s="1612"/>
      <c r="K73" s="1613"/>
      <c r="L73" s="1614"/>
      <c r="M73" s="1614"/>
      <c r="N73" s="1611"/>
      <c r="O73" s="1615"/>
      <c r="P73" s="1616"/>
      <c r="Q73" s="1614"/>
      <c r="R73" s="1617"/>
    </row>
    <row r="74" spans="2:18">
      <c r="B74" s="1608"/>
      <c r="C74" s="1609"/>
      <c r="D74" s="1610"/>
      <c r="E74" s="1610"/>
      <c r="F74" s="1610"/>
      <c r="G74" s="1610"/>
      <c r="H74" s="1610"/>
      <c r="I74" s="1611"/>
      <c r="J74" s="1612"/>
      <c r="K74" s="1613"/>
      <c r="L74" s="1614"/>
      <c r="M74" s="1614"/>
      <c r="N74" s="1611"/>
      <c r="O74" s="1615"/>
      <c r="P74" s="1616"/>
      <c r="Q74" s="1614"/>
      <c r="R74" s="1617"/>
    </row>
    <row r="75" spans="2:18">
      <c r="B75" s="1608"/>
      <c r="C75" s="1609"/>
      <c r="D75" s="1610"/>
      <c r="E75" s="1610"/>
      <c r="F75" s="1610"/>
      <c r="G75" s="1610"/>
      <c r="H75" s="1610"/>
      <c r="I75" s="1611"/>
      <c r="J75" s="1612"/>
      <c r="K75" s="1613"/>
      <c r="L75" s="1614"/>
      <c r="M75" s="1614"/>
      <c r="N75" s="1611"/>
      <c r="O75" s="1615"/>
      <c r="P75" s="1616"/>
      <c r="Q75" s="1614"/>
      <c r="R75" s="1617"/>
    </row>
    <row r="76" spans="2:18">
      <c r="B76" s="1608"/>
      <c r="C76" s="1609"/>
      <c r="D76" s="1610"/>
      <c r="E76" s="1610"/>
      <c r="F76" s="1610"/>
      <c r="G76" s="1610"/>
      <c r="H76" s="1610"/>
      <c r="I76" s="1611"/>
      <c r="J76" s="1612"/>
      <c r="K76" s="1613"/>
      <c r="L76" s="1614"/>
      <c r="M76" s="1614"/>
      <c r="N76" s="1611"/>
      <c r="O76" s="1615"/>
      <c r="P76" s="1616"/>
      <c r="Q76" s="1614"/>
      <c r="R76" s="1617"/>
    </row>
    <row r="77" spans="2:18" hidden="1"/>
    <row r="78" spans="2:18" hidden="1">
      <c r="L78" s="1618" t="s">
        <v>27</v>
      </c>
    </row>
    <row r="79" spans="2:18" hidden="1">
      <c r="L79" s="1619" t="s">
        <v>5</v>
      </c>
    </row>
  </sheetData>
  <mergeCells count="63">
    <mergeCell ref="N37:P37"/>
    <mergeCell ref="N26:P26"/>
    <mergeCell ref="N15:P15"/>
    <mergeCell ref="N35:P35"/>
    <mergeCell ref="N36:P36"/>
    <mergeCell ref="N27:P27"/>
    <mergeCell ref="N28:P28"/>
    <mergeCell ref="N29:P29"/>
    <mergeCell ref="N30:P30"/>
    <mergeCell ref="N31:P31"/>
    <mergeCell ref="N32:P32"/>
    <mergeCell ref="N33:P33"/>
    <mergeCell ref="N34:P34"/>
    <mergeCell ref="N24:P24"/>
    <mergeCell ref="N25:P25"/>
    <mergeCell ref="N39:P39"/>
    <mergeCell ref="N40:P40"/>
    <mergeCell ref="N41:P41"/>
    <mergeCell ref="N42:P42"/>
    <mergeCell ref="N38:P38"/>
    <mergeCell ref="N14:P14"/>
    <mergeCell ref="N10:P12"/>
    <mergeCell ref="N21:P21"/>
    <mergeCell ref="N22:P22"/>
    <mergeCell ref="N23:P23"/>
    <mergeCell ref="N16:P16"/>
    <mergeCell ref="N17:P17"/>
    <mergeCell ref="N18:P18"/>
    <mergeCell ref="N19:P19"/>
    <mergeCell ref="N20:P20"/>
    <mergeCell ref="Q10:Q12"/>
    <mergeCell ref="R10:R12"/>
    <mergeCell ref="N13:P13"/>
    <mergeCell ref="M10:M12"/>
    <mergeCell ref="B10:B11"/>
    <mergeCell ref="C10:C11"/>
    <mergeCell ref="D10:D11"/>
    <mergeCell ref="E10:E11"/>
    <mergeCell ref="F10:F11"/>
    <mergeCell ref="G10:G11"/>
    <mergeCell ref="H10:H11"/>
    <mergeCell ref="I10:I12"/>
    <mergeCell ref="J10:J12"/>
    <mergeCell ref="K10:K12"/>
    <mergeCell ref="L10:L12"/>
    <mergeCell ref="B4:E4"/>
    <mergeCell ref="F4:I4"/>
    <mergeCell ref="K4:L4"/>
    <mergeCell ref="M4:R4"/>
    <mergeCell ref="B5:E5"/>
    <mergeCell ref="F5:I5"/>
    <mergeCell ref="K5:L5"/>
    <mergeCell ref="M5:O5"/>
    <mergeCell ref="Q5:R5"/>
    <mergeCell ref="B1:R1"/>
    <mergeCell ref="B3:E3"/>
    <mergeCell ref="F3:I3"/>
    <mergeCell ref="K3:L3"/>
    <mergeCell ref="M3:P3"/>
    <mergeCell ref="B2:E2"/>
    <mergeCell ref="F2:I2"/>
    <mergeCell ref="K2:L2"/>
    <mergeCell ref="M2:P2"/>
  </mergeCells>
  <phoneticPr fontId="128" type="noConversion"/>
  <conditionalFormatting sqref="L13:L23 L26:L76">
    <cfRule type="cellIs" dxfId="508" priority="34" operator="equal">
      <formula>"Yes"</formula>
    </cfRule>
    <cfRule type="cellIs" dxfId="507" priority="35" operator="equal">
      <formula>"No"</formula>
    </cfRule>
  </conditionalFormatting>
  <conditionalFormatting sqref="M43:O76 M14:N15 M26:N42 M20:N20 M16:M19 M13 M21:M23 Q13:Q76">
    <cfRule type="cellIs" dxfId="506" priority="31" operator="equal">
      <formula>"TBD"</formula>
    </cfRule>
    <cfRule type="cellIs" dxfId="505" priority="32" operator="equal">
      <formula>"Yes"</formula>
    </cfRule>
    <cfRule type="cellIs" dxfId="504" priority="33" operator="equal">
      <formula>"No"</formula>
    </cfRule>
  </conditionalFormatting>
  <conditionalFormatting sqref="L24:M24">
    <cfRule type="cellIs" dxfId="503" priority="25" operator="equal">
      <formula>"TBD"</formula>
    </cfRule>
    <cfRule type="cellIs" dxfId="502" priority="26" operator="equal">
      <formula>"Yes"</formula>
    </cfRule>
    <cfRule type="cellIs" dxfId="501" priority="27" operator="equal">
      <formula>"No"</formula>
    </cfRule>
  </conditionalFormatting>
  <conditionalFormatting sqref="L25:M25">
    <cfRule type="cellIs" dxfId="500" priority="22" operator="equal">
      <formula>"TBD"</formula>
    </cfRule>
    <cfRule type="cellIs" dxfId="499" priority="23" operator="equal">
      <formula>"Yes"</formula>
    </cfRule>
    <cfRule type="cellIs" dxfId="498" priority="24" operator="equal">
      <formula>"No"</formula>
    </cfRule>
  </conditionalFormatting>
  <conditionalFormatting sqref="N16">
    <cfRule type="cellIs" dxfId="497" priority="19" operator="equal">
      <formula>"TBD"</formula>
    </cfRule>
    <cfRule type="cellIs" dxfId="496" priority="20" operator="equal">
      <formula>"Yes"</formula>
    </cfRule>
    <cfRule type="cellIs" dxfId="495" priority="21" operator="equal">
      <formula>"No"</formula>
    </cfRule>
  </conditionalFormatting>
  <conditionalFormatting sqref="N17">
    <cfRule type="cellIs" dxfId="494" priority="16" operator="equal">
      <formula>"TBD"</formula>
    </cfRule>
    <cfRule type="cellIs" dxfId="493" priority="17" operator="equal">
      <formula>"Yes"</formula>
    </cfRule>
    <cfRule type="cellIs" dxfId="492" priority="18" operator="equal">
      <formula>"No"</formula>
    </cfRule>
  </conditionalFormatting>
  <conditionalFormatting sqref="N18">
    <cfRule type="cellIs" dxfId="491" priority="13" operator="equal">
      <formula>"TBD"</formula>
    </cfRule>
    <cfRule type="cellIs" dxfId="490" priority="14" operator="equal">
      <formula>"Yes"</formula>
    </cfRule>
    <cfRule type="cellIs" dxfId="489" priority="15" operator="equal">
      <formula>"No"</formula>
    </cfRule>
  </conditionalFormatting>
  <conditionalFormatting sqref="N19">
    <cfRule type="cellIs" dxfId="488" priority="10" operator="equal">
      <formula>"TBD"</formula>
    </cfRule>
    <cfRule type="cellIs" dxfId="487" priority="11" operator="equal">
      <formula>"Yes"</formula>
    </cfRule>
    <cfRule type="cellIs" dxfId="486" priority="12" operator="equal">
      <formula>"No"</formula>
    </cfRule>
  </conditionalFormatting>
  <conditionalFormatting sqref="N13">
    <cfRule type="cellIs" dxfId="485" priority="7" operator="equal">
      <formula>"TBD"</formula>
    </cfRule>
    <cfRule type="cellIs" dxfId="484" priority="8" operator="equal">
      <formula>"Yes"</formula>
    </cfRule>
    <cfRule type="cellIs" dxfId="483" priority="9" operator="equal">
      <formula>"No"</formula>
    </cfRule>
  </conditionalFormatting>
  <conditionalFormatting sqref="N21:N24">
    <cfRule type="cellIs" dxfId="482" priority="4" operator="equal">
      <formula>"TBD"</formula>
    </cfRule>
    <cfRule type="cellIs" dxfId="481" priority="5" operator="equal">
      <formula>"Yes"</formula>
    </cfRule>
    <cfRule type="cellIs" dxfId="480" priority="6" operator="equal">
      <formula>"No"</formula>
    </cfRule>
  </conditionalFormatting>
  <conditionalFormatting sqref="N25">
    <cfRule type="cellIs" dxfId="479" priority="1" operator="equal">
      <formula>"TBD"</formula>
    </cfRule>
    <cfRule type="cellIs" dxfId="478" priority="2" operator="equal">
      <formula>"Yes"</formula>
    </cfRule>
    <cfRule type="cellIs" dxfId="477" priority="3" operator="equal">
      <formula>"No"</formula>
    </cfRule>
  </conditionalFormatting>
  <dataValidations disablePrompts="1" count="3">
    <dataValidation type="list" allowBlank="1" showInputMessage="1" showErrorMessage="1" sqref="L13:L23 L26:L76">
      <formula1>$L$6:$L$8</formula1>
    </dataValidation>
    <dataValidation type="list" allowBlank="1" showInputMessage="1" showErrorMessage="1" sqref="N43:O76 L24:L25 M13:M76">
      <formula1>$M$6:$M$8</formula1>
    </dataValidation>
    <dataValidation type="list" allowBlank="1" showInputMessage="1" showErrorMessage="1" sqref="Q13:Q76">
      <formula1>$Q$6:$Q$8</formula1>
    </dataValidation>
  </dataValidations>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32"/>
  <sheetViews>
    <sheetView showGridLines="0" zoomScaleNormal="100" workbookViewId="0">
      <selection activeCell="H24" sqref="H24"/>
    </sheetView>
  </sheetViews>
  <sheetFormatPr defaultRowHeight="12.5"/>
  <cols>
    <col min="1" max="1" width="20" style="1626" customWidth="1"/>
    <col min="2" max="2" width="14.1796875" style="1626" customWidth="1"/>
    <col min="3" max="3" width="14" style="1626" customWidth="1"/>
    <col min="4" max="4" width="18.26953125" style="1626" customWidth="1"/>
    <col min="5" max="5" width="10.453125" style="1626" customWidth="1"/>
    <col min="6" max="6" width="10.7265625" style="1626" customWidth="1"/>
    <col min="7" max="256" width="8.81640625" style="1626"/>
    <col min="257" max="257" width="20" style="1626" customWidth="1"/>
    <col min="258" max="258" width="22.7265625" style="1626" customWidth="1"/>
    <col min="259" max="259" width="14" style="1626" customWidth="1"/>
    <col min="260" max="260" width="23.453125" style="1626" customWidth="1"/>
    <col min="261" max="261" width="10.453125" style="1626" customWidth="1"/>
    <col min="262" max="262" width="10.7265625" style="1626" customWidth="1"/>
    <col min="263" max="512" width="8.81640625" style="1626"/>
    <col min="513" max="513" width="20" style="1626" customWidth="1"/>
    <col min="514" max="514" width="22.7265625" style="1626" customWidth="1"/>
    <col min="515" max="515" width="14" style="1626" customWidth="1"/>
    <col min="516" max="516" width="23.453125" style="1626" customWidth="1"/>
    <col min="517" max="517" width="10.453125" style="1626" customWidth="1"/>
    <col min="518" max="518" width="10.7265625" style="1626" customWidth="1"/>
    <col min="519" max="768" width="8.81640625" style="1626"/>
    <col min="769" max="769" width="20" style="1626" customWidth="1"/>
    <col min="770" max="770" width="22.7265625" style="1626" customWidth="1"/>
    <col min="771" max="771" width="14" style="1626" customWidth="1"/>
    <col min="772" max="772" width="23.453125" style="1626" customWidth="1"/>
    <col min="773" max="773" width="10.453125" style="1626" customWidth="1"/>
    <col min="774" max="774" width="10.7265625" style="1626" customWidth="1"/>
    <col min="775" max="1024" width="8.81640625" style="1626"/>
    <col min="1025" max="1025" width="20" style="1626" customWidth="1"/>
    <col min="1026" max="1026" width="22.7265625" style="1626" customWidth="1"/>
    <col min="1027" max="1027" width="14" style="1626" customWidth="1"/>
    <col min="1028" max="1028" width="23.453125" style="1626" customWidth="1"/>
    <col min="1029" max="1029" width="10.453125" style="1626" customWidth="1"/>
    <col min="1030" max="1030" width="10.7265625" style="1626" customWidth="1"/>
    <col min="1031" max="1280" width="8.81640625" style="1626"/>
    <col min="1281" max="1281" width="20" style="1626" customWidth="1"/>
    <col min="1282" max="1282" width="22.7265625" style="1626" customWidth="1"/>
    <col min="1283" max="1283" width="14" style="1626" customWidth="1"/>
    <col min="1284" max="1284" width="23.453125" style="1626" customWidth="1"/>
    <col min="1285" max="1285" width="10.453125" style="1626" customWidth="1"/>
    <col min="1286" max="1286" width="10.7265625" style="1626" customWidth="1"/>
    <col min="1287" max="1536" width="8.81640625" style="1626"/>
    <col min="1537" max="1537" width="20" style="1626" customWidth="1"/>
    <col min="1538" max="1538" width="22.7265625" style="1626" customWidth="1"/>
    <col min="1539" max="1539" width="14" style="1626" customWidth="1"/>
    <col min="1540" max="1540" width="23.453125" style="1626" customWidth="1"/>
    <col min="1541" max="1541" width="10.453125" style="1626" customWidth="1"/>
    <col min="1542" max="1542" width="10.7265625" style="1626" customWidth="1"/>
    <col min="1543" max="1792" width="8.81640625" style="1626"/>
    <col min="1793" max="1793" width="20" style="1626" customWidth="1"/>
    <col min="1794" max="1794" width="22.7265625" style="1626" customWidth="1"/>
    <col min="1795" max="1795" width="14" style="1626" customWidth="1"/>
    <col min="1796" max="1796" width="23.453125" style="1626" customWidth="1"/>
    <col min="1797" max="1797" width="10.453125" style="1626" customWidth="1"/>
    <col min="1798" max="1798" width="10.7265625" style="1626" customWidth="1"/>
    <col min="1799" max="2048" width="8.81640625" style="1626"/>
    <col min="2049" max="2049" width="20" style="1626" customWidth="1"/>
    <col min="2050" max="2050" width="22.7265625" style="1626" customWidth="1"/>
    <col min="2051" max="2051" width="14" style="1626" customWidth="1"/>
    <col min="2052" max="2052" width="23.453125" style="1626" customWidth="1"/>
    <col min="2053" max="2053" width="10.453125" style="1626" customWidth="1"/>
    <col min="2054" max="2054" width="10.7265625" style="1626" customWidth="1"/>
    <col min="2055" max="2304" width="8.81640625" style="1626"/>
    <col min="2305" max="2305" width="20" style="1626" customWidth="1"/>
    <col min="2306" max="2306" width="22.7265625" style="1626" customWidth="1"/>
    <col min="2307" max="2307" width="14" style="1626" customWidth="1"/>
    <col min="2308" max="2308" width="23.453125" style="1626" customWidth="1"/>
    <col min="2309" max="2309" width="10.453125" style="1626" customWidth="1"/>
    <col min="2310" max="2310" width="10.7265625" style="1626" customWidth="1"/>
    <col min="2311" max="2560" width="8.81640625" style="1626"/>
    <col min="2561" max="2561" width="20" style="1626" customWidth="1"/>
    <col min="2562" max="2562" width="22.7265625" style="1626" customWidth="1"/>
    <col min="2563" max="2563" width="14" style="1626" customWidth="1"/>
    <col min="2564" max="2564" width="23.453125" style="1626" customWidth="1"/>
    <col min="2565" max="2565" width="10.453125" style="1626" customWidth="1"/>
    <col min="2566" max="2566" width="10.7265625" style="1626" customWidth="1"/>
    <col min="2567" max="2816" width="8.81640625" style="1626"/>
    <col min="2817" max="2817" width="20" style="1626" customWidth="1"/>
    <col min="2818" max="2818" width="22.7265625" style="1626" customWidth="1"/>
    <col min="2819" max="2819" width="14" style="1626" customWidth="1"/>
    <col min="2820" max="2820" width="23.453125" style="1626" customWidth="1"/>
    <col min="2821" max="2821" width="10.453125" style="1626" customWidth="1"/>
    <col min="2822" max="2822" width="10.7265625" style="1626" customWidth="1"/>
    <col min="2823" max="3072" width="8.81640625" style="1626"/>
    <col min="3073" max="3073" width="20" style="1626" customWidth="1"/>
    <col min="3074" max="3074" width="22.7265625" style="1626" customWidth="1"/>
    <col min="3075" max="3075" width="14" style="1626" customWidth="1"/>
    <col min="3076" max="3076" width="23.453125" style="1626" customWidth="1"/>
    <col min="3077" max="3077" width="10.453125" style="1626" customWidth="1"/>
    <col min="3078" max="3078" width="10.7265625" style="1626" customWidth="1"/>
    <col min="3079" max="3328" width="8.81640625" style="1626"/>
    <col min="3329" max="3329" width="20" style="1626" customWidth="1"/>
    <col min="3330" max="3330" width="22.7265625" style="1626" customWidth="1"/>
    <col min="3331" max="3331" width="14" style="1626" customWidth="1"/>
    <col min="3332" max="3332" width="23.453125" style="1626" customWidth="1"/>
    <col min="3333" max="3333" width="10.453125" style="1626" customWidth="1"/>
    <col min="3334" max="3334" width="10.7265625" style="1626" customWidth="1"/>
    <col min="3335" max="3584" width="8.81640625" style="1626"/>
    <col min="3585" max="3585" width="20" style="1626" customWidth="1"/>
    <col min="3586" max="3586" width="22.7265625" style="1626" customWidth="1"/>
    <col min="3587" max="3587" width="14" style="1626" customWidth="1"/>
    <col min="3588" max="3588" width="23.453125" style="1626" customWidth="1"/>
    <col min="3589" max="3589" width="10.453125" style="1626" customWidth="1"/>
    <col min="3590" max="3590" width="10.7265625" style="1626" customWidth="1"/>
    <col min="3591" max="3840" width="8.81640625" style="1626"/>
    <col min="3841" max="3841" width="20" style="1626" customWidth="1"/>
    <col min="3842" max="3842" width="22.7265625" style="1626" customWidth="1"/>
    <col min="3843" max="3843" width="14" style="1626" customWidth="1"/>
    <col min="3844" max="3844" width="23.453125" style="1626" customWidth="1"/>
    <col min="3845" max="3845" width="10.453125" style="1626" customWidth="1"/>
    <col min="3846" max="3846" width="10.7265625" style="1626" customWidth="1"/>
    <col min="3847" max="4096" width="8.81640625" style="1626"/>
    <col min="4097" max="4097" width="20" style="1626" customWidth="1"/>
    <col min="4098" max="4098" width="22.7265625" style="1626" customWidth="1"/>
    <col min="4099" max="4099" width="14" style="1626" customWidth="1"/>
    <col min="4100" max="4100" width="23.453125" style="1626" customWidth="1"/>
    <col min="4101" max="4101" width="10.453125" style="1626" customWidth="1"/>
    <col min="4102" max="4102" width="10.7265625" style="1626" customWidth="1"/>
    <col min="4103" max="4352" width="8.81640625" style="1626"/>
    <col min="4353" max="4353" width="20" style="1626" customWidth="1"/>
    <col min="4354" max="4354" width="22.7265625" style="1626" customWidth="1"/>
    <col min="4355" max="4355" width="14" style="1626" customWidth="1"/>
    <col min="4356" max="4356" width="23.453125" style="1626" customWidth="1"/>
    <col min="4357" max="4357" width="10.453125" style="1626" customWidth="1"/>
    <col min="4358" max="4358" width="10.7265625" style="1626" customWidth="1"/>
    <col min="4359" max="4608" width="8.81640625" style="1626"/>
    <col min="4609" max="4609" width="20" style="1626" customWidth="1"/>
    <col min="4610" max="4610" width="22.7265625" style="1626" customWidth="1"/>
    <col min="4611" max="4611" width="14" style="1626" customWidth="1"/>
    <col min="4612" max="4612" width="23.453125" style="1626" customWidth="1"/>
    <col min="4613" max="4613" width="10.453125" style="1626" customWidth="1"/>
    <col min="4614" max="4614" width="10.7265625" style="1626" customWidth="1"/>
    <col min="4615" max="4864" width="8.81640625" style="1626"/>
    <col min="4865" max="4865" width="20" style="1626" customWidth="1"/>
    <col min="4866" max="4866" width="22.7265625" style="1626" customWidth="1"/>
    <col min="4867" max="4867" width="14" style="1626" customWidth="1"/>
    <col min="4868" max="4868" width="23.453125" style="1626" customWidth="1"/>
    <col min="4869" max="4869" width="10.453125" style="1626" customWidth="1"/>
    <col min="4870" max="4870" width="10.7265625" style="1626" customWidth="1"/>
    <col min="4871" max="5120" width="8.81640625" style="1626"/>
    <col min="5121" max="5121" width="20" style="1626" customWidth="1"/>
    <col min="5122" max="5122" width="22.7265625" style="1626" customWidth="1"/>
    <col min="5123" max="5123" width="14" style="1626" customWidth="1"/>
    <col min="5124" max="5124" width="23.453125" style="1626" customWidth="1"/>
    <col min="5125" max="5125" width="10.453125" style="1626" customWidth="1"/>
    <col min="5126" max="5126" width="10.7265625" style="1626" customWidth="1"/>
    <col min="5127" max="5376" width="8.81640625" style="1626"/>
    <col min="5377" max="5377" width="20" style="1626" customWidth="1"/>
    <col min="5378" max="5378" width="22.7265625" style="1626" customWidth="1"/>
    <col min="5379" max="5379" width="14" style="1626" customWidth="1"/>
    <col min="5380" max="5380" width="23.453125" style="1626" customWidth="1"/>
    <col min="5381" max="5381" width="10.453125" style="1626" customWidth="1"/>
    <col min="5382" max="5382" width="10.7265625" style="1626" customWidth="1"/>
    <col min="5383" max="5632" width="8.81640625" style="1626"/>
    <col min="5633" max="5633" width="20" style="1626" customWidth="1"/>
    <col min="5634" max="5634" width="22.7265625" style="1626" customWidth="1"/>
    <col min="5635" max="5635" width="14" style="1626" customWidth="1"/>
    <col min="5636" max="5636" width="23.453125" style="1626" customWidth="1"/>
    <col min="5637" max="5637" width="10.453125" style="1626" customWidth="1"/>
    <col min="5638" max="5638" width="10.7265625" style="1626" customWidth="1"/>
    <col min="5639" max="5888" width="8.81640625" style="1626"/>
    <col min="5889" max="5889" width="20" style="1626" customWidth="1"/>
    <col min="5890" max="5890" width="22.7265625" style="1626" customWidth="1"/>
    <col min="5891" max="5891" width="14" style="1626" customWidth="1"/>
    <col min="5892" max="5892" width="23.453125" style="1626" customWidth="1"/>
    <col min="5893" max="5893" width="10.453125" style="1626" customWidth="1"/>
    <col min="5894" max="5894" width="10.7265625" style="1626" customWidth="1"/>
    <col min="5895" max="6144" width="8.81640625" style="1626"/>
    <col min="6145" max="6145" width="20" style="1626" customWidth="1"/>
    <col min="6146" max="6146" width="22.7265625" style="1626" customWidth="1"/>
    <col min="6147" max="6147" width="14" style="1626" customWidth="1"/>
    <col min="6148" max="6148" width="23.453125" style="1626" customWidth="1"/>
    <col min="6149" max="6149" width="10.453125" style="1626" customWidth="1"/>
    <col min="6150" max="6150" width="10.7265625" style="1626" customWidth="1"/>
    <col min="6151" max="6400" width="8.81640625" style="1626"/>
    <col min="6401" max="6401" width="20" style="1626" customWidth="1"/>
    <col min="6402" max="6402" width="22.7265625" style="1626" customWidth="1"/>
    <col min="6403" max="6403" width="14" style="1626" customWidth="1"/>
    <col min="6404" max="6404" width="23.453125" style="1626" customWidth="1"/>
    <col min="6405" max="6405" width="10.453125" style="1626" customWidth="1"/>
    <col min="6406" max="6406" width="10.7265625" style="1626" customWidth="1"/>
    <col min="6407" max="6656" width="8.81640625" style="1626"/>
    <col min="6657" max="6657" width="20" style="1626" customWidth="1"/>
    <col min="6658" max="6658" width="22.7265625" style="1626" customWidth="1"/>
    <col min="6659" max="6659" width="14" style="1626" customWidth="1"/>
    <col min="6660" max="6660" width="23.453125" style="1626" customWidth="1"/>
    <col min="6661" max="6661" width="10.453125" style="1626" customWidth="1"/>
    <col min="6662" max="6662" width="10.7265625" style="1626" customWidth="1"/>
    <col min="6663" max="6912" width="8.81640625" style="1626"/>
    <col min="6913" max="6913" width="20" style="1626" customWidth="1"/>
    <col min="6914" max="6914" width="22.7265625" style="1626" customWidth="1"/>
    <col min="6915" max="6915" width="14" style="1626" customWidth="1"/>
    <col min="6916" max="6916" width="23.453125" style="1626" customWidth="1"/>
    <col min="6917" max="6917" width="10.453125" style="1626" customWidth="1"/>
    <col min="6918" max="6918" width="10.7265625" style="1626" customWidth="1"/>
    <col min="6919" max="7168" width="8.81640625" style="1626"/>
    <col min="7169" max="7169" width="20" style="1626" customWidth="1"/>
    <col min="7170" max="7170" width="22.7265625" style="1626" customWidth="1"/>
    <col min="7171" max="7171" width="14" style="1626" customWidth="1"/>
    <col min="7172" max="7172" width="23.453125" style="1626" customWidth="1"/>
    <col min="7173" max="7173" width="10.453125" style="1626" customWidth="1"/>
    <col min="7174" max="7174" width="10.7265625" style="1626" customWidth="1"/>
    <col min="7175" max="7424" width="8.81640625" style="1626"/>
    <col min="7425" max="7425" width="20" style="1626" customWidth="1"/>
    <col min="7426" max="7426" width="22.7265625" style="1626" customWidth="1"/>
    <col min="7427" max="7427" width="14" style="1626" customWidth="1"/>
    <col min="7428" max="7428" width="23.453125" style="1626" customWidth="1"/>
    <col min="7429" max="7429" width="10.453125" style="1626" customWidth="1"/>
    <col min="7430" max="7430" width="10.7265625" style="1626" customWidth="1"/>
    <col min="7431" max="7680" width="8.81640625" style="1626"/>
    <col min="7681" max="7681" width="20" style="1626" customWidth="1"/>
    <col min="7682" max="7682" width="22.7265625" style="1626" customWidth="1"/>
    <col min="7683" max="7683" width="14" style="1626" customWidth="1"/>
    <col min="7684" max="7684" width="23.453125" style="1626" customWidth="1"/>
    <col min="7685" max="7685" width="10.453125" style="1626" customWidth="1"/>
    <col min="7686" max="7686" width="10.7265625" style="1626" customWidth="1"/>
    <col min="7687" max="7936" width="8.81640625" style="1626"/>
    <col min="7937" max="7937" width="20" style="1626" customWidth="1"/>
    <col min="7938" max="7938" width="22.7265625" style="1626" customWidth="1"/>
    <col min="7939" max="7939" width="14" style="1626" customWidth="1"/>
    <col min="7940" max="7940" width="23.453125" style="1626" customWidth="1"/>
    <col min="7941" max="7941" width="10.453125" style="1626" customWidth="1"/>
    <col min="7942" max="7942" width="10.7265625" style="1626" customWidth="1"/>
    <col min="7943" max="8192" width="8.81640625" style="1626"/>
    <col min="8193" max="8193" width="20" style="1626" customWidth="1"/>
    <col min="8194" max="8194" width="22.7265625" style="1626" customWidth="1"/>
    <col min="8195" max="8195" width="14" style="1626" customWidth="1"/>
    <col min="8196" max="8196" width="23.453125" style="1626" customWidth="1"/>
    <col min="8197" max="8197" width="10.453125" style="1626" customWidth="1"/>
    <col min="8198" max="8198" width="10.7265625" style="1626" customWidth="1"/>
    <col min="8199" max="8448" width="8.81640625" style="1626"/>
    <col min="8449" max="8449" width="20" style="1626" customWidth="1"/>
    <col min="8450" max="8450" width="22.7265625" style="1626" customWidth="1"/>
    <col min="8451" max="8451" width="14" style="1626" customWidth="1"/>
    <col min="8452" max="8452" width="23.453125" style="1626" customWidth="1"/>
    <col min="8453" max="8453" width="10.453125" style="1626" customWidth="1"/>
    <col min="8454" max="8454" width="10.7265625" style="1626" customWidth="1"/>
    <col min="8455" max="8704" width="8.81640625" style="1626"/>
    <col min="8705" max="8705" width="20" style="1626" customWidth="1"/>
    <col min="8706" max="8706" width="22.7265625" style="1626" customWidth="1"/>
    <col min="8707" max="8707" width="14" style="1626" customWidth="1"/>
    <col min="8708" max="8708" width="23.453125" style="1626" customWidth="1"/>
    <col min="8709" max="8709" width="10.453125" style="1626" customWidth="1"/>
    <col min="8710" max="8710" width="10.7265625" style="1626" customWidth="1"/>
    <col min="8711" max="8960" width="8.81640625" style="1626"/>
    <col min="8961" max="8961" width="20" style="1626" customWidth="1"/>
    <col min="8962" max="8962" width="22.7265625" style="1626" customWidth="1"/>
    <col min="8963" max="8963" width="14" style="1626" customWidth="1"/>
    <col min="8964" max="8964" width="23.453125" style="1626" customWidth="1"/>
    <col min="8965" max="8965" width="10.453125" style="1626" customWidth="1"/>
    <col min="8966" max="8966" width="10.7265625" style="1626" customWidth="1"/>
    <col min="8967" max="9216" width="8.81640625" style="1626"/>
    <col min="9217" max="9217" width="20" style="1626" customWidth="1"/>
    <col min="9218" max="9218" width="22.7265625" style="1626" customWidth="1"/>
    <col min="9219" max="9219" width="14" style="1626" customWidth="1"/>
    <col min="9220" max="9220" width="23.453125" style="1626" customWidth="1"/>
    <col min="9221" max="9221" width="10.453125" style="1626" customWidth="1"/>
    <col min="9222" max="9222" width="10.7265625" style="1626" customWidth="1"/>
    <col min="9223" max="9472" width="8.81640625" style="1626"/>
    <col min="9473" max="9473" width="20" style="1626" customWidth="1"/>
    <col min="9474" max="9474" width="22.7265625" style="1626" customWidth="1"/>
    <col min="9475" max="9475" width="14" style="1626" customWidth="1"/>
    <col min="9476" max="9476" width="23.453125" style="1626" customWidth="1"/>
    <col min="9477" max="9477" width="10.453125" style="1626" customWidth="1"/>
    <col min="9478" max="9478" width="10.7265625" style="1626" customWidth="1"/>
    <col min="9479" max="9728" width="8.81640625" style="1626"/>
    <col min="9729" max="9729" width="20" style="1626" customWidth="1"/>
    <col min="9730" max="9730" width="22.7265625" style="1626" customWidth="1"/>
    <col min="9731" max="9731" width="14" style="1626" customWidth="1"/>
    <col min="9732" max="9732" width="23.453125" style="1626" customWidth="1"/>
    <col min="9733" max="9733" width="10.453125" style="1626" customWidth="1"/>
    <col min="9734" max="9734" width="10.7265625" style="1626" customWidth="1"/>
    <col min="9735" max="9984" width="8.81640625" style="1626"/>
    <col min="9985" max="9985" width="20" style="1626" customWidth="1"/>
    <col min="9986" max="9986" width="22.7265625" style="1626" customWidth="1"/>
    <col min="9987" max="9987" width="14" style="1626" customWidth="1"/>
    <col min="9988" max="9988" width="23.453125" style="1626" customWidth="1"/>
    <col min="9989" max="9989" width="10.453125" style="1626" customWidth="1"/>
    <col min="9990" max="9990" width="10.7265625" style="1626" customWidth="1"/>
    <col min="9991" max="10240" width="8.81640625" style="1626"/>
    <col min="10241" max="10241" width="20" style="1626" customWidth="1"/>
    <col min="10242" max="10242" width="22.7265625" style="1626" customWidth="1"/>
    <col min="10243" max="10243" width="14" style="1626" customWidth="1"/>
    <col min="10244" max="10244" width="23.453125" style="1626" customWidth="1"/>
    <col min="10245" max="10245" width="10.453125" style="1626" customWidth="1"/>
    <col min="10246" max="10246" width="10.7265625" style="1626" customWidth="1"/>
    <col min="10247" max="10496" width="8.81640625" style="1626"/>
    <col min="10497" max="10497" width="20" style="1626" customWidth="1"/>
    <col min="10498" max="10498" width="22.7265625" style="1626" customWidth="1"/>
    <col min="10499" max="10499" width="14" style="1626" customWidth="1"/>
    <col min="10500" max="10500" width="23.453125" style="1626" customWidth="1"/>
    <col min="10501" max="10501" width="10.453125" style="1626" customWidth="1"/>
    <col min="10502" max="10502" width="10.7265625" style="1626" customWidth="1"/>
    <col min="10503" max="10752" width="8.81640625" style="1626"/>
    <col min="10753" max="10753" width="20" style="1626" customWidth="1"/>
    <col min="10754" max="10754" width="22.7265625" style="1626" customWidth="1"/>
    <col min="10755" max="10755" width="14" style="1626" customWidth="1"/>
    <col min="10756" max="10756" width="23.453125" style="1626" customWidth="1"/>
    <col min="10757" max="10757" width="10.453125" style="1626" customWidth="1"/>
    <col min="10758" max="10758" width="10.7265625" style="1626" customWidth="1"/>
    <col min="10759" max="11008" width="8.81640625" style="1626"/>
    <col min="11009" max="11009" width="20" style="1626" customWidth="1"/>
    <col min="11010" max="11010" width="22.7265625" style="1626" customWidth="1"/>
    <col min="11011" max="11011" width="14" style="1626" customWidth="1"/>
    <col min="11012" max="11012" width="23.453125" style="1626" customWidth="1"/>
    <col min="11013" max="11013" width="10.453125" style="1626" customWidth="1"/>
    <col min="11014" max="11014" width="10.7265625" style="1626" customWidth="1"/>
    <col min="11015" max="11264" width="8.81640625" style="1626"/>
    <col min="11265" max="11265" width="20" style="1626" customWidth="1"/>
    <col min="11266" max="11266" width="22.7265625" style="1626" customWidth="1"/>
    <col min="11267" max="11267" width="14" style="1626" customWidth="1"/>
    <col min="11268" max="11268" width="23.453125" style="1626" customWidth="1"/>
    <col min="11269" max="11269" width="10.453125" style="1626" customWidth="1"/>
    <col min="11270" max="11270" width="10.7265625" style="1626" customWidth="1"/>
    <col min="11271" max="11520" width="8.81640625" style="1626"/>
    <col min="11521" max="11521" width="20" style="1626" customWidth="1"/>
    <col min="11522" max="11522" width="22.7265625" style="1626" customWidth="1"/>
    <col min="11523" max="11523" width="14" style="1626" customWidth="1"/>
    <col min="11524" max="11524" width="23.453125" style="1626" customWidth="1"/>
    <col min="11525" max="11525" width="10.453125" style="1626" customWidth="1"/>
    <col min="11526" max="11526" width="10.7265625" style="1626" customWidth="1"/>
    <col min="11527" max="11776" width="8.81640625" style="1626"/>
    <col min="11777" max="11777" width="20" style="1626" customWidth="1"/>
    <col min="11778" max="11778" width="22.7265625" style="1626" customWidth="1"/>
    <col min="11779" max="11779" width="14" style="1626" customWidth="1"/>
    <col min="11780" max="11780" width="23.453125" style="1626" customWidth="1"/>
    <col min="11781" max="11781" width="10.453125" style="1626" customWidth="1"/>
    <col min="11782" max="11782" width="10.7265625" style="1626" customWidth="1"/>
    <col min="11783" max="12032" width="8.81640625" style="1626"/>
    <col min="12033" max="12033" width="20" style="1626" customWidth="1"/>
    <col min="12034" max="12034" width="22.7265625" style="1626" customWidth="1"/>
    <col min="12035" max="12035" width="14" style="1626" customWidth="1"/>
    <col min="12036" max="12036" width="23.453125" style="1626" customWidth="1"/>
    <col min="12037" max="12037" width="10.453125" style="1626" customWidth="1"/>
    <col min="12038" max="12038" width="10.7265625" style="1626" customWidth="1"/>
    <col min="12039" max="12288" width="8.81640625" style="1626"/>
    <col min="12289" max="12289" width="20" style="1626" customWidth="1"/>
    <col min="12290" max="12290" width="22.7265625" style="1626" customWidth="1"/>
    <col min="12291" max="12291" width="14" style="1626" customWidth="1"/>
    <col min="12292" max="12292" width="23.453125" style="1626" customWidth="1"/>
    <col min="12293" max="12293" width="10.453125" style="1626" customWidth="1"/>
    <col min="12294" max="12294" width="10.7265625" style="1626" customWidth="1"/>
    <col min="12295" max="12544" width="8.81640625" style="1626"/>
    <col min="12545" max="12545" width="20" style="1626" customWidth="1"/>
    <col min="12546" max="12546" width="22.7265625" style="1626" customWidth="1"/>
    <col min="12547" max="12547" width="14" style="1626" customWidth="1"/>
    <col min="12548" max="12548" width="23.453125" style="1626" customWidth="1"/>
    <col min="12549" max="12549" width="10.453125" style="1626" customWidth="1"/>
    <col min="12550" max="12550" width="10.7265625" style="1626" customWidth="1"/>
    <col min="12551" max="12800" width="8.81640625" style="1626"/>
    <col min="12801" max="12801" width="20" style="1626" customWidth="1"/>
    <col min="12802" max="12802" width="22.7265625" style="1626" customWidth="1"/>
    <col min="12803" max="12803" width="14" style="1626" customWidth="1"/>
    <col min="12804" max="12804" width="23.453125" style="1626" customWidth="1"/>
    <col min="12805" max="12805" width="10.453125" style="1626" customWidth="1"/>
    <col min="12806" max="12806" width="10.7265625" style="1626" customWidth="1"/>
    <col min="12807" max="13056" width="8.81640625" style="1626"/>
    <col min="13057" max="13057" width="20" style="1626" customWidth="1"/>
    <col min="13058" max="13058" width="22.7265625" style="1626" customWidth="1"/>
    <col min="13059" max="13059" width="14" style="1626" customWidth="1"/>
    <col min="13060" max="13060" width="23.453125" style="1626" customWidth="1"/>
    <col min="13061" max="13061" width="10.453125" style="1626" customWidth="1"/>
    <col min="13062" max="13062" width="10.7265625" style="1626" customWidth="1"/>
    <col min="13063" max="13312" width="8.81640625" style="1626"/>
    <col min="13313" max="13313" width="20" style="1626" customWidth="1"/>
    <col min="13314" max="13314" width="22.7265625" style="1626" customWidth="1"/>
    <col min="13315" max="13315" width="14" style="1626" customWidth="1"/>
    <col min="13316" max="13316" width="23.453125" style="1626" customWidth="1"/>
    <col min="13317" max="13317" width="10.453125" style="1626" customWidth="1"/>
    <col min="13318" max="13318" width="10.7265625" style="1626" customWidth="1"/>
    <col min="13319" max="13568" width="8.81640625" style="1626"/>
    <col min="13569" max="13569" width="20" style="1626" customWidth="1"/>
    <col min="13570" max="13570" width="22.7265625" style="1626" customWidth="1"/>
    <col min="13571" max="13571" width="14" style="1626" customWidth="1"/>
    <col min="13572" max="13572" width="23.453125" style="1626" customWidth="1"/>
    <col min="13573" max="13573" width="10.453125" style="1626" customWidth="1"/>
    <col min="13574" max="13574" width="10.7265625" style="1626" customWidth="1"/>
    <col min="13575" max="13824" width="8.81640625" style="1626"/>
    <col min="13825" max="13825" width="20" style="1626" customWidth="1"/>
    <col min="13826" max="13826" width="22.7265625" style="1626" customWidth="1"/>
    <col min="13827" max="13827" width="14" style="1626" customWidth="1"/>
    <col min="13828" max="13828" width="23.453125" style="1626" customWidth="1"/>
    <col min="13829" max="13829" width="10.453125" style="1626" customWidth="1"/>
    <col min="13830" max="13830" width="10.7265625" style="1626" customWidth="1"/>
    <col min="13831" max="14080" width="8.81640625" style="1626"/>
    <col min="14081" max="14081" width="20" style="1626" customWidth="1"/>
    <col min="14082" max="14082" width="22.7265625" style="1626" customWidth="1"/>
    <col min="14083" max="14083" width="14" style="1626" customWidth="1"/>
    <col min="14084" max="14084" width="23.453125" style="1626" customWidth="1"/>
    <col min="14085" max="14085" width="10.453125" style="1626" customWidth="1"/>
    <col min="14086" max="14086" width="10.7265625" style="1626" customWidth="1"/>
    <col min="14087" max="14336" width="8.81640625" style="1626"/>
    <col min="14337" max="14337" width="20" style="1626" customWidth="1"/>
    <col min="14338" max="14338" width="22.7265625" style="1626" customWidth="1"/>
    <col min="14339" max="14339" width="14" style="1626" customWidth="1"/>
    <col min="14340" max="14340" width="23.453125" style="1626" customWidth="1"/>
    <col min="14341" max="14341" width="10.453125" style="1626" customWidth="1"/>
    <col min="14342" max="14342" width="10.7265625" style="1626" customWidth="1"/>
    <col min="14343" max="14592" width="8.81640625" style="1626"/>
    <col min="14593" max="14593" width="20" style="1626" customWidth="1"/>
    <col min="14594" max="14594" width="22.7265625" style="1626" customWidth="1"/>
    <col min="14595" max="14595" width="14" style="1626" customWidth="1"/>
    <col min="14596" max="14596" width="23.453125" style="1626" customWidth="1"/>
    <col min="14597" max="14597" width="10.453125" style="1626" customWidth="1"/>
    <col min="14598" max="14598" width="10.7265625" style="1626" customWidth="1"/>
    <col min="14599" max="14848" width="8.81640625" style="1626"/>
    <col min="14849" max="14849" width="20" style="1626" customWidth="1"/>
    <col min="14850" max="14850" width="22.7265625" style="1626" customWidth="1"/>
    <col min="14851" max="14851" width="14" style="1626" customWidth="1"/>
    <col min="14852" max="14852" width="23.453125" style="1626" customWidth="1"/>
    <col min="14853" max="14853" width="10.453125" style="1626" customWidth="1"/>
    <col min="14854" max="14854" width="10.7265625" style="1626" customWidth="1"/>
    <col min="14855" max="15104" width="8.81640625" style="1626"/>
    <col min="15105" max="15105" width="20" style="1626" customWidth="1"/>
    <col min="15106" max="15106" width="22.7265625" style="1626" customWidth="1"/>
    <col min="15107" max="15107" width="14" style="1626" customWidth="1"/>
    <col min="15108" max="15108" width="23.453125" style="1626" customWidth="1"/>
    <col min="15109" max="15109" width="10.453125" style="1626" customWidth="1"/>
    <col min="15110" max="15110" width="10.7265625" style="1626" customWidth="1"/>
    <col min="15111" max="15360" width="8.81640625" style="1626"/>
    <col min="15361" max="15361" width="20" style="1626" customWidth="1"/>
    <col min="15362" max="15362" width="22.7265625" style="1626" customWidth="1"/>
    <col min="15363" max="15363" width="14" style="1626" customWidth="1"/>
    <col min="15364" max="15364" width="23.453125" style="1626" customWidth="1"/>
    <col min="15365" max="15365" width="10.453125" style="1626" customWidth="1"/>
    <col min="15366" max="15366" width="10.7265625" style="1626" customWidth="1"/>
    <col min="15367" max="15616" width="8.81640625" style="1626"/>
    <col min="15617" max="15617" width="20" style="1626" customWidth="1"/>
    <col min="15618" max="15618" width="22.7265625" style="1626" customWidth="1"/>
    <col min="15619" max="15619" width="14" style="1626" customWidth="1"/>
    <col min="15620" max="15620" width="23.453125" style="1626" customWidth="1"/>
    <col min="15621" max="15621" width="10.453125" style="1626" customWidth="1"/>
    <col min="15622" max="15622" width="10.7265625" style="1626" customWidth="1"/>
    <col min="15623" max="15872" width="8.81640625" style="1626"/>
    <col min="15873" max="15873" width="20" style="1626" customWidth="1"/>
    <col min="15874" max="15874" width="22.7265625" style="1626" customWidth="1"/>
    <col min="15875" max="15875" width="14" style="1626" customWidth="1"/>
    <col min="15876" max="15876" width="23.453125" style="1626" customWidth="1"/>
    <col min="15877" max="15877" width="10.453125" style="1626" customWidth="1"/>
    <col min="15878" max="15878" width="10.7265625" style="1626" customWidth="1"/>
    <col min="15879" max="16128" width="8.81640625" style="1626"/>
    <col min="16129" max="16129" width="20" style="1626" customWidth="1"/>
    <col min="16130" max="16130" width="22.7265625" style="1626" customWidth="1"/>
    <col min="16131" max="16131" width="14" style="1626" customWidth="1"/>
    <col min="16132" max="16132" width="23.453125" style="1626" customWidth="1"/>
    <col min="16133" max="16133" width="10.453125" style="1626" customWidth="1"/>
    <col min="16134" max="16134" width="10.7265625" style="1626" customWidth="1"/>
    <col min="16135" max="16384" width="8.81640625" style="1626"/>
  </cols>
  <sheetData>
    <row r="1" spans="1:6" s="1959" customFormat="1" ht="30.75" customHeight="1">
      <c r="A1" s="2022" t="s">
        <v>573</v>
      </c>
      <c r="B1" s="2022"/>
      <c r="C1" s="2022"/>
      <c r="D1" s="2022"/>
      <c r="E1" s="2022"/>
      <c r="F1" s="2022"/>
    </row>
    <row r="2" spans="1:6" ht="28.5" customHeight="1">
      <c r="A2" s="1890" t="s">
        <v>574</v>
      </c>
      <c r="B2" s="1906"/>
      <c r="C2" s="1890" t="s">
        <v>575</v>
      </c>
      <c r="D2" s="2023"/>
      <c r="E2" s="2024"/>
      <c r="F2" s="2025"/>
    </row>
    <row r="3" spans="1:6" ht="29.25" customHeight="1">
      <c r="A3" s="1890" t="s">
        <v>576</v>
      </c>
      <c r="B3" s="1906"/>
      <c r="C3" s="1890" t="s">
        <v>577</v>
      </c>
      <c r="D3" s="1891"/>
      <c r="E3" s="1890" t="s">
        <v>113</v>
      </c>
      <c r="F3" s="1892"/>
    </row>
    <row r="4" spans="1:6" ht="13">
      <c r="A4" s="1893"/>
      <c r="B4" s="1893"/>
      <c r="C4" s="2020"/>
      <c r="D4" s="2021"/>
      <c r="E4" s="1893"/>
      <c r="F4" s="1894"/>
    </row>
    <row r="5" spans="1:6" ht="14.25" customHeight="1">
      <c r="A5" s="1895" t="s">
        <v>579</v>
      </c>
      <c r="B5" s="1896"/>
      <c r="C5" s="1896"/>
      <c r="D5" s="1896"/>
      <c r="E5" s="1896"/>
      <c r="F5" s="1896"/>
    </row>
    <row r="6" spans="1:6" ht="13">
      <c r="A6" s="2018" t="s">
        <v>580</v>
      </c>
      <c r="B6" s="2019"/>
    </row>
    <row r="8" spans="1:6" ht="15" customHeight="1">
      <c r="A8" s="1897" t="s">
        <v>581</v>
      </c>
      <c r="B8" s="1898"/>
      <c r="C8" s="1899" t="s">
        <v>582</v>
      </c>
      <c r="D8" s="2026"/>
      <c r="E8" s="2027"/>
      <c r="F8" s="2028"/>
    </row>
    <row r="10" spans="1:6" ht="14">
      <c r="A10" s="1957" t="s">
        <v>583</v>
      </c>
      <c r="F10" s="1900" t="s">
        <v>584</v>
      </c>
    </row>
    <row r="11" spans="1:6" ht="22.5" customHeight="1">
      <c r="A11" s="1626" t="s">
        <v>585</v>
      </c>
      <c r="F11" s="1874"/>
    </row>
    <row r="12" spans="1:6" ht="31.5" customHeight="1">
      <c r="A12" s="2016" t="s">
        <v>586</v>
      </c>
      <c r="B12" s="2017"/>
      <c r="C12" s="2017"/>
      <c r="D12" s="2017"/>
      <c r="E12" s="2017"/>
      <c r="F12" s="1874"/>
    </row>
    <row r="13" spans="1:6" ht="19.5" customHeight="1">
      <c r="A13" s="1626" t="s">
        <v>1315</v>
      </c>
      <c r="F13" s="1874"/>
    </row>
    <row r="14" spans="1:6" ht="21.75" customHeight="1">
      <c r="A14" s="1626" t="s">
        <v>1395</v>
      </c>
      <c r="F14" s="1874"/>
    </row>
    <row r="15" spans="1:6" ht="21" customHeight="1">
      <c r="A15" s="2016" t="s">
        <v>587</v>
      </c>
      <c r="B15" s="2017"/>
      <c r="C15" s="2017"/>
      <c r="D15" s="2017"/>
      <c r="E15" s="2017"/>
      <c r="F15" s="1874"/>
    </row>
    <row r="16" spans="1:6" ht="21.75" customHeight="1">
      <c r="F16" s="1901"/>
    </row>
    <row r="18" spans="1:6">
      <c r="A18" s="2009" t="s">
        <v>588</v>
      </c>
      <c r="B18" s="2010"/>
      <c r="C18" s="2010"/>
      <c r="D18" s="2010"/>
      <c r="E18" s="2010"/>
      <c r="F18" s="2011"/>
    </row>
    <row r="19" spans="1:6" ht="27.75" customHeight="1">
      <c r="A19" s="2012"/>
      <c r="B19" s="2013"/>
      <c r="C19" s="2013"/>
      <c r="D19" s="2013"/>
      <c r="E19" s="2013"/>
      <c r="F19" s="2014"/>
    </row>
    <row r="21" spans="1:6" ht="24" customHeight="1">
      <c r="A21" s="2015" t="s">
        <v>1316</v>
      </c>
      <c r="B21" s="2015"/>
      <c r="C21" s="2015"/>
      <c r="D21" s="2015"/>
      <c r="E21" s="2015"/>
      <c r="F21" s="2015"/>
    </row>
    <row r="22" spans="1:6" ht="33" customHeight="1">
      <c r="A22" s="2015" t="s">
        <v>1317</v>
      </c>
      <c r="B22" s="2015"/>
      <c r="C22" s="2015"/>
      <c r="D22" s="2015"/>
      <c r="E22" s="2015"/>
      <c r="F22" s="2015"/>
    </row>
    <row r="23" spans="1:6" ht="18" customHeight="1">
      <c r="A23" s="1895" t="s">
        <v>1396</v>
      </c>
      <c r="B23" s="1902"/>
      <c r="C23" s="1902"/>
      <c r="D23" s="1902"/>
      <c r="E23" s="1902"/>
      <c r="F23" s="1902"/>
    </row>
    <row r="24" spans="1:6" ht="18">
      <c r="A24" s="1958" t="s">
        <v>1397</v>
      </c>
      <c r="F24" s="1900" t="s">
        <v>584</v>
      </c>
    </row>
    <row r="25" spans="1:6" ht="9.75" customHeight="1"/>
    <row r="26" spans="1:6" ht="22.5" customHeight="1">
      <c r="A26" s="1626" t="s">
        <v>1398</v>
      </c>
      <c r="F26" s="1903"/>
    </row>
    <row r="27" spans="1:6" ht="22.5" customHeight="1">
      <c r="A27" s="1626" t="s">
        <v>1399</v>
      </c>
      <c r="F27" s="1903"/>
    </row>
    <row r="28" spans="1:6" ht="22.5" customHeight="1">
      <c r="A28" s="2016" t="s">
        <v>1400</v>
      </c>
      <c r="B28" s="2017"/>
      <c r="C28" s="2017"/>
      <c r="D28" s="2017"/>
      <c r="E28" s="2017"/>
      <c r="F28" s="1903"/>
    </row>
    <row r="30" spans="1:6" ht="57" customHeight="1">
      <c r="A30" s="1904" t="s">
        <v>1401</v>
      </c>
      <c r="B30" s="1905"/>
      <c r="C30" s="2007" t="s">
        <v>1402</v>
      </c>
      <c r="D30" s="2007"/>
      <c r="E30" s="2008"/>
      <c r="F30" s="2008"/>
    </row>
    <row r="31" spans="1:6" ht="51.75" customHeight="1">
      <c r="A31" s="1906" t="s">
        <v>1403</v>
      </c>
      <c r="B31" s="1906"/>
      <c r="C31" s="2007" t="s">
        <v>1404</v>
      </c>
      <c r="D31" s="2007"/>
      <c r="E31" s="2008"/>
      <c r="F31" s="2008"/>
    </row>
    <row r="32" spans="1:6">
      <c r="A32" s="1907"/>
    </row>
  </sheetData>
  <mergeCells count="15">
    <mergeCell ref="A6:B6"/>
    <mergeCell ref="A12:E12"/>
    <mergeCell ref="A15:E15"/>
    <mergeCell ref="C4:D4"/>
    <mergeCell ref="A1:F1"/>
    <mergeCell ref="D2:F2"/>
    <mergeCell ref="D8:F8"/>
    <mergeCell ref="C30:D30"/>
    <mergeCell ref="E30:F30"/>
    <mergeCell ref="C31:D31"/>
    <mergeCell ref="E31:F31"/>
    <mergeCell ref="A18:F19"/>
    <mergeCell ref="A21:F21"/>
    <mergeCell ref="A22:F22"/>
    <mergeCell ref="A28:E28"/>
  </mergeCells>
  <phoneticPr fontId="128" type="noConversion"/>
  <pageMargins left="0.7" right="0.7" top="0.75" bottom="0.75" header="0.3" footer="0.3"/>
  <pageSetup orientation="portrait" r:id="rId1"/>
  <headerFooter>
    <oddHeader>&amp;L&amp;G</oddHeader>
    <oddFooter xml:space="preserve">&amp;LQUAL TM 0027-01 PPAP PACKAGE&amp;R
Printed on: &amp;D
</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S35"/>
  <sheetViews>
    <sheetView showGridLines="0" zoomScale="110" zoomScaleNormal="110" workbookViewId="0">
      <selection activeCell="N15" sqref="N15:U18"/>
    </sheetView>
  </sheetViews>
  <sheetFormatPr defaultColWidth="9.1796875" defaultRowHeight="10"/>
  <cols>
    <col min="1" max="1" width="2.453125" style="10" customWidth="1"/>
    <col min="2" max="88" width="1.81640625" style="10" customWidth="1"/>
    <col min="89" max="16384" width="9.1796875" style="10"/>
  </cols>
  <sheetData>
    <row r="1" spans="1:71">
      <c r="AJ1" s="11" t="s">
        <v>29</v>
      </c>
      <c r="AW1" s="16" t="s">
        <v>63</v>
      </c>
      <c r="BC1" s="2901" t="s">
        <v>80</v>
      </c>
      <c r="BD1" s="2901"/>
      <c r="BE1" s="2901"/>
      <c r="BF1" s="2901"/>
      <c r="BG1" s="2901"/>
      <c r="BH1" s="42"/>
      <c r="BI1" s="43"/>
      <c r="BJ1" s="42"/>
      <c r="BK1" s="42"/>
      <c r="BL1" s="42"/>
      <c r="BM1" s="42"/>
      <c r="BN1" s="42"/>
      <c r="BO1" s="2901"/>
      <c r="BP1" s="2901"/>
      <c r="BQ1" s="2901"/>
      <c r="BR1" s="2901"/>
      <c r="BS1" s="2901"/>
    </row>
    <row r="2" spans="1:71">
      <c r="AJ2" s="10" t="s">
        <v>31</v>
      </c>
    </row>
    <row r="3" spans="1:71">
      <c r="A3" s="14"/>
      <c r="B3" s="15"/>
      <c r="C3" s="15"/>
      <c r="D3" s="2070"/>
      <c r="E3" s="2070"/>
      <c r="F3" s="2070"/>
      <c r="G3" s="2070"/>
      <c r="H3" s="2070"/>
      <c r="I3" s="2070"/>
      <c r="J3" s="2070"/>
      <c r="K3" s="2070"/>
      <c r="L3" s="2070"/>
      <c r="M3" s="2070"/>
      <c r="N3" s="2070"/>
      <c r="O3" s="2070"/>
      <c r="P3" s="2070"/>
      <c r="Q3" s="2070"/>
      <c r="R3" s="2070"/>
      <c r="S3" s="2070"/>
      <c r="T3" s="2070"/>
      <c r="U3" s="2070"/>
      <c r="V3" s="2070"/>
      <c r="AJ3" s="10" t="s">
        <v>64</v>
      </c>
    </row>
    <row r="4" spans="1:71" ht="5.15" customHeight="1">
      <c r="D4" s="16"/>
      <c r="E4" s="16"/>
      <c r="F4" s="16"/>
      <c r="G4" s="16"/>
      <c r="H4" s="16"/>
      <c r="I4" s="16"/>
      <c r="J4" s="16"/>
      <c r="K4" s="16"/>
      <c r="L4" s="16"/>
      <c r="M4" s="16"/>
      <c r="N4" s="16"/>
      <c r="O4" s="16"/>
      <c r="P4" s="16"/>
      <c r="Q4" s="16"/>
      <c r="R4" s="16"/>
      <c r="S4" s="16"/>
      <c r="T4" s="16"/>
      <c r="U4" s="16"/>
      <c r="V4" s="16"/>
    </row>
    <row r="5" spans="1:71" ht="11.25" customHeight="1">
      <c r="A5" s="16" t="s">
        <v>33</v>
      </c>
      <c r="D5" s="16"/>
      <c r="E5" s="16"/>
      <c r="F5" s="16"/>
      <c r="G5" s="2881" t="s">
        <v>81</v>
      </c>
      <c r="H5" s="2881"/>
      <c r="I5" s="2881"/>
      <c r="J5" s="2881"/>
      <c r="K5" s="2881"/>
      <c r="L5" s="2881"/>
      <c r="M5" s="2881"/>
      <c r="N5" s="2881"/>
      <c r="O5" s="2881"/>
      <c r="P5" s="2881"/>
      <c r="Q5" s="2881"/>
      <c r="R5" s="2881"/>
      <c r="S5" s="2881"/>
      <c r="T5" s="2881"/>
      <c r="U5" s="2881"/>
      <c r="V5" s="2881"/>
      <c r="Y5" s="16" t="s">
        <v>34</v>
      </c>
      <c r="AH5" s="2881" t="s">
        <v>82</v>
      </c>
      <c r="AI5" s="2881"/>
      <c r="AJ5" s="2881"/>
      <c r="AK5" s="2881"/>
      <c r="AL5" s="2881"/>
      <c r="AM5" s="2881"/>
      <c r="AN5" s="2881"/>
      <c r="AO5" s="2881"/>
      <c r="AP5" s="2881"/>
      <c r="AQ5" s="2881"/>
      <c r="AR5" s="2881"/>
      <c r="AS5" s="2881"/>
      <c r="AT5" s="2881"/>
      <c r="AU5" s="2881"/>
      <c r="AV5" s="2881"/>
      <c r="AW5" s="2881"/>
      <c r="AX5" s="2881"/>
      <c r="AY5" s="2881"/>
      <c r="BB5" s="2884" t="s">
        <v>65</v>
      </c>
      <c r="BC5" s="2884"/>
      <c r="BD5" s="2884"/>
      <c r="BE5" s="2885">
        <v>1</v>
      </c>
      <c r="BF5" s="2885"/>
      <c r="BG5" s="2069" t="s">
        <v>36</v>
      </c>
      <c r="BH5" s="2069"/>
      <c r="BI5" s="2885">
        <v>1</v>
      </c>
      <c r="BJ5" s="2885"/>
      <c r="BK5" s="2885"/>
    </row>
    <row r="6" spans="1:71" ht="5.15" customHeight="1">
      <c r="D6" s="16"/>
      <c r="E6" s="16"/>
      <c r="F6" s="16"/>
      <c r="G6" s="16"/>
      <c r="H6" s="16"/>
      <c r="I6" s="16"/>
      <c r="J6" s="16"/>
      <c r="K6" s="16"/>
      <c r="L6" s="16"/>
      <c r="M6" s="16"/>
      <c r="N6" s="16"/>
      <c r="O6" s="16"/>
      <c r="P6" s="16"/>
      <c r="Q6" s="16"/>
      <c r="R6" s="16"/>
      <c r="S6" s="16"/>
      <c r="T6" s="16"/>
      <c r="U6" s="16"/>
      <c r="V6" s="16"/>
    </row>
    <row r="7" spans="1:71" ht="11.25" customHeight="1">
      <c r="A7" s="16" t="s">
        <v>37</v>
      </c>
      <c r="D7" s="16"/>
      <c r="E7" s="18"/>
      <c r="F7" s="18"/>
      <c r="G7" s="2881" t="s">
        <v>24</v>
      </c>
      <c r="H7" s="2881"/>
      <c r="I7" s="2881"/>
      <c r="J7" s="2881"/>
      <c r="K7" s="2881"/>
      <c r="L7" s="2881"/>
      <c r="M7" s="2881"/>
      <c r="N7" s="2881"/>
      <c r="O7" s="2881"/>
      <c r="P7" s="2881"/>
      <c r="Q7" s="2881"/>
      <c r="R7" s="2881"/>
      <c r="S7" s="2881"/>
      <c r="T7" s="2881"/>
      <c r="U7" s="2881"/>
      <c r="V7" s="2881"/>
      <c r="Y7" s="16" t="s">
        <v>66</v>
      </c>
      <c r="Z7" s="16"/>
      <c r="AA7" s="16"/>
      <c r="AB7" s="16"/>
      <c r="AC7" s="16"/>
      <c r="AD7" s="16"/>
      <c r="AE7" s="16"/>
      <c r="AF7" s="16"/>
      <c r="AH7" s="2899" t="s">
        <v>25</v>
      </c>
      <c r="AI7" s="2899"/>
      <c r="AJ7" s="2899"/>
      <c r="AK7" s="2899"/>
      <c r="AL7" s="2899"/>
      <c r="AM7" s="2899"/>
      <c r="AN7" s="2899"/>
      <c r="AO7" s="2899"/>
      <c r="AP7" s="2899"/>
      <c r="AQ7" s="2899"/>
      <c r="AR7" s="2899"/>
      <c r="AS7" s="2899"/>
      <c r="AT7" s="2899"/>
      <c r="AU7" s="2899"/>
      <c r="AV7" s="2899"/>
      <c r="AW7" s="2899"/>
      <c r="AX7" s="2899"/>
      <c r="AY7" s="2899"/>
      <c r="BB7" s="16" t="s">
        <v>67</v>
      </c>
      <c r="BG7" s="18"/>
      <c r="BH7" s="2881" t="s">
        <v>83</v>
      </c>
      <c r="BI7" s="2881"/>
      <c r="BJ7" s="2881"/>
      <c r="BK7" s="2881"/>
      <c r="BL7" s="2881"/>
      <c r="BM7" s="2881"/>
      <c r="BN7" s="2881"/>
      <c r="BO7" s="2881"/>
      <c r="BP7" s="2881"/>
      <c r="BQ7" s="2881"/>
      <c r="BR7" s="2881"/>
      <c r="BS7" s="2881"/>
    </row>
    <row r="8" spans="1:71" ht="5.15" customHeight="1">
      <c r="D8" s="16"/>
      <c r="E8" s="16"/>
      <c r="F8" s="16"/>
      <c r="G8" s="16"/>
      <c r="H8" s="16"/>
      <c r="I8" s="16"/>
      <c r="J8" s="16"/>
      <c r="K8" s="16"/>
      <c r="L8" s="16"/>
      <c r="M8" s="16"/>
      <c r="N8" s="16"/>
      <c r="O8" s="16"/>
      <c r="P8" s="16"/>
      <c r="Q8" s="16"/>
      <c r="R8" s="16"/>
      <c r="S8" s="16"/>
      <c r="T8" s="16"/>
      <c r="U8" s="16"/>
      <c r="V8" s="16"/>
    </row>
    <row r="9" spans="1:71" ht="10.5">
      <c r="A9" s="16" t="s">
        <v>39</v>
      </c>
      <c r="D9" s="37"/>
      <c r="E9" s="37"/>
      <c r="F9" s="37"/>
      <c r="G9" s="2900" t="s">
        <v>84</v>
      </c>
      <c r="H9" s="2900"/>
      <c r="I9" s="2900"/>
      <c r="J9" s="2900"/>
      <c r="K9" s="2900"/>
      <c r="L9" s="2900"/>
      <c r="M9" s="2900"/>
      <c r="N9" s="2900"/>
      <c r="O9" s="2900"/>
      <c r="P9" s="2900"/>
      <c r="Q9" s="2900"/>
      <c r="R9" s="2900"/>
      <c r="S9" s="2900"/>
      <c r="T9" s="2900"/>
      <c r="U9" s="2900"/>
      <c r="V9" s="2900"/>
      <c r="Y9" s="16" t="s">
        <v>68</v>
      </c>
      <c r="AH9" s="2899" t="s">
        <v>85</v>
      </c>
      <c r="AI9" s="2899"/>
      <c r="AJ9" s="2899"/>
      <c r="AK9" s="2899"/>
      <c r="AL9" s="2899"/>
      <c r="AM9" s="2899"/>
      <c r="AN9" s="2899"/>
      <c r="AO9" s="2899"/>
      <c r="AP9" s="2899"/>
      <c r="AQ9" s="2899"/>
      <c r="AR9" s="2899"/>
      <c r="AS9" s="2899"/>
      <c r="AT9" s="2899"/>
      <c r="AU9" s="2899"/>
      <c r="AV9" s="2899"/>
      <c r="AW9" s="2899"/>
      <c r="AX9" s="2899"/>
      <c r="AY9" s="2899"/>
      <c r="BA9" s="16"/>
      <c r="BB9" s="16" t="s">
        <v>69</v>
      </c>
      <c r="BG9" s="44"/>
      <c r="BH9" s="2881" t="s">
        <v>86</v>
      </c>
      <c r="BI9" s="2881"/>
      <c r="BJ9" s="2881"/>
      <c r="BK9" s="2881"/>
      <c r="BL9" s="2881"/>
      <c r="BM9" s="2881"/>
      <c r="BN9" s="2881"/>
      <c r="BO9" s="2881"/>
      <c r="BP9" s="2881"/>
      <c r="BQ9" s="2881"/>
      <c r="BR9" s="2881"/>
      <c r="BS9" s="2881"/>
    </row>
    <row r="10" spans="1:71" ht="5.25" customHeight="1">
      <c r="BB10" s="16"/>
      <c r="BG10" s="15"/>
      <c r="BH10" s="2069"/>
      <c r="BI10" s="2069"/>
      <c r="BJ10" s="2069"/>
      <c r="BK10" s="2069"/>
      <c r="BL10" s="2069"/>
      <c r="BM10" s="2069"/>
      <c r="BN10" s="2069"/>
      <c r="BO10" s="2069"/>
      <c r="BP10" s="2069"/>
      <c r="BQ10" s="2069"/>
      <c r="BR10" s="15"/>
      <c r="BS10" s="15"/>
    </row>
    <row r="11" spans="1:71" ht="12.75" customHeight="1">
      <c r="A11" s="16" t="s">
        <v>70</v>
      </c>
      <c r="F11" s="15"/>
      <c r="G11" s="18"/>
      <c r="H11" s="18"/>
      <c r="I11" s="2881" t="s">
        <v>87</v>
      </c>
      <c r="J11" s="2881"/>
      <c r="K11" s="2881"/>
      <c r="L11" s="2881"/>
      <c r="M11" s="2881"/>
      <c r="N11" s="2881"/>
      <c r="O11" s="2881"/>
      <c r="P11" s="2881"/>
      <c r="Q11" s="2881"/>
      <c r="R11" s="2881"/>
      <c r="S11" s="2881"/>
      <c r="T11" s="2881"/>
      <c r="U11" s="2881"/>
      <c r="V11" s="2881"/>
      <c r="W11" s="2881"/>
      <c r="X11" s="2881"/>
      <c r="Y11" s="2881"/>
      <c r="Z11" s="2881"/>
      <c r="AA11" s="2881"/>
      <c r="AB11" s="2881"/>
      <c r="AC11" s="2881"/>
      <c r="AD11" s="2881"/>
      <c r="AE11" s="2882" t="s">
        <v>71</v>
      </c>
      <c r="AF11" s="2882"/>
      <c r="AG11" s="2882"/>
      <c r="AH11" s="2882"/>
      <c r="AI11" s="2882"/>
      <c r="AJ11" s="2883" t="s">
        <v>88</v>
      </c>
      <c r="AK11" s="2883"/>
      <c r="AL11" s="2883"/>
      <c r="AM11" s="2883"/>
      <c r="AN11" s="2883"/>
      <c r="AO11" s="2883"/>
      <c r="AP11" s="2883"/>
      <c r="AQ11" s="2883"/>
      <c r="AR11" s="2883"/>
      <c r="AS11" s="2883"/>
      <c r="AT11" s="2883"/>
      <c r="AU11" s="2883"/>
      <c r="AV11" s="2883"/>
      <c r="AW11" s="2883"/>
      <c r="AX11" s="2883"/>
      <c r="AY11" s="2883"/>
      <c r="BB11" s="2884" t="s">
        <v>72</v>
      </c>
      <c r="BC11" s="2884"/>
      <c r="BD11" s="2884"/>
      <c r="BE11" s="2884"/>
      <c r="BF11" s="2884"/>
      <c r="BG11" s="2885">
        <v>0</v>
      </c>
      <c r="BH11" s="2885"/>
      <c r="BI11" s="2885"/>
      <c r="BJ11" s="2882" t="s">
        <v>73</v>
      </c>
      <c r="BK11" s="2882"/>
      <c r="BL11" s="2882"/>
      <c r="BM11" s="2882"/>
      <c r="BN11" s="2882"/>
      <c r="BO11" s="2882"/>
      <c r="BP11" s="2886">
        <v>39693</v>
      </c>
      <c r="BQ11" s="2886"/>
      <c r="BR11" s="2886"/>
      <c r="BS11" s="2886"/>
    </row>
    <row r="12" spans="1:71" ht="5.15" customHeight="1"/>
    <row r="13" spans="1:71">
      <c r="A13" s="16" t="s">
        <v>45</v>
      </c>
      <c r="F13" s="20"/>
      <c r="G13" s="45"/>
      <c r="H13" s="45"/>
      <c r="I13" s="45"/>
      <c r="J13" s="45"/>
      <c r="K13" s="45"/>
      <c r="L13" s="45"/>
      <c r="M13" s="45"/>
      <c r="N13" s="45"/>
      <c r="O13" s="45"/>
      <c r="P13" s="45"/>
      <c r="Q13" s="45"/>
      <c r="R13" s="45"/>
      <c r="S13" s="45"/>
      <c r="T13" s="45"/>
      <c r="U13" s="45"/>
      <c r="V13" s="45"/>
      <c r="W13" s="45"/>
      <c r="X13" s="45"/>
      <c r="Y13" s="45"/>
      <c r="Z13" s="45"/>
      <c r="AA13" s="45"/>
      <c r="AB13" s="45"/>
      <c r="AC13" s="45"/>
      <c r="AD13" s="20"/>
      <c r="AE13" s="20" t="s">
        <v>46</v>
      </c>
      <c r="AF13" s="20"/>
      <c r="AG13" s="20"/>
      <c r="AH13" s="45"/>
      <c r="AI13" s="45"/>
      <c r="AJ13" s="45"/>
      <c r="AK13" s="45"/>
      <c r="AL13" s="45"/>
      <c r="AM13" s="45"/>
      <c r="AN13" s="45"/>
      <c r="AO13" s="45"/>
      <c r="AP13" s="45"/>
      <c r="AQ13" s="45"/>
      <c r="AR13" s="45"/>
      <c r="AS13" s="45"/>
      <c r="AT13" s="45"/>
      <c r="AU13" s="45"/>
      <c r="AV13" s="45"/>
      <c r="AW13" s="45"/>
      <c r="AX13" s="45"/>
      <c r="AY13" s="45"/>
      <c r="AZ13" s="45"/>
      <c r="BA13" s="42"/>
      <c r="BB13" s="42"/>
      <c r="BC13" s="42"/>
      <c r="BD13" s="42"/>
      <c r="BE13" s="42"/>
      <c r="BF13" s="42"/>
      <c r="BG13" s="42"/>
      <c r="BH13" s="42"/>
      <c r="BI13" s="42"/>
      <c r="BJ13" s="42"/>
      <c r="BK13" s="42"/>
      <c r="BL13" s="42"/>
      <c r="BM13" s="42"/>
      <c r="BN13" s="42"/>
      <c r="BO13" s="42"/>
      <c r="BP13" s="42"/>
      <c r="BQ13" s="42"/>
      <c r="BR13" s="42"/>
      <c r="BS13" s="42"/>
    </row>
    <row r="14" spans="1:71" ht="5.15" customHeight="1">
      <c r="A14" s="22"/>
    </row>
    <row r="15" spans="1:71" ht="11.25" customHeight="1">
      <c r="A15" s="2866" t="s">
        <v>47</v>
      </c>
      <c r="B15" s="2869" t="s">
        <v>74</v>
      </c>
      <c r="C15" s="2870"/>
      <c r="D15" s="2870"/>
      <c r="E15" s="2870"/>
      <c r="F15" s="2871"/>
      <c r="G15" s="2851" t="s">
        <v>49</v>
      </c>
      <c r="H15" s="2852"/>
      <c r="I15" s="2852"/>
      <c r="J15" s="2852"/>
      <c r="K15" s="2852"/>
      <c r="L15" s="2852"/>
      <c r="M15" s="2853"/>
      <c r="N15" s="2851" t="s">
        <v>50</v>
      </c>
      <c r="O15" s="2852"/>
      <c r="P15" s="2852"/>
      <c r="Q15" s="2852"/>
      <c r="R15" s="2852"/>
      <c r="S15" s="2852"/>
      <c r="T15" s="2853"/>
      <c r="U15" s="2029" t="s">
        <v>51</v>
      </c>
      <c r="V15" s="2878" t="s">
        <v>52</v>
      </c>
      <c r="W15" s="2851" t="s">
        <v>53</v>
      </c>
      <c r="X15" s="2852"/>
      <c r="Y15" s="2852"/>
      <c r="Z15" s="2852"/>
      <c r="AA15" s="2852"/>
      <c r="AB15" s="2852"/>
      <c r="AC15" s="2853"/>
      <c r="AD15" s="2029" t="s">
        <v>54</v>
      </c>
      <c r="AE15" s="2851" t="s">
        <v>75</v>
      </c>
      <c r="AF15" s="2852"/>
      <c r="AG15" s="2852"/>
      <c r="AH15" s="2852"/>
      <c r="AI15" s="2852"/>
      <c r="AJ15" s="2852"/>
      <c r="AK15" s="2852"/>
      <c r="AL15" s="2852"/>
      <c r="AM15" s="2853"/>
      <c r="AN15" s="2851" t="s">
        <v>76</v>
      </c>
      <c r="AO15" s="2852"/>
      <c r="AP15" s="2852"/>
      <c r="AQ15" s="2852"/>
      <c r="AR15" s="2852"/>
      <c r="AS15" s="2852"/>
      <c r="AT15" s="2852"/>
      <c r="AU15" s="2853"/>
      <c r="AV15" s="2156" t="s">
        <v>57</v>
      </c>
      <c r="AW15" s="2860" t="s">
        <v>58</v>
      </c>
      <c r="AX15" s="2861"/>
      <c r="AY15" s="2887" t="s">
        <v>59</v>
      </c>
      <c r="AZ15" s="2888"/>
      <c r="BA15" s="2888"/>
      <c r="BB15" s="2888"/>
      <c r="BC15" s="2889"/>
      <c r="BD15" s="2887" t="s">
        <v>60</v>
      </c>
      <c r="BE15" s="2888"/>
      <c r="BF15" s="2888"/>
      <c r="BG15" s="2888"/>
      <c r="BH15" s="2889"/>
      <c r="BI15" s="2896" t="s">
        <v>61</v>
      </c>
      <c r="BJ15" s="2897"/>
      <c r="BK15" s="2897"/>
      <c r="BL15" s="2897"/>
      <c r="BM15" s="2897"/>
      <c r="BN15" s="2897"/>
      <c r="BO15" s="2897"/>
      <c r="BP15" s="2897"/>
      <c r="BQ15" s="2897"/>
      <c r="BR15" s="2897"/>
      <c r="BS15" s="2898"/>
    </row>
    <row r="16" spans="1:71">
      <c r="A16" s="2867"/>
      <c r="B16" s="2872"/>
      <c r="C16" s="2873"/>
      <c r="D16" s="2873"/>
      <c r="E16" s="2873"/>
      <c r="F16" s="2874"/>
      <c r="G16" s="2854"/>
      <c r="H16" s="2855"/>
      <c r="I16" s="2855"/>
      <c r="J16" s="2855"/>
      <c r="K16" s="2855"/>
      <c r="L16" s="2855"/>
      <c r="M16" s="2856"/>
      <c r="N16" s="2854"/>
      <c r="O16" s="2855"/>
      <c r="P16" s="2855"/>
      <c r="Q16" s="2855"/>
      <c r="R16" s="2855"/>
      <c r="S16" s="2855"/>
      <c r="T16" s="2856"/>
      <c r="U16" s="2030"/>
      <c r="V16" s="2879"/>
      <c r="W16" s="2854"/>
      <c r="X16" s="2855"/>
      <c r="Y16" s="2855"/>
      <c r="Z16" s="2855"/>
      <c r="AA16" s="2855"/>
      <c r="AB16" s="2855"/>
      <c r="AC16" s="2856"/>
      <c r="AD16" s="2030"/>
      <c r="AE16" s="2854"/>
      <c r="AF16" s="2855"/>
      <c r="AG16" s="2855"/>
      <c r="AH16" s="2855"/>
      <c r="AI16" s="2855"/>
      <c r="AJ16" s="2855"/>
      <c r="AK16" s="2855"/>
      <c r="AL16" s="2855"/>
      <c r="AM16" s="2856"/>
      <c r="AN16" s="2854"/>
      <c r="AO16" s="2855"/>
      <c r="AP16" s="2855"/>
      <c r="AQ16" s="2855"/>
      <c r="AR16" s="2855"/>
      <c r="AS16" s="2855"/>
      <c r="AT16" s="2855"/>
      <c r="AU16" s="2856"/>
      <c r="AV16" s="2157"/>
      <c r="AW16" s="2862"/>
      <c r="AX16" s="2863"/>
      <c r="AY16" s="2890"/>
      <c r="AZ16" s="2891"/>
      <c r="BA16" s="2891"/>
      <c r="BB16" s="2891"/>
      <c r="BC16" s="2892"/>
      <c r="BD16" s="2890"/>
      <c r="BE16" s="2891"/>
      <c r="BF16" s="2891"/>
      <c r="BG16" s="2891"/>
      <c r="BH16" s="2892"/>
      <c r="BI16" s="2852" t="s">
        <v>62</v>
      </c>
      <c r="BJ16" s="2852"/>
      <c r="BK16" s="2852"/>
      <c r="BL16" s="2852"/>
      <c r="BM16" s="2852"/>
      <c r="BN16" s="2853"/>
      <c r="BO16" s="2878" t="s">
        <v>51</v>
      </c>
      <c r="BP16" s="2878" t="s">
        <v>77</v>
      </c>
      <c r="BQ16" s="2878" t="s">
        <v>78</v>
      </c>
      <c r="BR16" s="2860" t="s">
        <v>58</v>
      </c>
      <c r="BS16" s="2861"/>
    </row>
    <row r="17" spans="1:71">
      <c r="A17" s="2867"/>
      <c r="B17" s="2872"/>
      <c r="C17" s="2873"/>
      <c r="D17" s="2873"/>
      <c r="E17" s="2873"/>
      <c r="F17" s="2874"/>
      <c r="G17" s="2854"/>
      <c r="H17" s="2855"/>
      <c r="I17" s="2855"/>
      <c r="J17" s="2855"/>
      <c r="K17" s="2855"/>
      <c r="L17" s="2855"/>
      <c r="M17" s="2856"/>
      <c r="N17" s="2854"/>
      <c r="O17" s="2855"/>
      <c r="P17" s="2855"/>
      <c r="Q17" s="2855"/>
      <c r="R17" s="2855"/>
      <c r="S17" s="2855"/>
      <c r="T17" s="2856"/>
      <c r="U17" s="2030"/>
      <c r="V17" s="2879"/>
      <c r="W17" s="2854"/>
      <c r="X17" s="2855"/>
      <c r="Y17" s="2855"/>
      <c r="Z17" s="2855"/>
      <c r="AA17" s="2855"/>
      <c r="AB17" s="2855"/>
      <c r="AC17" s="2856"/>
      <c r="AD17" s="2030"/>
      <c r="AE17" s="2854"/>
      <c r="AF17" s="2855"/>
      <c r="AG17" s="2855"/>
      <c r="AH17" s="2855"/>
      <c r="AI17" s="2855"/>
      <c r="AJ17" s="2855"/>
      <c r="AK17" s="2855"/>
      <c r="AL17" s="2855"/>
      <c r="AM17" s="2856"/>
      <c r="AN17" s="2854"/>
      <c r="AO17" s="2855"/>
      <c r="AP17" s="2855"/>
      <c r="AQ17" s="2855"/>
      <c r="AR17" s="2855"/>
      <c r="AS17" s="2855"/>
      <c r="AT17" s="2855"/>
      <c r="AU17" s="2856"/>
      <c r="AV17" s="2157"/>
      <c r="AW17" s="2862"/>
      <c r="AX17" s="2863"/>
      <c r="AY17" s="2890"/>
      <c r="AZ17" s="2891"/>
      <c r="BA17" s="2891"/>
      <c r="BB17" s="2891"/>
      <c r="BC17" s="2892"/>
      <c r="BD17" s="2890"/>
      <c r="BE17" s="2891"/>
      <c r="BF17" s="2891"/>
      <c r="BG17" s="2891"/>
      <c r="BH17" s="2892"/>
      <c r="BI17" s="2855"/>
      <c r="BJ17" s="2855"/>
      <c r="BK17" s="2855"/>
      <c r="BL17" s="2855"/>
      <c r="BM17" s="2855"/>
      <c r="BN17" s="2856"/>
      <c r="BO17" s="2879"/>
      <c r="BP17" s="2879"/>
      <c r="BQ17" s="2879"/>
      <c r="BR17" s="2862"/>
      <c r="BS17" s="2863"/>
    </row>
    <row r="18" spans="1:71" ht="22.5" customHeight="1">
      <c r="A18" s="2868"/>
      <c r="B18" s="2875"/>
      <c r="C18" s="2876"/>
      <c r="D18" s="2876"/>
      <c r="E18" s="2876"/>
      <c r="F18" s="2877"/>
      <c r="G18" s="2857"/>
      <c r="H18" s="2858"/>
      <c r="I18" s="2858"/>
      <c r="J18" s="2858"/>
      <c r="K18" s="2858"/>
      <c r="L18" s="2858"/>
      <c r="M18" s="2859"/>
      <c r="N18" s="2857"/>
      <c r="O18" s="2858"/>
      <c r="P18" s="2858"/>
      <c r="Q18" s="2858"/>
      <c r="R18" s="2858"/>
      <c r="S18" s="2858"/>
      <c r="T18" s="2859"/>
      <c r="U18" s="2031"/>
      <c r="V18" s="2880"/>
      <c r="W18" s="2857"/>
      <c r="X18" s="2858"/>
      <c r="Y18" s="2858"/>
      <c r="Z18" s="2858"/>
      <c r="AA18" s="2858"/>
      <c r="AB18" s="2858"/>
      <c r="AC18" s="2859"/>
      <c r="AD18" s="2031"/>
      <c r="AE18" s="2857"/>
      <c r="AF18" s="2858"/>
      <c r="AG18" s="2858"/>
      <c r="AH18" s="2858"/>
      <c r="AI18" s="2858"/>
      <c r="AJ18" s="2858"/>
      <c r="AK18" s="2858"/>
      <c r="AL18" s="2858"/>
      <c r="AM18" s="2859"/>
      <c r="AN18" s="2857"/>
      <c r="AO18" s="2858"/>
      <c r="AP18" s="2858"/>
      <c r="AQ18" s="2858"/>
      <c r="AR18" s="2858"/>
      <c r="AS18" s="2858"/>
      <c r="AT18" s="2858"/>
      <c r="AU18" s="2859"/>
      <c r="AV18" s="2158"/>
      <c r="AW18" s="2864"/>
      <c r="AX18" s="2865"/>
      <c r="AY18" s="2893"/>
      <c r="AZ18" s="2894"/>
      <c r="BA18" s="2894"/>
      <c r="BB18" s="2894"/>
      <c r="BC18" s="2895"/>
      <c r="BD18" s="2893"/>
      <c r="BE18" s="2894"/>
      <c r="BF18" s="2894"/>
      <c r="BG18" s="2894"/>
      <c r="BH18" s="2895"/>
      <c r="BI18" s="2858"/>
      <c r="BJ18" s="2858"/>
      <c r="BK18" s="2858"/>
      <c r="BL18" s="2858"/>
      <c r="BM18" s="2858"/>
      <c r="BN18" s="2859"/>
      <c r="BO18" s="2879"/>
      <c r="BP18" s="2879"/>
      <c r="BQ18" s="2879"/>
      <c r="BR18" s="2862"/>
      <c r="BS18" s="2863"/>
    </row>
    <row r="19" spans="1:71" ht="62.25" customHeight="1">
      <c r="A19" s="46"/>
      <c r="B19" s="2839" t="s">
        <v>89</v>
      </c>
      <c r="C19" s="2840"/>
      <c r="D19" s="2840"/>
      <c r="E19" s="2840"/>
      <c r="F19" s="2844"/>
      <c r="G19" s="2839" t="s">
        <v>90</v>
      </c>
      <c r="H19" s="2840"/>
      <c r="I19" s="2840"/>
      <c r="J19" s="2840"/>
      <c r="K19" s="2840"/>
      <c r="L19" s="2840"/>
      <c r="M19" s="2840"/>
      <c r="N19" s="2839" t="s">
        <v>91</v>
      </c>
      <c r="O19" s="2840"/>
      <c r="P19" s="2840"/>
      <c r="Q19" s="2840"/>
      <c r="R19" s="2840"/>
      <c r="S19" s="2840"/>
      <c r="T19" s="2840"/>
      <c r="U19" s="32">
        <v>7</v>
      </c>
      <c r="V19" s="47"/>
      <c r="W19" s="2839" t="s">
        <v>92</v>
      </c>
      <c r="X19" s="2840"/>
      <c r="Y19" s="2840"/>
      <c r="Z19" s="2840"/>
      <c r="AA19" s="2840"/>
      <c r="AB19" s="2840"/>
      <c r="AC19" s="2840"/>
      <c r="AD19" s="32">
        <v>8</v>
      </c>
      <c r="AE19" s="2839"/>
      <c r="AF19" s="2840"/>
      <c r="AG19" s="2840"/>
      <c r="AH19" s="2840"/>
      <c r="AI19" s="2840"/>
      <c r="AJ19" s="2840"/>
      <c r="AK19" s="2840"/>
      <c r="AL19" s="2840"/>
      <c r="AM19" s="2844"/>
      <c r="AN19" s="2839" t="s">
        <v>93</v>
      </c>
      <c r="AO19" s="2840"/>
      <c r="AP19" s="2840"/>
      <c r="AQ19" s="2840"/>
      <c r="AR19" s="2840"/>
      <c r="AS19" s="2840"/>
      <c r="AT19" s="2840"/>
      <c r="AU19" s="2840"/>
      <c r="AV19" s="32">
        <v>5</v>
      </c>
      <c r="AW19" s="2128">
        <f t="shared" ref="AW19:AW33" si="0">U19*AD19*AV19</f>
        <v>280</v>
      </c>
      <c r="AX19" s="2129"/>
      <c r="AY19" s="2839" t="s">
        <v>94</v>
      </c>
      <c r="AZ19" s="2840"/>
      <c r="BA19" s="2840"/>
      <c r="BB19" s="2840"/>
      <c r="BC19" s="2840"/>
      <c r="BD19" s="2839" t="s">
        <v>95</v>
      </c>
      <c r="BE19" s="2840"/>
      <c r="BF19" s="2840"/>
      <c r="BG19" s="2840"/>
      <c r="BH19" s="2840"/>
      <c r="BI19" s="2847" t="s">
        <v>96</v>
      </c>
      <c r="BJ19" s="2848"/>
      <c r="BK19" s="2848"/>
      <c r="BL19" s="2848"/>
      <c r="BM19" s="2848"/>
      <c r="BN19" s="2849"/>
      <c r="BO19" s="32">
        <v>7</v>
      </c>
      <c r="BP19" s="32">
        <v>2</v>
      </c>
      <c r="BQ19" s="32">
        <v>5</v>
      </c>
      <c r="BR19" s="2128">
        <f t="shared" ref="BR19:BR33" si="1">BO19*BP19*BQ19</f>
        <v>70</v>
      </c>
      <c r="BS19" s="2129"/>
    </row>
    <row r="20" spans="1:71" ht="74.25" customHeight="1">
      <c r="A20" s="46"/>
      <c r="B20" s="2839"/>
      <c r="C20" s="2840"/>
      <c r="D20" s="2840"/>
      <c r="E20" s="2840"/>
      <c r="F20" s="2840"/>
      <c r="G20" s="2839"/>
      <c r="H20" s="2840"/>
      <c r="I20" s="2840"/>
      <c r="J20" s="2840"/>
      <c r="K20" s="2840"/>
      <c r="L20" s="2840"/>
      <c r="M20" s="2840"/>
      <c r="N20" s="2839"/>
      <c r="O20" s="2840"/>
      <c r="P20" s="2840"/>
      <c r="Q20" s="2840"/>
      <c r="R20" s="2840"/>
      <c r="S20" s="2840"/>
      <c r="T20" s="2840"/>
      <c r="U20" s="32">
        <v>7</v>
      </c>
      <c r="V20" s="47"/>
      <c r="W20" s="2839" t="s">
        <v>97</v>
      </c>
      <c r="X20" s="2840"/>
      <c r="Y20" s="2840"/>
      <c r="Z20" s="2840"/>
      <c r="AA20" s="2840"/>
      <c r="AB20" s="2840"/>
      <c r="AC20" s="2840"/>
      <c r="AD20" s="32">
        <v>5</v>
      </c>
      <c r="AE20" s="2839" t="s">
        <v>98</v>
      </c>
      <c r="AF20" s="2840"/>
      <c r="AG20" s="2840"/>
      <c r="AH20" s="2840"/>
      <c r="AI20" s="2840"/>
      <c r="AJ20" s="2840"/>
      <c r="AK20" s="2840"/>
      <c r="AL20" s="2840"/>
      <c r="AM20" s="2844"/>
      <c r="AN20" s="2839"/>
      <c r="AO20" s="2840"/>
      <c r="AP20" s="2840"/>
      <c r="AQ20" s="2840"/>
      <c r="AR20" s="2840"/>
      <c r="AS20" s="2840"/>
      <c r="AT20" s="2840"/>
      <c r="AU20" s="2840"/>
      <c r="AV20" s="32">
        <v>5</v>
      </c>
      <c r="AW20" s="2128">
        <f t="shared" si="0"/>
        <v>175</v>
      </c>
      <c r="AX20" s="2129"/>
      <c r="AY20" s="2839" t="s">
        <v>99</v>
      </c>
      <c r="AZ20" s="2840"/>
      <c r="BA20" s="2840"/>
      <c r="BB20" s="2840"/>
      <c r="BC20" s="2840"/>
      <c r="BD20" s="2839" t="s">
        <v>100</v>
      </c>
      <c r="BE20" s="2840"/>
      <c r="BF20" s="2840"/>
      <c r="BG20" s="2840"/>
      <c r="BH20" s="2840"/>
      <c r="BI20" s="2850" t="s">
        <v>101</v>
      </c>
      <c r="BJ20" s="2848"/>
      <c r="BK20" s="2848"/>
      <c r="BL20" s="2848"/>
      <c r="BM20" s="2848"/>
      <c r="BN20" s="2849"/>
      <c r="BO20" s="32">
        <v>7</v>
      </c>
      <c r="BP20" s="32">
        <v>1</v>
      </c>
      <c r="BQ20" s="32">
        <v>5</v>
      </c>
      <c r="BR20" s="2128">
        <f t="shared" si="1"/>
        <v>35</v>
      </c>
      <c r="BS20" s="2129"/>
    </row>
    <row r="21" spans="1:71" ht="32.25" customHeight="1">
      <c r="A21" s="46"/>
      <c r="B21" s="2839"/>
      <c r="C21" s="2840"/>
      <c r="D21" s="2840"/>
      <c r="E21" s="2840"/>
      <c r="F21" s="2840"/>
      <c r="G21" s="2839"/>
      <c r="H21" s="2840"/>
      <c r="I21" s="2840"/>
      <c r="J21" s="2840"/>
      <c r="K21" s="2840"/>
      <c r="L21" s="2840"/>
      <c r="M21" s="2840"/>
      <c r="N21" s="2839"/>
      <c r="O21" s="2840"/>
      <c r="P21" s="2840"/>
      <c r="Q21" s="2840"/>
      <c r="R21" s="2840"/>
      <c r="S21" s="2840"/>
      <c r="T21" s="2840"/>
      <c r="U21" s="32">
        <v>7</v>
      </c>
      <c r="V21" s="47"/>
      <c r="W21" s="2839" t="s">
        <v>102</v>
      </c>
      <c r="X21" s="2840"/>
      <c r="Y21" s="2840"/>
      <c r="Z21" s="2840"/>
      <c r="AA21" s="2840"/>
      <c r="AB21" s="2840"/>
      <c r="AC21" s="2840"/>
      <c r="AD21" s="32">
        <v>2</v>
      </c>
      <c r="AE21" s="2846" t="s">
        <v>103</v>
      </c>
      <c r="AF21" s="2840"/>
      <c r="AG21" s="2840"/>
      <c r="AH21" s="2840"/>
      <c r="AI21" s="2840"/>
      <c r="AJ21" s="2840"/>
      <c r="AK21" s="2840"/>
      <c r="AL21" s="2840"/>
      <c r="AM21" s="2844"/>
      <c r="AN21" s="2839" t="s">
        <v>104</v>
      </c>
      <c r="AO21" s="2840"/>
      <c r="AP21" s="2840"/>
      <c r="AQ21" s="2840"/>
      <c r="AR21" s="2840"/>
      <c r="AS21" s="2840"/>
      <c r="AT21" s="2840"/>
      <c r="AU21" s="2840"/>
      <c r="AV21" s="32">
        <v>5</v>
      </c>
      <c r="AW21" s="2128">
        <f t="shared" si="0"/>
        <v>70</v>
      </c>
      <c r="AX21" s="2129"/>
      <c r="AY21" s="2839" t="s">
        <v>105</v>
      </c>
      <c r="AZ21" s="2840"/>
      <c r="BA21" s="2840"/>
      <c r="BB21" s="2840"/>
      <c r="BC21" s="2840"/>
      <c r="BD21" s="2846" t="s">
        <v>106</v>
      </c>
      <c r="BE21" s="2840"/>
      <c r="BF21" s="2840"/>
      <c r="BG21" s="2840"/>
      <c r="BH21" s="2840"/>
      <c r="BI21" s="2847"/>
      <c r="BJ21" s="2848"/>
      <c r="BK21" s="2848"/>
      <c r="BL21" s="2848"/>
      <c r="BM21" s="2848"/>
      <c r="BN21" s="2849"/>
      <c r="BO21" s="32"/>
      <c r="BP21" s="32"/>
      <c r="BQ21" s="32"/>
      <c r="BR21" s="2128">
        <f t="shared" si="1"/>
        <v>0</v>
      </c>
      <c r="BS21" s="2129"/>
    </row>
    <row r="22" spans="1:71" ht="70.5" customHeight="1">
      <c r="A22" s="48"/>
      <c r="B22" s="2839"/>
      <c r="C22" s="2840"/>
      <c r="D22" s="2840"/>
      <c r="E22" s="2840"/>
      <c r="F22" s="2840"/>
      <c r="G22" s="2839"/>
      <c r="H22" s="2840"/>
      <c r="I22" s="2840"/>
      <c r="J22" s="2840"/>
      <c r="K22" s="2840"/>
      <c r="L22" s="2840"/>
      <c r="M22" s="2840"/>
      <c r="N22" s="2839"/>
      <c r="O22" s="2840"/>
      <c r="P22" s="2840"/>
      <c r="Q22" s="2840"/>
      <c r="R22" s="2840"/>
      <c r="S22" s="2840"/>
      <c r="T22" s="2840"/>
      <c r="U22" s="32">
        <v>7</v>
      </c>
      <c r="V22" s="47"/>
      <c r="W22" s="2839" t="s">
        <v>107</v>
      </c>
      <c r="X22" s="2840"/>
      <c r="Y22" s="2840"/>
      <c r="Z22" s="2840"/>
      <c r="AA22" s="2840"/>
      <c r="AB22" s="2840"/>
      <c r="AC22" s="2840"/>
      <c r="AD22" s="32">
        <v>8</v>
      </c>
      <c r="AE22" s="2839"/>
      <c r="AF22" s="2840"/>
      <c r="AG22" s="2840"/>
      <c r="AH22" s="2840"/>
      <c r="AI22" s="2840"/>
      <c r="AJ22" s="2840"/>
      <c r="AK22" s="2840"/>
      <c r="AL22" s="2840"/>
      <c r="AM22" s="2844"/>
      <c r="AN22" s="2839" t="s">
        <v>108</v>
      </c>
      <c r="AO22" s="2840"/>
      <c r="AP22" s="2840"/>
      <c r="AQ22" s="2840"/>
      <c r="AR22" s="2840"/>
      <c r="AS22" s="2840"/>
      <c r="AT22" s="2840"/>
      <c r="AU22" s="2840"/>
      <c r="AV22" s="32">
        <v>7</v>
      </c>
      <c r="AW22" s="2128">
        <f t="shared" si="0"/>
        <v>392</v>
      </c>
      <c r="AX22" s="2129"/>
      <c r="AY22" s="2839" t="s">
        <v>109</v>
      </c>
      <c r="AZ22" s="2840"/>
      <c r="BA22" s="2840"/>
      <c r="BB22" s="2840"/>
      <c r="BC22" s="2840"/>
      <c r="BD22" s="2839" t="s">
        <v>110</v>
      </c>
      <c r="BE22" s="2840"/>
      <c r="BF22" s="2840"/>
      <c r="BG22" s="2840"/>
      <c r="BH22" s="2840"/>
      <c r="BI22" s="2845" t="s">
        <v>111</v>
      </c>
      <c r="BJ22" s="2842"/>
      <c r="BK22" s="2842"/>
      <c r="BL22" s="2842"/>
      <c r="BM22" s="2842"/>
      <c r="BN22" s="2843"/>
      <c r="BO22" s="32">
        <v>7</v>
      </c>
      <c r="BP22" s="32">
        <v>1</v>
      </c>
      <c r="BQ22" s="32">
        <v>7</v>
      </c>
      <c r="BR22" s="2128">
        <f t="shared" si="1"/>
        <v>49</v>
      </c>
      <c r="BS22" s="2129"/>
    </row>
    <row r="23" spans="1:71">
      <c r="A23" s="48"/>
      <c r="B23" s="2839"/>
      <c r="C23" s="2840"/>
      <c r="D23" s="2840"/>
      <c r="E23" s="2840"/>
      <c r="F23" s="2840"/>
      <c r="G23" s="2839"/>
      <c r="H23" s="2840"/>
      <c r="I23" s="2840"/>
      <c r="J23" s="2840"/>
      <c r="K23" s="2840"/>
      <c r="L23" s="2840"/>
      <c r="M23" s="2840"/>
      <c r="N23" s="2839"/>
      <c r="O23" s="2840"/>
      <c r="P23" s="2840"/>
      <c r="Q23" s="2840"/>
      <c r="R23" s="2840"/>
      <c r="S23" s="2840"/>
      <c r="T23" s="2840"/>
      <c r="U23" s="32"/>
      <c r="V23" s="47"/>
      <c r="W23" s="2839"/>
      <c r="X23" s="2840"/>
      <c r="Y23" s="2840"/>
      <c r="Z23" s="2840"/>
      <c r="AA23" s="2840"/>
      <c r="AB23" s="2840"/>
      <c r="AC23" s="2840"/>
      <c r="AD23" s="32"/>
      <c r="AE23" s="2839"/>
      <c r="AF23" s="2840"/>
      <c r="AG23" s="2840"/>
      <c r="AH23" s="2840"/>
      <c r="AI23" s="2840"/>
      <c r="AJ23" s="2840"/>
      <c r="AK23" s="2840"/>
      <c r="AL23" s="2840"/>
      <c r="AM23" s="2844"/>
      <c r="AN23" s="2839"/>
      <c r="AO23" s="2840"/>
      <c r="AP23" s="2840"/>
      <c r="AQ23" s="2840"/>
      <c r="AR23" s="2840"/>
      <c r="AS23" s="2840"/>
      <c r="AT23" s="2840"/>
      <c r="AU23" s="2840"/>
      <c r="AV23" s="32"/>
      <c r="AW23" s="2128">
        <f t="shared" si="0"/>
        <v>0</v>
      </c>
      <c r="AX23" s="2129"/>
      <c r="AY23" s="2839"/>
      <c r="AZ23" s="2840"/>
      <c r="BA23" s="2840"/>
      <c r="BB23" s="2840"/>
      <c r="BC23" s="2840"/>
      <c r="BD23" s="2839"/>
      <c r="BE23" s="2840"/>
      <c r="BF23" s="2840"/>
      <c r="BG23" s="2840"/>
      <c r="BH23" s="2840"/>
      <c r="BI23" s="2841"/>
      <c r="BJ23" s="2842"/>
      <c r="BK23" s="2842"/>
      <c r="BL23" s="2842"/>
      <c r="BM23" s="2842"/>
      <c r="BN23" s="2843"/>
      <c r="BO23" s="32"/>
      <c r="BP23" s="32"/>
      <c r="BQ23" s="32"/>
      <c r="BR23" s="2128">
        <f t="shared" si="1"/>
        <v>0</v>
      </c>
      <c r="BS23" s="2129"/>
    </row>
    <row r="24" spans="1:71">
      <c r="A24" s="48"/>
      <c r="B24" s="2839"/>
      <c r="C24" s="2840"/>
      <c r="D24" s="2840"/>
      <c r="E24" s="2840"/>
      <c r="F24" s="2840"/>
      <c r="G24" s="2839"/>
      <c r="H24" s="2840"/>
      <c r="I24" s="2840"/>
      <c r="J24" s="2840"/>
      <c r="K24" s="2840"/>
      <c r="L24" s="2840"/>
      <c r="M24" s="2840"/>
      <c r="N24" s="2839"/>
      <c r="O24" s="2840"/>
      <c r="P24" s="2840"/>
      <c r="Q24" s="2840"/>
      <c r="R24" s="2840"/>
      <c r="S24" s="2840"/>
      <c r="T24" s="2840"/>
      <c r="U24" s="32"/>
      <c r="V24" s="47"/>
      <c r="W24" s="2839"/>
      <c r="X24" s="2840"/>
      <c r="Y24" s="2840"/>
      <c r="Z24" s="2840"/>
      <c r="AA24" s="2840"/>
      <c r="AB24" s="2840"/>
      <c r="AC24" s="2840"/>
      <c r="AD24" s="32"/>
      <c r="AE24" s="2839"/>
      <c r="AF24" s="2840"/>
      <c r="AG24" s="2840"/>
      <c r="AH24" s="2840"/>
      <c r="AI24" s="2840"/>
      <c r="AJ24" s="2840"/>
      <c r="AK24" s="2840"/>
      <c r="AL24" s="2840"/>
      <c r="AM24" s="2844"/>
      <c r="AN24" s="2839"/>
      <c r="AO24" s="2840"/>
      <c r="AP24" s="2840"/>
      <c r="AQ24" s="2840"/>
      <c r="AR24" s="2840"/>
      <c r="AS24" s="2840"/>
      <c r="AT24" s="2840"/>
      <c r="AU24" s="2840"/>
      <c r="AV24" s="32"/>
      <c r="AW24" s="2128">
        <f t="shared" si="0"/>
        <v>0</v>
      </c>
      <c r="AX24" s="2129"/>
      <c r="AY24" s="2839"/>
      <c r="AZ24" s="2840"/>
      <c r="BA24" s="2840"/>
      <c r="BB24" s="2840"/>
      <c r="BC24" s="2840"/>
      <c r="BD24" s="2839"/>
      <c r="BE24" s="2840"/>
      <c r="BF24" s="2840"/>
      <c r="BG24" s="2840"/>
      <c r="BH24" s="2840"/>
      <c r="BI24" s="2841"/>
      <c r="BJ24" s="2842"/>
      <c r="BK24" s="2842"/>
      <c r="BL24" s="2842"/>
      <c r="BM24" s="2842"/>
      <c r="BN24" s="2843"/>
      <c r="BO24" s="32"/>
      <c r="BP24" s="32"/>
      <c r="BQ24" s="32"/>
      <c r="BR24" s="2128">
        <f t="shared" si="1"/>
        <v>0</v>
      </c>
      <c r="BS24" s="2129"/>
    </row>
    <row r="25" spans="1:71">
      <c r="A25" s="48"/>
      <c r="B25" s="2839"/>
      <c r="C25" s="2840"/>
      <c r="D25" s="2840"/>
      <c r="E25" s="2840"/>
      <c r="F25" s="2840"/>
      <c r="G25" s="2839"/>
      <c r="H25" s="2840"/>
      <c r="I25" s="2840"/>
      <c r="J25" s="2840"/>
      <c r="K25" s="2840"/>
      <c r="L25" s="2840"/>
      <c r="M25" s="2840"/>
      <c r="N25" s="2839"/>
      <c r="O25" s="2840"/>
      <c r="P25" s="2840"/>
      <c r="Q25" s="2840"/>
      <c r="R25" s="2840"/>
      <c r="S25" s="2840"/>
      <c r="T25" s="2840"/>
      <c r="U25" s="32"/>
      <c r="V25" s="47"/>
      <c r="W25" s="2839"/>
      <c r="X25" s="2840"/>
      <c r="Y25" s="2840"/>
      <c r="Z25" s="2840"/>
      <c r="AA25" s="2840"/>
      <c r="AB25" s="2840"/>
      <c r="AC25" s="2840"/>
      <c r="AD25" s="32"/>
      <c r="AE25" s="2839"/>
      <c r="AF25" s="2840"/>
      <c r="AG25" s="2840"/>
      <c r="AH25" s="2840"/>
      <c r="AI25" s="2840"/>
      <c r="AJ25" s="2840"/>
      <c r="AK25" s="2840"/>
      <c r="AL25" s="2840"/>
      <c r="AM25" s="2844"/>
      <c r="AN25" s="2839"/>
      <c r="AO25" s="2840"/>
      <c r="AP25" s="2840"/>
      <c r="AQ25" s="2840"/>
      <c r="AR25" s="2840"/>
      <c r="AS25" s="2840"/>
      <c r="AT25" s="2840"/>
      <c r="AU25" s="2840"/>
      <c r="AV25" s="32"/>
      <c r="AW25" s="2128">
        <f t="shared" si="0"/>
        <v>0</v>
      </c>
      <c r="AX25" s="2129"/>
      <c r="AY25" s="2839"/>
      <c r="AZ25" s="2840"/>
      <c r="BA25" s="2840"/>
      <c r="BB25" s="2840"/>
      <c r="BC25" s="2840"/>
      <c r="BD25" s="2839"/>
      <c r="BE25" s="2840"/>
      <c r="BF25" s="2840"/>
      <c r="BG25" s="2840"/>
      <c r="BH25" s="2840"/>
      <c r="BI25" s="2841"/>
      <c r="BJ25" s="2842"/>
      <c r="BK25" s="2842"/>
      <c r="BL25" s="2842"/>
      <c r="BM25" s="2842"/>
      <c r="BN25" s="2843"/>
      <c r="BO25" s="32"/>
      <c r="BP25" s="32"/>
      <c r="BQ25" s="32"/>
      <c r="BR25" s="2128">
        <f t="shared" si="1"/>
        <v>0</v>
      </c>
      <c r="BS25" s="2129"/>
    </row>
    <row r="26" spans="1:71">
      <c r="A26" s="48"/>
      <c r="B26" s="2839"/>
      <c r="C26" s="2840"/>
      <c r="D26" s="2840"/>
      <c r="E26" s="2840"/>
      <c r="F26" s="2840"/>
      <c r="G26" s="2839"/>
      <c r="H26" s="2840"/>
      <c r="I26" s="2840"/>
      <c r="J26" s="2840"/>
      <c r="K26" s="2840"/>
      <c r="L26" s="2840"/>
      <c r="M26" s="2840"/>
      <c r="N26" s="2839"/>
      <c r="O26" s="2840"/>
      <c r="P26" s="2840"/>
      <c r="Q26" s="2840"/>
      <c r="R26" s="2840"/>
      <c r="S26" s="2840"/>
      <c r="T26" s="2840"/>
      <c r="U26" s="32"/>
      <c r="V26" s="47"/>
      <c r="W26" s="2839"/>
      <c r="X26" s="2840"/>
      <c r="Y26" s="2840"/>
      <c r="Z26" s="2840"/>
      <c r="AA26" s="2840"/>
      <c r="AB26" s="2840"/>
      <c r="AC26" s="2840"/>
      <c r="AD26" s="32"/>
      <c r="AE26" s="2839"/>
      <c r="AF26" s="2840"/>
      <c r="AG26" s="2840"/>
      <c r="AH26" s="2840"/>
      <c r="AI26" s="2840"/>
      <c r="AJ26" s="2840"/>
      <c r="AK26" s="2840"/>
      <c r="AL26" s="2840"/>
      <c r="AM26" s="2844"/>
      <c r="AN26" s="2839"/>
      <c r="AO26" s="2840"/>
      <c r="AP26" s="2840"/>
      <c r="AQ26" s="2840"/>
      <c r="AR26" s="2840"/>
      <c r="AS26" s="2840"/>
      <c r="AT26" s="2840"/>
      <c r="AU26" s="2840"/>
      <c r="AV26" s="32"/>
      <c r="AW26" s="2128">
        <f t="shared" si="0"/>
        <v>0</v>
      </c>
      <c r="AX26" s="2129"/>
      <c r="AY26" s="2839"/>
      <c r="AZ26" s="2840"/>
      <c r="BA26" s="2840"/>
      <c r="BB26" s="2840"/>
      <c r="BC26" s="2840"/>
      <c r="BD26" s="2839"/>
      <c r="BE26" s="2840"/>
      <c r="BF26" s="2840"/>
      <c r="BG26" s="2840"/>
      <c r="BH26" s="2840"/>
      <c r="BI26" s="2841"/>
      <c r="BJ26" s="2842"/>
      <c r="BK26" s="2842"/>
      <c r="BL26" s="2842"/>
      <c r="BM26" s="2842"/>
      <c r="BN26" s="2843"/>
      <c r="BO26" s="32"/>
      <c r="BP26" s="32"/>
      <c r="BQ26" s="32"/>
      <c r="BR26" s="2128">
        <f t="shared" si="1"/>
        <v>0</v>
      </c>
      <c r="BS26" s="2129"/>
    </row>
    <row r="27" spans="1:71">
      <c r="A27" s="48"/>
      <c r="B27" s="2839"/>
      <c r="C27" s="2840"/>
      <c r="D27" s="2840"/>
      <c r="E27" s="2840"/>
      <c r="F27" s="2840"/>
      <c r="G27" s="2839"/>
      <c r="H27" s="2840"/>
      <c r="I27" s="2840"/>
      <c r="J27" s="2840"/>
      <c r="K27" s="2840"/>
      <c r="L27" s="2840"/>
      <c r="M27" s="2840"/>
      <c r="N27" s="2839"/>
      <c r="O27" s="2840"/>
      <c r="P27" s="2840"/>
      <c r="Q27" s="2840"/>
      <c r="R27" s="2840"/>
      <c r="S27" s="2840"/>
      <c r="T27" s="2840"/>
      <c r="U27" s="32"/>
      <c r="V27" s="47"/>
      <c r="W27" s="2839"/>
      <c r="X27" s="2840"/>
      <c r="Y27" s="2840"/>
      <c r="Z27" s="2840"/>
      <c r="AA27" s="2840"/>
      <c r="AB27" s="2840"/>
      <c r="AC27" s="2840"/>
      <c r="AD27" s="32"/>
      <c r="AE27" s="2839"/>
      <c r="AF27" s="2840"/>
      <c r="AG27" s="2840"/>
      <c r="AH27" s="2840"/>
      <c r="AI27" s="2840"/>
      <c r="AJ27" s="2840"/>
      <c r="AK27" s="2840"/>
      <c r="AL27" s="2840"/>
      <c r="AM27" s="2844"/>
      <c r="AN27" s="2839"/>
      <c r="AO27" s="2840"/>
      <c r="AP27" s="2840"/>
      <c r="AQ27" s="2840"/>
      <c r="AR27" s="2840"/>
      <c r="AS27" s="2840"/>
      <c r="AT27" s="2840"/>
      <c r="AU27" s="2840"/>
      <c r="AV27" s="32"/>
      <c r="AW27" s="2128">
        <f t="shared" si="0"/>
        <v>0</v>
      </c>
      <c r="AX27" s="2129"/>
      <c r="AY27" s="2839"/>
      <c r="AZ27" s="2840"/>
      <c r="BA27" s="2840"/>
      <c r="BB27" s="2840"/>
      <c r="BC27" s="2840"/>
      <c r="BD27" s="2839"/>
      <c r="BE27" s="2840"/>
      <c r="BF27" s="2840"/>
      <c r="BG27" s="2840"/>
      <c r="BH27" s="2840"/>
      <c r="BI27" s="2841"/>
      <c r="BJ27" s="2842"/>
      <c r="BK27" s="2842"/>
      <c r="BL27" s="2842"/>
      <c r="BM27" s="2842"/>
      <c r="BN27" s="2843"/>
      <c r="BO27" s="32"/>
      <c r="BP27" s="32"/>
      <c r="BQ27" s="32"/>
      <c r="BR27" s="2128">
        <f t="shared" si="1"/>
        <v>0</v>
      </c>
      <c r="BS27" s="2129"/>
    </row>
    <row r="28" spans="1:71" ht="11.25" customHeight="1">
      <c r="A28" s="48"/>
      <c r="B28" s="2839"/>
      <c r="C28" s="2840"/>
      <c r="D28" s="2840"/>
      <c r="E28" s="2840"/>
      <c r="F28" s="2840"/>
      <c r="G28" s="2839"/>
      <c r="H28" s="2840"/>
      <c r="I28" s="2840"/>
      <c r="J28" s="2840"/>
      <c r="K28" s="2840"/>
      <c r="L28" s="2840"/>
      <c r="M28" s="2840"/>
      <c r="N28" s="2839"/>
      <c r="O28" s="2840"/>
      <c r="P28" s="2840"/>
      <c r="Q28" s="2840"/>
      <c r="R28" s="2840"/>
      <c r="S28" s="2840"/>
      <c r="T28" s="2840"/>
      <c r="U28" s="32"/>
      <c r="V28" s="47" t="s">
        <v>79</v>
      </c>
      <c r="W28" s="2839"/>
      <c r="X28" s="2840"/>
      <c r="Y28" s="2840"/>
      <c r="Z28" s="2840"/>
      <c r="AA28" s="2840"/>
      <c r="AB28" s="2840"/>
      <c r="AC28" s="2840"/>
      <c r="AD28" s="32"/>
      <c r="AE28" s="2839"/>
      <c r="AF28" s="2840"/>
      <c r="AG28" s="2840"/>
      <c r="AH28" s="2840"/>
      <c r="AI28" s="2840"/>
      <c r="AJ28" s="2840"/>
      <c r="AK28" s="2840"/>
      <c r="AL28" s="2840"/>
      <c r="AM28" s="2844"/>
      <c r="AN28" s="2839"/>
      <c r="AO28" s="2840"/>
      <c r="AP28" s="2840"/>
      <c r="AQ28" s="2840"/>
      <c r="AR28" s="2840"/>
      <c r="AS28" s="2840"/>
      <c r="AT28" s="2840"/>
      <c r="AU28" s="2840"/>
      <c r="AV28" s="32"/>
      <c r="AW28" s="2128">
        <f t="shared" si="0"/>
        <v>0</v>
      </c>
      <c r="AX28" s="2129"/>
      <c r="AY28" s="2839"/>
      <c r="AZ28" s="2840"/>
      <c r="BA28" s="2840"/>
      <c r="BB28" s="2840"/>
      <c r="BC28" s="2840"/>
      <c r="BD28" s="2839"/>
      <c r="BE28" s="2840"/>
      <c r="BF28" s="2840"/>
      <c r="BG28" s="2840"/>
      <c r="BH28" s="2840"/>
      <c r="BI28" s="2841"/>
      <c r="BJ28" s="2842"/>
      <c r="BK28" s="2842"/>
      <c r="BL28" s="2842"/>
      <c r="BM28" s="2842"/>
      <c r="BN28" s="2843"/>
      <c r="BO28" s="32"/>
      <c r="BP28" s="32"/>
      <c r="BQ28" s="32"/>
      <c r="BR28" s="2128">
        <f t="shared" si="1"/>
        <v>0</v>
      </c>
      <c r="BS28" s="2129"/>
    </row>
    <row r="29" spans="1:71" ht="11.25" customHeight="1">
      <c r="A29" s="48"/>
      <c r="B29" s="2839"/>
      <c r="C29" s="2840"/>
      <c r="D29" s="2840"/>
      <c r="E29" s="2840"/>
      <c r="F29" s="2840"/>
      <c r="G29" s="2839"/>
      <c r="H29" s="2840"/>
      <c r="I29" s="2840"/>
      <c r="J29" s="2840"/>
      <c r="K29" s="2840"/>
      <c r="L29" s="2840"/>
      <c r="M29" s="2840"/>
      <c r="N29" s="2839"/>
      <c r="O29" s="2840"/>
      <c r="P29" s="2840"/>
      <c r="Q29" s="2840"/>
      <c r="R29" s="2840"/>
      <c r="S29" s="2840"/>
      <c r="T29" s="2840"/>
      <c r="U29" s="32"/>
      <c r="V29" s="47" t="s">
        <v>79</v>
      </c>
      <c r="W29" s="2839"/>
      <c r="X29" s="2840"/>
      <c r="Y29" s="2840"/>
      <c r="Z29" s="2840"/>
      <c r="AA29" s="2840"/>
      <c r="AB29" s="2840"/>
      <c r="AC29" s="2840"/>
      <c r="AD29" s="32"/>
      <c r="AE29" s="2839"/>
      <c r="AF29" s="2840"/>
      <c r="AG29" s="2840"/>
      <c r="AH29" s="2840"/>
      <c r="AI29" s="2840"/>
      <c r="AJ29" s="2840"/>
      <c r="AK29" s="2840"/>
      <c r="AL29" s="2840"/>
      <c r="AM29" s="2844"/>
      <c r="AN29" s="2839"/>
      <c r="AO29" s="2840"/>
      <c r="AP29" s="2840"/>
      <c r="AQ29" s="2840"/>
      <c r="AR29" s="2840"/>
      <c r="AS29" s="2840"/>
      <c r="AT29" s="2840"/>
      <c r="AU29" s="2840"/>
      <c r="AV29" s="32"/>
      <c r="AW29" s="2128">
        <f t="shared" si="0"/>
        <v>0</v>
      </c>
      <c r="AX29" s="2129"/>
      <c r="AY29" s="2839"/>
      <c r="AZ29" s="2840"/>
      <c r="BA29" s="2840"/>
      <c r="BB29" s="2840"/>
      <c r="BC29" s="2840"/>
      <c r="BD29" s="2839"/>
      <c r="BE29" s="2840"/>
      <c r="BF29" s="2840"/>
      <c r="BG29" s="2840"/>
      <c r="BH29" s="2840"/>
      <c r="BI29" s="2841"/>
      <c r="BJ29" s="2842"/>
      <c r="BK29" s="2842"/>
      <c r="BL29" s="2842"/>
      <c r="BM29" s="2842"/>
      <c r="BN29" s="2843"/>
      <c r="BO29" s="32"/>
      <c r="BP29" s="32"/>
      <c r="BQ29" s="32"/>
      <c r="BR29" s="2128">
        <f t="shared" si="1"/>
        <v>0</v>
      </c>
      <c r="BS29" s="2129"/>
    </row>
    <row r="30" spans="1:71" ht="11.25" customHeight="1">
      <c r="A30" s="48"/>
      <c r="B30" s="2839"/>
      <c r="C30" s="2840"/>
      <c r="D30" s="2840"/>
      <c r="E30" s="2840"/>
      <c r="F30" s="2840"/>
      <c r="G30" s="2839"/>
      <c r="H30" s="2840"/>
      <c r="I30" s="2840"/>
      <c r="J30" s="2840"/>
      <c r="K30" s="2840"/>
      <c r="L30" s="2840"/>
      <c r="M30" s="2840"/>
      <c r="N30" s="2839"/>
      <c r="O30" s="2840"/>
      <c r="P30" s="2840"/>
      <c r="Q30" s="2840"/>
      <c r="R30" s="2840"/>
      <c r="S30" s="2840"/>
      <c r="T30" s="2840"/>
      <c r="U30" s="32"/>
      <c r="V30" s="47" t="s">
        <v>79</v>
      </c>
      <c r="W30" s="2839"/>
      <c r="X30" s="2840"/>
      <c r="Y30" s="2840"/>
      <c r="Z30" s="2840"/>
      <c r="AA30" s="2840"/>
      <c r="AB30" s="2840"/>
      <c r="AC30" s="2840"/>
      <c r="AD30" s="32"/>
      <c r="AE30" s="2839"/>
      <c r="AF30" s="2840"/>
      <c r="AG30" s="2840"/>
      <c r="AH30" s="2840"/>
      <c r="AI30" s="2840"/>
      <c r="AJ30" s="2840"/>
      <c r="AK30" s="2840"/>
      <c r="AL30" s="2840"/>
      <c r="AM30" s="2844"/>
      <c r="AN30" s="2839"/>
      <c r="AO30" s="2840"/>
      <c r="AP30" s="2840"/>
      <c r="AQ30" s="2840"/>
      <c r="AR30" s="2840"/>
      <c r="AS30" s="2840"/>
      <c r="AT30" s="2840"/>
      <c r="AU30" s="2840"/>
      <c r="AV30" s="32"/>
      <c r="AW30" s="2128">
        <f t="shared" si="0"/>
        <v>0</v>
      </c>
      <c r="AX30" s="2129"/>
      <c r="AY30" s="2839"/>
      <c r="AZ30" s="2840"/>
      <c r="BA30" s="2840"/>
      <c r="BB30" s="2840"/>
      <c r="BC30" s="2840"/>
      <c r="BD30" s="2839"/>
      <c r="BE30" s="2840"/>
      <c r="BF30" s="2840"/>
      <c r="BG30" s="2840"/>
      <c r="BH30" s="2840"/>
      <c r="BI30" s="2841"/>
      <c r="BJ30" s="2842"/>
      <c r="BK30" s="2842"/>
      <c r="BL30" s="2842"/>
      <c r="BM30" s="2842"/>
      <c r="BN30" s="2843"/>
      <c r="BO30" s="32"/>
      <c r="BP30" s="32"/>
      <c r="BQ30" s="32"/>
      <c r="BR30" s="2128">
        <f t="shared" si="1"/>
        <v>0</v>
      </c>
      <c r="BS30" s="2129"/>
    </row>
    <row r="31" spans="1:71" ht="11.25" customHeight="1">
      <c r="A31" s="48"/>
      <c r="B31" s="2839"/>
      <c r="C31" s="2840"/>
      <c r="D31" s="2840"/>
      <c r="E31" s="2840"/>
      <c r="F31" s="2840"/>
      <c r="G31" s="2839"/>
      <c r="H31" s="2840"/>
      <c r="I31" s="2840"/>
      <c r="J31" s="2840"/>
      <c r="K31" s="2840"/>
      <c r="L31" s="2840"/>
      <c r="M31" s="2840"/>
      <c r="N31" s="2839"/>
      <c r="O31" s="2840"/>
      <c r="P31" s="2840"/>
      <c r="Q31" s="2840"/>
      <c r="R31" s="2840"/>
      <c r="S31" s="2840"/>
      <c r="T31" s="2840"/>
      <c r="U31" s="32"/>
      <c r="V31" s="47" t="s">
        <v>79</v>
      </c>
      <c r="W31" s="2839"/>
      <c r="X31" s="2840"/>
      <c r="Y31" s="2840"/>
      <c r="Z31" s="2840"/>
      <c r="AA31" s="2840"/>
      <c r="AB31" s="2840"/>
      <c r="AC31" s="2840"/>
      <c r="AD31" s="32"/>
      <c r="AE31" s="2839"/>
      <c r="AF31" s="2840"/>
      <c r="AG31" s="2840"/>
      <c r="AH31" s="2840"/>
      <c r="AI31" s="2840"/>
      <c r="AJ31" s="2840"/>
      <c r="AK31" s="2840"/>
      <c r="AL31" s="2840"/>
      <c r="AM31" s="2844"/>
      <c r="AN31" s="2839"/>
      <c r="AO31" s="2840"/>
      <c r="AP31" s="2840"/>
      <c r="AQ31" s="2840"/>
      <c r="AR31" s="2840"/>
      <c r="AS31" s="2840"/>
      <c r="AT31" s="2840"/>
      <c r="AU31" s="2840"/>
      <c r="AV31" s="32"/>
      <c r="AW31" s="2128">
        <f t="shared" si="0"/>
        <v>0</v>
      </c>
      <c r="AX31" s="2129"/>
      <c r="AY31" s="2839"/>
      <c r="AZ31" s="2840"/>
      <c r="BA31" s="2840"/>
      <c r="BB31" s="2840"/>
      <c r="BC31" s="2840"/>
      <c r="BD31" s="2839"/>
      <c r="BE31" s="2840"/>
      <c r="BF31" s="2840"/>
      <c r="BG31" s="2840"/>
      <c r="BH31" s="2840"/>
      <c r="BI31" s="2841"/>
      <c r="BJ31" s="2842"/>
      <c r="BK31" s="2842"/>
      <c r="BL31" s="2842"/>
      <c r="BM31" s="2842"/>
      <c r="BN31" s="2843"/>
      <c r="BO31" s="32"/>
      <c r="BP31" s="32"/>
      <c r="BQ31" s="32"/>
      <c r="BR31" s="2128">
        <f t="shared" si="1"/>
        <v>0</v>
      </c>
      <c r="BS31" s="2129"/>
    </row>
    <row r="32" spans="1:71" ht="11.25" customHeight="1">
      <c r="A32" s="48"/>
      <c r="B32" s="2839"/>
      <c r="C32" s="2840"/>
      <c r="D32" s="2840"/>
      <c r="E32" s="2840"/>
      <c r="F32" s="2840"/>
      <c r="G32" s="2839"/>
      <c r="H32" s="2840"/>
      <c r="I32" s="2840"/>
      <c r="J32" s="2840"/>
      <c r="K32" s="2840"/>
      <c r="L32" s="2840"/>
      <c r="M32" s="2840"/>
      <c r="N32" s="2839"/>
      <c r="O32" s="2840"/>
      <c r="P32" s="2840"/>
      <c r="Q32" s="2840"/>
      <c r="R32" s="2840"/>
      <c r="S32" s="2840"/>
      <c r="T32" s="2840"/>
      <c r="U32" s="32"/>
      <c r="V32" s="47" t="s">
        <v>79</v>
      </c>
      <c r="W32" s="2839"/>
      <c r="X32" s="2840"/>
      <c r="Y32" s="2840"/>
      <c r="Z32" s="2840"/>
      <c r="AA32" s="2840"/>
      <c r="AB32" s="2840"/>
      <c r="AC32" s="2840"/>
      <c r="AD32" s="32"/>
      <c r="AE32" s="2839"/>
      <c r="AF32" s="2840"/>
      <c r="AG32" s="2840"/>
      <c r="AH32" s="2840"/>
      <c r="AI32" s="2840"/>
      <c r="AJ32" s="2840"/>
      <c r="AK32" s="2840"/>
      <c r="AL32" s="2840"/>
      <c r="AM32" s="2844"/>
      <c r="AN32" s="2839"/>
      <c r="AO32" s="2840"/>
      <c r="AP32" s="2840"/>
      <c r="AQ32" s="2840"/>
      <c r="AR32" s="2840"/>
      <c r="AS32" s="2840"/>
      <c r="AT32" s="2840"/>
      <c r="AU32" s="2840"/>
      <c r="AV32" s="32"/>
      <c r="AW32" s="2128">
        <f t="shared" si="0"/>
        <v>0</v>
      </c>
      <c r="AX32" s="2129"/>
      <c r="AY32" s="2839"/>
      <c r="AZ32" s="2840"/>
      <c r="BA32" s="2840"/>
      <c r="BB32" s="2840"/>
      <c r="BC32" s="2840"/>
      <c r="BD32" s="2839"/>
      <c r="BE32" s="2840"/>
      <c r="BF32" s="2840"/>
      <c r="BG32" s="2840"/>
      <c r="BH32" s="2840"/>
      <c r="BI32" s="2841"/>
      <c r="BJ32" s="2842"/>
      <c r="BK32" s="2842"/>
      <c r="BL32" s="2842"/>
      <c r="BM32" s="2842"/>
      <c r="BN32" s="2843"/>
      <c r="BO32" s="32"/>
      <c r="BP32" s="32"/>
      <c r="BQ32" s="32"/>
      <c r="BR32" s="2128">
        <f t="shared" si="1"/>
        <v>0</v>
      </c>
      <c r="BS32" s="2129"/>
    </row>
    <row r="33" spans="1:71" ht="11.25" customHeight="1">
      <c r="A33" s="48"/>
      <c r="B33" s="2839"/>
      <c r="C33" s="2840"/>
      <c r="D33" s="2840"/>
      <c r="E33" s="2840"/>
      <c r="F33" s="2840"/>
      <c r="G33" s="2839"/>
      <c r="H33" s="2840"/>
      <c r="I33" s="2840"/>
      <c r="J33" s="2840"/>
      <c r="K33" s="2840"/>
      <c r="L33" s="2840"/>
      <c r="M33" s="2840"/>
      <c r="N33" s="2839"/>
      <c r="O33" s="2840"/>
      <c r="P33" s="2840"/>
      <c r="Q33" s="2840"/>
      <c r="R33" s="2840"/>
      <c r="S33" s="2840"/>
      <c r="T33" s="2840"/>
      <c r="U33" s="32"/>
      <c r="V33" s="47" t="s">
        <v>79</v>
      </c>
      <c r="W33" s="2839"/>
      <c r="X33" s="2840"/>
      <c r="Y33" s="2840"/>
      <c r="Z33" s="2840"/>
      <c r="AA33" s="2840"/>
      <c r="AB33" s="2840"/>
      <c r="AC33" s="2840"/>
      <c r="AD33" s="32"/>
      <c r="AE33" s="2839"/>
      <c r="AF33" s="2840"/>
      <c r="AG33" s="2840"/>
      <c r="AH33" s="2840"/>
      <c r="AI33" s="2840"/>
      <c r="AJ33" s="2840"/>
      <c r="AK33" s="2840"/>
      <c r="AL33" s="2840"/>
      <c r="AM33" s="2844"/>
      <c r="AN33" s="2839"/>
      <c r="AO33" s="2840"/>
      <c r="AP33" s="2840"/>
      <c r="AQ33" s="2840"/>
      <c r="AR33" s="2840"/>
      <c r="AS33" s="2840"/>
      <c r="AT33" s="2840"/>
      <c r="AU33" s="2840"/>
      <c r="AV33" s="32"/>
      <c r="AW33" s="2128">
        <f t="shared" si="0"/>
        <v>0</v>
      </c>
      <c r="AX33" s="2129"/>
      <c r="AY33" s="2839"/>
      <c r="AZ33" s="2840"/>
      <c r="BA33" s="2840"/>
      <c r="BB33" s="2840"/>
      <c r="BC33" s="2840"/>
      <c r="BD33" s="2839"/>
      <c r="BE33" s="2840"/>
      <c r="BF33" s="2840"/>
      <c r="BG33" s="2840"/>
      <c r="BH33" s="2840"/>
      <c r="BI33" s="2841"/>
      <c r="BJ33" s="2842"/>
      <c r="BK33" s="2842"/>
      <c r="BL33" s="2842"/>
      <c r="BM33" s="2842"/>
      <c r="BN33" s="2843"/>
      <c r="BO33" s="32"/>
      <c r="BP33" s="32"/>
      <c r="BQ33" s="32"/>
      <c r="BR33" s="2128">
        <f t="shared" si="1"/>
        <v>0</v>
      </c>
      <c r="BS33" s="2129"/>
    </row>
    <row r="35" spans="1:71">
      <c r="AY35" s="2135"/>
      <c r="AZ35" s="2135"/>
      <c r="BA35" s="2135"/>
      <c r="BB35" s="2135"/>
      <c r="BC35" s="2135"/>
      <c r="BD35" s="2135"/>
      <c r="BE35" s="2135"/>
      <c r="BF35" s="2135"/>
      <c r="BG35" s="2135"/>
      <c r="BH35" s="2135"/>
      <c r="BI35" s="2135"/>
      <c r="BJ35" s="2135"/>
      <c r="BK35" s="2135"/>
      <c r="BL35" s="2135"/>
      <c r="BM35" s="2135"/>
      <c r="BN35" s="2135"/>
      <c r="BO35" s="2135"/>
    </row>
  </sheetData>
  <sheetProtection formatCells="0" formatRows="0" autoFilter="0"/>
  <mergeCells count="209">
    <mergeCell ref="G7:V7"/>
    <mergeCell ref="AH7:AY7"/>
    <mergeCell ref="BH7:BS7"/>
    <mergeCell ref="G9:V9"/>
    <mergeCell ref="AH9:AY9"/>
    <mergeCell ref="BH9:BS9"/>
    <mergeCell ref="BC1:BG1"/>
    <mergeCell ref="BO1:BS1"/>
    <mergeCell ref="D3:V3"/>
    <mergeCell ref="G5:V5"/>
    <mergeCell ref="AH5:AY5"/>
    <mergeCell ref="BB5:BD5"/>
    <mergeCell ref="BE5:BF5"/>
    <mergeCell ref="BG5:BH5"/>
    <mergeCell ref="BI5:BK5"/>
    <mergeCell ref="A15:A18"/>
    <mergeCell ref="B15:F18"/>
    <mergeCell ref="G15:M18"/>
    <mergeCell ref="N15:T18"/>
    <mergeCell ref="U15:U18"/>
    <mergeCell ref="V15:V18"/>
    <mergeCell ref="BH10:BQ10"/>
    <mergeCell ref="I11:AD11"/>
    <mergeCell ref="AE11:AI11"/>
    <mergeCell ref="AJ11:AY11"/>
    <mergeCell ref="BB11:BF11"/>
    <mergeCell ref="BG11:BI11"/>
    <mergeCell ref="BJ11:BO11"/>
    <mergeCell ref="BP11:BS11"/>
    <mergeCell ref="AY15:BC18"/>
    <mergeCell ref="BD15:BH18"/>
    <mergeCell ref="BI15:BS15"/>
    <mergeCell ref="BI16:BN18"/>
    <mergeCell ref="BO16:BO18"/>
    <mergeCell ref="BP16:BP18"/>
    <mergeCell ref="BQ16:BQ18"/>
    <mergeCell ref="BR16:BS18"/>
    <mergeCell ref="W15:AC18"/>
    <mergeCell ref="AD15:AD18"/>
    <mergeCell ref="AE15:AM18"/>
    <mergeCell ref="AN15:AU18"/>
    <mergeCell ref="AV15:AV18"/>
    <mergeCell ref="AW15:AX18"/>
    <mergeCell ref="B20:F20"/>
    <mergeCell ref="G20:M20"/>
    <mergeCell ref="N20:T20"/>
    <mergeCell ref="W20:AC20"/>
    <mergeCell ref="AE20:AM20"/>
    <mergeCell ref="B19:F19"/>
    <mergeCell ref="G19:M19"/>
    <mergeCell ref="N19:T19"/>
    <mergeCell ref="W19:AC19"/>
    <mergeCell ref="AE19:AM19"/>
    <mergeCell ref="AN20:AU20"/>
    <mergeCell ref="AW20:AX20"/>
    <mergeCell ref="AN19:AU19"/>
    <mergeCell ref="AY20:BC20"/>
    <mergeCell ref="BD20:BH20"/>
    <mergeCell ref="BI20:BN20"/>
    <mergeCell ref="BR20:BS20"/>
    <mergeCell ref="AW19:AX19"/>
    <mergeCell ref="AY19:BC19"/>
    <mergeCell ref="BD19:BH19"/>
    <mergeCell ref="BI19:BN19"/>
    <mergeCell ref="BR19:BS19"/>
    <mergeCell ref="B22:F22"/>
    <mergeCell ref="G22:M22"/>
    <mergeCell ref="N22:T22"/>
    <mergeCell ref="W22:AC22"/>
    <mergeCell ref="AE22:AM22"/>
    <mergeCell ref="B21:F21"/>
    <mergeCell ref="G21:M21"/>
    <mergeCell ref="N21:T21"/>
    <mergeCell ref="W21:AC21"/>
    <mergeCell ref="AE21:AM21"/>
    <mergeCell ref="AN22:AU22"/>
    <mergeCell ref="AW22:AX22"/>
    <mergeCell ref="AY22:BC22"/>
    <mergeCell ref="BD22:BH22"/>
    <mergeCell ref="BI22:BN22"/>
    <mergeCell ref="BR22:BS22"/>
    <mergeCell ref="AW21:AX21"/>
    <mergeCell ref="AY21:BC21"/>
    <mergeCell ref="BD21:BH21"/>
    <mergeCell ref="BI21:BN21"/>
    <mergeCell ref="BR21:BS21"/>
    <mergeCell ref="AN21:AU21"/>
    <mergeCell ref="B24:F24"/>
    <mergeCell ref="G24:M24"/>
    <mergeCell ref="N24:T24"/>
    <mergeCell ref="W24:AC24"/>
    <mergeCell ref="AE24:AM24"/>
    <mergeCell ref="B23:F23"/>
    <mergeCell ref="G23:M23"/>
    <mergeCell ref="N23:T23"/>
    <mergeCell ref="W23:AC23"/>
    <mergeCell ref="AE23:AM23"/>
    <mergeCell ref="AN24:AU24"/>
    <mergeCell ref="AW24:AX24"/>
    <mergeCell ref="AY24:BC24"/>
    <mergeCell ref="BD24:BH24"/>
    <mergeCell ref="BI24:BN24"/>
    <mergeCell ref="BR24:BS24"/>
    <mergeCell ref="AW23:AX23"/>
    <mergeCell ref="AY23:BC23"/>
    <mergeCell ref="BD23:BH23"/>
    <mergeCell ref="BI23:BN23"/>
    <mergeCell ref="BR23:BS23"/>
    <mergeCell ref="AN23:AU23"/>
    <mergeCell ref="B26:F26"/>
    <mergeCell ref="G26:M26"/>
    <mergeCell ref="N26:T26"/>
    <mergeCell ref="W26:AC26"/>
    <mergeCell ref="AE26:AM26"/>
    <mergeCell ref="B25:F25"/>
    <mergeCell ref="G25:M25"/>
    <mergeCell ref="N25:T25"/>
    <mergeCell ref="W25:AC25"/>
    <mergeCell ref="AE25:AM25"/>
    <mergeCell ref="AN26:AU26"/>
    <mergeCell ref="AW26:AX26"/>
    <mergeCell ref="AY26:BC26"/>
    <mergeCell ref="BD26:BH26"/>
    <mergeCell ref="BI26:BN26"/>
    <mergeCell ref="BR26:BS26"/>
    <mergeCell ref="AW25:AX25"/>
    <mergeCell ref="AY25:BC25"/>
    <mergeCell ref="BD25:BH25"/>
    <mergeCell ref="BI25:BN25"/>
    <mergeCell ref="BR25:BS25"/>
    <mergeCell ref="AN25:AU25"/>
    <mergeCell ref="B28:F28"/>
    <mergeCell ref="G28:M28"/>
    <mergeCell ref="N28:T28"/>
    <mergeCell ref="W28:AC28"/>
    <mergeCell ref="AE28:AM28"/>
    <mergeCell ref="B27:F27"/>
    <mergeCell ref="G27:M27"/>
    <mergeCell ref="N27:T27"/>
    <mergeCell ref="W27:AC27"/>
    <mergeCell ref="AE27:AM27"/>
    <mergeCell ref="AN28:AU28"/>
    <mergeCell ref="AW28:AX28"/>
    <mergeCell ref="AY28:BC28"/>
    <mergeCell ref="BD28:BH28"/>
    <mergeCell ref="BI28:BN28"/>
    <mergeCell ref="BR28:BS28"/>
    <mergeCell ref="AW27:AX27"/>
    <mergeCell ref="AY27:BC27"/>
    <mergeCell ref="BD27:BH27"/>
    <mergeCell ref="BI27:BN27"/>
    <mergeCell ref="BR27:BS27"/>
    <mergeCell ref="AN27:AU27"/>
    <mergeCell ref="B30:F30"/>
    <mergeCell ref="G30:M30"/>
    <mergeCell ref="N30:T30"/>
    <mergeCell ref="W30:AC30"/>
    <mergeCell ref="AE30:AM30"/>
    <mergeCell ref="B29:F29"/>
    <mergeCell ref="G29:M29"/>
    <mergeCell ref="N29:T29"/>
    <mergeCell ref="W29:AC29"/>
    <mergeCell ref="AE29:AM29"/>
    <mergeCell ref="AN30:AU30"/>
    <mergeCell ref="AW30:AX30"/>
    <mergeCell ref="AY30:BC30"/>
    <mergeCell ref="BD30:BH30"/>
    <mergeCell ref="BI30:BN30"/>
    <mergeCell ref="BR30:BS30"/>
    <mergeCell ref="AW29:AX29"/>
    <mergeCell ref="AY29:BC29"/>
    <mergeCell ref="BD29:BH29"/>
    <mergeCell ref="BI29:BN29"/>
    <mergeCell ref="BR29:BS29"/>
    <mergeCell ref="AN29:AU29"/>
    <mergeCell ref="B32:F32"/>
    <mergeCell ref="G32:M32"/>
    <mergeCell ref="N32:T32"/>
    <mergeCell ref="W32:AC32"/>
    <mergeCell ref="AE32:AM32"/>
    <mergeCell ref="B31:F31"/>
    <mergeCell ref="G31:M31"/>
    <mergeCell ref="N31:T31"/>
    <mergeCell ref="W31:AC31"/>
    <mergeCell ref="AE31:AM31"/>
    <mergeCell ref="AN32:AU32"/>
    <mergeCell ref="AW32:AX32"/>
    <mergeCell ref="AY32:BC32"/>
    <mergeCell ref="BD32:BH32"/>
    <mergeCell ref="BI32:BN32"/>
    <mergeCell ref="BR32:BS32"/>
    <mergeCell ref="AW31:AX31"/>
    <mergeCell ref="AY31:BC31"/>
    <mergeCell ref="BD31:BH31"/>
    <mergeCell ref="BI31:BN31"/>
    <mergeCell ref="BR31:BS31"/>
    <mergeCell ref="AN31:AU31"/>
    <mergeCell ref="AW33:AX33"/>
    <mergeCell ref="AY33:BC33"/>
    <mergeCell ref="BD33:BH33"/>
    <mergeCell ref="BI33:BN33"/>
    <mergeCell ref="BR33:BS33"/>
    <mergeCell ref="AY35:BO35"/>
    <mergeCell ref="B33:F33"/>
    <mergeCell ref="G33:M33"/>
    <mergeCell ref="N33:T33"/>
    <mergeCell ref="W33:AC33"/>
    <mergeCell ref="AE33:AM33"/>
    <mergeCell ref="AN33:AU33"/>
  </mergeCells>
  <phoneticPr fontId="128" type="noConversion"/>
  <printOptions gridLinesSet="0"/>
  <pageMargins left="0.7" right="0.7" top="0.75" bottom="0.75" header="0.3" footer="0.3"/>
  <pageSetup scale="36" orientation="portrait" r:id="rId1"/>
  <headerFooter>
    <oddHeader>&amp;L&amp;G</oddHeader>
    <oddFooter xml:space="preserve">&amp;LQUAL TM 0027-01 PPAP PACKAGE&amp;R
Printed on: &amp;D
</oddFooter>
  </headerFooter>
  <drawing r:id="rId2"/>
  <legacy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34"/>
  <sheetViews>
    <sheetView showGridLines="0" zoomScaleNormal="100" workbookViewId="0">
      <selection activeCell="E5" sqref="E5"/>
    </sheetView>
  </sheetViews>
  <sheetFormatPr defaultRowHeight="12.5"/>
  <cols>
    <col min="1" max="1" width="4.7265625" customWidth="1"/>
    <col min="2" max="2" width="3.81640625" customWidth="1"/>
    <col min="3" max="6" width="3.26953125" customWidth="1"/>
    <col min="7" max="7" width="4.453125" customWidth="1"/>
    <col min="8" max="8" width="4.54296875" customWidth="1"/>
    <col min="9" max="9" width="3.26953125" customWidth="1"/>
    <col min="10" max="10" width="5" customWidth="1"/>
    <col min="11" max="11" width="4.81640625" customWidth="1"/>
    <col min="12" max="12" width="3.26953125" customWidth="1"/>
    <col min="13" max="13" width="5" customWidth="1"/>
    <col min="14" max="14" width="5.7265625" customWidth="1"/>
    <col min="15" max="43" width="3.26953125" customWidth="1"/>
    <col min="44" max="44" width="4" customWidth="1"/>
  </cols>
  <sheetData>
    <row r="1" spans="1:44" ht="30" customHeight="1">
      <c r="A1" s="1624" t="s">
        <v>1049</v>
      </c>
      <c r="B1" s="1625"/>
      <c r="C1" s="1625"/>
      <c r="D1" s="1624"/>
      <c r="E1" s="1624"/>
      <c r="F1" s="1624"/>
      <c r="G1" s="2176" t="s">
        <v>1051</v>
      </c>
      <c r="H1" s="2176"/>
      <c r="I1" s="2176"/>
      <c r="J1" s="2176"/>
      <c r="K1" s="2176"/>
      <c r="L1" s="2176"/>
      <c r="M1" s="2176"/>
      <c r="N1" s="2176"/>
      <c r="O1" s="2176"/>
      <c r="P1" s="2176"/>
      <c r="Q1" s="2176"/>
      <c r="R1" s="2176"/>
      <c r="S1" s="2176"/>
      <c r="T1" s="2176"/>
      <c r="U1" s="2176"/>
      <c r="V1" s="2176"/>
      <c r="W1" s="1625"/>
      <c r="X1" s="1625"/>
      <c r="Y1" s="1624" t="s">
        <v>1048</v>
      </c>
      <c r="Z1" s="1625"/>
      <c r="AA1" s="1625"/>
      <c r="AB1" s="1625"/>
      <c r="AC1" s="1625"/>
      <c r="AD1" s="1625"/>
      <c r="AE1" s="1625"/>
      <c r="AF1" s="1625"/>
      <c r="AG1" s="1625"/>
      <c r="AH1" s="2176" t="s">
        <v>1050</v>
      </c>
      <c r="AI1" s="2176"/>
      <c r="AJ1" s="2176"/>
      <c r="AK1" s="2176"/>
      <c r="AL1" s="2176"/>
      <c r="AM1" s="2176"/>
      <c r="AN1" s="2176"/>
      <c r="AO1" s="2176"/>
      <c r="AP1" s="2176"/>
      <c r="AQ1" s="2176"/>
      <c r="AR1" s="2176"/>
    </row>
    <row r="2" spans="1:44">
      <c r="A2" s="1625"/>
      <c r="B2" s="1625"/>
      <c r="C2" s="1625"/>
      <c r="D2" s="1624"/>
      <c r="E2" s="1624"/>
      <c r="F2" s="1624"/>
      <c r="G2" s="1624"/>
      <c r="H2" s="1624"/>
      <c r="I2" s="1624"/>
      <c r="J2" s="1624"/>
      <c r="K2" s="1624"/>
      <c r="L2" s="1624"/>
      <c r="M2" s="1624"/>
      <c r="N2" s="1624"/>
      <c r="O2" s="1624"/>
      <c r="P2" s="1624"/>
      <c r="Q2" s="1624"/>
      <c r="R2" s="1624"/>
      <c r="S2" s="1624"/>
      <c r="T2" s="1624"/>
      <c r="U2" s="1624"/>
      <c r="V2" s="1624"/>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row>
    <row r="3" spans="1:44" ht="13">
      <c r="A3" s="1624" t="s">
        <v>1054</v>
      </c>
      <c r="B3" s="1625"/>
      <c r="C3" s="1625"/>
      <c r="D3" s="1624"/>
      <c r="E3" s="1627"/>
      <c r="F3" s="1627"/>
      <c r="G3" s="2176" t="s">
        <v>1052</v>
      </c>
      <c r="H3" s="2176"/>
      <c r="I3" s="2176"/>
      <c r="J3" s="2176"/>
      <c r="K3" s="2176"/>
      <c r="L3" s="2176"/>
      <c r="M3" s="2176"/>
      <c r="N3" s="2176"/>
      <c r="O3" s="2176"/>
      <c r="P3" s="2176"/>
      <c r="Q3" s="2176"/>
      <c r="R3" s="2176"/>
      <c r="S3" s="2176"/>
      <c r="T3" s="2176"/>
      <c r="U3" s="2176"/>
      <c r="V3" s="2176"/>
      <c r="W3" s="1625"/>
      <c r="X3" s="1625"/>
      <c r="Y3" s="1624" t="s">
        <v>1055</v>
      </c>
      <c r="Z3" s="1624"/>
      <c r="AA3" s="1624"/>
      <c r="AB3" s="1624"/>
      <c r="AC3" s="1624"/>
      <c r="AD3" s="1624"/>
      <c r="AE3" s="1624"/>
      <c r="AF3" s="1624"/>
      <c r="AG3" s="1625"/>
      <c r="AH3" s="2177" t="s">
        <v>1053</v>
      </c>
      <c r="AI3" s="2177"/>
      <c r="AJ3" s="2177"/>
      <c r="AK3" s="2177"/>
      <c r="AL3" s="2177"/>
      <c r="AM3" s="2177"/>
      <c r="AN3" s="2177"/>
      <c r="AO3" s="2177"/>
      <c r="AP3" s="2177"/>
      <c r="AQ3" s="2177"/>
      <c r="AR3" s="2177"/>
    </row>
    <row r="6" spans="1:44" ht="18">
      <c r="B6" s="1380"/>
      <c r="C6" s="1380"/>
      <c r="D6" s="1380"/>
      <c r="E6" s="1380"/>
      <c r="F6" s="1380"/>
      <c r="G6" s="1380"/>
      <c r="H6" s="1380"/>
      <c r="I6" s="1380"/>
      <c r="J6" s="1380"/>
      <c r="K6" s="1380"/>
      <c r="L6" s="1380"/>
      <c r="M6" s="1380"/>
      <c r="N6" s="1380"/>
      <c r="O6" s="1380"/>
      <c r="P6" s="1380"/>
      <c r="Q6" s="1380"/>
      <c r="R6" s="1380"/>
      <c r="S6" s="1380"/>
      <c r="T6" s="1380"/>
      <c r="U6" s="1380"/>
      <c r="V6" s="1380"/>
      <c r="W6" s="1380"/>
      <c r="X6" s="1380"/>
      <c r="Y6" s="1380"/>
      <c r="Z6" s="1380"/>
      <c r="AA6" s="1380"/>
      <c r="AB6" s="1380"/>
      <c r="AC6" s="1380"/>
      <c r="AD6" s="1380"/>
      <c r="AE6" s="1380"/>
      <c r="AF6" s="1380"/>
      <c r="AG6" s="1380"/>
      <c r="AH6" s="1380"/>
      <c r="AI6" s="1380"/>
      <c r="AJ6" s="1380"/>
      <c r="AK6" s="1380"/>
      <c r="AL6" s="1380"/>
      <c r="AM6" s="1380"/>
      <c r="AN6" s="1380"/>
      <c r="AO6" s="1380"/>
      <c r="AP6" s="1380"/>
      <c r="AQ6" s="1380"/>
      <c r="AR6" s="1380"/>
    </row>
    <row r="8" spans="1:44" ht="13">
      <c r="A8" s="2181" t="s">
        <v>691</v>
      </c>
      <c r="B8" s="1379">
        <v>10</v>
      </c>
      <c r="C8" s="1328"/>
      <c r="D8" s="1328"/>
      <c r="E8" s="1328"/>
      <c r="F8" s="1328"/>
      <c r="G8" s="1328"/>
      <c r="H8" s="1328"/>
      <c r="I8" s="1328"/>
      <c r="J8" s="1328"/>
      <c r="K8" s="1329"/>
      <c r="L8" s="1329"/>
      <c r="M8" s="1330"/>
      <c r="N8" s="1330"/>
      <c r="O8" s="1330"/>
      <c r="P8" s="1330"/>
      <c r="Q8" s="1330"/>
      <c r="R8" s="1330"/>
      <c r="S8" s="1330"/>
      <c r="T8" s="1330"/>
      <c r="U8" s="1330"/>
      <c r="V8" s="1330"/>
      <c r="W8" s="1330"/>
      <c r="X8" s="1330"/>
      <c r="Y8" s="1330"/>
      <c r="Z8" s="1330"/>
      <c r="AA8" s="1330"/>
      <c r="AB8" s="1330"/>
      <c r="AC8" s="1330"/>
      <c r="AD8" s="1330"/>
      <c r="AE8" s="1330"/>
      <c r="AF8" s="1330"/>
      <c r="AG8" s="1330"/>
      <c r="AH8" s="1330"/>
      <c r="AI8" s="1330"/>
      <c r="AJ8" s="1330"/>
      <c r="AK8" s="1330"/>
      <c r="AL8" s="1330"/>
      <c r="AM8" s="1330"/>
      <c r="AN8" s="1330"/>
      <c r="AO8" s="1330"/>
      <c r="AP8" s="1330"/>
      <c r="AQ8" s="1330"/>
      <c r="AR8" s="1330"/>
    </row>
    <row r="9" spans="1:44" ht="13">
      <c r="A9" s="2181"/>
      <c r="B9" s="1379">
        <v>9</v>
      </c>
      <c r="C9" s="1328"/>
      <c r="D9" s="1328"/>
      <c r="E9" s="1328"/>
      <c r="F9" s="1328"/>
      <c r="G9" s="1328"/>
      <c r="H9" s="1328"/>
      <c r="I9" s="1328"/>
      <c r="J9" s="1328"/>
      <c r="K9" s="1328"/>
      <c r="L9" s="1329"/>
      <c r="M9" s="1329"/>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row>
    <row r="10" spans="1:44" ht="13">
      <c r="A10" s="2181"/>
      <c r="B10" s="1379">
        <v>8</v>
      </c>
      <c r="C10" s="1328"/>
      <c r="D10" s="1328"/>
      <c r="E10" s="1328"/>
      <c r="F10" s="1328"/>
      <c r="G10" s="1328"/>
      <c r="H10" s="1328"/>
      <c r="I10" s="1328"/>
      <c r="J10" s="1328"/>
      <c r="K10" s="1328"/>
      <c r="L10" s="1328"/>
      <c r="M10" s="1329"/>
      <c r="N10" s="1329"/>
      <c r="O10" s="1330"/>
      <c r="P10" s="1330"/>
      <c r="Q10" s="1330"/>
      <c r="R10" s="1330"/>
      <c r="S10" s="1330"/>
      <c r="T10" s="1330"/>
      <c r="U10" s="1330"/>
      <c r="V10" s="1330"/>
      <c r="W10" s="1330"/>
      <c r="X10" s="1330"/>
      <c r="Y10" s="1330"/>
      <c r="Z10" s="1330"/>
      <c r="AA10" s="1330"/>
      <c r="AB10" s="1330"/>
      <c r="AC10" s="1330"/>
      <c r="AD10" s="1330"/>
      <c r="AE10" s="1330"/>
      <c r="AF10" s="1330"/>
      <c r="AG10" s="1330"/>
      <c r="AH10" s="1330"/>
      <c r="AI10" s="1330"/>
      <c r="AJ10" s="1330"/>
      <c r="AK10" s="1330"/>
      <c r="AL10" s="1330"/>
      <c r="AM10" s="1330"/>
      <c r="AN10" s="1330"/>
      <c r="AO10" s="1330"/>
      <c r="AP10" s="1330"/>
      <c r="AQ10" s="1330"/>
      <c r="AR10" s="1330"/>
    </row>
    <row r="11" spans="1:44" ht="13">
      <c r="A11" s="2181"/>
      <c r="B11" s="1379">
        <v>7</v>
      </c>
      <c r="C11" s="1328"/>
      <c r="D11" s="1328"/>
      <c r="E11" s="1328"/>
      <c r="F11" s="1328"/>
      <c r="G11" s="1328"/>
      <c r="H11" s="1328"/>
      <c r="I11" s="1328"/>
      <c r="J11" s="1328"/>
      <c r="K11" s="1328"/>
      <c r="L11" s="1328"/>
      <c r="M11" s="1328"/>
      <c r="N11" s="1329"/>
      <c r="O11" s="1329"/>
      <c r="P11" s="1330"/>
      <c r="Q11" s="1330"/>
      <c r="R11" s="1330"/>
      <c r="S11" s="1330"/>
      <c r="T11" s="1330"/>
      <c r="U11" s="1330"/>
      <c r="V11" s="1330"/>
      <c r="W11" s="1330"/>
      <c r="X11" s="1330"/>
      <c r="Y11" s="1330"/>
      <c r="Z11" s="1330"/>
      <c r="AA11" s="1330"/>
      <c r="AB11" s="1330"/>
      <c r="AC11" s="1330"/>
      <c r="AD11" s="1330"/>
      <c r="AE11" s="1330"/>
      <c r="AF11" s="1330"/>
      <c r="AG11" s="1330"/>
      <c r="AH11" s="1330"/>
      <c r="AI11" s="1330"/>
      <c r="AJ11" s="1330"/>
      <c r="AK11" s="1330"/>
      <c r="AL11" s="1330"/>
      <c r="AM11" s="1330"/>
      <c r="AN11" s="1330"/>
      <c r="AO11" s="1330"/>
      <c r="AP11" s="1330"/>
      <c r="AQ11" s="1330"/>
      <c r="AR11" s="1330"/>
    </row>
    <row r="12" spans="1:44" ht="13">
      <c r="A12" s="2181"/>
      <c r="B12" s="1379">
        <v>6</v>
      </c>
      <c r="C12" s="1328"/>
      <c r="D12" s="1328"/>
      <c r="E12" s="1328"/>
      <c r="F12" s="1328"/>
      <c r="G12" s="1328"/>
      <c r="H12" s="1328"/>
      <c r="I12" s="1328"/>
      <c r="J12" s="1328"/>
      <c r="K12" s="1328"/>
      <c r="L12" s="1328"/>
      <c r="M12" s="1328"/>
      <c r="N12" s="1328"/>
      <c r="O12" s="1329"/>
      <c r="P12" s="1329"/>
      <c r="Q12" s="1329">
        <v>23</v>
      </c>
      <c r="R12" s="1330"/>
      <c r="S12" s="1330"/>
      <c r="T12" s="1330"/>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row>
    <row r="13" spans="1:44" ht="13">
      <c r="A13" s="2181"/>
      <c r="B13" s="1379">
        <v>5</v>
      </c>
      <c r="C13" s="1328"/>
      <c r="D13" s="1328"/>
      <c r="E13" s="1328"/>
      <c r="F13" s="1328"/>
      <c r="G13" s="1328"/>
      <c r="H13" s="1328"/>
      <c r="I13" s="1328">
        <v>14</v>
      </c>
      <c r="J13" s="1328"/>
      <c r="K13" s="1328"/>
      <c r="L13" s="1328">
        <v>65</v>
      </c>
      <c r="M13" s="1328"/>
      <c r="N13" s="1328"/>
      <c r="O13" s="1328"/>
      <c r="P13" s="1328"/>
      <c r="Q13" s="1329"/>
      <c r="R13" s="1329"/>
      <c r="S13" s="1329"/>
      <c r="T13" s="1330"/>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row>
    <row r="14" spans="1:44" ht="13">
      <c r="A14" s="2181"/>
      <c r="B14" s="1379">
        <v>4</v>
      </c>
      <c r="C14" s="1328"/>
      <c r="D14" s="1328"/>
      <c r="E14" s="1328"/>
      <c r="F14" s="1328"/>
      <c r="G14" s="1328"/>
      <c r="H14" s="1328"/>
      <c r="I14" s="1328"/>
      <c r="J14" s="1328"/>
      <c r="K14" s="1328">
        <v>45</v>
      </c>
      <c r="L14" s="1328"/>
      <c r="M14" s="1328"/>
      <c r="N14" s="1328"/>
      <c r="O14" s="1328"/>
      <c r="P14" s="1328"/>
      <c r="Q14" s="1328"/>
      <c r="R14" s="1328"/>
      <c r="S14" s="1328"/>
      <c r="T14" s="1328"/>
      <c r="U14" s="1329"/>
      <c r="V14" s="1329"/>
      <c r="W14" s="1329"/>
      <c r="X14" s="1329"/>
      <c r="Y14" s="1330"/>
      <c r="Z14" s="1330"/>
      <c r="AA14" s="1330"/>
      <c r="AB14" s="1330"/>
      <c r="AC14" s="1330"/>
      <c r="AD14" s="1330"/>
      <c r="AE14" s="1330"/>
      <c r="AF14" s="1330"/>
      <c r="AG14" s="1330"/>
      <c r="AH14" s="1330"/>
      <c r="AI14" s="1330"/>
      <c r="AJ14" s="1330"/>
      <c r="AK14" s="1330"/>
      <c r="AL14" s="1330"/>
      <c r="AM14" s="1330"/>
      <c r="AN14" s="1330"/>
      <c r="AO14" s="1330"/>
      <c r="AP14" s="1330"/>
      <c r="AQ14" s="1330"/>
      <c r="AR14" s="1330"/>
    </row>
    <row r="15" spans="1:44" ht="13">
      <c r="A15" s="2181"/>
      <c r="B15" s="1379">
        <v>3</v>
      </c>
      <c r="C15" s="1328"/>
      <c r="D15" s="1328"/>
      <c r="E15" s="1328">
        <v>56</v>
      </c>
      <c r="F15" s="1328"/>
      <c r="G15" s="1328"/>
      <c r="H15" s="1328"/>
      <c r="I15" s="1328"/>
      <c r="J15" s="1328">
        <v>12</v>
      </c>
      <c r="K15" s="1328"/>
      <c r="L15" s="1328"/>
      <c r="M15" s="1328"/>
      <c r="N15" s="1328">
        <v>34</v>
      </c>
      <c r="O15" s="1328"/>
      <c r="P15" s="1328"/>
      <c r="Q15" s="1328"/>
      <c r="R15" s="1328">
        <v>88</v>
      </c>
      <c r="S15" s="1328"/>
      <c r="T15" s="1328"/>
      <c r="U15" s="1328"/>
      <c r="V15" s="1328"/>
      <c r="W15" s="1329"/>
      <c r="X15" s="1329"/>
      <c r="Y15" s="1329"/>
      <c r="Z15" s="1329"/>
      <c r="AA15" s="1330"/>
      <c r="AB15" s="1330"/>
      <c r="AC15" s="1330"/>
      <c r="AD15" s="1330"/>
      <c r="AE15" s="1330"/>
      <c r="AF15" s="1330"/>
      <c r="AG15" s="1330"/>
      <c r="AH15" s="1330"/>
      <c r="AI15" s="1330"/>
      <c r="AJ15" s="1330"/>
      <c r="AK15" s="1330"/>
      <c r="AL15" s="1330"/>
      <c r="AM15" s="1330"/>
      <c r="AN15" s="1330"/>
      <c r="AO15" s="1330"/>
      <c r="AP15" s="1330"/>
      <c r="AQ15" s="1330"/>
      <c r="AR15" s="1330"/>
    </row>
    <row r="16" spans="1:44" ht="13">
      <c r="A16" s="2181"/>
      <c r="B16" s="1379">
        <v>2</v>
      </c>
      <c r="C16" s="1328"/>
      <c r="D16" s="1328"/>
      <c r="E16" s="1328"/>
      <c r="F16" s="1328">
        <v>13</v>
      </c>
      <c r="G16" s="1328"/>
      <c r="H16" s="1328"/>
      <c r="I16" s="1328"/>
      <c r="J16" s="1328"/>
      <c r="K16" s="1328"/>
      <c r="L16" s="1328"/>
      <c r="M16" s="1328"/>
      <c r="N16" s="1328"/>
      <c r="O16" s="1328"/>
      <c r="P16" s="1328"/>
      <c r="Q16" s="1328"/>
      <c r="R16" s="1328"/>
      <c r="S16" s="1328"/>
      <c r="T16" s="1328"/>
      <c r="U16" s="1328"/>
      <c r="V16" s="1328"/>
      <c r="W16" s="1328"/>
      <c r="X16" s="1328"/>
      <c r="Y16" s="1328"/>
      <c r="Z16" s="1328"/>
      <c r="AA16" s="1328"/>
      <c r="AB16" s="1328"/>
      <c r="AC16" s="1328"/>
      <c r="AD16" s="1329"/>
      <c r="AE16" s="1329"/>
      <c r="AF16" s="1329"/>
      <c r="AG16" s="1329"/>
      <c r="AH16" s="1330"/>
      <c r="AI16" s="1330"/>
      <c r="AJ16" s="1330"/>
      <c r="AK16" s="1330"/>
      <c r="AL16" s="1330"/>
      <c r="AM16" s="1330"/>
      <c r="AN16" s="1330"/>
      <c r="AO16" s="1330"/>
      <c r="AP16" s="1330"/>
      <c r="AQ16" s="1330"/>
      <c r="AR16" s="1330"/>
    </row>
    <row r="17" spans="1:44" ht="13">
      <c r="A17" s="2181"/>
      <c r="B17" s="1379">
        <v>1</v>
      </c>
      <c r="C17" s="1328"/>
      <c r="D17" s="1328"/>
      <c r="E17" s="1328"/>
      <c r="F17" s="1328"/>
      <c r="G17" s="1328"/>
      <c r="H17" s="1328"/>
      <c r="I17" s="1328"/>
      <c r="J17" s="1328"/>
      <c r="K17" s="1328"/>
      <c r="L17" s="1328"/>
      <c r="M17" s="1328"/>
      <c r="N17" s="1328"/>
      <c r="O17" s="1328"/>
      <c r="P17" s="1328"/>
      <c r="Q17" s="1328"/>
      <c r="R17" s="1328"/>
      <c r="S17" s="1328"/>
      <c r="T17" s="1328"/>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9"/>
    </row>
    <row r="18" spans="1:44" ht="13">
      <c r="B18" s="1379"/>
      <c r="C18" s="1379">
        <v>1</v>
      </c>
      <c r="D18" s="1379">
        <v>2</v>
      </c>
      <c r="E18" s="1379">
        <v>3</v>
      </c>
      <c r="F18" s="1379">
        <v>4</v>
      </c>
      <c r="G18" s="1379">
        <v>5</v>
      </c>
      <c r="H18" s="1379">
        <v>6</v>
      </c>
      <c r="I18" s="1379">
        <v>7</v>
      </c>
      <c r="J18" s="1379">
        <v>8</v>
      </c>
      <c r="K18" s="1379">
        <v>9</v>
      </c>
      <c r="L18" s="1379">
        <v>10</v>
      </c>
      <c r="M18" s="1379">
        <v>12</v>
      </c>
      <c r="N18" s="1379">
        <v>14</v>
      </c>
      <c r="O18" s="1379">
        <v>15</v>
      </c>
      <c r="P18" s="1379">
        <v>16</v>
      </c>
      <c r="Q18" s="1379">
        <v>18</v>
      </c>
      <c r="R18" s="1379">
        <v>20</v>
      </c>
      <c r="S18" s="1379">
        <v>21</v>
      </c>
      <c r="T18" s="1379">
        <v>24</v>
      </c>
      <c r="U18" s="1379">
        <v>25</v>
      </c>
      <c r="V18" s="1379">
        <v>27</v>
      </c>
      <c r="W18" s="1379">
        <v>28</v>
      </c>
      <c r="X18" s="1379">
        <v>30</v>
      </c>
      <c r="Y18" s="1379">
        <v>32</v>
      </c>
      <c r="Z18" s="1379">
        <v>35</v>
      </c>
      <c r="AA18" s="1379">
        <v>38</v>
      </c>
      <c r="AB18" s="1379">
        <v>40</v>
      </c>
      <c r="AC18" s="1379">
        <v>42</v>
      </c>
      <c r="AD18" s="1379">
        <v>45</v>
      </c>
      <c r="AE18" s="1379">
        <v>48</v>
      </c>
      <c r="AF18" s="1379">
        <v>49</v>
      </c>
      <c r="AG18" s="1379">
        <v>50</v>
      </c>
      <c r="AH18" s="1379">
        <v>54</v>
      </c>
      <c r="AI18" s="1379">
        <v>56</v>
      </c>
      <c r="AJ18" s="1379">
        <v>60</v>
      </c>
      <c r="AK18" s="1379">
        <v>63</v>
      </c>
      <c r="AL18" s="1379">
        <v>64</v>
      </c>
      <c r="AM18" s="1379">
        <v>70</v>
      </c>
      <c r="AN18" s="1379">
        <v>72</v>
      </c>
      <c r="AO18" s="1379">
        <v>80</v>
      </c>
      <c r="AP18" s="1379">
        <v>81</v>
      </c>
      <c r="AQ18" s="1379">
        <v>90</v>
      </c>
      <c r="AR18" s="1379">
        <v>100</v>
      </c>
    </row>
    <row r="19" spans="1:44" ht="13">
      <c r="C19" s="2182" t="s">
        <v>710</v>
      </c>
      <c r="D19" s="2182"/>
      <c r="E19" s="2182"/>
      <c r="F19" s="2182"/>
      <c r="G19" s="2182"/>
      <c r="H19" s="2182"/>
      <c r="I19" s="2182"/>
      <c r="J19" s="2182"/>
      <c r="K19" s="2182"/>
      <c r="L19" s="2182"/>
      <c r="M19" s="2182"/>
      <c r="N19" s="2182"/>
      <c r="O19" s="2182"/>
      <c r="P19" s="2182"/>
      <c r="Q19" s="2182"/>
      <c r="R19" s="2182"/>
      <c r="S19" s="2182"/>
      <c r="T19" s="2182"/>
      <c r="U19" s="2182"/>
      <c r="V19" s="2182"/>
      <c r="W19" s="2182"/>
      <c r="X19" s="2182"/>
      <c r="Y19" s="2182"/>
      <c r="Z19" s="2182"/>
      <c r="AA19" s="2182"/>
      <c r="AB19" s="2182"/>
      <c r="AC19" s="2182"/>
      <c r="AD19" s="2182"/>
      <c r="AE19" s="2182"/>
      <c r="AF19" s="2182"/>
      <c r="AG19" s="2182"/>
      <c r="AH19" s="2182"/>
      <c r="AI19" s="2182"/>
      <c r="AJ19" s="2182"/>
      <c r="AK19" s="2182"/>
      <c r="AL19" s="2182"/>
      <c r="AM19" s="2182"/>
      <c r="AN19" s="2182"/>
      <c r="AO19" s="2182"/>
      <c r="AP19" s="2182"/>
      <c r="AQ19" s="2182"/>
      <c r="AR19" s="2182"/>
    </row>
    <row r="21" spans="1:44" ht="18">
      <c r="B21" s="2902" t="s">
        <v>716</v>
      </c>
      <c r="C21" s="2902"/>
      <c r="D21" s="2902"/>
      <c r="E21" s="2902"/>
      <c r="F21" s="2902"/>
      <c r="G21" s="2902"/>
      <c r="H21" s="2902"/>
      <c r="I21" s="2902"/>
      <c r="J21" s="2902"/>
      <c r="K21" s="2902"/>
      <c r="L21" s="2902"/>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5" spans="1:44">
      <c r="A25" s="1334"/>
      <c r="B25" s="1334"/>
      <c r="C25" s="1334"/>
      <c r="D25" s="1334"/>
      <c r="E25" s="1334"/>
      <c r="F25" s="1334"/>
      <c r="G25" s="1334"/>
      <c r="H25" s="1334"/>
      <c r="I25" s="1334"/>
      <c r="J25" s="1334"/>
      <c r="K25" s="1334"/>
      <c r="L25" s="1334"/>
      <c r="M25" s="1334"/>
      <c r="N25" s="1334"/>
      <c r="O25" s="1334"/>
      <c r="P25" s="1334"/>
      <c r="Q25" s="1334"/>
      <c r="R25" s="1334"/>
      <c r="S25" s="1334"/>
      <c r="T25" s="1334"/>
      <c r="U25" s="1334"/>
      <c r="V25" s="1334"/>
      <c r="W25" s="1334"/>
      <c r="X25" s="1334"/>
      <c r="Y25" s="1334"/>
      <c r="Z25" s="1334"/>
      <c r="AA25" s="1334"/>
      <c r="AB25" s="1334"/>
      <c r="AC25" s="1334"/>
      <c r="AD25" s="1334"/>
      <c r="AE25" s="1334"/>
      <c r="AF25" s="1334"/>
      <c r="AG25" s="1334"/>
      <c r="AH25" s="1334"/>
      <c r="AI25" s="1334"/>
      <c r="AJ25" s="1334"/>
      <c r="AK25" s="1334"/>
      <c r="AL25" s="1334"/>
      <c r="AM25" s="1334"/>
      <c r="AN25" s="1334"/>
      <c r="AO25" s="1334"/>
      <c r="AP25" s="1334"/>
      <c r="AQ25" s="1334"/>
      <c r="AR25" s="1334"/>
    </row>
    <row r="27" spans="1:44" ht="20.5" thickBot="1">
      <c r="B27" s="2203" t="s">
        <v>726</v>
      </c>
      <c r="C27" s="2203"/>
      <c r="D27" s="2203"/>
      <c r="E27" s="2203"/>
      <c r="F27" s="2203"/>
      <c r="G27" s="2203"/>
      <c r="H27" s="2203"/>
      <c r="I27" s="2203"/>
      <c r="J27" s="2203"/>
      <c r="K27" s="2203"/>
      <c r="L27" s="2203"/>
      <c r="M27" s="2203"/>
      <c r="N27" s="2203"/>
      <c r="O27" s="2203"/>
      <c r="P27" s="2203"/>
      <c r="Q27" s="2203"/>
      <c r="R27" s="2203"/>
      <c r="S27" s="2203"/>
      <c r="T27" s="2203"/>
      <c r="U27" s="2203"/>
      <c r="V27" s="2203"/>
      <c r="W27" s="2203"/>
      <c r="X27" s="2203"/>
      <c r="Y27" s="2203"/>
      <c r="Z27" s="2203"/>
      <c r="AA27" s="2203"/>
      <c r="AB27" s="2203"/>
    </row>
    <row r="28" spans="1:44" ht="13" thickBot="1">
      <c r="B28" s="2197" t="s">
        <v>692</v>
      </c>
      <c r="C28" s="2198"/>
      <c r="D28" s="2199"/>
      <c r="E28" s="2178" t="s">
        <v>725</v>
      </c>
      <c r="F28" s="2179"/>
      <c r="G28" s="2179"/>
      <c r="H28" s="2179"/>
      <c r="I28" s="2178" t="s">
        <v>725</v>
      </c>
      <c r="J28" s="2179"/>
      <c r="K28" s="2179"/>
      <c r="L28" s="2179"/>
      <c r="M28" s="2178" t="s">
        <v>725</v>
      </c>
      <c r="N28" s="2179"/>
      <c r="O28" s="2179"/>
      <c r="P28" s="2179"/>
      <c r="Q28" s="2178" t="s">
        <v>725</v>
      </c>
      <c r="R28" s="2179"/>
      <c r="S28" s="2179"/>
      <c r="T28" s="2179"/>
      <c r="U28" s="2178" t="s">
        <v>725</v>
      </c>
      <c r="V28" s="2179"/>
      <c r="W28" s="2179"/>
      <c r="X28" s="2179"/>
      <c r="Y28" s="2178" t="s">
        <v>725</v>
      </c>
      <c r="Z28" s="2179"/>
      <c r="AA28" s="2179"/>
      <c r="AB28" s="2179"/>
    </row>
    <row r="29" spans="1:44" ht="13" thickBot="1">
      <c r="B29" s="2200"/>
      <c r="C29" s="2201"/>
      <c r="D29" s="2202"/>
      <c r="E29" s="2189" t="s">
        <v>739</v>
      </c>
      <c r="F29" s="2180"/>
      <c r="G29" s="2180"/>
      <c r="H29" s="2180"/>
      <c r="I29" s="2189" t="s">
        <v>740</v>
      </c>
      <c r="J29" s="2180"/>
      <c r="K29" s="2180"/>
      <c r="L29" s="2180"/>
      <c r="M29" s="2189" t="s">
        <v>741</v>
      </c>
      <c r="N29" s="2180"/>
      <c r="O29" s="2180"/>
      <c r="P29" s="2180"/>
      <c r="Q29" s="2180"/>
      <c r="R29" s="2180"/>
      <c r="S29" s="2180"/>
      <c r="T29" s="2180"/>
      <c r="U29" s="2180"/>
      <c r="V29" s="2180"/>
      <c r="W29" s="2180"/>
      <c r="X29" s="2180"/>
      <c r="Y29" s="2180"/>
      <c r="Z29" s="2180"/>
      <c r="AA29" s="2180"/>
      <c r="AB29" s="2205"/>
    </row>
    <row r="30" spans="1:44">
      <c r="B30" s="2191" t="s">
        <v>711</v>
      </c>
      <c r="C30" s="2192"/>
      <c r="D30" s="2193"/>
      <c r="E30" s="2190">
        <v>12</v>
      </c>
      <c r="F30" s="2184"/>
      <c r="G30" s="2184"/>
      <c r="H30" s="2184"/>
      <c r="I30" s="2184">
        <v>16</v>
      </c>
      <c r="J30" s="2184"/>
      <c r="K30" s="2184"/>
      <c r="L30" s="2184"/>
      <c r="M30" s="2184">
        <v>18</v>
      </c>
      <c r="N30" s="2184"/>
      <c r="O30" s="2184"/>
      <c r="P30" s="2184"/>
      <c r="Q30" s="2184"/>
      <c r="R30" s="2184"/>
      <c r="S30" s="2184"/>
      <c r="T30" s="2184"/>
      <c r="U30" s="2184"/>
      <c r="V30" s="2184"/>
      <c r="W30" s="2184"/>
      <c r="X30" s="2184"/>
      <c r="Y30" s="2184"/>
      <c r="Z30" s="2184"/>
      <c r="AA30" s="2184"/>
      <c r="AB30" s="2195"/>
    </row>
    <row r="31" spans="1:44">
      <c r="B31" s="2191" t="s">
        <v>712</v>
      </c>
      <c r="C31" s="2192"/>
      <c r="D31" s="2193"/>
      <c r="E31" s="2190">
        <v>34</v>
      </c>
      <c r="F31" s="2184"/>
      <c r="G31" s="2184"/>
      <c r="H31" s="2184"/>
      <c r="I31" s="2184">
        <v>42</v>
      </c>
      <c r="J31" s="2184"/>
      <c r="K31" s="2184"/>
      <c r="L31" s="2184"/>
      <c r="M31" s="2184">
        <v>48</v>
      </c>
      <c r="N31" s="2184"/>
      <c r="O31" s="2184"/>
      <c r="P31" s="2184"/>
      <c r="Q31" s="2184"/>
      <c r="R31" s="2184"/>
      <c r="S31" s="2184"/>
      <c r="T31" s="2184"/>
      <c r="U31" s="2184"/>
      <c r="V31" s="2184"/>
      <c r="W31" s="2184"/>
      <c r="X31" s="2184"/>
      <c r="Y31" s="2184"/>
      <c r="Z31" s="2184"/>
      <c r="AA31" s="2184"/>
      <c r="AB31" s="2195"/>
    </row>
    <row r="32" spans="1:44">
      <c r="B32" s="2191" t="s">
        <v>713</v>
      </c>
      <c r="C32" s="2192"/>
      <c r="D32" s="2193"/>
      <c r="E32" s="2190">
        <v>21</v>
      </c>
      <c r="F32" s="2184"/>
      <c r="G32" s="2184"/>
      <c r="H32" s="2184"/>
      <c r="I32" s="2184">
        <v>16</v>
      </c>
      <c r="J32" s="2184"/>
      <c r="K32" s="2184"/>
      <c r="L32" s="2184"/>
      <c r="M32" s="2184">
        <v>12</v>
      </c>
      <c r="N32" s="2184"/>
      <c r="O32" s="2184"/>
      <c r="P32" s="2184"/>
      <c r="Q32" s="2184"/>
      <c r="R32" s="2184"/>
      <c r="S32" s="2184"/>
      <c r="T32" s="2184"/>
      <c r="U32" s="2184"/>
      <c r="V32" s="2184"/>
      <c r="W32" s="2184"/>
      <c r="X32" s="2184"/>
      <c r="Y32" s="2184"/>
      <c r="Z32" s="2184"/>
      <c r="AA32" s="2184"/>
      <c r="AB32" s="2195"/>
    </row>
    <row r="33" spans="2:28">
      <c r="B33" s="2191" t="s">
        <v>714</v>
      </c>
      <c r="C33" s="2192"/>
      <c r="D33" s="2193"/>
      <c r="E33" s="2190">
        <v>16</v>
      </c>
      <c r="F33" s="2184"/>
      <c r="G33" s="2184"/>
      <c r="H33" s="2184"/>
      <c r="I33" s="2184">
        <v>12</v>
      </c>
      <c r="J33" s="2184"/>
      <c r="K33" s="2184"/>
      <c r="L33" s="2184"/>
      <c r="M33" s="2184">
        <v>9</v>
      </c>
      <c r="N33" s="2184"/>
      <c r="O33" s="2184"/>
      <c r="P33" s="2184"/>
      <c r="Q33" s="2184"/>
      <c r="R33" s="2184"/>
      <c r="S33" s="2184"/>
      <c r="T33" s="2184"/>
      <c r="U33" s="2184"/>
      <c r="V33" s="2184"/>
      <c r="W33" s="2184"/>
      <c r="X33" s="2184"/>
      <c r="Y33" s="2184"/>
      <c r="Z33" s="2184"/>
      <c r="AA33" s="2184"/>
      <c r="AB33" s="2195"/>
    </row>
    <row r="34" spans="2:28" ht="13" thickBot="1">
      <c r="B34" s="2186" t="s">
        <v>715</v>
      </c>
      <c r="C34" s="2187"/>
      <c r="D34" s="2188"/>
      <c r="E34" s="2194">
        <v>8</v>
      </c>
      <c r="F34" s="2185"/>
      <c r="G34" s="2185"/>
      <c r="H34" s="2185"/>
      <c r="I34" s="2185">
        <v>5</v>
      </c>
      <c r="J34" s="2185"/>
      <c r="K34" s="2185"/>
      <c r="L34" s="2185"/>
      <c r="M34" s="2185">
        <v>4</v>
      </c>
      <c r="N34" s="2185"/>
      <c r="O34" s="2185"/>
      <c r="P34" s="2185"/>
      <c r="Q34" s="2185"/>
      <c r="R34" s="2185"/>
      <c r="S34" s="2185"/>
      <c r="T34" s="2185"/>
      <c r="U34" s="2185"/>
      <c r="V34" s="2185"/>
      <c r="W34" s="2185"/>
      <c r="X34" s="2185"/>
      <c r="Y34" s="2185"/>
      <c r="Z34" s="2185"/>
      <c r="AA34" s="2185"/>
      <c r="AB34" s="2196"/>
    </row>
  </sheetData>
  <protectedRanges>
    <protectedRange sqref="M1:R3" name="Range3"/>
    <protectedRange sqref="D1:F3" name="Range1"/>
  </protectedRanges>
  <mergeCells count="56">
    <mergeCell ref="G1:V1"/>
    <mergeCell ref="AH1:AR1"/>
    <mergeCell ref="G3:V3"/>
    <mergeCell ref="AH3:AR3"/>
    <mergeCell ref="Y34:AB34"/>
    <mergeCell ref="U34:X34"/>
    <mergeCell ref="Y32:AB32"/>
    <mergeCell ref="U33:X33"/>
    <mergeCell ref="Y33:AB33"/>
    <mergeCell ref="U32:X32"/>
    <mergeCell ref="Y29:AB29"/>
    <mergeCell ref="Y30:AB30"/>
    <mergeCell ref="U31:X31"/>
    <mergeCell ref="Y31:AB31"/>
    <mergeCell ref="U30:X30"/>
    <mergeCell ref="B21:AR21"/>
    <mergeCell ref="B34:D34"/>
    <mergeCell ref="E34:H34"/>
    <mergeCell ref="I34:L34"/>
    <mergeCell ref="M34:P34"/>
    <mergeCell ref="Q34:T34"/>
    <mergeCell ref="B33:D33"/>
    <mergeCell ref="E33:H33"/>
    <mergeCell ref="I33:L33"/>
    <mergeCell ref="M33:P33"/>
    <mergeCell ref="Q33:T33"/>
    <mergeCell ref="B32:D32"/>
    <mergeCell ref="E32:H32"/>
    <mergeCell ref="I32:L32"/>
    <mergeCell ref="M32:P32"/>
    <mergeCell ref="Q32:T32"/>
    <mergeCell ref="B31:D31"/>
    <mergeCell ref="E31:H31"/>
    <mergeCell ref="I31:L31"/>
    <mergeCell ref="M31:P31"/>
    <mergeCell ref="Q31:T31"/>
    <mergeCell ref="B30:D30"/>
    <mergeCell ref="E30:H30"/>
    <mergeCell ref="I30:L30"/>
    <mergeCell ref="M30:P30"/>
    <mergeCell ref="Q30:T30"/>
    <mergeCell ref="A8:A17"/>
    <mergeCell ref="C19:AR19"/>
    <mergeCell ref="B27:AB27"/>
    <mergeCell ref="B28:D29"/>
    <mergeCell ref="E28:H28"/>
    <mergeCell ref="I28:L28"/>
    <mergeCell ref="M28:P28"/>
    <mergeCell ref="Q28:T28"/>
    <mergeCell ref="U28:X28"/>
    <mergeCell ref="Y28:AB28"/>
    <mergeCell ref="E29:H29"/>
    <mergeCell ref="I29:L29"/>
    <mergeCell ref="M29:P29"/>
    <mergeCell ref="Q29:T29"/>
    <mergeCell ref="U29:X29"/>
  </mergeCells>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5"/>
  <sheetViews>
    <sheetView showGridLines="0" zoomScaleNormal="100" workbookViewId="0">
      <selection activeCell="N11" sqref="N11"/>
    </sheetView>
  </sheetViews>
  <sheetFormatPr defaultColWidth="10.1796875" defaultRowHeight="10"/>
  <cols>
    <col min="1" max="1" width="8.26953125" style="1855" customWidth="1"/>
    <col min="2" max="2" width="11.453125" style="1855" customWidth="1"/>
    <col min="3" max="3" width="14.7265625" style="1855" customWidth="1"/>
    <col min="4" max="4" width="3.54296875" style="1855" customWidth="1"/>
    <col min="5" max="6" width="10.1796875" style="1855" customWidth="1"/>
    <col min="7" max="7" width="6.7265625" style="1855" customWidth="1"/>
    <col min="8" max="8" width="15" style="1855" customWidth="1"/>
    <col min="9" max="9" width="10.54296875" style="1855" customWidth="1"/>
    <col min="10" max="10" width="5.7265625" style="1855" customWidth="1"/>
    <col min="11" max="11" width="7.1796875" style="1855" customWidth="1"/>
    <col min="12" max="12" width="8.26953125" style="1855" customWidth="1"/>
    <col min="13" max="256" width="10.1796875" style="1855"/>
    <col min="257" max="257" width="8.26953125" style="1855" customWidth="1"/>
    <col min="258" max="259" width="14.7265625" style="1855" customWidth="1"/>
    <col min="260" max="260" width="3.54296875" style="1855" customWidth="1"/>
    <col min="261" max="262" width="10.1796875" style="1855" customWidth="1"/>
    <col min="263" max="263" width="6.7265625" style="1855" customWidth="1"/>
    <col min="264" max="264" width="14.7265625" style="1855" customWidth="1"/>
    <col min="265" max="265" width="11.7265625" style="1855" customWidth="1"/>
    <col min="266" max="267" width="5.7265625" style="1855" customWidth="1"/>
    <col min="268" max="512" width="10.1796875" style="1855"/>
    <col min="513" max="513" width="8.26953125" style="1855" customWidth="1"/>
    <col min="514" max="515" width="14.7265625" style="1855" customWidth="1"/>
    <col min="516" max="516" width="3.54296875" style="1855" customWidth="1"/>
    <col min="517" max="518" width="10.1796875" style="1855" customWidth="1"/>
    <col min="519" max="519" width="6.7265625" style="1855" customWidth="1"/>
    <col min="520" max="520" width="14.7265625" style="1855" customWidth="1"/>
    <col min="521" max="521" width="11.7265625" style="1855" customWidth="1"/>
    <col min="522" max="523" width="5.7265625" style="1855" customWidth="1"/>
    <col min="524" max="768" width="10.1796875" style="1855"/>
    <col min="769" max="769" width="8.26953125" style="1855" customWidth="1"/>
    <col min="770" max="771" width="14.7265625" style="1855" customWidth="1"/>
    <col min="772" max="772" width="3.54296875" style="1855" customWidth="1"/>
    <col min="773" max="774" width="10.1796875" style="1855" customWidth="1"/>
    <col min="775" max="775" width="6.7265625" style="1855" customWidth="1"/>
    <col min="776" max="776" width="14.7265625" style="1855" customWidth="1"/>
    <col min="777" max="777" width="11.7265625" style="1855" customWidth="1"/>
    <col min="778" max="779" width="5.7265625" style="1855" customWidth="1"/>
    <col min="780" max="1024" width="10.1796875" style="1855"/>
    <col min="1025" max="1025" width="8.26953125" style="1855" customWidth="1"/>
    <col min="1026" max="1027" width="14.7265625" style="1855" customWidth="1"/>
    <col min="1028" max="1028" width="3.54296875" style="1855" customWidth="1"/>
    <col min="1029" max="1030" width="10.1796875" style="1855" customWidth="1"/>
    <col min="1031" max="1031" width="6.7265625" style="1855" customWidth="1"/>
    <col min="1032" max="1032" width="14.7265625" style="1855" customWidth="1"/>
    <col min="1033" max="1033" width="11.7265625" style="1855" customWidth="1"/>
    <col min="1034" max="1035" width="5.7265625" style="1855" customWidth="1"/>
    <col min="1036" max="1280" width="10.1796875" style="1855"/>
    <col min="1281" max="1281" width="8.26953125" style="1855" customWidth="1"/>
    <col min="1282" max="1283" width="14.7265625" style="1855" customWidth="1"/>
    <col min="1284" max="1284" width="3.54296875" style="1855" customWidth="1"/>
    <col min="1285" max="1286" width="10.1796875" style="1855" customWidth="1"/>
    <col min="1287" max="1287" width="6.7265625" style="1855" customWidth="1"/>
    <col min="1288" max="1288" width="14.7265625" style="1855" customWidth="1"/>
    <col min="1289" max="1289" width="11.7265625" style="1855" customWidth="1"/>
    <col min="1290" max="1291" width="5.7265625" style="1855" customWidth="1"/>
    <col min="1292" max="1536" width="10.1796875" style="1855"/>
    <col min="1537" max="1537" width="8.26953125" style="1855" customWidth="1"/>
    <col min="1538" max="1539" width="14.7265625" style="1855" customWidth="1"/>
    <col min="1540" max="1540" width="3.54296875" style="1855" customWidth="1"/>
    <col min="1541" max="1542" width="10.1796875" style="1855" customWidth="1"/>
    <col min="1543" max="1543" width="6.7265625" style="1855" customWidth="1"/>
    <col min="1544" max="1544" width="14.7265625" style="1855" customWidth="1"/>
    <col min="1545" max="1545" width="11.7265625" style="1855" customWidth="1"/>
    <col min="1546" max="1547" width="5.7265625" style="1855" customWidth="1"/>
    <col min="1548" max="1792" width="10.1796875" style="1855"/>
    <col min="1793" max="1793" width="8.26953125" style="1855" customWidth="1"/>
    <col min="1794" max="1795" width="14.7265625" style="1855" customWidth="1"/>
    <col min="1796" max="1796" width="3.54296875" style="1855" customWidth="1"/>
    <col min="1797" max="1798" width="10.1796875" style="1855" customWidth="1"/>
    <col min="1799" max="1799" width="6.7265625" style="1855" customWidth="1"/>
    <col min="1800" max="1800" width="14.7265625" style="1855" customWidth="1"/>
    <col min="1801" max="1801" width="11.7265625" style="1855" customWidth="1"/>
    <col min="1802" max="1803" width="5.7265625" style="1855" customWidth="1"/>
    <col min="1804" max="2048" width="10.1796875" style="1855"/>
    <col min="2049" max="2049" width="8.26953125" style="1855" customWidth="1"/>
    <col min="2050" max="2051" width="14.7265625" style="1855" customWidth="1"/>
    <col min="2052" max="2052" width="3.54296875" style="1855" customWidth="1"/>
    <col min="2053" max="2054" width="10.1796875" style="1855" customWidth="1"/>
    <col min="2055" max="2055" width="6.7265625" style="1855" customWidth="1"/>
    <col min="2056" max="2056" width="14.7265625" style="1855" customWidth="1"/>
    <col min="2057" max="2057" width="11.7265625" style="1855" customWidth="1"/>
    <col min="2058" max="2059" width="5.7265625" style="1855" customWidth="1"/>
    <col min="2060" max="2304" width="10.1796875" style="1855"/>
    <col min="2305" max="2305" width="8.26953125" style="1855" customWidth="1"/>
    <col min="2306" max="2307" width="14.7265625" style="1855" customWidth="1"/>
    <col min="2308" max="2308" width="3.54296875" style="1855" customWidth="1"/>
    <col min="2309" max="2310" width="10.1796875" style="1855" customWidth="1"/>
    <col min="2311" max="2311" width="6.7265625" style="1855" customWidth="1"/>
    <col min="2312" max="2312" width="14.7265625" style="1855" customWidth="1"/>
    <col min="2313" max="2313" width="11.7265625" style="1855" customWidth="1"/>
    <col min="2314" max="2315" width="5.7265625" style="1855" customWidth="1"/>
    <col min="2316" max="2560" width="10.1796875" style="1855"/>
    <col min="2561" max="2561" width="8.26953125" style="1855" customWidth="1"/>
    <col min="2562" max="2563" width="14.7265625" style="1855" customWidth="1"/>
    <col min="2564" max="2564" width="3.54296875" style="1855" customWidth="1"/>
    <col min="2565" max="2566" width="10.1796875" style="1855" customWidth="1"/>
    <col min="2567" max="2567" width="6.7265625" style="1855" customWidth="1"/>
    <col min="2568" max="2568" width="14.7265625" style="1855" customWidth="1"/>
    <col min="2569" max="2569" width="11.7265625" style="1855" customWidth="1"/>
    <col min="2570" max="2571" width="5.7265625" style="1855" customWidth="1"/>
    <col min="2572" max="2816" width="10.1796875" style="1855"/>
    <col min="2817" max="2817" width="8.26953125" style="1855" customWidth="1"/>
    <col min="2818" max="2819" width="14.7265625" style="1855" customWidth="1"/>
    <col min="2820" max="2820" width="3.54296875" style="1855" customWidth="1"/>
    <col min="2821" max="2822" width="10.1796875" style="1855" customWidth="1"/>
    <col min="2823" max="2823" width="6.7265625" style="1855" customWidth="1"/>
    <col min="2824" max="2824" width="14.7265625" style="1855" customWidth="1"/>
    <col min="2825" max="2825" width="11.7265625" style="1855" customWidth="1"/>
    <col min="2826" max="2827" width="5.7265625" style="1855" customWidth="1"/>
    <col min="2828" max="3072" width="10.1796875" style="1855"/>
    <col min="3073" max="3073" width="8.26953125" style="1855" customWidth="1"/>
    <col min="3074" max="3075" width="14.7265625" style="1855" customWidth="1"/>
    <col min="3076" max="3076" width="3.54296875" style="1855" customWidth="1"/>
    <col min="3077" max="3078" width="10.1796875" style="1855" customWidth="1"/>
    <col min="3079" max="3079" width="6.7265625" style="1855" customWidth="1"/>
    <col min="3080" max="3080" width="14.7265625" style="1855" customWidth="1"/>
    <col min="3081" max="3081" width="11.7265625" style="1855" customWidth="1"/>
    <col min="3082" max="3083" width="5.7265625" style="1855" customWidth="1"/>
    <col min="3084" max="3328" width="10.1796875" style="1855"/>
    <col min="3329" max="3329" width="8.26953125" style="1855" customWidth="1"/>
    <col min="3330" max="3331" width="14.7265625" style="1855" customWidth="1"/>
    <col min="3332" max="3332" width="3.54296875" style="1855" customWidth="1"/>
    <col min="3333" max="3334" width="10.1796875" style="1855" customWidth="1"/>
    <col min="3335" max="3335" width="6.7265625" style="1855" customWidth="1"/>
    <col min="3336" max="3336" width="14.7265625" style="1855" customWidth="1"/>
    <col min="3337" max="3337" width="11.7265625" style="1855" customWidth="1"/>
    <col min="3338" max="3339" width="5.7265625" style="1855" customWidth="1"/>
    <col min="3340" max="3584" width="10.1796875" style="1855"/>
    <col min="3585" max="3585" width="8.26953125" style="1855" customWidth="1"/>
    <col min="3586" max="3587" width="14.7265625" style="1855" customWidth="1"/>
    <col min="3588" max="3588" width="3.54296875" style="1855" customWidth="1"/>
    <col min="3589" max="3590" width="10.1796875" style="1855" customWidth="1"/>
    <col min="3591" max="3591" width="6.7265625" style="1855" customWidth="1"/>
    <col min="3592" max="3592" width="14.7265625" style="1855" customWidth="1"/>
    <col min="3593" max="3593" width="11.7265625" style="1855" customWidth="1"/>
    <col min="3594" max="3595" width="5.7265625" style="1855" customWidth="1"/>
    <col min="3596" max="3840" width="10.1796875" style="1855"/>
    <col min="3841" max="3841" width="8.26953125" style="1855" customWidth="1"/>
    <col min="3842" max="3843" width="14.7265625" style="1855" customWidth="1"/>
    <col min="3844" max="3844" width="3.54296875" style="1855" customWidth="1"/>
    <col min="3845" max="3846" width="10.1796875" style="1855" customWidth="1"/>
    <col min="3847" max="3847" width="6.7265625" style="1855" customWidth="1"/>
    <col min="3848" max="3848" width="14.7265625" style="1855" customWidth="1"/>
    <col min="3849" max="3849" width="11.7265625" style="1855" customWidth="1"/>
    <col min="3850" max="3851" width="5.7265625" style="1855" customWidth="1"/>
    <col min="3852" max="4096" width="10.1796875" style="1855"/>
    <col min="4097" max="4097" width="8.26953125" style="1855" customWidth="1"/>
    <col min="4098" max="4099" width="14.7265625" style="1855" customWidth="1"/>
    <col min="4100" max="4100" width="3.54296875" style="1855" customWidth="1"/>
    <col min="4101" max="4102" width="10.1796875" style="1855" customWidth="1"/>
    <col min="4103" max="4103" width="6.7265625" style="1855" customWidth="1"/>
    <col min="4104" max="4104" width="14.7265625" style="1855" customWidth="1"/>
    <col min="4105" max="4105" width="11.7265625" style="1855" customWidth="1"/>
    <col min="4106" max="4107" width="5.7265625" style="1855" customWidth="1"/>
    <col min="4108" max="4352" width="10.1796875" style="1855"/>
    <col min="4353" max="4353" width="8.26953125" style="1855" customWidth="1"/>
    <col min="4354" max="4355" width="14.7265625" style="1855" customWidth="1"/>
    <col min="4356" max="4356" width="3.54296875" style="1855" customWidth="1"/>
    <col min="4357" max="4358" width="10.1796875" style="1855" customWidth="1"/>
    <col min="4359" max="4359" width="6.7265625" style="1855" customWidth="1"/>
    <col min="4360" max="4360" width="14.7265625" style="1855" customWidth="1"/>
    <col min="4361" max="4361" width="11.7265625" style="1855" customWidth="1"/>
    <col min="4362" max="4363" width="5.7265625" style="1855" customWidth="1"/>
    <col min="4364" max="4608" width="10.1796875" style="1855"/>
    <col min="4609" max="4609" width="8.26953125" style="1855" customWidth="1"/>
    <col min="4610" max="4611" width="14.7265625" style="1855" customWidth="1"/>
    <col min="4612" max="4612" width="3.54296875" style="1855" customWidth="1"/>
    <col min="4613" max="4614" width="10.1796875" style="1855" customWidth="1"/>
    <col min="4615" max="4615" width="6.7265625" style="1855" customWidth="1"/>
    <col min="4616" max="4616" width="14.7265625" style="1855" customWidth="1"/>
    <col min="4617" max="4617" width="11.7265625" style="1855" customWidth="1"/>
    <col min="4618" max="4619" width="5.7265625" style="1855" customWidth="1"/>
    <col min="4620" max="4864" width="10.1796875" style="1855"/>
    <col min="4865" max="4865" width="8.26953125" style="1855" customWidth="1"/>
    <col min="4866" max="4867" width="14.7265625" style="1855" customWidth="1"/>
    <col min="4868" max="4868" width="3.54296875" style="1855" customWidth="1"/>
    <col min="4869" max="4870" width="10.1796875" style="1855" customWidth="1"/>
    <col min="4871" max="4871" width="6.7265625" style="1855" customWidth="1"/>
    <col min="4872" max="4872" width="14.7265625" style="1855" customWidth="1"/>
    <col min="4873" max="4873" width="11.7265625" style="1855" customWidth="1"/>
    <col min="4874" max="4875" width="5.7265625" style="1855" customWidth="1"/>
    <col min="4876" max="5120" width="10.1796875" style="1855"/>
    <col min="5121" max="5121" width="8.26953125" style="1855" customWidth="1"/>
    <col min="5122" max="5123" width="14.7265625" style="1855" customWidth="1"/>
    <col min="5124" max="5124" width="3.54296875" style="1855" customWidth="1"/>
    <col min="5125" max="5126" width="10.1796875" style="1855" customWidth="1"/>
    <col min="5127" max="5127" width="6.7265625" style="1855" customWidth="1"/>
    <col min="5128" max="5128" width="14.7265625" style="1855" customWidth="1"/>
    <col min="5129" max="5129" width="11.7265625" style="1855" customWidth="1"/>
    <col min="5130" max="5131" width="5.7265625" style="1855" customWidth="1"/>
    <col min="5132" max="5376" width="10.1796875" style="1855"/>
    <col min="5377" max="5377" width="8.26953125" style="1855" customWidth="1"/>
    <col min="5378" max="5379" width="14.7265625" style="1855" customWidth="1"/>
    <col min="5380" max="5380" width="3.54296875" style="1855" customWidth="1"/>
    <col min="5381" max="5382" width="10.1796875" style="1855" customWidth="1"/>
    <col min="5383" max="5383" width="6.7265625" style="1855" customWidth="1"/>
    <col min="5384" max="5384" width="14.7265625" style="1855" customWidth="1"/>
    <col min="5385" max="5385" width="11.7265625" style="1855" customWidth="1"/>
    <col min="5386" max="5387" width="5.7265625" style="1855" customWidth="1"/>
    <col min="5388" max="5632" width="10.1796875" style="1855"/>
    <col min="5633" max="5633" width="8.26953125" style="1855" customWidth="1"/>
    <col min="5634" max="5635" width="14.7265625" style="1855" customWidth="1"/>
    <col min="5636" max="5636" width="3.54296875" style="1855" customWidth="1"/>
    <col min="5637" max="5638" width="10.1796875" style="1855" customWidth="1"/>
    <col min="5639" max="5639" width="6.7265625" style="1855" customWidth="1"/>
    <col min="5640" max="5640" width="14.7265625" style="1855" customWidth="1"/>
    <col min="5641" max="5641" width="11.7265625" style="1855" customWidth="1"/>
    <col min="5642" max="5643" width="5.7265625" style="1855" customWidth="1"/>
    <col min="5644" max="5888" width="10.1796875" style="1855"/>
    <col min="5889" max="5889" width="8.26953125" style="1855" customWidth="1"/>
    <col min="5890" max="5891" width="14.7265625" style="1855" customWidth="1"/>
    <col min="5892" max="5892" width="3.54296875" style="1855" customWidth="1"/>
    <col min="5893" max="5894" width="10.1796875" style="1855" customWidth="1"/>
    <col min="5895" max="5895" width="6.7265625" style="1855" customWidth="1"/>
    <col min="5896" max="5896" width="14.7265625" style="1855" customWidth="1"/>
    <col min="5897" max="5897" width="11.7265625" style="1855" customWidth="1"/>
    <col min="5898" max="5899" width="5.7265625" style="1855" customWidth="1"/>
    <col min="5900" max="6144" width="10.1796875" style="1855"/>
    <col min="6145" max="6145" width="8.26953125" style="1855" customWidth="1"/>
    <col min="6146" max="6147" width="14.7265625" style="1855" customWidth="1"/>
    <col min="6148" max="6148" width="3.54296875" style="1855" customWidth="1"/>
    <col min="6149" max="6150" width="10.1796875" style="1855" customWidth="1"/>
    <col min="6151" max="6151" width="6.7265625" style="1855" customWidth="1"/>
    <col min="6152" max="6152" width="14.7265625" style="1855" customWidth="1"/>
    <col min="6153" max="6153" width="11.7265625" style="1855" customWidth="1"/>
    <col min="6154" max="6155" width="5.7265625" style="1855" customWidth="1"/>
    <col min="6156" max="6400" width="10.1796875" style="1855"/>
    <col min="6401" max="6401" width="8.26953125" style="1855" customWidth="1"/>
    <col min="6402" max="6403" width="14.7265625" style="1855" customWidth="1"/>
    <col min="6404" max="6404" width="3.54296875" style="1855" customWidth="1"/>
    <col min="6405" max="6406" width="10.1796875" style="1855" customWidth="1"/>
    <col min="6407" max="6407" width="6.7265625" style="1855" customWidth="1"/>
    <col min="6408" max="6408" width="14.7265625" style="1855" customWidth="1"/>
    <col min="6409" max="6409" width="11.7265625" style="1855" customWidth="1"/>
    <col min="6410" max="6411" width="5.7265625" style="1855" customWidth="1"/>
    <col min="6412" max="6656" width="10.1796875" style="1855"/>
    <col min="6657" max="6657" width="8.26953125" style="1855" customWidth="1"/>
    <col min="6658" max="6659" width="14.7265625" style="1855" customWidth="1"/>
    <col min="6660" max="6660" width="3.54296875" style="1855" customWidth="1"/>
    <col min="6661" max="6662" width="10.1796875" style="1855" customWidth="1"/>
    <col min="6663" max="6663" width="6.7265625" style="1855" customWidth="1"/>
    <col min="6664" max="6664" width="14.7265625" style="1855" customWidth="1"/>
    <col min="6665" max="6665" width="11.7265625" style="1855" customWidth="1"/>
    <col min="6666" max="6667" width="5.7265625" style="1855" customWidth="1"/>
    <col min="6668" max="6912" width="10.1796875" style="1855"/>
    <col min="6913" max="6913" width="8.26953125" style="1855" customWidth="1"/>
    <col min="6914" max="6915" width="14.7265625" style="1855" customWidth="1"/>
    <col min="6916" max="6916" width="3.54296875" style="1855" customWidth="1"/>
    <col min="6917" max="6918" width="10.1796875" style="1855" customWidth="1"/>
    <col min="6919" max="6919" width="6.7265625" style="1855" customWidth="1"/>
    <col min="6920" max="6920" width="14.7265625" style="1855" customWidth="1"/>
    <col min="6921" max="6921" width="11.7265625" style="1855" customWidth="1"/>
    <col min="6922" max="6923" width="5.7265625" style="1855" customWidth="1"/>
    <col min="6924" max="7168" width="10.1796875" style="1855"/>
    <col min="7169" max="7169" width="8.26953125" style="1855" customWidth="1"/>
    <col min="7170" max="7171" width="14.7265625" style="1855" customWidth="1"/>
    <col min="7172" max="7172" width="3.54296875" style="1855" customWidth="1"/>
    <col min="7173" max="7174" width="10.1796875" style="1855" customWidth="1"/>
    <col min="7175" max="7175" width="6.7265625" style="1855" customWidth="1"/>
    <col min="7176" max="7176" width="14.7265625" style="1855" customWidth="1"/>
    <col min="7177" max="7177" width="11.7265625" style="1855" customWidth="1"/>
    <col min="7178" max="7179" width="5.7265625" style="1855" customWidth="1"/>
    <col min="7180" max="7424" width="10.1796875" style="1855"/>
    <col min="7425" max="7425" width="8.26953125" style="1855" customWidth="1"/>
    <col min="7426" max="7427" width="14.7265625" style="1855" customWidth="1"/>
    <col min="7428" max="7428" width="3.54296875" style="1855" customWidth="1"/>
    <col min="7429" max="7430" width="10.1796875" style="1855" customWidth="1"/>
    <col min="7431" max="7431" width="6.7265625" style="1855" customWidth="1"/>
    <col min="7432" max="7432" width="14.7265625" style="1855" customWidth="1"/>
    <col min="7433" max="7433" width="11.7265625" style="1855" customWidth="1"/>
    <col min="7434" max="7435" width="5.7265625" style="1855" customWidth="1"/>
    <col min="7436" max="7680" width="10.1796875" style="1855"/>
    <col min="7681" max="7681" width="8.26953125" style="1855" customWidth="1"/>
    <col min="7682" max="7683" width="14.7265625" style="1855" customWidth="1"/>
    <col min="7684" max="7684" width="3.54296875" style="1855" customWidth="1"/>
    <col min="7685" max="7686" width="10.1796875" style="1855" customWidth="1"/>
    <col min="7687" max="7687" width="6.7265625" style="1855" customWidth="1"/>
    <col min="7688" max="7688" width="14.7265625" style="1855" customWidth="1"/>
    <col min="7689" max="7689" width="11.7265625" style="1855" customWidth="1"/>
    <col min="7690" max="7691" width="5.7265625" style="1855" customWidth="1"/>
    <col min="7692" max="7936" width="10.1796875" style="1855"/>
    <col min="7937" max="7937" width="8.26953125" style="1855" customWidth="1"/>
    <col min="7938" max="7939" width="14.7265625" style="1855" customWidth="1"/>
    <col min="7940" max="7940" width="3.54296875" style="1855" customWidth="1"/>
    <col min="7941" max="7942" width="10.1796875" style="1855" customWidth="1"/>
    <col min="7943" max="7943" width="6.7265625" style="1855" customWidth="1"/>
    <col min="7944" max="7944" width="14.7265625" style="1855" customWidth="1"/>
    <col min="7945" max="7945" width="11.7265625" style="1855" customWidth="1"/>
    <col min="7946" max="7947" width="5.7265625" style="1855" customWidth="1"/>
    <col min="7948" max="8192" width="10.1796875" style="1855"/>
    <col min="8193" max="8193" width="8.26953125" style="1855" customWidth="1"/>
    <col min="8194" max="8195" width="14.7265625" style="1855" customWidth="1"/>
    <col min="8196" max="8196" width="3.54296875" style="1855" customWidth="1"/>
    <col min="8197" max="8198" width="10.1796875" style="1855" customWidth="1"/>
    <col min="8199" max="8199" width="6.7265625" style="1855" customWidth="1"/>
    <col min="8200" max="8200" width="14.7265625" style="1855" customWidth="1"/>
    <col min="8201" max="8201" width="11.7265625" style="1855" customWidth="1"/>
    <col min="8202" max="8203" width="5.7265625" style="1855" customWidth="1"/>
    <col min="8204" max="8448" width="10.1796875" style="1855"/>
    <col min="8449" max="8449" width="8.26953125" style="1855" customWidth="1"/>
    <col min="8450" max="8451" width="14.7265625" style="1855" customWidth="1"/>
    <col min="8452" max="8452" width="3.54296875" style="1855" customWidth="1"/>
    <col min="8453" max="8454" width="10.1796875" style="1855" customWidth="1"/>
    <col min="8455" max="8455" width="6.7265625" style="1855" customWidth="1"/>
    <col min="8456" max="8456" width="14.7265625" style="1855" customWidth="1"/>
    <col min="8457" max="8457" width="11.7265625" style="1855" customWidth="1"/>
    <col min="8458" max="8459" width="5.7265625" style="1855" customWidth="1"/>
    <col min="8460" max="8704" width="10.1796875" style="1855"/>
    <col min="8705" max="8705" width="8.26953125" style="1855" customWidth="1"/>
    <col min="8706" max="8707" width="14.7265625" style="1855" customWidth="1"/>
    <col min="8708" max="8708" width="3.54296875" style="1855" customWidth="1"/>
    <col min="8709" max="8710" width="10.1796875" style="1855" customWidth="1"/>
    <col min="8711" max="8711" width="6.7265625" style="1855" customWidth="1"/>
    <col min="8712" max="8712" width="14.7265625" style="1855" customWidth="1"/>
    <col min="8713" max="8713" width="11.7265625" style="1855" customWidth="1"/>
    <col min="8714" max="8715" width="5.7265625" style="1855" customWidth="1"/>
    <col min="8716" max="8960" width="10.1796875" style="1855"/>
    <col min="8961" max="8961" width="8.26953125" style="1855" customWidth="1"/>
    <col min="8962" max="8963" width="14.7265625" style="1855" customWidth="1"/>
    <col min="8964" max="8964" width="3.54296875" style="1855" customWidth="1"/>
    <col min="8965" max="8966" width="10.1796875" style="1855" customWidth="1"/>
    <col min="8967" max="8967" width="6.7265625" style="1855" customWidth="1"/>
    <col min="8968" max="8968" width="14.7265625" style="1855" customWidth="1"/>
    <col min="8969" max="8969" width="11.7265625" style="1855" customWidth="1"/>
    <col min="8970" max="8971" width="5.7265625" style="1855" customWidth="1"/>
    <col min="8972" max="9216" width="10.1796875" style="1855"/>
    <col min="9217" max="9217" width="8.26953125" style="1855" customWidth="1"/>
    <col min="9218" max="9219" width="14.7265625" style="1855" customWidth="1"/>
    <col min="9220" max="9220" width="3.54296875" style="1855" customWidth="1"/>
    <col min="9221" max="9222" width="10.1796875" style="1855" customWidth="1"/>
    <col min="9223" max="9223" width="6.7265625" style="1855" customWidth="1"/>
    <col min="9224" max="9224" width="14.7265625" style="1855" customWidth="1"/>
    <col min="9225" max="9225" width="11.7265625" style="1855" customWidth="1"/>
    <col min="9226" max="9227" width="5.7265625" style="1855" customWidth="1"/>
    <col min="9228" max="9472" width="10.1796875" style="1855"/>
    <col min="9473" max="9473" width="8.26953125" style="1855" customWidth="1"/>
    <col min="9474" max="9475" width="14.7265625" style="1855" customWidth="1"/>
    <col min="9476" max="9476" width="3.54296875" style="1855" customWidth="1"/>
    <col min="9477" max="9478" width="10.1796875" style="1855" customWidth="1"/>
    <col min="9479" max="9479" width="6.7265625" style="1855" customWidth="1"/>
    <col min="9480" max="9480" width="14.7265625" style="1855" customWidth="1"/>
    <col min="9481" max="9481" width="11.7265625" style="1855" customWidth="1"/>
    <col min="9482" max="9483" width="5.7265625" style="1855" customWidth="1"/>
    <col min="9484" max="9728" width="10.1796875" style="1855"/>
    <col min="9729" max="9729" width="8.26953125" style="1855" customWidth="1"/>
    <col min="9730" max="9731" width="14.7265625" style="1855" customWidth="1"/>
    <col min="9732" max="9732" width="3.54296875" style="1855" customWidth="1"/>
    <col min="9733" max="9734" width="10.1796875" style="1855" customWidth="1"/>
    <col min="9735" max="9735" width="6.7265625" style="1855" customWidth="1"/>
    <col min="9736" max="9736" width="14.7265625" style="1855" customWidth="1"/>
    <col min="9737" max="9737" width="11.7265625" style="1855" customWidth="1"/>
    <col min="9738" max="9739" width="5.7265625" style="1855" customWidth="1"/>
    <col min="9740" max="9984" width="10.1796875" style="1855"/>
    <col min="9985" max="9985" width="8.26953125" style="1855" customWidth="1"/>
    <col min="9986" max="9987" width="14.7265625" style="1855" customWidth="1"/>
    <col min="9988" max="9988" width="3.54296875" style="1855" customWidth="1"/>
    <col min="9989" max="9990" width="10.1796875" style="1855" customWidth="1"/>
    <col min="9991" max="9991" width="6.7265625" style="1855" customWidth="1"/>
    <col min="9992" max="9992" width="14.7265625" style="1855" customWidth="1"/>
    <col min="9993" max="9993" width="11.7265625" style="1855" customWidth="1"/>
    <col min="9994" max="9995" width="5.7265625" style="1855" customWidth="1"/>
    <col min="9996" max="10240" width="10.1796875" style="1855"/>
    <col min="10241" max="10241" width="8.26953125" style="1855" customWidth="1"/>
    <col min="10242" max="10243" width="14.7265625" style="1855" customWidth="1"/>
    <col min="10244" max="10244" width="3.54296875" style="1855" customWidth="1"/>
    <col min="10245" max="10246" width="10.1796875" style="1855" customWidth="1"/>
    <col min="10247" max="10247" width="6.7265625" style="1855" customWidth="1"/>
    <col min="10248" max="10248" width="14.7265625" style="1855" customWidth="1"/>
    <col min="10249" max="10249" width="11.7265625" style="1855" customWidth="1"/>
    <col min="10250" max="10251" width="5.7265625" style="1855" customWidth="1"/>
    <col min="10252" max="10496" width="10.1796875" style="1855"/>
    <col min="10497" max="10497" width="8.26953125" style="1855" customWidth="1"/>
    <col min="10498" max="10499" width="14.7265625" style="1855" customWidth="1"/>
    <col min="10500" max="10500" width="3.54296875" style="1855" customWidth="1"/>
    <col min="10501" max="10502" width="10.1796875" style="1855" customWidth="1"/>
    <col min="10503" max="10503" width="6.7265625" style="1855" customWidth="1"/>
    <col min="10504" max="10504" width="14.7265625" style="1855" customWidth="1"/>
    <col min="10505" max="10505" width="11.7265625" style="1855" customWidth="1"/>
    <col min="10506" max="10507" width="5.7265625" style="1855" customWidth="1"/>
    <col min="10508" max="10752" width="10.1796875" style="1855"/>
    <col min="10753" max="10753" width="8.26953125" style="1855" customWidth="1"/>
    <col min="10754" max="10755" width="14.7265625" style="1855" customWidth="1"/>
    <col min="10756" max="10756" width="3.54296875" style="1855" customWidth="1"/>
    <col min="10757" max="10758" width="10.1796875" style="1855" customWidth="1"/>
    <col min="10759" max="10759" width="6.7265625" style="1855" customWidth="1"/>
    <col min="10760" max="10760" width="14.7265625" style="1855" customWidth="1"/>
    <col min="10761" max="10761" width="11.7265625" style="1855" customWidth="1"/>
    <col min="10762" max="10763" width="5.7265625" style="1855" customWidth="1"/>
    <col min="10764" max="11008" width="10.1796875" style="1855"/>
    <col min="11009" max="11009" width="8.26953125" style="1855" customWidth="1"/>
    <col min="11010" max="11011" width="14.7265625" style="1855" customWidth="1"/>
    <col min="11012" max="11012" width="3.54296875" style="1855" customWidth="1"/>
    <col min="11013" max="11014" width="10.1796875" style="1855" customWidth="1"/>
    <col min="11015" max="11015" width="6.7265625" style="1855" customWidth="1"/>
    <col min="11016" max="11016" width="14.7265625" style="1855" customWidth="1"/>
    <col min="11017" max="11017" width="11.7265625" style="1855" customWidth="1"/>
    <col min="11018" max="11019" width="5.7265625" style="1855" customWidth="1"/>
    <col min="11020" max="11264" width="10.1796875" style="1855"/>
    <col min="11265" max="11265" width="8.26953125" style="1855" customWidth="1"/>
    <col min="11266" max="11267" width="14.7265625" style="1855" customWidth="1"/>
    <col min="11268" max="11268" width="3.54296875" style="1855" customWidth="1"/>
    <col min="11269" max="11270" width="10.1796875" style="1855" customWidth="1"/>
    <col min="11271" max="11271" width="6.7265625" style="1855" customWidth="1"/>
    <col min="11272" max="11272" width="14.7265625" style="1855" customWidth="1"/>
    <col min="11273" max="11273" width="11.7265625" style="1855" customWidth="1"/>
    <col min="11274" max="11275" width="5.7265625" style="1855" customWidth="1"/>
    <col min="11276" max="11520" width="10.1796875" style="1855"/>
    <col min="11521" max="11521" width="8.26953125" style="1855" customWidth="1"/>
    <col min="11522" max="11523" width="14.7265625" style="1855" customWidth="1"/>
    <col min="11524" max="11524" width="3.54296875" style="1855" customWidth="1"/>
    <col min="11525" max="11526" width="10.1796875" style="1855" customWidth="1"/>
    <col min="11527" max="11527" width="6.7265625" style="1855" customWidth="1"/>
    <col min="11528" max="11528" width="14.7265625" style="1855" customWidth="1"/>
    <col min="11529" max="11529" width="11.7265625" style="1855" customWidth="1"/>
    <col min="11530" max="11531" width="5.7265625" style="1855" customWidth="1"/>
    <col min="11532" max="11776" width="10.1796875" style="1855"/>
    <col min="11777" max="11777" width="8.26953125" style="1855" customWidth="1"/>
    <col min="11778" max="11779" width="14.7265625" style="1855" customWidth="1"/>
    <col min="11780" max="11780" width="3.54296875" style="1855" customWidth="1"/>
    <col min="11781" max="11782" width="10.1796875" style="1855" customWidth="1"/>
    <col min="11783" max="11783" width="6.7265625" style="1855" customWidth="1"/>
    <col min="11784" max="11784" width="14.7265625" style="1855" customWidth="1"/>
    <col min="11785" max="11785" width="11.7265625" style="1855" customWidth="1"/>
    <col min="11786" max="11787" width="5.7265625" style="1855" customWidth="1"/>
    <col min="11788" max="12032" width="10.1796875" style="1855"/>
    <col min="12033" max="12033" width="8.26953125" style="1855" customWidth="1"/>
    <col min="12034" max="12035" width="14.7265625" style="1855" customWidth="1"/>
    <col min="12036" max="12036" width="3.54296875" style="1855" customWidth="1"/>
    <col min="12037" max="12038" width="10.1796875" style="1855" customWidth="1"/>
    <col min="12039" max="12039" width="6.7265625" style="1855" customWidth="1"/>
    <col min="12040" max="12040" width="14.7265625" style="1855" customWidth="1"/>
    <col min="12041" max="12041" width="11.7265625" style="1855" customWidth="1"/>
    <col min="12042" max="12043" width="5.7265625" style="1855" customWidth="1"/>
    <col min="12044" max="12288" width="10.1796875" style="1855"/>
    <col min="12289" max="12289" width="8.26953125" style="1855" customWidth="1"/>
    <col min="12290" max="12291" width="14.7265625" style="1855" customWidth="1"/>
    <col min="12292" max="12292" width="3.54296875" style="1855" customWidth="1"/>
    <col min="12293" max="12294" width="10.1796875" style="1855" customWidth="1"/>
    <col min="12295" max="12295" width="6.7265625" style="1855" customWidth="1"/>
    <col min="12296" max="12296" width="14.7265625" style="1855" customWidth="1"/>
    <col min="12297" max="12297" width="11.7265625" style="1855" customWidth="1"/>
    <col min="12298" max="12299" width="5.7265625" style="1855" customWidth="1"/>
    <col min="12300" max="12544" width="10.1796875" style="1855"/>
    <col min="12545" max="12545" width="8.26953125" style="1855" customWidth="1"/>
    <col min="12546" max="12547" width="14.7265625" style="1855" customWidth="1"/>
    <col min="12548" max="12548" width="3.54296875" style="1855" customWidth="1"/>
    <col min="12549" max="12550" width="10.1796875" style="1855" customWidth="1"/>
    <col min="12551" max="12551" width="6.7265625" style="1855" customWidth="1"/>
    <col min="12552" max="12552" width="14.7265625" style="1855" customWidth="1"/>
    <col min="12553" max="12553" width="11.7265625" style="1855" customWidth="1"/>
    <col min="12554" max="12555" width="5.7265625" style="1855" customWidth="1"/>
    <col min="12556" max="12800" width="10.1796875" style="1855"/>
    <col min="12801" max="12801" width="8.26953125" style="1855" customWidth="1"/>
    <col min="12802" max="12803" width="14.7265625" style="1855" customWidth="1"/>
    <col min="12804" max="12804" width="3.54296875" style="1855" customWidth="1"/>
    <col min="12805" max="12806" width="10.1796875" style="1855" customWidth="1"/>
    <col min="12807" max="12807" width="6.7265625" style="1855" customWidth="1"/>
    <col min="12808" max="12808" width="14.7265625" style="1855" customWidth="1"/>
    <col min="12809" max="12809" width="11.7265625" style="1855" customWidth="1"/>
    <col min="12810" max="12811" width="5.7265625" style="1855" customWidth="1"/>
    <col min="12812" max="13056" width="10.1796875" style="1855"/>
    <col min="13057" max="13057" width="8.26953125" style="1855" customWidth="1"/>
    <col min="13058" max="13059" width="14.7265625" style="1855" customWidth="1"/>
    <col min="13060" max="13060" width="3.54296875" style="1855" customWidth="1"/>
    <col min="13061" max="13062" width="10.1796875" style="1855" customWidth="1"/>
    <col min="13063" max="13063" width="6.7265625" style="1855" customWidth="1"/>
    <col min="13064" max="13064" width="14.7265625" style="1855" customWidth="1"/>
    <col min="13065" max="13065" width="11.7265625" style="1855" customWidth="1"/>
    <col min="13066" max="13067" width="5.7265625" style="1855" customWidth="1"/>
    <col min="13068" max="13312" width="10.1796875" style="1855"/>
    <col min="13313" max="13313" width="8.26953125" style="1855" customWidth="1"/>
    <col min="13314" max="13315" width="14.7265625" style="1855" customWidth="1"/>
    <col min="13316" max="13316" width="3.54296875" style="1855" customWidth="1"/>
    <col min="13317" max="13318" width="10.1796875" style="1855" customWidth="1"/>
    <col min="13319" max="13319" width="6.7265625" style="1855" customWidth="1"/>
    <col min="13320" max="13320" width="14.7265625" style="1855" customWidth="1"/>
    <col min="13321" max="13321" width="11.7265625" style="1855" customWidth="1"/>
    <col min="13322" max="13323" width="5.7265625" style="1855" customWidth="1"/>
    <col min="13324" max="13568" width="10.1796875" style="1855"/>
    <col min="13569" max="13569" width="8.26953125" style="1855" customWidth="1"/>
    <col min="13570" max="13571" width="14.7265625" style="1855" customWidth="1"/>
    <col min="13572" max="13572" width="3.54296875" style="1855" customWidth="1"/>
    <col min="13573" max="13574" width="10.1796875" style="1855" customWidth="1"/>
    <col min="13575" max="13575" width="6.7265625" style="1855" customWidth="1"/>
    <col min="13576" max="13576" width="14.7265625" style="1855" customWidth="1"/>
    <col min="13577" max="13577" width="11.7265625" style="1855" customWidth="1"/>
    <col min="13578" max="13579" width="5.7265625" style="1855" customWidth="1"/>
    <col min="13580" max="13824" width="10.1796875" style="1855"/>
    <col min="13825" max="13825" width="8.26953125" style="1855" customWidth="1"/>
    <col min="13826" max="13827" width="14.7265625" style="1855" customWidth="1"/>
    <col min="13828" max="13828" width="3.54296875" style="1855" customWidth="1"/>
    <col min="13829" max="13830" width="10.1796875" style="1855" customWidth="1"/>
    <col min="13831" max="13831" width="6.7265625" style="1855" customWidth="1"/>
    <col min="13832" max="13832" width="14.7265625" style="1855" customWidth="1"/>
    <col min="13833" max="13833" width="11.7265625" style="1855" customWidth="1"/>
    <col min="13834" max="13835" width="5.7265625" style="1855" customWidth="1"/>
    <col min="13836" max="14080" width="10.1796875" style="1855"/>
    <col min="14081" max="14081" width="8.26953125" style="1855" customWidth="1"/>
    <col min="14082" max="14083" width="14.7265625" style="1855" customWidth="1"/>
    <col min="14084" max="14084" width="3.54296875" style="1855" customWidth="1"/>
    <col min="14085" max="14086" width="10.1796875" style="1855" customWidth="1"/>
    <col min="14087" max="14087" width="6.7265625" style="1855" customWidth="1"/>
    <col min="14088" max="14088" width="14.7265625" style="1855" customWidth="1"/>
    <col min="14089" max="14089" width="11.7265625" style="1855" customWidth="1"/>
    <col min="14090" max="14091" width="5.7265625" style="1855" customWidth="1"/>
    <col min="14092" max="14336" width="10.1796875" style="1855"/>
    <col min="14337" max="14337" width="8.26953125" style="1855" customWidth="1"/>
    <col min="14338" max="14339" width="14.7265625" style="1855" customWidth="1"/>
    <col min="14340" max="14340" width="3.54296875" style="1855" customWidth="1"/>
    <col min="14341" max="14342" width="10.1796875" style="1855" customWidth="1"/>
    <col min="14343" max="14343" width="6.7265625" style="1855" customWidth="1"/>
    <col min="14344" max="14344" width="14.7265625" style="1855" customWidth="1"/>
    <col min="14345" max="14345" width="11.7265625" style="1855" customWidth="1"/>
    <col min="14346" max="14347" width="5.7265625" style="1855" customWidth="1"/>
    <col min="14348" max="14592" width="10.1796875" style="1855"/>
    <col min="14593" max="14593" width="8.26953125" style="1855" customWidth="1"/>
    <col min="14594" max="14595" width="14.7265625" style="1855" customWidth="1"/>
    <col min="14596" max="14596" width="3.54296875" style="1855" customWidth="1"/>
    <col min="14597" max="14598" width="10.1796875" style="1855" customWidth="1"/>
    <col min="14599" max="14599" width="6.7265625" style="1855" customWidth="1"/>
    <col min="14600" max="14600" width="14.7265625" style="1855" customWidth="1"/>
    <col min="14601" max="14601" width="11.7265625" style="1855" customWidth="1"/>
    <col min="14602" max="14603" width="5.7265625" style="1855" customWidth="1"/>
    <col min="14604" max="14848" width="10.1796875" style="1855"/>
    <col min="14849" max="14849" width="8.26953125" style="1855" customWidth="1"/>
    <col min="14850" max="14851" width="14.7265625" style="1855" customWidth="1"/>
    <col min="14852" max="14852" width="3.54296875" style="1855" customWidth="1"/>
    <col min="14853" max="14854" width="10.1796875" style="1855" customWidth="1"/>
    <col min="14855" max="14855" width="6.7265625" style="1855" customWidth="1"/>
    <col min="14856" max="14856" width="14.7265625" style="1855" customWidth="1"/>
    <col min="14857" max="14857" width="11.7265625" style="1855" customWidth="1"/>
    <col min="14858" max="14859" width="5.7265625" style="1855" customWidth="1"/>
    <col min="14860" max="15104" width="10.1796875" style="1855"/>
    <col min="15105" max="15105" width="8.26953125" style="1855" customWidth="1"/>
    <col min="15106" max="15107" width="14.7265625" style="1855" customWidth="1"/>
    <col min="15108" max="15108" width="3.54296875" style="1855" customWidth="1"/>
    <col min="15109" max="15110" width="10.1796875" style="1855" customWidth="1"/>
    <col min="15111" max="15111" width="6.7265625" style="1855" customWidth="1"/>
    <col min="15112" max="15112" width="14.7265625" style="1855" customWidth="1"/>
    <col min="15113" max="15113" width="11.7265625" style="1855" customWidth="1"/>
    <col min="15114" max="15115" width="5.7265625" style="1855" customWidth="1"/>
    <col min="15116" max="15360" width="10.1796875" style="1855"/>
    <col min="15361" max="15361" width="8.26953125" style="1855" customWidth="1"/>
    <col min="15362" max="15363" width="14.7265625" style="1855" customWidth="1"/>
    <col min="15364" max="15364" width="3.54296875" style="1855" customWidth="1"/>
    <col min="15365" max="15366" width="10.1796875" style="1855" customWidth="1"/>
    <col min="15367" max="15367" width="6.7265625" style="1855" customWidth="1"/>
    <col min="15368" max="15368" width="14.7265625" style="1855" customWidth="1"/>
    <col min="15369" max="15369" width="11.7265625" style="1855" customWidth="1"/>
    <col min="15370" max="15371" width="5.7265625" style="1855" customWidth="1"/>
    <col min="15372" max="15616" width="10.1796875" style="1855"/>
    <col min="15617" max="15617" width="8.26953125" style="1855" customWidth="1"/>
    <col min="15618" max="15619" width="14.7265625" style="1855" customWidth="1"/>
    <col min="15620" max="15620" width="3.54296875" style="1855" customWidth="1"/>
    <col min="15621" max="15622" width="10.1796875" style="1855" customWidth="1"/>
    <col min="15623" max="15623" width="6.7265625" style="1855" customWidth="1"/>
    <col min="15624" max="15624" width="14.7265625" style="1855" customWidth="1"/>
    <col min="15625" max="15625" width="11.7265625" style="1855" customWidth="1"/>
    <col min="15626" max="15627" width="5.7265625" style="1855" customWidth="1"/>
    <col min="15628" max="15872" width="10.1796875" style="1855"/>
    <col min="15873" max="15873" width="8.26953125" style="1855" customWidth="1"/>
    <col min="15874" max="15875" width="14.7265625" style="1855" customWidth="1"/>
    <col min="15876" max="15876" width="3.54296875" style="1855" customWidth="1"/>
    <col min="15877" max="15878" width="10.1796875" style="1855" customWidth="1"/>
    <col min="15879" max="15879" width="6.7265625" style="1855" customWidth="1"/>
    <col min="15880" max="15880" width="14.7265625" style="1855" customWidth="1"/>
    <col min="15881" max="15881" width="11.7265625" style="1855" customWidth="1"/>
    <col min="15882" max="15883" width="5.7265625" style="1855" customWidth="1"/>
    <col min="15884" max="16128" width="10.1796875" style="1855"/>
    <col min="16129" max="16129" width="8.26953125" style="1855" customWidth="1"/>
    <col min="16130" max="16131" width="14.7265625" style="1855" customWidth="1"/>
    <col min="16132" max="16132" width="3.54296875" style="1855" customWidth="1"/>
    <col min="16133" max="16134" width="10.1796875" style="1855" customWidth="1"/>
    <col min="16135" max="16135" width="6.7265625" style="1855" customWidth="1"/>
    <col min="16136" max="16136" width="14.7265625" style="1855" customWidth="1"/>
    <col min="16137" max="16137" width="11.7265625" style="1855" customWidth="1"/>
    <col min="16138" max="16139" width="5.7265625" style="1855" customWidth="1"/>
    <col min="16140" max="16384" width="10.1796875" style="1855"/>
  </cols>
  <sheetData>
    <row r="1" spans="1:13" ht="14">
      <c r="A1" s="2903" t="s">
        <v>732</v>
      </c>
      <c r="B1" s="2904"/>
      <c r="C1" s="2904"/>
      <c r="D1" s="2904"/>
      <c r="E1" s="2904"/>
      <c r="F1" s="2904"/>
      <c r="G1" s="2904"/>
      <c r="H1" s="2904"/>
      <c r="I1" s="2904"/>
      <c r="J1" s="2904"/>
      <c r="K1" s="2904"/>
      <c r="L1" s="2904"/>
      <c r="M1" s="2905"/>
    </row>
    <row r="2" spans="1:13" ht="10.15" customHeight="1">
      <c r="A2" s="2906" t="s">
        <v>696</v>
      </c>
      <c r="B2" s="2907"/>
      <c r="C2" s="2907" t="s">
        <v>1246</v>
      </c>
      <c r="D2" s="2907"/>
      <c r="E2" s="2907"/>
      <c r="F2" s="2907" t="s">
        <v>694</v>
      </c>
      <c r="G2" s="2907"/>
      <c r="H2" s="2907" t="s">
        <v>1247</v>
      </c>
      <c r="I2" s="2907"/>
      <c r="J2" s="2907" t="s">
        <v>695</v>
      </c>
      <c r="K2" s="2907"/>
      <c r="L2" s="2907" t="s">
        <v>690</v>
      </c>
      <c r="M2" s="2908"/>
    </row>
    <row r="3" spans="1:13">
      <c r="A3" s="2906"/>
      <c r="B3" s="2907"/>
      <c r="C3" s="2907"/>
      <c r="D3" s="2907"/>
      <c r="E3" s="2907"/>
      <c r="F3" s="2907"/>
      <c r="G3" s="2907"/>
      <c r="H3" s="2907"/>
      <c r="I3" s="2907"/>
      <c r="J3" s="2909" t="s">
        <v>1291</v>
      </c>
      <c r="K3" s="2910"/>
      <c r="L3" s="2911" t="s">
        <v>1292</v>
      </c>
      <c r="M3" s="2912"/>
    </row>
    <row r="4" spans="1:13" s="1856" customFormat="1" ht="10.15" customHeight="1">
      <c r="A4" s="2906" t="s">
        <v>697</v>
      </c>
      <c r="B4" s="2907"/>
      <c r="C4" s="2915" t="s">
        <v>1250</v>
      </c>
      <c r="D4" s="2916"/>
      <c r="E4" s="2917"/>
      <c r="F4" s="2915" t="s">
        <v>45</v>
      </c>
      <c r="G4" s="2916"/>
      <c r="H4" s="2907" t="s">
        <v>1251</v>
      </c>
      <c r="I4" s="2907"/>
      <c r="J4" s="2907" t="s">
        <v>730</v>
      </c>
      <c r="K4" s="2907"/>
      <c r="L4" s="2907" t="s">
        <v>1252</v>
      </c>
      <c r="M4" s="2908"/>
    </row>
    <row r="5" spans="1:13" s="1856" customFormat="1">
      <c r="A5" s="2906"/>
      <c r="B5" s="2907"/>
      <c r="C5" s="2918"/>
      <c r="D5" s="2919"/>
      <c r="E5" s="2920"/>
      <c r="F5" s="2918"/>
      <c r="G5" s="2919"/>
      <c r="H5" s="2907"/>
      <c r="I5" s="2907"/>
      <c r="J5" s="2907"/>
      <c r="K5" s="2907"/>
      <c r="L5" s="2907"/>
      <c r="M5" s="2908"/>
    </row>
    <row r="6" spans="1:13" s="1856" customFormat="1" ht="10.15" customHeight="1">
      <c r="A6" s="2906" t="s">
        <v>698</v>
      </c>
      <c r="B6" s="2907"/>
      <c r="C6" s="2915" t="s">
        <v>1253</v>
      </c>
      <c r="D6" s="2916"/>
      <c r="E6" s="2917"/>
      <c r="F6" s="2907" t="s">
        <v>731</v>
      </c>
      <c r="G6" s="2907"/>
      <c r="H6" s="2915" t="s">
        <v>1293</v>
      </c>
      <c r="I6" s="2917"/>
      <c r="J6" s="2907" t="s">
        <v>699</v>
      </c>
      <c r="K6" s="2907"/>
      <c r="L6" s="2907" t="s">
        <v>1255</v>
      </c>
      <c r="M6" s="2908"/>
    </row>
    <row r="7" spans="1:13" ht="10.5" thickBot="1">
      <c r="A7" s="2921"/>
      <c r="B7" s="2913"/>
      <c r="C7" s="2922"/>
      <c r="D7" s="2923"/>
      <c r="E7" s="2924"/>
      <c r="F7" s="2913"/>
      <c r="G7" s="2913"/>
      <c r="H7" s="2922"/>
      <c r="I7" s="2924"/>
      <c r="J7" s="2913"/>
      <c r="K7" s="2913"/>
      <c r="L7" s="2913"/>
      <c r="M7" s="2914"/>
    </row>
    <row r="8" spans="1:13" ht="10.15" customHeight="1">
      <c r="A8" s="2925" t="s">
        <v>701</v>
      </c>
      <c r="B8" s="2927" t="s">
        <v>702</v>
      </c>
      <c r="C8" s="2927" t="s">
        <v>703</v>
      </c>
      <c r="D8" s="1857" t="s">
        <v>693</v>
      </c>
      <c r="E8" s="1858"/>
      <c r="F8" s="1859"/>
      <c r="G8" s="2927" t="s">
        <v>705</v>
      </c>
      <c r="H8" s="1857" t="s">
        <v>700</v>
      </c>
      <c r="I8" s="1858"/>
      <c r="J8" s="1858"/>
      <c r="K8" s="1858"/>
      <c r="L8" s="1859"/>
      <c r="M8" s="2929" t="s">
        <v>708</v>
      </c>
    </row>
    <row r="9" spans="1:13" ht="10.15" customHeight="1">
      <c r="A9" s="2925"/>
      <c r="B9" s="2927"/>
      <c r="C9" s="2927"/>
      <c r="D9" s="2931" t="s">
        <v>704</v>
      </c>
      <c r="E9" s="2933" t="s">
        <v>115</v>
      </c>
      <c r="F9" s="2933" t="s">
        <v>116</v>
      </c>
      <c r="G9" s="2927"/>
      <c r="H9" s="2933" t="s">
        <v>706</v>
      </c>
      <c r="I9" s="2934" t="s">
        <v>707</v>
      </c>
      <c r="J9" s="2936" t="s">
        <v>709</v>
      </c>
      <c r="K9" s="2936"/>
      <c r="L9" s="2937" t="s">
        <v>121</v>
      </c>
      <c r="M9" s="2929"/>
    </row>
    <row r="10" spans="1:13">
      <c r="A10" s="2926"/>
      <c r="B10" s="2928"/>
      <c r="C10" s="2928"/>
      <c r="D10" s="2932"/>
      <c r="E10" s="2933"/>
      <c r="F10" s="2933"/>
      <c r="G10" s="2928"/>
      <c r="H10" s="2933"/>
      <c r="I10" s="2935"/>
      <c r="J10" s="1860" t="s">
        <v>119</v>
      </c>
      <c r="K10" s="1860" t="s">
        <v>120</v>
      </c>
      <c r="L10" s="2938"/>
      <c r="M10" s="2930"/>
    </row>
    <row r="11" spans="1:13" ht="30">
      <c r="A11" s="1861" t="s">
        <v>1256</v>
      </c>
      <c r="B11" s="1862" t="s">
        <v>1257</v>
      </c>
      <c r="C11" s="1862" t="s">
        <v>1258</v>
      </c>
      <c r="D11" s="1863">
        <v>1</v>
      </c>
      <c r="E11" s="1862"/>
      <c r="F11" s="1863" t="s">
        <v>1326</v>
      </c>
      <c r="G11" s="1863"/>
      <c r="H11" s="1864" t="s">
        <v>1259</v>
      </c>
      <c r="I11" s="1863" t="s">
        <v>1260</v>
      </c>
      <c r="J11" s="1865" t="s">
        <v>1294</v>
      </c>
      <c r="K11" s="1863" t="s">
        <v>1262</v>
      </c>
      <c r="L11" s="1863" t="s">
        <v>1263</v>
      </c>
      <c r="M11" s="1866" t="s">
        <v>1264</v>
      </c>
    </row>
    <row r="12" spans="1:13" ht="20">
      <c r="A12" s="1861" t="s">
        <v>1265</v>
      </c>
      <c r="B12" s="1862" t="s">
        <v>1266</v>
      </c>
      <c r="C12" s="1862" t="s">
        <v>1267</v>
      </c>
      <c r="D12" s="1863">
        <v>2</v>
      </c>
      <c r="E12" s="1862" t="s">
        <v>1268</v>
      </c>
      <c r="F12" s="1862"/>
      <c r="G12" s="1863"/>
      <c r="H12" s="1864" t="s">
        <v>1269</v>
      </c>
      <c r="I12" s="1863" t="s">
        <v>1270</v>
      </c>
      <c r="J12" s="1865" t="s">
        <v>1295</v>
      </c>
      <c r="K12" s="1863" t="s">
        <v>1296</v>
      </c>
      <c r="L12" s="1863" t="s">
        <v>1271</v>
      </c>
      <c r="M12" s="1866" t="s">
        <v>1272</v>
      </c>
    </row>
    <row r="13" spans="1:13" ht="20">
      <c r="A13" s="1861" t="s">
        <v>1273</v>
      </c>
      <c r="B13" s="1862" t="s">
        <v>1266</v>
      </c>
      <c r="C13" s="1862" t="s">
        <v>1267</v>
      </c>
      <c r="D13" s="1863">
        <v>3</v>
      </c>
      <c r="E13" s="1862" t="s">
        <v>1274</v>
      </c>
      <c r="F13" s="1862"/>
      <c r="G13" s="1863"/>
      <c r="H13" s="1863" t="s">
        <v>1275</v>
      </c>
      <c r="I13" s="1863" t="s">
        <v>1276</v>
      </c>
      <c r="J13" s="1865" t="s">
        <v>1295</v>
      </c>
      <c r="K13" s="1863" t="s">
        <v>1296</v>
      </c>
      <c r="L13" s="1863" t="s">
        <v>1271</v>
      </c>
      <c r="M13" s="1866" t="s">
        <v>1272</v>
      </c>
    </row>
    <row r="14" spans="1:13" ht="20">
      <c r="A14" s="1861" t="s">
        <v>1277</v>
      </c>
      <c r="B14" s="1862" t="s">
        <v>1266</v>
      </c>
      <c r="C14" s="1862" t="s">
        <v>1267</v>
      </c>
      <c r="D14" s="1863">
        <v>4</v>
      </c>
      <c r="E14" s="1862" t="s">
        <v>1278</v>
      </c>
      <c r="F14" s="1862"/>
      <c r="G14" s="1863"/>
      <c r="H14" s="1863" t="s">
        <v>1279</v>
      </c>
      <c r="I14" s="1863" t="s">
        <v>1276</v>
      </c>
      <c r="J14" s="1865" t="s">
        <v>1295</v>
      </c>
      <c r="K14" s="1863" t="s">
        <v>1296</v>
      </c>
      <c r="L14" s="1863" t="s">
        <v>1271</v>
      </c>
      <c r="M14" s="1866" t="s">
        <v>1272</v>
      </c>
    </row>
    <row r="15" spans="1:13" ht="20">
      <c r="A15" s="1861" t="s">
        <v>1280</v>
      </c>
      <c r="B15" s="1862" t="s">
        <v>1281</v>
      </c>
      <c r="C15" s="1862" t="s">
        <v>1282</v>
      </c>
      <c r="D15" s="1863">
        <v>5</v>
      </c>
      <c r="E15" s="1862" t="s">
        <v>1283</v>
      </c>
      <c r="F15" s="1862"/>
      <c r="G15" s="1863"/>
      <c r="H15" s="1864" t="s">
        <v>1284</v>
      </c>
      <c r="I15" s="1863" t="s">
        <v>1282</v>
      </c>
      <c r="J15" s="1865" t="s">
        <v>1261</v>
      </c>
      <c r="K15" s="1863" t="s">
        <v>1262</v>
      </c>
      <c r="L15" s="1863" t="s">
        <v>1271</v>
      </c>
      <c r="M15" s="1866" t="s">
        <v>1272</v>
      </c>
    </row>
    <row r="16" spans="1:13" ht="40">
      <c r="A16" s="1861" t="s">
        <v>1285</v>
      </c>
      <c r="B16" s="1862" t="s">
        <v>1286</v>
      </c>
      <c r="C16" s="1862" t="s">
        <v>1287</v>
      </c>
      <c r="D16" s="1863">
        <v>6</v>
      </c>
      <c r="E16" s="1862" t="s">
        <v>1327</v>
      </c>
      <c r="F16" s="1862"/>
      <c r="G16" s="1863" t="s">
        <v>1288</v>
      </c>
      <c r="H16" s="1864" t="s">
        <v>1289</v>
      </c>
      <c r="I16" s="1863" t="s">
        <v>1290</v>
      </c>
      <c r="J16" s="1865">
        <v>1</v>
      </c>
      <c r="K16" s="1863" t="s">
        <v>1262</v>
      </c>
      <c r="L16" s="1863" t="s">
        <v>1271</v>
      </c>
      <c r="M16" s="1866" t="s">
        <v>1272</v>
      </c>
    </row>
    <row r="17" spans="1:13">
      <c r="A17" s="1867"/>
      <c r="B17" s="1862"/>
      <c r="C17" s="1862"/>
      <c r="D17" s="1863"/>
      <c r="E17" s="1862"/>
      <c r="F17" s="1862"/>
      <c r="G17" s="1863"/>
      <c r="H17" s="1862"/>
      <c r="I17" s="1862"/>
      <c r="J17" s="1863"/>
      <c r="K17" s="1863"/>
      <c r="L17" s="1862"/>
      <c r="M17" s="1866"/>
    </row>
    <row r="18" spans="1:13">
      <c r="A18" s="1867"/>
      <c r="B18" s="1862"/>
      <c r="C18" s="1862"/>
      <c r="D18" s="1863"/>
      <c r="E18" s="1862"/>
      <c r="F18" s="1862"/>
      <c r="G18" s="1863"/>
      <c r="H18" s="1862"/>
      <c r="I18" s="1862"/>
      <c r="J18" s="1863"/>
      <c r="K18" s="1863"/>
      <c r="L18" s="1862"/>
      <c r="M18" s="1866"/>
    </row>
    <row r="19" spans="1:13">
      <c r="A19" s="1867"/>
      <c r="B19" s="1862"/>
      <c r="C19" s="1862"/>
      <c r="D19" s="1863"/>
      <c r="E19" s="1862"/>
      <c r="F19" s="1862"/>
      <c r="G19" s="1863"/>
      <c r="H19" s="1862"/>
      <c r="I19" s="1862"/>
      <c r="J19" s="1863"/>
      <c r="K19" s="1863"/>
      <c r="L19" s="1862"/>
      <c r="M19" s="1866"/>
    </row>
    <row r="20" spans="1:13">
      <c r="A20" s="1867"/>
      <c r="B20" s="1862"/>
      <c r="C20" s="1862"/>
      <c r="D20" s="1863"/>
      <c r="E20" s="1862"/>
      <c r="F20" s="1862"/>
      <c r="G20" s="1863"/>
      <c r="H20" s="1862"/>
      <c r="I20" s="1862"/>
      <c r="J20" s="1863"/>
      <c r="K20" s="1863"/>
      <c r="L20" s="1862"/>
      <c r="M20" s="1866"/>
    </row>
    <row r="21" spans="1:13">
      <c r="A21" s="1867"/>
      <c r="B21" s="1862"/>
      <c r="C21" s="1862"/>
      <c r="D21" s="1863"/>
      <c r="E21" s="1862"/>
      <c r="F21" s="1862"/>
      <c r="G21" s="1863"/>
      <c r="H21" s="1862"/>
      <c r="I21" s="1862"/>
      <c r="J21" s="1863"/>
      <c r="K21" s="1863"/>
      <c r="L21" s="1862"/>
      <c r="M21" s="1866"/>
    </row>
    <row r="22" spans="1:13">
      <c r="A22" s="1867"/>
      <c r="B22" s="1862"/>
      <c r="C22" s="1862"/>
      <c r="D22" s="1863"/>
      <c r="E22" s="1862"/>
      <c r="F22" s="1862"/>
      <c r="G22" s="1863"/>
      <c r="H22" s="1862"/>
      <c r="I22" s="1862"/>
      <c r="J22" s="1863"/>
      <c r="K22" s="1863"/>
      <c r="L22" s="1862"/>
      <c r="M22" s="1866"/>
    </row>
    <row r="23" spans="1:13">
      <c r="A23" s="1867"/>
      <c r="B23" s="1862"/>
      <c r="C23" s="1862"/>
      <c r="D23" s="1863"/>
      <c r="E23" s="1862"/>
      <c r="F23" s="1862"/>
      <c r="G23" s="1863"/>
      <c r="H23" s="1862"/>
      <c r="I23" s="1862"/>
      <c r="J23" s="1863"/>
      <c r="K23" s="1863"/>
      <c r="L23" s="1862"/>
      <c r="M23" s="1866"/>
    </row>
    <row r="24" spans="1:13">
      <c r="A24" s="1867"/>
      <c r="B24" s="1862"/>
      <c r="C24" s="1862"/>
      <c r="D24" s="1863"/>
      <c r="E24" s="1862"/>
      <c r="F24" s="1862"/>
      <c r="G24" s="1863"/>
      <c r="H24" s="1862"/>
      <c r="I24" s="1862"/>
      <c r="J24" s="1863"/>
      <c r="K24" s="1863"/>
      <c r="L24" s="1862"/>
      <c r="M24" s="1866"/>
    </row>
    <row r="25" spans="1:13" ht="10.5" thickBot="1">
      <c r="A25" s="1868"/>
      <c r="B25" s="1869"/>
      <c r="C25" s="1869"/>
      <c r="D25" s="1870"/>
      <c r="E25" s="1869"/>
      <c r="F25" s="1869"/>
      <c r="G25" s="1870"/>
      <c r="H25" s="1869"/>
      <c r="I25" s="1869"/>
      <c r="J25" s="1870"/>
      <c r="K25" s="1870"/>
      <c r="L25" s="1869"/>
      <c r="M25" s="1871"/>
    </row>
  </sheetData>
  <mergeCells count="33">
    <mergeCell ref="A8:A10"/>
    <mergeCell ref="B8:B10"/>
    <mergeCell ref="C8:C10"/>
    <mergeCell ref="G8:G10"/>
    <mergeCell ref="M8:M10"/>
    <mergeCell ref="D9:D10"/>
    <mergeCell ref="E9:E10"/>
    <mergeCell ref="F9:F10"/>
    <mergeCell ref="H9:H10"/>
    <mergeCell ref="I9:I10"/>
    <mergeCell ref="J9:K9"/>
    <mergeCell ref="L9:L10"/>
    <mergeCell ref="L6:M7"/>
    <mergeCell ref="A4:B5"/>
    <mergeCell ref="C4:E5"/>
    <mergeCell ref="F4:G5"/>
    <mergeCell ref="H4:I5"/>
    <mergeCell ref="J4:K5"/>
    <mergeCell ref="L4:M5"/>
    <mergeCell ref="A6:B7"/>
    <mergeCell ref="C6:E7"/>
    <mergeCell ref="F6:G7"/>
    <mergeCell ref="H6:I7"/>
    <mergeCell ref="J6:K7"/>
    <mergeCell ref="A1:M1"/>
    <mergeCell ref="A2:B3"/>
    <mergeCell ref="C2:E3"/>
    <mergeCell ref="F2:G3"/>
    <mergeCell ref="H2:I3"/>
    <mergeCell ref="J2:K2"/>
    <mergeCell ref="L2:M2"/>
    <mergeCell ref="J3:K3"/>
    <mergeCell ref="L3:M3"/>
  </mergeCells>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74"/>
  <sheetViews>
    <sheetView showGridLines="0" zoomScaleNormal="100" workbookViewId="0">
      <selection activeCell="R16" sqref="R16:U16"/>
    </sheetView>
  </sheetViews>
  <sheetFormatPr defaultColWidth="9.1796875" defaultRowHeight="12.5"/>
  <cols>
    <col min="1" max="1" width="3.1796875" style="2" customWidth="1"/>
    <col min="2" max="2" width="2.54296875" style="2" customWidth="1"/>
    <col min="3" max="6" width="10.7265625" style="53" customWidth="1"/>
    <col min="7" max="17" width="10.7265625" style="2" customWidth="1"/>
    <col min="18" max="18" width="9.1796875" style="2"/>
    <col min="19" max="19" width="2.453125" style="2" customWidth="1"/>
    <col min="20" max="20" width="2.1796875" style="2" customWidth="1"/>
    <col min="21" max="16384" width="9.1796875" style="2"/>
  </cols>
  <sheetData>
    <row r="1" spans="1:23" s="282" customFormat="1" ht="13" thickBot="1">
      <c r="C1" s="4"/>
      <c r="D1" s="4"/>
      <c r="E1" s="4"/>
      <c r="F1" s="4"/>
      <c r="G1" s="4"/>
      <c r="H1" s="4"/>
      <c r="I1" s="4"/>
      <c r="J1" s="4"/>
      <c r="K1" s="4"/>
      <c r="L1" s="4"/>
      <c r="M1" s="4"/>
      <c r="N1" s="4"/>
      <c r="O1" s="4"/>
      <c r="P1" s="4"/>
      <c r="Q1" s="4"/>
      <c r="R1" s="4"/>
      <c r="S1" s="4"/>
    </row>
    <row r="2" spans="1:23" s="282" customFormat="1" ht="18">
      <c r="B2" s="283"/>
      <c r="C2" s="284" t="s">
        <v>126</v>
      </c>
      <c r="D2" s="285"/>
      <c r="E2" s="285"/>
      <c r="F2" s="285"/>
      <c r="G2" s="285"/>
      <c r="H2" s="285"/>
      <c r="I2" s="285"/>
      <c r="J2" s="285"/>
      <c r="K2" s="285"/>
      <c r="L2" s="285"/>
      <c r="M2" s="285"/>
      <c r="N2" s="285"/>
      <c r="O2" s="285"/>
      <c r="P2" s="286"/>
      <c r="Q2" s="285"/>
      <c r="R2" s="287"/>
      <c r="S2" s="1"/>
      <c r="T2" s="2135"/>
      <c r="U2" s="2135"/>
      <c r="V2" s="2135"/>
      <c r="W2" s="2135"/>
    </row>
    <row r="3" spans="1:23" s="282" customFormat="1" ht="18">
      <c r="B3" s="5"/>
      <c r="C3" s="288" t="s">
        <v>127</v>
      </c>
      <c r="D3" s="289"/>
      <c r="E3" s="289"/>
      <c r="F3" s="289"/>
      <c r="G3" s="289"/>
      <c r="H3" s="289"/>
      <c r="I3" s="289"/>
      <c r="J3" s="289"/>
      <c r="K3" s="289"/>
      <c r="L3" s="289"/>
      <c r="M3" s="289"/>
      <c r="N3" s="289"/>
      <c r="O3" s="289"/>
      <c r="P3" s="290"/>
      <c r="Q3" s="289"/>
      <c r="R3" s="4"/>
      <c r="S3" s="3"/>
    </row>
    <row r="4" spans="1:23" s="282" customFormat="1" ht="13" thickBot="1">
      <c r="B4" s="5"/>
      <c r="C4" s="2995" t="s">
        <v>128</v>
      </c>
      <c r="D4" s="2995"/>
      <c r="E4" s="2995"/>
      <c r="F4" s="2995"/>
      <c r="G4" s="2995"/>
      <c r="H4" s="2995"/>
      <c r="I4" s="2995"/>
      <c r="J4" s="2995"/>
      <c r="K4" s="2995"/>
      <c r="L4" s="2995"/>
      <c r="M4" s="2995"/>
      <c r="N4" s="2995"/>
      <c r="O4" s="2995"/>
      <c r="P4" s="2995"/>
      <c r="Q4" s="291"/>
      <c r="R4" s="4"/>
      <c r="S4" s="3"/>
    </row>
    <row r="5" spans="1:23" s="299" customFormat="1" ht="10">
      <c r="A5" s="292"/>
      <c r="B5" s="293"/>
      <c r="C5" s="294" t="s">
        <v>129</v>
      </c>
      <c r="D5" s="295"/>
      <c r="E5" s="295"/>
      <c r="F5" s="295"/>
      <c r="G5" s="295"/>
      <c r="H5" s="296"/>
      <c r="I5" s="297" t="s">
        <v>130</v>
      </c>
      <c r="J5" s="295"/>
      <c r="K5" s="295"/>
      <c r="L5" s="295"/>
      <c r="M5" s="296"/>
      <c r="N5" s="297" t="s">
        <v>131</v>
      </c>
      <c r="O5" s="295"/>
      <c r="P5" s="295"/>
      <c r="Q5" s="295"/>
      <c r="R5" s="298"/>
      <c r="S5" s="6"/>
      <c r="T5" s="292"/>
    </row>
    <row r="6" spans="1:23">
      <c r="A6" s="282"/>
      <c r="B6" s="5"/>
      <c r="C6" s="2980" t="s">
        <v>132</v>
      </c>
      <c r="D6" s="2981" t="s">
        <v>132</v>
      </c>
      <c r="E6" s="2981" t="s">
        <v>132</v>
      </c>
      <c r="F6" s="2981" t="s">
        <v>132</v>
      </c>
      <c r="G6" s="2981" t="s">
        <v>132</v>
      </c>
      <c r="H6" s="2983" t="s">
        <v>132</v>
      </c>
      <c r="I6" s="2982" t="s">
        <v>133</v>
      </c>
      <c r="J6" s="2981"/>
      <c r="K6" s="2981"/>
      <c r="L6" s="2981"/>
      <c r="M6" s="2983"/>
      <c r="N6" s="2996">
        <v>40367</v>
      </c>
      <c r="O6" s="2997"/>
      <c r="P6" s="2997"/>
      <c r="Q6" s="2997"/>
      <c r="R6" s="2998"/>
      <c r="S6" s="3"/>
      <c r="T6" s="282"/>
    </row>
    <row r="7" spans="1:23" s="299" customFormat="1" ht="10">
      <c r="A7" s="292"/>
      <c r="B7" s="293"/>
      <c r="C7" s="300" t="s">
        <v>1</v>
      </c>
      <c r="D7" s="301"/>
      <c r="E7" s="301"/>
      <c r="F7" s="301"/>
      <c r="G7" s="301"/>
      <c r="H7" s="302"/>
      <c r="I7" s="303" t="s">
        <v>134</v>
      </c>
      <c r="J7" s="301"/>
      <c r="K7" s="301"/>
      <c r="L7" s="301"/>
      <c r="M7" s="302"/>
      <c r="N7" s="303" t="s">
        <v>135</v>
      </c>
      <c r="O7" s="301"/>
      <c r="P7" s="301"/>
      <c r="Q7" s="301"/>
      <c r="R7" s="304"/>
      <c r="S7" s="6"/>
      <c r="T7" s="292"/>
    </row>
    <row r="8" spans="1:23">
      <c r="A8" s="282"/>
      <c r="B8" s="5"/>
      <c r="C8" s="2980" t="s">
        <v>235</v>
      </c>
      <c r="D8" s="2981"/>
      <c r="E8" s="2981"/>
      <c r="F8" s="2981"/>
      <c r="G8" s="2981"/>
      <c r="H8" s="2983"/>
      <c r="I8" s="2982" t="s">
        <v>28</v>
      </c>
      <c r="J8" s="2981"/>
      <c r="K8" s="2981"/>
      <c r="L8" s="2981"/>
      <c r="M8" s="2983"/>
      <c r="N8" s="2982" t="s">
        <v>236</v>
      </c>
      <c r="O8" s="2981"/>
      <c r="P8" s="2981"/>
      <c r="Q8" s="2981"/>
      <c r="R8" s="2984"/>
      <c r="S8" s="3"/>
      <c r="T8" s="282"/>
    </row>
    <row r="9" spans="1:23" s="299" customFormat="1" ht="10">
      <c r="A9" s="292"/>
      <c r="B9" s="293"/>
      <c r="C9" s="300" t="s">
        <v>136</v>
      </c>
      <c r="D9" s="301"/>
      <c r="E9" s="301"/>
      <c r="F9" s="301"/>
      <c r="G9" s="305" t="s">
        <v>117</v>
      </c>
      <c r="H9" s="306"/>
      <c r="I9" s="303" t="s">
        <v>137</v>
      </c>
      <c r="J9" s="301"/>
      <c r="K9" s="301"/>
      <c r="L9" s="301"/>
      <c r="M9" s="302"/>
      <c r="N9" s="303" t="s">
        <v>138</v>
      </c>
      <c r="O9" s="301"/>
      <c r="P9" s="301"/>
      <c r="Q9" s="301"/>
      <c r="R9" s="304"/>
      <c r="S9" s="6"/>
      <c r="T9" s="292"/>
    </row>
    <row r="10" spans="1:23">
      <c r="A10" s="282"/>
      <c r="B10" s="5"/>
      <c r="C10" s="2980" t="s">
        <v>237</v>
      </c>
      <c r="D10" s="2981"/>
      <c r="E10" s="2981"/>
      <c r="F10" s="2981"/>
      <c r="G10" s="307">
        <v>4</v>
      </c>
      <c r="H10" s="308">
        <v>8</v>
      </c>
      <c r="I10" s="2982" t="s">
        <v>142</v>
      </c>
      <c r="J10" s="2981"/>
      <c r="K10" s="2981"/>
      <c r="L10" s="2981"/>
      <c r="M10" s="2983"/>
      <c r="N10" s="2982" t="s">
        <v>238</v>
      </c>
      <c r="O10" s="2981"/>
      <c r="P10" s="2981"/>
      <c r="Q10" s="2981"/>
      <c r="R10" s="2984"/>
      <c r="S10" s="3"/>
      <c r="T10" s="282"/>
    </row>
    <row r="11" spans="1:23">
      <c r="A11" s="282"/>
      <c r="B11" s="5"/>
      <c r="C11" s="309" t="s">
        <v>144</v>
      </c>
      <c r="D11" s="310"/>
      <c r="E11" s="310"/>
      <c r="F11" s="310"/>
      <c r="G11" s="310"/>
      <c r="H11" s="311"/>
      <c r="I11" s="312" t="s">
        <v>145</v>
      </c>
      <c r="J11" s="310"/>
      <c r="K11" s="310"/>
      <c r="L11" s="310"/>
      <c r="M11" s="311"/>
      <c r="N11" s="2985"/>
      <c r="O11" s="2986"/>
      <c r="P11" s="2986"/>
      <c r="Q11" s="2986"/>
      <c r="R11" s="2987"/>
      <c r="S11" s="3"/>
      <c r="T11" s="282"/>
    </row>
    <row r="12" spans="1:23" ht="13" thickBot="1">
      <c r="A12" s="282"/>
      <c r="B12" s="313"/>
      <c r="C12" s="2991" t="s">
        <v>146</v>
      </c>
      <c r="D12" s="2992"/>
      <c r="E12" s="2992"/>
      <c r="F12" s="2992"/>
      <c r="G12" s="2992"/>
      <c r="H12" s="2993"/>
      <c r="I12" s="2994">
        <v>6.02</v>
      </c>
      <c r="J12" s="2992"/>
      <c r="K12" s="2992"/>
      <c r="L12" s="2992"/>
      <c r="M12" s="2993"/>
      <c r="N12" s="2988"/>
      <c r="O12" s="2989"/>
      <c r="P12" s="2989"/>
      <c r="Q12" s="2989"/>
      <c r="R12" s="2990"/>
      <c r="S12" s="3"/>
      <c r="T12" s="282"/>
    </row>
    <row r="13" spans="1:23" s="282" customFormat="1" ht="13" thickBot="1">
      <c r="B13" s="5"/>
      <c r="C13" s="4"/>
      <c r="D13" s="4"/>
      <c r="E13" s="4"/>
      <c r="F13" s="314" t="str">
        <f>IF(G10&gt;H10,"ENTER LOWER SPECIFICATION IN D9 AND UPPER IN E9","")</f>
        <v/>
      </c>
      <c r="G13" s="4"/>
      <c r="H13" s="4"/>
      <c r="I13" s="9"/>
      <c r="J13" s="4"/>
      <c r="K13" s="9"/>
      <c r="L13" s="4"/>
      <c r="M13" s="9"/>
      <c r="N13" s="4"/>
      <c r="O13" s="4"/>
      <c r="P13" s="315"/>
      <c r="Q13" s="4"/>
      <c r="R13" s="4"/>
      <c r="S13" s="3"/>
    </row>
    <row r="14" spans="1:23" s="282" customFormat="1" ht="13.5" thickBot="1">
      <c r="B14" s="5"/>
      <c r="C14" s="2969" t="s">
        <v>148</v>
      </c>
      <c r="D14" s="2970"/>
      <c r="E14" s="2970"/>
      <c r="F14" s="2970"/>
      <c r="G14" s="2970"/>
      <c r="H14" s="2970"/>
      <c r="I14" s="2970"/>
      <c r="J14" s="2970"/>
      <c r="K14" s="2970"/>
      <c r="L14" s="2970"/>
      <c r="M14" s="2970"/>
      <c r="N14" s="2970"/>
      <c r="O14" s="2970"/>
      <c r="P14" s="2970"/>
      <c r="Q14" s="2971"/>
      <c r="R14" s="4"/>
      <c r="S14" s="3"/>
    </row>
    <row r="15" spans="1:23" s="282" customFormat="1" ht="13.5" thickBot="1">
      <c r="B15" s="5"/>
      <c r="C15" s="316">
        <v>1</v>
      </c>
      <c r="D15" s="317">
        <v>2</v>
      </c>
      <c r="E15" s="317">
        <v>3</v>
      </c>
      <c r="F15" s="317">
        <v>4</v>
      </c>
      <c r="G15" s="317">
        <v>5</v>
      </c>
      <c r="H15" s="317">
        <v>6</v>
      </c>
      <c r="I15" s="317">
        <v>7</v>
      </c>
      <c r="J15" s="317">
        <v>8</v>
      </c>
      <c r="K15" s="317">
        <v>9</v>
      </c>
      <c r="L15" s="318">
        <v>10</v>
      </c>
      <c r="M15" s="319">
        <v>11</v>
      </c>
      <c r="N15" s="317">
        <v>12</v>
      </c>
      <c r="O15" s="317">
        <v>13</v>
      </c>
      <c r="P15" s="317">
        <v>14</v>
      </c>
      <c r="Q15" s="320">
        <v>15</v>
      </c>
      <c r="R15" s="4"/>
      <c r="S15" s="3"/>
    </row>
    <row r="16" spans="1:23" ht="13" thickBot="1">
      <c r="A16" s="282"/>
      <c r="B16" s="313"/>
      <c r="C16" s="321">
        <v>6.1</v>
      </c>
      <c r="D16" s="322">
        <v>5.8</v>
      </c>
      <c r="E16" s="322">
        <v>5.98</v>
      </c>
      <c r="F16" s="322">
        <v>6.1</v>
      </c>
      <c r="G16" s="322">
        <v>5.8</v>
      </c>
      <c r="H16" s="322">
        <v>6.2</v>
      </c>
      <c r="I16" s="322">
        <v>5.9</v>
      </c>
      <c r="J16" s="322">
        <v>6.22</v>
      </c>
      <c r="K16" s="322">
        <v>5.78</v>
      </c>
      <c r="L16" s="322">
        <v>6.12</v>
      </c>
      <c r="M16" s="322">
        <v>6.03</v>
      </c>
      <c r="N16" s="322">
        <v>6.05</v>
      </c>
      <c r="O16" s="322">
        <v>6.03</v>
      </c>
      <c r="P16" s="322">
        <v>5.99</v>
      </c>
      <c r="Q16" s="323">
        <v>6.05</v>
      </c>
      <c r="R16" s="324"/>
      <c r="S16" s="3"/>
      <c r="T16" s="282"/>
    </row>
    <row r="17" spans="1:20" s="282" customFormat="1" ht="13.5" thickBot="1">
      <c r="B17" s="5"/>
      <c r="C17" s="325">
        <v>16</v>
      </c>
      <c r="D17" s="326">
        <v>17</v>
      </c>
      <c r="E17" s="326">
        <v>18</v>
      </c>
      <c r="F17" s="326">
        <v>19</v>
      </c>
      <c r="G17" s="327">
        <v>20</v>
      </c>
      <c r="H17" s="328">
        <v>21</v>
      </c>
      <c r="I17" s="326">
        <v>22</v>
      </c>
      <c r="J17" s="326">
        <v>23</v>
      </c>
      <c r="K17" s="326">
        <v>24</v>
      </c>
      <c r="L17" s="326">
        <v>25</v>
      </c>
      <c r="M17" s="326">
        <v>26</v>
      </c>
      <c r="N17" s="326">
        <v>27</v>
      </c>
      <c r="O17" s="326">
        <v>28</v>
      </c>
      <c r="P17" s="326">
        <v>29</v>
      </c>
      <c r="Q17" s="329">
        <v>30</v>
      </c>
      <c r="R17" s="4"/>
      <c r="S17" s="3"/>
    </row>
    <row r="18" spans="1:20" ht="13" thickBot="1">
      <c r="A18" s="282"/>
      <c r="B18" s="313"/>
      <c r="C18" s="321"/>
      <c r="D18" s="322"/>
      <c r="E18" s="322"/>
      <c r="F18" s="322"/>
      <c r="G18" s="322"/>
      <c r="H18" s="322"/>
      <c r="I18" s="322"/>
      <c r="J18" s="322"/>
      <c r="K18" s="322"/>
      <c r="L18" s="322"/>
      <c r="M18" s="322"/>
      <c r="N18" s="322"/>
      <c r="O18" s="322"/>
      <c r="P18" s="322"/>
      <c r="Q18" s="323"/>
      <c r="R18" s="324"/>
      <c r="S18" s="3"/>
      <c r="T18" s="282"/>
    </row>
    <row r="19" spans="1:20" s="282" customFormat="1" ht="13" thickBot="1">
      <c r="B19" s="5"/>
      <c r="C19" s="330"/>
      <c r="D19" s="330"/>
      <c r="E19" s="4"/>
      <c r="F19" s="4"/>
      <c r="G19" s="4"/>
      <c r="H19" s="4"/>
      <c r="I19" s="4"/>
      <c r="J19" s="4"/>
      <c r="K19" s="4"/>
      <c r="L19" s="4"/>
      <c r="M19" s="4"/>
      <c r="N19" s="4"/>
      <c r="O19" s="4"/>
      <c r="P19" s="4"/>
      <c r="Q19" s="4"/>
      <c r="R19" s="4"/>
      <c r="S19" s="3"/>
    </row>
    <row r="20" spans="1:20" ht="36" customHeight="1">
      <c r="A20" s="282"/>
      <c r="B20" s="5"/>
      <c r="C20" s="2941" t="s">
        <v>149</v>
      </c>
      <c r="D20" s="2959"/>
      <c r="E20" s="2972" t="s">
        <v>150</v>
      </c>
      <c r="F20" s="2973"/>
      <c r="G20" s="2974" t="s">
        <v>151</v>
      </c>
      <c r="H20" s="2975"/>
      <c r="I20" s="2948" t="s">
        <v>152</v>
      </c>
      <c r="J20" s="2950"/>
      <c r="K20" s="2948" t="s">
        <v>153</v>
      </c>
      <c r="L20" s="2950"/>
      <c r="M20" s="2948" t="s">
        <v>118</v>
      </c>
      <c r="N20" s="2950"/>
      <c r="O20" s="2974" t="s">
        <v>154</v>
      </c>
      <c r="P20" s="2975"/>
      <c r="Q20" s="2974" t="s">
        <v>155</v>
      </c>
      <c r="R20" s="2975"/>
      <c r="S20" s="3"/>
      <c r="T20" s="282"/>
    </row>
    <row r="21" spans="1:20" ht="29.25" customHeight="1" thickBot="1">
      <c r="A21" s="282"/>
      <c r="B21" s="5"/>
      <c r="C21" s="2962"/>
      <c r="D21" s="2963"/>
      <c r="E21" s="2957">
        <f>IF(C16&lt;&gt;"",COUNT(C16:Q16,C18:Q18),"")</f>
        <v>15</v>
      </c>
      <c r="F21" s="2958"/>
      <c r="G21" s="2957">
        <f>IF(C16&lt;&gt;"",AVERAGE(C16:Q16,C18:Q18),"")</f>
        <v>6.0099999999999989</v>
      </c>
      <c r="H21" s="2958"/>
      <c r="I21" s="2957">
        <f>IF(C16&lt;&gt;"",STDEV(C16:Q16,C18:Q18),"")</f>
        <v>0.13809934312453684</v>
      </c>
      <c r="J21" s="2958"/>
      <c r="K21" s="2957">
        <f>IF(C16&lt;&gt;"",I21/SQRT(E21),"")</f>
        <v>3.5657097069567663E-2</v>
      </c>
      <c r="L21" s="2958"/>
      <c r="M21" s="2957">
        <f>IF(C16&lt;&gt;"",H10-G10,"")</f>
        <v>4</v>
      </c>
      <c r="N21" s="2958"/>
      <c r="O21" s="2976">
        <f>IF(C16&lt;&gt;"",100*I21/((M21)/6),"")</f>
        <v>20.714901468680527</v>
      </c>
      <c r="P21" s="2977"/>
      <c r="Q21" s="2978">
        <f>IF(C16&lt;&gt;"", (6 * I21) / ( M21),"")</f>
        <v>0.20714901468680524</v>
      </c>
      <c r="R21" s="2979"/>
      <c r="S21" s="3"/>
      <c r="T21" s="282"/>
    </row>
    <row r="22" spans="1:20" ht="13" thickBot="1">
      <c r="A22" s="282"/>
      <c r="B22" s="5"/>
      <c r="C22" s="331"/>
      <c r="D22" s="4"/>
      <c r="E22" s="4"/>
      <c r="F22" s="4"/>
      <c r="G22" s="4"/>
      <c r="H22" s="4"/>
      <c r="I22" s="4"/>
      <c r="J22" s="4"/>
      <c r="K22" s="4"/>
      <c r="L22" s="4"/>
      <c r="M22" s="4"/>
      <c r="N22" s="4"/>
      <c r="O22" s="332"/>
      <c r="P22" s="332"/>
      <c r="Q22" s="4"/>
      <c r="R22" s="4"/>
      <c r="S22" s="3"/>
      <c r="T22" s="282"/>
    </row>
    <row r="23" spans="1:20" ht="13.5" customHeight="1" thickBot="1">
      <c r="A23" s="282"/>
      <c r="B23" s="5"/>
      <c r="C23" s="2941" t="s">
        <v>156</v>
      </c>
      <c r="D23" s="2959"/>
      <c r="E23" s="2964" t="str">
        <f>CONCATENATE("Reference Value=",TEXT(I12,"0.0000")," ",N12,", alpha = 0.05")</f>
        <v>Reference Value=6.0200 , alpha = 0.05</v>
      </c>
      <c r="F23" s="2965"/>
      <c r="G23" s="2965"/>
      <c r="H23" s="2965"/>
      <c r="I23" s="2965"/>
      <c r="J23" s="2965"/>
      <c r="K23" s="2965"/>
      <c r="L23" s="2965"/>
      <c r="M23" s="2965"/>
      <c r="N23" s="2965"/>
      <c r="O23" s="2965"/>
      <c r="P23" s="2965"/>
      <c r="Q23" s="2965"/>
      <c r="R23" s="2966"/>
      <c r="S23" s="3"/>
      <c r="T23" s="282"/>
    </row>
    <row r="24" spans="1:20" ht="27" customHeight="1">
      <c r="A24" s="282"/>
      <c r="B24" s="5"/>
      <c r="C24" s="2960"/>
      <c r="D24" s="2961"/>
      <c r="E24" s="2941" t="s">
        <v>157</v>
      </c>
      <c r="F24" s="2942"/>
      <c r="G24" s="2945" t="s">
        <v>158</v>
      </c>
      <c r="H24" s="2939" t="s">
        <v>159</v>
      </c>
      <c r="I24" s="2939" t="s">
        <v>160</v>
      </c>
      <c r="J24" s="2939" t="s">
        <v>161</v>
      </c>
      <c r="K24" s="2939" t="s">
        <v>162</v>
      </c>
      <c r="L24" s="2939" t="s">
        <v>163</v>
      </c>
      <c r="M24" s="2941" t="s">
        <v>164</v>
      </c>
      <c r="N24" s="2942"/>
      <c r="O24" s="2948" t="s">
        <v>165</v>
      </c>
      <c r="P24" s="2949"/>
      <c r="Q24" s="2949"/>
      <c r="R24" s="2950"/>
      <c r="S24" s="3"/>
      <c r="T24" s="282"/>
    </row>
    <row r="25" spans="1:20" ht="21.75" customHeight="1">
      <c r="A25" s="282"/>
      <c r="B25" s="5"/>
      <c r="C25" s="2960"/>
      <c r="D25" s="2961"/>
      <c r="E25" s="2943"/>
      <c r="F25" s="2944"/>
      <c r="G25" s="2946"/>
      <c r="H25" s="2946"/>
      <c r="I25" s="2940"/>
      <c r="J25" s="2940"/>
      <c r="K25" s="2940"/>
      <c r="L25" s="2940"/>
      <c r="M25" s="2943"/>
      <c r="N25" s="2944"/>
      <c r="O25" s="2951" t="s">
        <v>166</v>
      </c>
      <c r="P25" s="2952"/>
      <c r="Q25" s="2953" t="s">
        <v>167</v>
      </c>
      <c r="R25" s="2954"/>
      <c r="S25" s="3"/>
      <c r="T25" s="282"/>
    </row>
    <row r="26" spans="1:20" ht="26.25" customHeight="1" thickBot="1">
      <c r="A26" s="282"/>
      <c r="B26" s="5"/>
      <c r="C26" s="2962"/>
      <c r="D26" s="2963"/>
      <c r="E26" s="2955">
        <f>IF(C16&lt;&gt;"",G21-I12,"")</f>
        <v>-1.0000000000000675E-2</v>
      </c>
      <c r="F26" s="2956"/>
      <c r="G26" s="333">
        <f>IF(C16&lt;&gt;"",E21-1,"")</f>
        <v>14</v>
      </c>
      <c r="H26" s="334">
        <f>IF(C16&lt;&gt;"",ABS(E26/K21),"")</f>
        <v>0.28044907807527036</v>
      </c>
      <c r="I26" s="335">
        <f>IF(C16&lt;&gt;"",TDIST(H26,G26,2),"")</f>
        <v>0.78323458182232386</v>
      </c>
      <c r="J26" s="336">
        <f>IF(C16&lt;&gt;"",M21*0.1,"")</f>
        <v>0.4</v>
      </c>
      <c r="K26" s="336">
        <f>IF(C16&lt;&gt;"",I12-J26,0)</f>
        <v>5.6199999999999992</v>
      </c>
      <c r="L26" s="335">
        <f>IF(C16&lt;&gt;"",I12+J26,1)</f>
        <v>6.42</v>
      </c>
      <c r="M26" s="2957">
        <f>IF(C16&lt;&gt;"",TINV(0.05,G26),"")</f>
        <v>2.1447866879178044</v>
      </c>
      <c r="N26" s="2958"/>
      <c r="O26" s="2957">
        <f>IF(C16&lt;&gt;"",E26-K21*M26,"")</f>
        <v>-8.6476867124602355E-2</v>
      </c>
      <c r="P26" s="2967"/>
      <c r="Q26" s="2968">
        <f>IF(C16&lt;&gt;"",E26+K21*M26,"")</f>
        <v>6.6476867124601005E-2</v>
      </c>
      <c r="R26" s="2958"/>
      <c r="S26" s="3"/>
      <c r="T26" s="282"/>
    </row>
    <row r="27" spans="1:20" ht="26.25" customHeight="1" thickBot="1">
      <c r="A27" s="282"/>
      <c r="B27" s="7"/>
      <c r="C27" s="337"/>
      <c r="D27" s="337"/>
      <c r="E27" s="337"/>
      <c r="F27" s="337"/>
      <c r="G27" s="338"/>
      <c r="H27" s="338"/>
      <c r="I27" s="339"/>
      <c r="J27" s="339"/>
      <c r="K27" s="340"/>
      <c r="L27" s="340"/>
      <c r="M27" s="339"/>
      <c r="N27" s="339"/>
      <c r="O27" s="339"/>
      <c r="P27" s="339"/>
      <c r="Q27" s="339"/>
      <c r="R27" s="339"/>
      <c r="S27" s="341"/>
      <c r="T27" s="282"/>
    </row>
    <row r="28" spans="1:20">
      <c r="A28" s="282"/>
      <c r="B28" s="282"/>
      <c r="C28" s="4"/>
      <c r="D28" s="4"/>
      <c r="E28" s="4"/>
      <c r="F28" s="4"/>
      <c r="G28" s="4"/>
      <c r="H28" s="4"/>
      <c r="I28" s="4"/>
      <c r="J28" s="4"/>
      <c r="K28" s="4"/>
      <c r="L28" s="4"/>
      <c r="M28" s="4"/>
      <c r="N28" s="4"/>
      <c r="O28" s="4"/>
      <c r="P28" s="4"/>
      <c r="Q28" s="4"/>
      <c r="R28" s="4"/>
      <c r="S28" s="4"/>
      <c r="T28" s="282"/>
    </row>
    <row r="29" spans="1:20">
      <c r="A29" s="282"/>
      <c r="B29" s="282"/>
      <c r="C29" s="282"/>
      <c r="D29" s="282"/>
      <c r="E29" s="282"/>
      <c r="F29" s="282"/>
      <c r="G29" s="282"/>
      <c r="H29" s="282"/>
      <c r="I29" s="282"/>
      <c r="J29" s="282"/>
      <c r="K29" s="282"/>
      <c r="L29" s="282"/>
      <c r="M29" s="282"/>
      <c r="N29" s="282"/>
      <c r="O29" s="282"/>
      <c r="P29" s="282"/>
      <c r="Q29" s="282"/>
      <c r="R29" s="282"/>
      <c r="S29" s="282"/>
    </row>
    <row r="30" spans="1:20">
      <c r="A30" s="282"/>
      <c r="B30" s="282"/>
      <c r="C30" s="282"/>
      <c r="D30" s="282"/>
      <c r="E30" s="282"/>
      <c r="F30" s="282"/>
      <c r="G30" s="282"/>
      <c r="H30" s="282"/>
      <c r="I30" s="282"/>
      <c r="J30" s="282"/>
      <c r="K30" s="282"/>
      <c r="L30" s="282"/>
      <c r="M30" s="282"/>
      <c r="N30" s="282"/>
      <c r="O30" s="282"/>
      <c r="P30" s="282"/>
      <c r="Q30" s="282"/>
      <c r="R30" s="282"/>
      <c r="S30" s="282"/>
    </row>
    <row r="31" spans="1:20">
      <c r="A31" s="282"/>
      <c r="B31" s="282"/>
      <c r="C31" s="282"/>
      <c r="D31" s="282"/>
      <c r="E31" s="282"/>
      <c r="F31" s="282"/>
      <c r="G31" s="282"/>
      <c r="H31" s="282"/>
      <c r="I31" s="282"/>
      <c r="J31" s="282"/>
      <c r="K31" s="282"/>
      <c r="L31" s="282"/>
      <c r="M31" s="282"/>
      <c r="N31" s="282"/>
      <c r="O31" s="282"/>
      <c r="P31" s="282"/>
      <c r="Q31" s="282"/>
      <c r="R31" s="282"/>
      <c r="S31" s="282"/>
    </row>
    <row r="32" spans="1:20">
      <c r="A32" s="282"/>
      <c r="B32" s="282"/>
      <c r="C32" s="282"/>
      <c r="D32" s="282"/>
      <c r="E32" s="282"/>
      <c r="F32" s="282"/>
      <c r="G32" s="282"/>
      <c r="H32" s="282"/>
      <c r="I32" s="282"/>
      <c r="J32" s="282"/>
      <c r="K32" s="282"/>
      <c r="L32" s="282"/>
      <c r="M32" s="282"/>
      <c r="N32" s="282"/>
      <c r="O32" s="282"/>
      <c r="P32" s="282"/>
      <c r="Q32" s="282"/>
      <c r="R32" s="282"/>
      <c r="S32" s="282"/>
    </row>
    <row r="33" spans="1:19">
      <c r="A33" s="282"/>
      <c r="B33" s="282"/>
      <c r="C33" s="282"/>
      <c r="D33" s="282"/>
      <c r="E33" s="282"/>
      <c r="F33" s="282"/>
      <c r="G33" s="282"/>
      <c r="H33" s="282"/>
      <c r="I33" s="282"/>
      <c r="J33" s="282"/>
      <c r="K33" s="282"/>
      <c r="L33" s="282"/>
      <c r="M33" s="282"/>
      <c r="N33" s="282"/>
      <c r="O33" s="282"/>
      <c r="P33" s="282"/>
      <c r="Q33" s="282"/>
      <c r="R33" s="282"/>
      <c r="S33" s="282"/>
    </row>
    <row r="34" spans="1:19">
      <c r="A34" s="282"/>
      <c r="B34" s="282"/>
      <c r="C34" s="282"/>
      <c r="D34" s="282"/>
      <c r="E34" s="282"/>
      <c r="F34" s="282"/>
      <c r="G34" s="282"/>
      <c r="H34" s="282"/>
      <c r="I34" s="282"/>
      <c r="J34" s="282"/>
      <c r="K34" s="282"/>
      <c r="L34" s="282"/>
      <c r="M34" s="282"/>
      <c r="N34" s="282"/>
      <c r="O34" s="282"/>
      <c r="P34" s="282"/>
      <c r="Q34" s="282"/>
      <c r="R34" s="282"/>
      <c r="S34" s="282"/>
    </row>
    <row r="35" spans="1:19">
      <c r="A35" s="282"/>
      <c r="B35" s="282"/>
      <c r="C35" s="282"/>
      <c r="D35" s="282"/>
      <c r="E35" s="282"/>
      <c r="F35" s="282"/>
      <c r="G35" s="282"/>
      <c r="H35" s="282"/>
      <c r="I35" s="282"/>
      <c r="J35" s="282"/>
      <c r="K35" s="282"/>
      <c r="L35" s="282"/>
      <c r="M35" s="282"/>
      <c r="N35" s="282"/>
      <c r="O35" s="282"/>
      <c r="P35" s="282"/>
      <c r="Q35" s="282"/>
      <c r="R35" s="282"/>
      <c r="S35" s="282"/>
    </row>
    <row r="36" spans="1:19">
      <c r="A36" s="282"/>
      <c r="B36" s="282"/>
      <c r="C36" s="282"/>
      <c r="D36" s="282"/>
      <c r="E36" s="282"/>
      <c r="F36" s="282"/>
      <c r="G36" s="282"/>
      <c r="H36" s="282"/>
      <c r="I36" s="282"/>
      <c r="J36" s="282"/>
      <c r="K36" s="282"/>
      <c r="L36" s="282"/>
      <c r="M36" s="282"/>
      <c r="N36" s="282"/>
      <c r="O36" s="282"/>
      <c r="P36" s="282"/>
      <c r="Q36" s="282"/>
      <c r="R36" s="282"/>
      <c r="S36" s="282"/>
    </row>
    <row r="37" spans="1:19">
      <c r="A37" s="282"/>
      <c r="B37" s="282"/>
      <c r="C37" s="282"/>
      <c r="D37" s="282"/>
      <c r="E37" s="282"/>
      <c r="F37" s="282"/>
      <c r="G37" s="282"/>
      <c r="H37" s="282"/>
      <c r="I37" s="282"/>
      <c r="J37" s="282"/>
      <c r="K37" s="282"/>
      <c r="L37" s="282"/>
      <c r="M37" s="282"/>
      <c r="N37" s="282"/>
      <c r="O37" s="282"/>
      <c r="P37" s="282"/>
      <c r="Q37" s="282"/>
      <c r="R37" s="282"/>
      <c r="S37" s="282"/>
    </row>
    <row r="38" spans="1:19">
      <c r="A38" s="282"/>
      <c r="B38" s="282"/>
      <c r="C38" s="282"/>
      <c r="D38" s="282"/>
      <c r="E38" s="282"/>
      <c r="F38" s="282"/>
      <c r="G38" s="282"/>
      <c r="H38" s="282"/>
      <c r="I38" s="282"/>
      <c r="J38" s="282"/>
      <c r="K38" s="282"/>
      <c r="L38" s="282"/>
      <c r="M38" s="282"/>
      <c r="N38" s="282"/>
      <c r="O38" s="282"/>
      <c r="P38" s="282"/>
      <c r="Q38" s="282"/>
      <c r="R38" s="282"/>
      <c r="S38" s="282"/>
    </row>
    <row r="39" spans="1:19">
      <c r="A39" s="282"/>
      <c r="B39" s="282"/>
      <c r="C39" s="282"/>
      <c r="D39" s="282"/>
      <c r="E39" s="282"/>
      <c r="F39" s="282"/>
      <c r="G39" s="282"/>
      <c r="H39" s="282"/>
      <c r="I39" s="282"/>
      <c r="J39" s="282"/>
      <c r="K39" s="282"/>
      <c r="L39" s="282"/>
      <c r="M39" s="282"/>
      <c r="N39" s="282"/>
      <c r="O39" s="282"/>
      <c r="P39" s="282"/>
      <c r="Q39" s="282"/>
      <c r="R39" s="282"/>
      <c r="S39" s="282"/>
    </row>
    <row r="40" spans="1:19">
      <c r="A40" s="282"/>
      <c r="B40" s="282"/>
      <c r="C40" s="282"/>
      <c r="D40" s="282"/>
      <c r="E40" s="282"/>
      <c r="F40" s="282"/>
      <c r="G40" s="282"/>
      <c r="H40" s="282"/>
      <c r="I40" s="282"/>
      <c r="J40" s="282"/>
      <c r="K40" s="282"/>
      <c r="L40" s="282"/>
      <c r="M40" s="282"/>
      <c r="N40" s="282"/>
      <c r="O40" s="282"/>
      <c r="P40" s="282"/>
      <c r="Q40" s="282"/>
      <c r="R40" s="282"/>
      <c r="S40" s="282"/>
    </row>
    <row r="41" spans="1:19">
      <c r="A41" s="282"/>
      <c r="B41" s="282"/>
      <c r="C41" s="282"/>
      <c r="D41" s="282"/>
      <c r="E41" s="282"/>
      <c r="F41" s="282"/>
      <c r="G41" s="282"/>
      <c r="H41" s="282"/>
      <c r="I41" s="282"/>
      <c r="J41" s="282"/>
      <c r="K41" s="282"/>
      <c r="L41" s="282"/>
      <c r="M41" s="282"/>
      <c r="N41" s="282"/>
      <c r="O41" s="282"/>
      <c r="P41" s="282"/>
      <c r="Q41" s="282"/>
      <c r="R41" s="282"/>
      <c r="S41" s="282"/>
    </row>
    <row r="42" spans="1:19">
      <c r="A42" s="282"/>
      <c r="B42" s="282"/>
      <c r="C42" s="282"/>
      <c r="D42" s="282"/>
      <c r="E42" s="282"/>
      <c r="F42" s="282"/>
      <c r="G42" s="282"/>
      <c r="H42" s="282"/>
      <c r="I42" s="282"/>
      <c r="J42" s="282"/>
      <c r="K42" s="282"/>
      <c r="L42" s="282"/>
      <c r="M42" s="282"/>
      <c r="N42" s="282"/>
      <c r="O42" s="282"/>
      <c r="P42" s="282"/>
      <c r="Q42" s="282"/>
      <c r="R42" s="282"/>
      <c r="S42" s="282"/>
    </row>
    <row r="43" spans="1:19">
      <c r="A43" s="282"/>
      <c r="B43" s="282"/>
      <c r="C43" s="282"/>
      <c r="D43" s="282"/>
      <c r="E43" s="282"/>
      <c r="F43" s="282"/>
      <c r="G43" s="282"/>
      <c r="H43" s="282"/>
      <c r="I43" s="282"/>
      <c r="J43" s="282"/>
      <c r="K43" s="282"/>
      <c r="L43" s="282"/>
      <c r="M43" s="282"/>
      <c r="N43" s="282"/>
      <c r="O43" s="282"/>
      <c r="P43" s="282"/>
      <c r="Q43" s="282"/>
      <c r="R43" s="282"/>
      <c r="S43" s="282"/>
    </row>
    <row r="44" spans="1:19">
      <c r="A44" s="282"/>
      <c r="B44" s="282"/>
      <c r="C44" s="282"/>
      <c r="D44" s="282"/>
      <c r="E44" s="282"/>
      <c r="F44" s="282"/>
      <c r="G44" s="282"/>
      <c r="H44" s="282"/>
      <c r="I44" s="282"/>
      <c r="J44" s="282"/>
      <c r="K44" s="282"/>
      <c r="L44" s="282"/>
      <c r="M44" s="282"/>
      <c r="N44" s="282"/>
      <c r="O44" s="282"/>
      <c r="P44" s="282"/>
      <c r="Q44" s="282"/>
      <c r="R44" s="282"/>
      <c r="S44" s="282"/>
    </row>
    <row r="45" spans="1:19">
      <c r="A45" s="282"/>
      <c r="B45" s="282"/>
      <c r="C45" s="282"/>
      <c r="D45" s="282"/>
      <c r="E45" s="282"/>
      <c r="F45" s="282"/>
      <c r="G45" s="282"/>
      <c r="H45" s="282"/>
      <c r="I45" s="282"/>
      <c r="J45" s="282"/>
      <c r="K45" s="282"/>
      <c r="L45" s="282"/>
      <c r="M45" s="282"/>
      <c r="N45" s="282"/>
      <c r="O45" s="282"/>
      <c r="P45" s="282"/>
      <c r="Q45" s="282"/>
      <c r="R45" s="282"/>
      <c r="S45" s="282"/>
    </row>
    <row r="46" spans="1:19">
      <c r="A46" s="282"/>
      <c r="B46" s="282"/>
      <c r="C46" s="282"/>
      <c r="D46" s="282"/>
      <c r="E46" s="282"/>
      <c r="F46" s="282"/>
      <c r="G46" s="282"/>
      <c r="H46" s="282"/>
      <c r="I46" s="282"/>
      <c r="J46" s="282"/>
      <c r="K46" s="282"/>
      <c r="L46" s="282"/>
      <c r="M46" s="282"/>
      <c r="N46" s="282"/>
      <c r="O46" s="282"/>
      <c r="P46" s="282"/>
      <c r="Q46" s="282"/>
      <c r="R46" s="282"/>
      <c r="S46" s="282"/>
    </row>
    <row r="47" spans="1:19">
      <c r="A47" s="282"/>
      <c r="B47" s="282"/>
      <c r="C47" s="282"/>
      <c r="D47" s="282"/>
      <c r="E47" s="282"/>
      <c r="F47" s="282"/>
      <c r="G47" s="282"/>
      <c r="H47" s="282"/>
      <c r="I47" s="282"/>
      <c r="J47" s="282"/>
      <c r="K47" s="282"/>
      <c r="L47" s="282"/>
      <c r="M47" s="282"/>
      <c r="N47" s="282"/>
      <c r="O47" s="282"/>
      <c r="P47" s="282"/>
      <c r="Q47" s="282"/>
      <c r="R47" s="282"/>
      <c r="S47" s="282"/>
    </row>
    <row r="48" spans="1:19">
      <c r="A48" s="282"/>
      <c r="B48" s="282"/>
      <c r="C48" s="282"/>
      <c r="D48" s="282"/>
      <c r="E48" s="282"/>
      <c r="F48" s="282"/>
      <c r="G48" s="282"/>
      <c r="H48" s="282"/>
      <c r="I48" s="282"/>
      <c r="J48" s="282"/>
      <c r="K48" s="282"/>
      <c r="L48" s="282"/>
      <c r="M48" s="282"/>
      <c r="N48" s="282"/>
      <c r="O48" s="282"/>
      <c r="P48" s="282"/>
      <c r="Q48" s="282"/>
      <c r="R48" s="282"/>
      <c r="S48" s="282"/>
    </row>
    <row r="49" spans="1:19">
      <c r="A49" s="282"/>
      <c r="B49" s="282"/>
      <c r="C49" s="282"/>
      <c r="D49" s="282"/>
      <c r="E49" s="282"/>
      <c r="F49" s="282"/>
      <c r="G49" s="282"/>
      <c r="H49" s="282"/>
      <c r="I49" s="282"/>
      <c r="J49" s="282"/>
      <c r="K49" s="282"/>
      <c r="L49" s="282"/>
      <c r="M49" s="282"/>
      <c r="N49" s="282"/>
      <c r="O49" s="282"/>
      <c r="P49" s="282"/>
      <c r="Q49" s="282"/>
      <c r="R49" s="282"/>
      <c r="S49" s="282"/>
    </row>
    <row r="50" spans="1:19" ht="15" customHeight="1">
      <c r="A50" s="282"/>
      <c r="B50" s="282"/>
      <c r="C50" s="282"/>
      <c r="D50" s="282"/>
      <c r="E50" s="282"/>
      <c r="F50" s="282"/>
      <c r="G50" s="282"/>
      <c r="H50" s="282"/>
      <c r="I50" s="282"/>
      <c r="J50" s="282"/>
      <c r="K50" s="282"/>
      <c r="L50" s="282"/>
      <c r="M50" s="282"/>
      <c r="N50" s="282"/>
      <c r="O50" s="282"/>
      <c r="P50" s="282"/>
      <c r="Q50" s="282"/>
      <c r="R50" s="282"/>
      <c r="S50" s="282"/>
    </row>
    <row r="51" spans="1:19">
      <c r="A51" s="282"/>
      <c r="B51" s="282"/>
      <c r="C51" s="282"/>
      <c r="D51" s="282"/>
      <c r="E51" s="282"/>
      <c r="F51" s="282"/>
      <c r="G51" s="282"/>
      <c r="H51" s="282"/>
      <c r="I51" s="282"/>
      <c r="J51" s="282"/>
      <c r="K51" s="282"/>
      <c r="L51" s="282"/>
      <c r="M51" s="282"/>
      <c r="N51" s="282"/>
      <c r="O51" s="282"/>
      <c r="P51" s="282"/>
      <c r="Q51" s="282"/>
      <c r="R51" s="282"/>
      <c r="S51" s="282"/>
    </row>
    <row r="52" spans="1:19">
      <c r="A52" s="282"/>
      <c r="B52" s="282"/>
      <c r="C52" s="282"/>
      <c r="D52" s="282"/>
      <c r="E52" s="282"/>
      <c r="F52" s="282"/>
      <c r="G52" s="282"/>
      <c r="H52" s="282"/>
      <c r="I52" s="282"/>
      <c r="J52" s="282"/>
      <c r="K52" s="282"/>
      <c r="L52" s="282"/>
      <c r="M52" s="282"/>
      <c r="N52" s="282"/>
      <c r="O52" s="282"/>
      <c r="P52" s="282"/>
      <c r="Q52" s="282"/>
      <c r="R52" s="282"/>
      <c r="S52" s="282"/>
    </row>
    <row r="53" spans="1:19">
      <c r="A53" s="282"/>
      <c r="B53" s="282"/>
      <c r="C53" s="282"/>
      <c r="D53" s="282"/>
      <c r="E53" s="282"/>
      <c r="F53" s="282"/>
      <c r="G53" s="282"/>
      <c r="H53" s="282"/>
      <c r="I53" s="282"/>
      <c r="J53" s="282"/>
      <c r="K53" s="282"/>
      <c r="L53" s="282"/>
      <c r="M53" s="282"/>
      <c r="N53" s="282"/>
      <c r="O53" s="282"/>
      <c r="P53" s="282"/>
      <c r="Q53" s="282"/>
      <c r="R53" s="282"/>
      <c r="S53" s="282"/>
    </row>
    <row r="54" spans="1:19">
      <c r="A54" s="282"/>
      <c r="B54" s="282"/>
      <c r="C54" s="282"/>
      <c r="D54" s="282"/>
      <c r="E54" s="282"/>
      <c r="F54" s="282"/>
      <c r="G54" s="282"/>
      <c r="H54" s="282"/>
      <c r="I54" s="282"/>
      <c r="J54" s="282"/>
      <c r="K54" s="282"/>
      <c r="L54" s="282"/>
      <c r="M54" s="282"/>
      <c r="N54" s="282"/>
      <c r="O54" s="282"/>
      <c r="P54" s="282"/>
      <c r="Q54" s="282"/>
      <c r="R54" s="282"/>
      <c r="S54" s="282"/>
    </row>
    <row r="55" spans="1:19">
      <c r="A55" s="282"/>
      <c r="B55" s="282"/>
      <c r="C55" s="282"/>
      <c r="D55" s="282"/>
      <c r="E55" s="282"/>
      <c r="F55" s="282"/>
      <c r="G55" s="282"/>
      <c r="H55" s="282"/>
      <c r="I55" s="282"/>
      <c r="J55" s="282"/>
      <c r="K55" s="282"/>
      <c r="L55" s="282"/>
      <c r="M55" s="282"/>
      <c r="N55" s="282"/>
      <c r="O55" s="282"/>
      <c r="P55" s="282"/>
      <c r="Q55" s="282"/>
      <c r="R55" s="282"/>
      <c r="S55" s="282"/>
    </row>
    <row r="56" spans="1:19">
      <c r="A56" s="2947"/>
      <c r="B56" s="2947"/>
      <c r="C56" s="2947"/>
      <c r="D56" s="2947"/>
      <c r="E56" s="2947"/>
      <c r="F56" s="2947"/>
      <c r="G56" s="2947"/>
      <c r="H56" s="2947"/>
      <c r="I56" s="2947"/>
      <c r="J56" s="2947"/>
      <c r="K56" s="2947"/>
      <c r="L56" s="2947"/>
      <c r="M56" s="2947"/>
      <c r="N56" s="2947"/>
      <c r="O56" s="2947"/>
      <c r="P56" s="2947"/>
      <c r="Q56" s="2947"/>
      <c r="R56" s="2947"/>
      <c r="S56" s="2947"/>
    </row>
    <row r="57" spans="1:19">
      <c r="A57" s="2947"/>
      <c r="B57" s="2947"/>
      <c r="C57" s="2947"/>
      <c r="D57" s="2947"/>
      <c r="E57" s="2947"/>
      <c r="F57" s="2947"/>
      <c r="G57" s="2947"/>
      <c r="H57" s="2947"/>
      <c r="I57" s="2947"/>
      <c r="J57" s="2947"/>
      <c r="K57" s="2947"/>
      <c r="L57" s="2947"/>
      <c r="M57" s="2947"/>
      <c r="N57" s="2947"/>
      <c r="O57" s="2947"/>
      <c r="P57" s="2947"/>
      <c r="Q57" s="2947"/>
      <c r="R57" s="2947"/>
      <c r="S57" s="2947"/>
    </row>
    <row r="59" spans="1:19" ht="15.5">
      <c r="D59" s="121"/>
    </row>
    <row r="60" spans="1:19" ht="15.5">
      <c r="D60" s="121"/>
    </row>
    <row r="61" spans="1:19" ht="15.5">
      <c r="D61" s="121"/>
    </row>
    <row r="62" spans="1:19" ht="15.5">
      <c r="D62" s="121"/>
    </row>
    <row r="63" spans="1:19" ht="15.5">
      <c r="D63" s="121"/>
    </row>
    <row r="64" spans="1:19" ht="15.5">
      <c r="D64" s="121"/>
    </row>
    <row r="65" spans="4:4" s="2" customFormat="1" ht="15.5">
      <c r="D65" s="121"/>
    </row>
    <row r="66" spans="4:4" s="2" customFormat="1" ht="15.5">
      <c r="D66" s="121"/>
    </row>
    <row r="67" spans="4:4" s="2" customFormat="1" ht="15.5">
      <c r="D67" s="121"/>
    </row>
    <row r="68" spans="4:4" s="2" customFormat="1" ht="15.5">
      <c r="D68" s="121"/>
    </row>
    <row r="69" spans="4:4" s="2" customFormat="1" ht="15.5">
      <c r="D69" s="121"/>
    </row>
    <row r="70" spans="4:4" s="2" customFormat="1" ht="15.5">
      <c r="D70" s="121"/>
    </row>
    <row r="71" spans="4:4" s="2" customFormat="1" ht="15.5">
      <c r="D71" s="121"/>
    </row>
    <row r="72" spans="4:4" s="2" customFormat="1" ht="15.5">
      <c r="D72" s="121"/>
    </row>
    <row r="73" spans="4:4" s="2" customFormat="1" ht="15.5">
      <c r="D73" s="121"/>
    </row>
    <row r="74" spans="4:4" s="2" customFormat="1" ht="15.5">
      <c r="D74" s="121"/>
    </row>
  </sheetData>
  <sheetProtection sheet="1" objects="1" scenarios="1" formatCells="0" formatRows="0" autoFilter="0"/>
  <protectedRanges>
    <protectedRange sqref="F3:H3 G5:I10 I11:I12" name="Range1_2"/>
    <protectedRange sqref="F4:H4" name="Range1_1_1"/>
    <protectedRange sqref="E13:G13" name="Range4_1"/>
    <protectedRange sqref="I14:K15 D17:F18 N17:P18" name="Range5_1"/>
    <protectedRange sqref="C14:E15 M15:O16 H17:J18" name="Range4_1_1"/>
    <protectedRange sqref="I16:K16" name="Range5_1_1"/>
    <protectedRange sqref="C16:E16" name="Range4_1_1_1"/>
  </protectedRanges>
  <mergeCells count="48">
    <mergeCell ref="C8:H8"/>
    <mergeCell ref="I8:M8"/>
    <mergeCell ref="N8:R8"/>
    <mergeCell ref="T2:W2"/>
    <mergeCell ref="C4:P4"/>
    <mergeCell ref="C6:H6"/>
    <mergeCell ref="I6:M6"/>
    <mergeCell ref="N6:R6"/>
    <mergeCell ref="G21:H21"/>
    <mergeCell ref="C10:F10"/>
    <mergeCell ref="I10:M10"/>
    <mergeCell ref="N10:R10"/>
    <mergeCell ref="N11:R12"/>
    <mergeCell ref="C12:H12"/>
    <mergeCell ref="I12:M12"/>
    <mergeCell ref="Q20:R20"/>
    <mergeCell ref="M24:N25"/>
    <mergeCell ref="I21:J21"/>
    <mergeCell ref="C14:Q14"/>
    <mergeCell ref="C20:D21"/>
    <mergeCell ref="E20:F20"/>
    <mergeCell ref="G20:H20"/>
    <mergeCell ref="I20:J20"/>
    <mergeCell ref="K20:L20"/>
    <mergeCell ref="M20:N20"/>
    <mergeCell ref="O20:P20"/>
    <mergeCell ref="K21:L21"/>
    <mergeCell ref="M21:N21"/>
    <mergeCell ref="O21:P21"/>
    <mergeCell ref="Q21:R21"/>
    <mergeCell ref="H24:H25"/>
    <mergeCell ref="E21:F21"/>
    <mergeCell ref="I24:I25"/>
    <mergeCell ref="E24:F25"/>
    <mergeCell ref="G24:G25"/>
    <mergeCell ref="A56:S57"/>
    <mergeCell ref="O24:R24"/>
    <mergeCell ref="O25:P25"/>
    <mergeCell ref="Q25:R25"/>
    <mergeCell ref="E26:F26"/>
    <mergeCell ref="M26:N26"/>
    <mergeCell ref="C23:D26"/>
    <mergeCell ref="E23:R23"/>
    <mergeCell ref="O26:P26"/>
    <mergeCell ref="Q26:R26"/>
    <mergeCell ref="J24:J25"/>
    <mergeCell ref="K24:K25"/>
    <mergeCell ref="L24:L25"/>
  </mergeCells>
  <phoneticPr fontId="128" type="noConversion"/>
  <conditionalFormatting sqref="I26">
    <cfRule type="cellIs" dxfId="476" priority="6" stopIfTrue="1" operator="equal">
      <formula>""</formula>
    </cfRule>
    <cfRule type="cellIs" dxfId="475" priority="7" stopIfTrue="1" operator="greaterThanOrEqual">
      <formula>0.05</formula>
    </cfRule>
    <cfRule type="cellIs" dxfId="474" priority="8" stopIfTrue="1" operator="lessThan">
      <formula>0.05</formula>
    </cfRule>
  </conditionalFormatting>
  <conditionalFormatting sqref="Q21:R21">
    <cfRule type="cellIs" dxfId="473" priority="3" stopIfTrue="1" operator="equal">
      <formula>""</formula>
    </cfRule>
    <cfRule type="cellIs" dxfId="472" priority="4" stopIfTrue="1" operator="greaterThan">
      <formula>0.3</formula>
    </cfRule>
    <cfRule type="cellIs" dxfId="471" priority="5" stopIfTrue="1" operator="lessThanOrEqual">
      <formula>0.3</formula>
    </cfRule>
  </conditionalFormatting>
  <conditionalFormatting sqref="C16:Q16 C18:Q18">
    <cfRule type="cellIs" dxfId="470" priority="1" stopIfTrue="1" operator="notBetween">
      <formula>$K$26</formula>
      <formula>$L$26</formula>
    </cfRule>
    <cfRule type="cellIs" dxfId="469" priority="2" stopIfTrue="1" operator="between">
      <formula>$K$26</formula>
      <formula>$L$26</formula>
    </cfRule>
  </conditionalFormatting>
  <pageMargins left="0.7" right="0.7" top="0.75" bottom="0.75" header="0.3" footer="0.3"/>
  <pageSetup scale="36" orientation="portrait" r:id="rId1"/>
  <headerFooter>
    <oddHeader>&amp;L&amp;G</oddHeader>
    <oddFooter xml:space="preserve">&amp;LQUAL TM 0027-01 PPAP PACKAGE&amp;R
Printed on: &amp;D
</oddFooter>
  </headerFooter>
  <rowBreaks count="1" manualBreakCount="1">
    <brk id="28" max="18" man="1"/>
  </rowBreaks>
  <drawing r:id="rId2"/>
  <legacyDrawingHF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46"/>
  <sheetViews>
    <sheetView showGridLines="0" zoomScale="75" zoomScaleNormal="75" zoomScaleSheetLayoutView="65" workbookViewId="0">
      <selection activeCell="R16" sqref="R16:U16"/>
    </sheetView>
  </sheetViews>
  <sheetFormatPr defaultColWidth="9.1796875" defaultRowHeight="12.5"/>
  <cols>
    <col min="1" max="1" width="7.54296875" style="2" customWidth="1"/>
    <col min="2" max="2" width="11.1796875" style="2" customWidth="1"/>
    <col min="3" max="12" width="7.54296875" style="2" customWidth="1"/>
    <col min="13" max="13" width="5.26953125" style="2" customWidth="1"/>
    <col min="14" max="14" width="9.1796875" style="2"/>
    <col min="15" max="16" width="1.81640625" style="2" customWidth="1"/>
    <col min="17" max="27" width="12.7265625" style="2" customWidth="1"/>
    <col min="28" max="28" width="1.81640625" style="2" customWidth="1"/>
    <col min="29" max="16384" width="9.1796875" style="2"/>
  </cols>
  <sheetData>
    <row r="1" spans="1:32" ht="18">
      <c r="A1" s="342"/>
      <c r="B1" s="3012" t="s">
        <v>168</v>
      </c>
      <c r="C1" s="3012"/>
      <c r="D1" s="3012"/>
      <c r="E1" s="3012"/>
      <c r="F1" s="3012"/>
      <c r="G1" s="3012"/>
      <c r="H1" s="3012"/>
      <c r="I1" s="3012"/>
      <c r="J1" s="3012"/>
      <c r="K1" s="3012"/>
      <c r="L1" s="3012"/>
      <c r="M1" s="3012"/>
      <c r="N1" s="343"/>
      <c r="O1" s="344"/>
      <c r="P1" s="344"/>
      <c r="Q1" s="345" t="s">
        <v>168</v>
      </c>
      <c r="R1" s="346"/>
      <c r="S1" s="346"/>
      <c r="T1" s="346"/>
      <c r="U1" s="346"/>
      <c r="V1" s="346"/>
      <c r="W1" s="346"/>
      <c r="X1" s="346"/>
      <c r="Y1" s="346"/>
      <c r="Z1" s="346"/>
      <c r="AA1" s="343"/>
    </row>
    <row r="2" spans="1:32" ht="18">
      <c r="A2" s="313"/>
      <c r="B2" s="3013" t="s">
        <v>127</v>
      </c>
      <c r="C2" s="3013"/>
      <c r="D2" s="3013"/>
      <c r="E2" s="3013"/>
      <c r="F2" s="3013"/>
      <c r="G2" s="3013"/>
      <c r="H2" s="3013"/>
      <c r="I2" s="3013"/>
      <c r="J2" s="3013"/>
      <c r="K2" s="3013"/>
      <c r="L2" s="3013"/>
      <c r="M2" s="3013"/>
      <c r="N2" s="347"/>
      <c r="O2" s="344"/>
      <c r="P2" s="344"/>
      <c r="Q2" s="348" t="s">
        <v>127</v>
      </c>
      <c r="R2" s="344"/>
      <c r="S2" s="344"/>
      <c r="T2" s="344"/>
      <c r="U2" s="344"/>
      <c r="V2" s="344"/>
      <c r="W2" s="344"/>
      <c r="X2" s="344"/>
      <c r="Y2" s="344"/>
      <c r="Z2" s="344"/>
      <c r="AA2" s="347"/>
      <c r="AC2" s="2135"/>
      <c r="AD2" s="2135"/>
      <c r="AE2" s="2135"/>
      <c r="AF2" s="2135"/>
    </row>
    <row r="3" spans="1:32" ht="13" thickBot="1">
      <c r="A3" s="3014" t="s">
        <v>128</v>
      </c>
      <c r="B3" s="3015"/>
      <c r="C3" s="3015"/>
      <c r="D3" s="3015"/>
      <c r="E3" s="3015"/>
      <c r="F3" s="3015"/>
      <c r="G3" s="3015"/>
      <c r="H3" s="3015"/>
      <c r="I3" s="3015"/>
      <c r="J3" s="3015"/>
      <c r="K3" s="3015"/>
      <c r="L3" s="3015"/>
      <c r="M3" s="3015"/>
      <c r="N3" s="3016"/>
      <c r="O3" s="349"/>
      <c r="P3" s="349"/>
      <c r="Q3" s="350"/>
      <c r="R3" s="351"/>
      <c r="S3" s="351"/>
      <c r="T3" s="351"/>
      <c r="U3" s="351"/>
      <c r="V3" s="351"/>
      <c r="W3" s="351"/>
      <c r="X3" s="351"/>
      <c r="Y3" s="351"/>
      <c r="Z3" s="351"/>
      <c r="AA3" s="352"/>
      <c r="AB3" s="2135"/>
      <c r="AC3" s="2135"/>
      <c r="AD3" s="2135"/>
      <c r="AE3" s="2135"/>
    </row>
    <row r="4" spans="1:32" s="299" customFormat="1" ht="10">
      <c r="A4" s="300" t="s">
        <v>129</v>
      </c>
      <c r="B4" s="301"/>
      <c r="C4" s="301"/>
      <c r="D4" s="301"/>
      <c r="E4" s="302"/>
      <c r="F4" s="303" t="s">
        <v>130</v>
      </c>
      <c r="G4" s="301"/>
      <c r="H4" s="301"/>
      <c r="I4" s="302"/>
      <c r="J4" s="303" t="s">
        <v>169</v>
      </c>
      <c r="K4" s="301"/>
      <c r="L4" s="301"/>
      <c r="M4" s="301"/>
      <c r="N4" s="304"/>
      <c r="O4" s="353"/>
      <c r="P4" s="354"/>
      <c r="Q4" s="355" t="s">
        <v>129</v>
      </c>
      <c r="R4" s="356"/>
      <c r="S4" s="357"/>
      <c r="T4" s="358" t="s">
        <v>130</v>
      </c>
      <c r="U4" s="356"/>
      <c r="V4" s="356"/>
      <c r="W4" s="357"/>
      <c r="X4" s="358" t="s">
        <v>169</v>
      </c>
      <c r="Y4" s="356"/>
      <c r="Z4" s="356"/>
      <c r="AA4" s="359"/>
      <c r="AB4" s="360"/>
    </row>
    <row r="5" spans="1:32">
      <c r="A5" s="361" t="s">
        <v>132</v>
      </c>
      <c r="B5" s="362"/>
      <c r="C5" s="362"/>
      <c r="D5" s="362"/>
      <c r="E5" s="363"/>
      <c r="F5" s="364" t="s">
        <v>239</v>
      </c>
      <c r="G5" s="365"/>
      <c r="H5" s="365"/>
      <c r="I5" s="366"/>
      <c r="J5" s="364" t="s">
        <v>236</v>
      </c>
      <c r="K5" s="365"/>
      <c r="L5" s="365"/>
      <c r="M5" s="365"/>
      <c r="N5" s="367"/>
      <c r="O5" s="368"/>
      <c r="P5" s="369"/>
      <c r="Q5" s="370" t="str">
        <f>IF(A5&lt;&gt;"",A5,"")</f>
        <v>X1234567</v>
      </c>
      <c r="R5" s="371"/>
      <c r="S5" s="372"/>
      <c r="T5" s="373" t="str">
        <f>IF(F5&lt;&gt;"",F5,"")</f>
        <v>CALIPERS</v>
      </c>
      <c r="U5" s="371"/>
      <c r="V5" s="371"/>
      <c r="W5" s="372"/>
      <c r="X5" s="373" t="str">
        <f>IF(J5&lt;&gt;"",J5,"")</f>
        <v>John D.</v>
      </c>
      <c r="Y5" s="371"/>
      <c r="Z5" s="371"/>
      <c r="AA5" s="374"/>
      <c r="AB5" s="324"/>
    </row>
    <row r="6" spans="1:32" s="299" customFormat="1" ht="10">
      <c r="A6" s="300" t="s">
        <v>1</v>
      </c>
      <c r="B6" s="301"/>
      <c r="C6" s="301"/>
      <c r="D6" s="301"/>
      <c r="E6" s="302"/>
      <c r="F6" s="303" t="s">
        <v>134</v>
      </c>
      <c r="G6" s="301"/>
      <c r="H6" s="301"/>
      <c r="I6" s="302"/>
      <c r="J6" s="303" t="s">
        <v>170</v>
      </c>
      <c r="K6" s="301"/>
      <c r="L6" s="301"/>
      <c r="M6" s="301"/>
      <c r="N6" s="304"/>
      <c r="O6" s="353"/>
      <c r="P6" s="354"/>
      <c r="Q6" s="375" t="s">
        <v>1</v>
      </c>
      <c r="R6" s="376"/>
      <c r="S6" s="377"/>
      <c r="T6" s="378" t="s">
        <v>134</v>
      </c>
      <c r="U6" s="376"/>
      <c r="V6" s="376"/>
      <c r="W6" s="377"/>
      <c r="X6" s="378" t="s">
        <v>170</v>
      </c>
      <c r="Y6" s="376"/>
      <c r="Z6" s="376"/>
      <c r="AA6" s="379"/>
      <c r="AB6" s="360"/>
    </row>
    <row r="7" spans="1:32">
      <c r="A7" s="361" t="s">
        <v>240</v>
      </c>
      <c r="B7" s="362"/>
      <c r="C7" s="362"/>
      <c r="D7" s="362"/>
      <c r="E7" s="363"/>
      <c r="F7" s="364" t="s">
        <v>241</v>
      </c>
      <c r="G7" s="365"/>
      <c r="H7" s="365"/>
      <c r="I7" s="366"/>
      <c r="J7" s="364" t="s">
        <v>242</v>
      </c>
      <c r="K7" s="365"/>
      <c r="L7" s="365"/>
      <c r="M7" s="365"/>
      <c r="N7" s="367"/>
      <c r="O7" s="368"/>
      <c r="P7" s="369"/>
      <c r="Q7" s="370" t="str">
        <f>IF(A7&lt;&gt;"",A7,"")</f>
        <v>WIDGIT</v>
      </c>
      <c r="R7" s="371"/>
      <c r="S7" s="372"/>
      <c r="T7" s="373" t="str">
        <f>IF(F7&lt;&gt;"",F7,"")</f>
        <v>MS0001</v>
      </c>
      <c r="U7" s="371"/>
      <c r="V7" s="371"/>
      <c r="W7" s="372"/>
      <c r="X7" s="373" t="str">
        <f>IF(J7&lt;&gt;"",J7,"")</f>
        <v>Jane D.</v>
      </c>
      <c r="Y7" s="371"/>
      <c r="Z7" s="371"/>
      <c r="AA7" s="374"/>
      <c r="AB7" s="324"/>
    </row>
    <row r="8" spans="1:32" s="299" customFormat="1">
      <c r="A8" s="300" t="s">
        <v>136</v>
      </c>
      <c r="B8" s="301"/>
      <c r="C8" s="301"/>
      <c r="D8" s="305" t="s">
        <v>117</v>
      </c>
      <c r="E8" s="306"/>
      <c r="F8" s="303" t="s">
        <v>137</v>
      </c>
      <c r="G8" s="301"/>
      <c r="H8" s="301"/>
      <c r="I8" s="302"/>
      <c r="J8" s="303" t="s">
        <v>171</v>
      </c>
      <c r="K8" s="301"/>
      <c r="L8" s="301"/>
      <c r="M8" s="301"/>
      <c r="N8" s="304"/>
      <c r="O8" s="353"/>
      <c r="P8" s="354"/>
      <c r="Q8" s="375" t="s">
        <v>136</v>
      </c>
      <c r="R8" s="380"/>
      <c r="S8" s="381"/>
      <c r="T8" s="378" t="s">
        <v>137</v>
      </c>
      <c r="U8" s="376"/>
      <c r="V8" s="376"/>
      <c r="W8" s="377"/>
      <c r="X8" s="378" t="s">
        <v>171</v>
      </c>
      <c r="Y8" s="376"/>
      <c r="Z8" s="376"/>
      <c r="AA8" s="379"/>
      <c r="AB8" s="360"/>
    </row>
    <row r="9" spans="1:32">
      <c r="A9" s="361" t="s">
        <v>243</v>
      </c>
      <c r="B9" s="365"/>
      <c r="C9" s="365"/>
      <c r="D9" s="307">
        <v>-2</v>
      </c>
      <c r="E9" s="308">
        <v>2</v>
      </c>
      <c r="F9" s="364" t="s">
        <v>239</v>
      </c>
      <c r="G9" s="365"/>
      <c r="H9" s="365"/>
      <c r="I9" s="366"/>
      <c r="J9" s="364" t="s">
        <v>244</v>
      </c>
      <c r="K9" s="365"/>
      <c r="L9" s="365"/>
      <c r="M9" s="365"/>
      <c r="N9" s="367"/>
      <c r="O9" s="368"/>
      <c r="P9" s="369"/>
      <c r="Q9" s="370" t="str">
        <f>IF(A9&lt;&gt;"",A9,"")</f>
        <v>A</v>
      </c>
      <c r="R9" s="371"/>
      <c r="S9" s="372"/>
      <c r="T9" s="373" t="str">
        <f>IF(F9&lt;&gt;"",F9,"")</f>
        <v>CALIPERS</v>
      </c>
      <c r="U9" s="371"/>
      <c r="V9" s="371"/>
      <c r="W9" s="372"/>
      <c r="X9" s="373" t="str">
        <f>IF(J9&lt;&gt;"",J9,"")</f>
        <v>Joe B.</v>
      </c>
      <c r="Y9" s="371"/>
      <c r="Z9" s="371"/>
      <c r="AA9" s="374"/>
      <c r="AB9" s="324"/>
    </row>
    <row r="10" spans="1:32">
      <c r="A10" s="300" t="s">
        <v>144</v>
      </c>
      <c r="B10" s="301"/>
      <c r="C10" s="301"/>
      <c r="D10" s="301"/>
      <c r="E10" s="302"/>
      <c r="F10" s="378" t="s">
        <v>173</v>
      </c>
      <c r="G10" s="377"/>
      <c r="H10" s="378" t="s">
        <v>174</v>
      </c>
      <c r="I10" s="377"/>
      <c r="J10" s="378" t="s">
        <v>175</v>
      </c>
      <c r="K10" s="377"/>
      <c r="L10" s="303" t="s">
        <v>131</v>
      </c>
      <c r="M10" s="301"/>
      <c r="N10" s="304"/>
      <c r="O10" s="353"/>
      <c r="P10" s="354"/>
      <c r="Q10" s="375" t="s">
        <v>144</v>
      </c>
      <c r="R10" s="380"/>
      <c r="S10" s="381"/>
      <c r="T10" s="378" t="s">
        <v>173</v>
      </c>
      <c r="U10" s="377"/>
      <c r="V10" s="378" t="s">
        <v>174</v>
      </c>
      <c r="W10" s="377"/>
      <c r="X10" s="378" t="s">
        <v>175</v>
      </c>
      <c r="Y10" s="377"/>
      <c r="Z10" s="378" t="s">
        <v>131</v>
      </c>
      <c r="AA10" s="379"/>
      <c r="AB10" s="360"/>
    </row>
    <row r="11" spans="1:32">
      <c r="A11" s="361" t="s">
        <v>146</v>
      </c>
      <c r="B11" s="365"/>
      <c r="C11" s="365"/>
      <c r="D11" s="365"/>
      <c r="E11" s="366"/>
      <c r="F11" s="164">
        <f>COUNT(C15:C17)</f>
        <v>3</v>
      </c>
      <c r="G11" s="165"/>
      <c r="H11" s="164">
        <f>COUNT(C15:L15)</f>
        <v>10</v>
      </c>
      <c r="I11" s="165"/>
      <c r="J11" s="164">
        <f>COUNT(C15,C20,C25)</f>
        <v>3</v>
      </c>
      <c r="K11" s="382"/>
      <c r="L11" s="2996">
        <v>42641</v>
      </c>
      <c r="M11" s="2981"/>
      <c r="N11" s="2984"/>
      <c r="O11" s="368"/>
      <c r="P11" s="369"/>
      <c r="Q11" s="370" t="str">
        <f>IF(A11&lt;&gt;"",A11,"")</f>
        <v>CLASSIFICATION</v>
      </c>
      <c r="R11" s="371"/>
      <c r="S11" s="372"/>
      <c r="T11" s="383">
        <f>F11</f>
        <v>3</v>
      </c>
      <c r="U11" s="382"/>
      <c r="V11" s="383">
        <f>H11</f>
        <v>10</v>
      </c>
      <c r="W11" s="382"/>
      <c r="X11" s="383">
        <f>J11</f>
        <v>3</v>
      </c>
      <c r="Y11" s="382"/>
      <c r="Z11" s="1918">
        <f>IF(L11&lt;&gt;"",L11,"")</f>
        <v>42641</v>
      </c>
      <c r="AA11" s="1919"/>
      <c r="AB11" s="1920"/>
    </row>
    <row r="12" spans="1:32" ht="13" thickBot="1">
      <c r="A12" s="313"/>
      <c r="B12" s="324"/>
      <c r="C12" s="324"/>
      <c r="D12" s="384" t="str">
        <f>IF(D9&gt;E9,"ENTER LOWER SPECIFICATION IN D9 AND UPPER IN E9","")</f>
        <v/>
      </c>
      <c r="E12" s="324"/>
      <c r="F12" s="324"/>
      <c r="G12" s="385"/>
      <c r="H12" s="324"/>
      <c r="I12" s="385"/>
      <c r="J12" s="324"/>
      <c r="K12" s="385"/>
      <c r="L12" s="324"/>
      <c r="M12" s="324"/>
      <c r="N12" s="386"/>
      <c r="O12" s="387"/>
      <c r="P12" s="388"/>
      <c r="Q12" s="313"/>
      <c r="R12" s="324"/>
      <c r="S12" s="324"/>
      <c r="T12" s="324"/>
      <c r="U12" s="385"/>
      <c r="V12" s="324"/>
      <c r="W12" s="385"/>
      <c r="X12" s="324"/>
      <c r="Y12" s="385"/>
      <c r="Z12" s="324"/>
      <c r="AA12" s="386"/>
      <c r="AB12" s="324"/>
    </row>
    <row r="13" spans="1:32" ht="16" thickBot="1">
      <c r="A13" s="389" t="s">
        <v>176</v>
      </c>
      <c r="B13" s="381"/>
      <c r="C13" s="390" t="s">
        <v>177</v>
      </c>
      <c r="D13" s="391"/>
      <c r="E13" s="391"/>
      <c r="F13" s="391"/>
      <c r="G13" s="391"/>
      <c r="H13" s="391"/>
      <c r="I13" s="391"/>
      <c r="J13" s="391"/>
      <c r="K13" s="391"/>
      <c r="L13" s="392"/>
      <c r="M13" s="3002" t="s">
        <v>178</v>
      </c>
      <c r="N13" s="3003"/>
      <c r="O13" s="393"/>
      <c r="P13" s="394"/>
      <c r="Q13" s="395"/>
      <c r="R13" s="396"/>
      <c r="S13" s="396"/>
      <c r="T13" s="397" t="s">
        <v>179</v>
      </c>
      <c r="U13" s="396"/>
      <c r="V13" s="396"/>
      <c r="W13" s="396"/>
      <c r="X13" s="398" t="s">
        <v>180</v>
      </c>
      <c r="Y13" s="399"/>
      <c r="Z13" s="400"/>
      <c r="AA13" s="401"/>
    </row>
    <row r="14" spans="1:32" ht="15.75" customHeight="1" thickBot="1">
      <c r="A14" s="402" t="s">
        <v>181</v>
      </c>
      <c r="B14" s="372"/>
      <c r="C14" s="403">
        <v>1</v>
      </c>
      <c r="D14" s="403">
        <v>2</v>
      </c>
      <c r="E14" s="403">
        <v>3</v>
      </c>
      <c r="F14" s="403">
        <v>4</v>
      </c>
      <c r="G14" s="403">
        <v>5</v>
      </c>
      <c r="H14" s="403">
        <v>6</v>
      </c>
      <c r="I14" s="403">
        <v>7</v>
      </c>
      <c r="J14" s="403">
        <v>8</v>
      </c>
      <c r="K14" s="403">
        <v>9</v>
      </c>
      <c r="L14" s="403">
        <v>10</v>
      </c>
      <c r="M14" s="373"/>
      <c r="N14" s="374"/>
      <c r="O14" s="387"/>
      <c r="P14" s="388"/>
      <c r="Q14" s="404" t="s">
        <v>182</v>
      </c>
      <c r="R14" s="324"/>
      <c r="S14" s="324"/>
      <c r="T14" s="324"/>
      <c r="U14" s="324"/>
      <c r="V14" s="324"/>
      <c r="W14" s="324"/>
      <c r="X14" s="404" t="s">
        <v>183</v>
      </c>
      <c r="Y14" s="324"/>
      <c r="Z14" s="324"/>
      <c r="AA14" s="386"/>
    </row>
    <row r="15" spans="1:32" ht="18" customHeight="1">
      <c r="A15" s="405" t="s">
        <v>184</v>
      </c>
      <c r="B15" s="406">
        <v>1</v>
      </c>
      <c r="C15" s="407">
        <v>0.28999999999999998</v>
      </c>
      <c r="D15" s="407">
        <v>-0.56000000000000005</v>
      </c>
      <c r="E15" s="407">
        <v>1.34</v>
      </c>
      <c r="F15" s="407">
        <v>0.47</v>
      </c>
      <c r="G15" s="407">
        <v>-0.8</v>
      </c>
      <c r="H15" s="407">
        <v>0.02</v>
      </c>
      <c r="I15" s="407">
        <v>0.59</v>
      </c>
      <c r="J15" s="407">
        <v>-0.31</v>
      </c>
      <c r="K15" s="407">
        <v>2.2599999999999998</v>
      </c>
      <c r="L15" s="407">
        <v>-1.36</v>
      </c>
      <c r="M15" s="408"/>
      <c r="N15" s="409">
        <f t="shared" ref="N15:N29" si="0">IF(C15&lt;&gt;"",AVERAGE(C15:L15),"")</f>
        <v>0.19399999999999998</v>
      </c>
      <c r="O15" s="410"/>
      <c r="P15" s="411"/>
      <c r="Q15" s="412" t="s">
        <v>185</v>
      </c>
      <c r="R15" s="385" t="s">
        <v>186</v>
      </c>
      <c r="S15" s="413"/>
      <c r="T15" s="324"/>
      <c r="U15" s="324"/>
      <c r="V15" s="414" t="s">
        <v>173</v>
      </c>
      <c r="W15" s="415" t="s">
        <v>187</v>
      </c>
      <c r="X15" s="8" t="s">
        <v>188</v>
      </c>
      <c r="Y15" s="9" t="s">
        <v>186</v>
      </c>
      <c r="Z15" s="4" t="s">
        <v>189</v>
      </c>
      <c r="AA15" s="3"/>
    </row>
    <row r="16" spans="1:32" ht="18" customHeight="1">
      <c r="A16" s="416">
        <v>2</v>
      </c>
      <c r="B16" s="417">
        <v>2</v>
      </c>
      <c r="C16" s="418">
        <v>0.41</v>
      </c>
      <c r="D16" s="418">
        <v>-0.68</v>
      </c>
      <c r="E16" s="418">
        <v>1.17</v>
      </c>
      <c r="F16" s="418">
        <v>0.5</v>
      </c>
      <c r="G16" s="418">
        <v>-0.92</v>
      </c>
      <c r="H16" s="418">
        <v>-0.11</v>
      </c>
      <c r="I16" s="418">
        <v>0.75</v>
      </c>
      <c r="J16" s="418">
        <v>-0.2</v>
      </c>
      <c r="K16" s="418">
        <v>1.99</v>
      </c>
      <c r="L16" s="418">
        <v>-1.25</v>
      </c>
      <c r="M16" s="371"/>
      <c r="N16" s="419">
        <f t="shared" si="0"/>
        <v>0.16600000000000001</v>
      </c>
      <c r="O16" s="410"/>
      <c r="P16" s="411"/>
      <c r="Q16" s="313"/>
      <c r="R16" s="385" t="s">
        <v>186</v>
      </c>
      <c r="S16" s="324" t="str">
        <f>IF(C15&lt;&gt;"",CONCATENATE(TEXT($N$32,"0.0000")," x ",CHOOSE($F$11,0,W16,W17)),"")</f>
        <v>0.3417 x 0.5908</v>
      </c>
      <c r="T16" s="324"/>
      <c r="U16" s="324"/>
      <c r="V16" s="420">
        <v>2</v>
      </c>
      <c r="W16" s="421">
        <v>0.88619999999999999</v>
      </c>
      <c r="X16" s="8"/>
      <c r="Y16" s="9" t="s">
        <v>186</v>
      </c>
      <c r="Z16" s="422" t="str">
        <f>IF(C15&lt;&gt;"",CONCATENATE("100(",TEXT($S$17,"0.000"),"*6.0","/",TEXT($S$39,"0.000"),")"),"")</f>
        <v>100(0.202*6.0/4.000)</v>
      </c>
      <c r="AA16" s="3"/>
    </row>
    <row r="17" spans="1:27" ht="18" customHeight="1">
      <c r="A17" s="423">
        <f>A16+1</f>
        <v>3</v>
      </c>
      <c r="B17" s="424">
        <v>3</v>
      </c>
      <c r="C17" s="418">
        <v>0.64</v>
      </c>
      <c r="D17" s="418">
        <v>-0.57999999999999996</v>
      </c>
      <c r="E17" s="418">
        <v>1.27</v>
      </c>
      <c r="F17" s="418">
        <v>0.64</v>
      </c>
      <c r="G17" s="418">
        <v>-0.84</v>
      </c>
      <c r="H17" s="418">
        <v>-0.21</v>
      </c>
      <c r="I17" s="418">
        <v>0.66</v>
      </c>
      <c r="J17" s="418">
        <v>-0.17</v>
      </c>
      <c r="K17" s="418">
        <v>2.0099999999999998</v>
      </c>
      <c r="L17" s="418">
        <v>-1.31</v>
      </c>
      <c r="M17" s="371"/>
      <c r="N17" s="419">
        <f t="shared" si="0"/>
        <v>0.21100000000000002</v>
      </c>
      <c r="O17" s="410"/>
      <c r="P17" s="411"/>
      <c r="Q17" s="425"/>
      <c r="R17" s="426" t="s">
        <v>186</v>
      </c>
      <c r="S17" s="427">
        <f>IF(C15&lt;&gt;"",$N$32*(CHOOSE($F$11,0,W16,W17)),"")</f>
        <v>0.20185666666666671</v>
      </c>
      <c r="T17" s="428"/>
      <c r="U17" s="428"/>
      <c r="V17" s="429">
        <v>3</v>
      </c>
      <c r="W17" s="430">
        <v>0.59079999999999999</v>
      </c>
      <c r="X17" s="431"/>
      <c r="Y17" s="432" t="s">
        <v>186</v>
      </c>
      <c r="Z17" s="433">
        <f>IF(C15&lt;&gt;"",100*($S$17*6/$S$39),"")</f>
        <v>30.278500000000008</v>
      </c>
      <c r="AA17" s="434"/>
    </row>
    <row r="18" spans="1:27" ht="18" customHeight="1">
      <c r="A18" s="423">
        <f>A17+1</f>
        <v>4</v>
      </c>
      <c r="B18" s="424" t="s">
        <v>190</v>
      </c>
      <c r="C18" s="435">
        <f t="shared" ref="C18:L18" si="1">IF(C15&lt;&gt;"",SUM(C15:C17)/COUNT(C15:C17),"")</f>
        <v>0.4466666666666666</v>
      </c>
      <c r="D18" s="435">
        <f t="shared" si="1"/>
        <v>-0.6066666666666668</v>
      </c>
      <c r="E18" s="435">
        <f t="shared" si="1"/>
        <v>1.26</v>
      </c>
      <c r="F18" s="435">
        <f t="shared" si="1"/>
        <v>0.53666666666666663</v>
      </c>
      <c r="G18" s="435">
        <f t="shared" si="1"/>
        <v>-0.85333333333333339</v>
      </c>
      <c r="H18" s="435">
        <f t="shared" si="1"/>
        <v>-9.9999999999999992E-2</v>
      </c>
      <c r="I18" s="435">
        <f t="shared" si="1"/>
        <v>0.66666666666666663</v>
      </c>
      <c r="J18" s="435">
        <f t="shared" si="1"/>
        <v>-0.22666666666666668</v>
      </c>
      <c r="K18" s="435">
        <f t="shared" si="1"/>
        <v>2.0866666666666664</v>
      </c>
      <c r="L18" s="435">
        <f t="shared" si="1"/>
        <v>-1.3066666666666669</v>
      </c>
      <c r="M18" s="436"/>
      <c r="N18" s="419">
        <f t="shared" si="0"/>
        <v>0.19033333333333327</v>
      </c>
      <c r="O18" s="410"/>
      <c r="P18" s="411"/>
      <c r="Q18" s="437" t="s">
        <v>191</v>
      </c>
      <c r="R18" s="438"/>
      <c r="S18" s="438"/>
      <c r="T18" s="438"/>
      <c r="U18" s="438"/>
      <c r="V18" s="438"/>
      <c r="W18" s="438"/>
      <c r="X18" s="439" t="s">
        <v>192</v>
      </c>
      <c r="Y18" s="440"/>
      <c r="Z18" s="440"/>
      <c r="AA18" s="441"/>
    </row>
    <row r="19" spans="1:27" ht="18" customHeight="1" thickBot="1">
      <c r="A19" s="442">
        <f>A18+1</f>
        <v>5</v>
      </c>
      <c r="B19" s="443" t="s">
        <v>193</v>
      </c>
      <c r="C19" s="444">
        <f t="shared" ref="C19:L19" si="2">IF(C15&lt;&gt;"",MAX(C15:C17)-MIN(C15:C17),"")</f>
        <v>0.35000000000000003</v>
      </c>
      <c r="D19" s="444">
        <f t="shared" si="2"/>
        <v>0.12</v>
      </c>
      <c r="E19" s="444">
        <f t="shared" si="2"/>
        <v>0.17000000000000015</v>
      </c>
      <c r="F19" s="444">
        <f t="shared" si="2"/>
        <v>0.17000000000000004</v>
      </c>
      <c r="G19" s="444">
        <f t="shared" si="2"/>
        <v>0.12</v>
      </c>
      <c r="H19" s="444">
        <f t="shared" si="2"/>
        <v>0.22999999999999998</v>
      </c>
      <c r="I19" s="444">
        <f t="shared" si="2"/>
        <v>0.16000000000000003</v>
      </c>
      <c r="J19" s="444">
        <f t="shared" si="2"/>
        <v>0.13999999999999999</v>
      </c>
      <c r="K19" s="444">
        <f t="shared" si="2"/>
        <v>0.2699999999999998</v>
      </c>
      <c r="L19" s="444">
        <f t="shared" si="2"/>
        <v>0.1100000000000001</v>
      </c>
      <c r="M19" s="445"/>
      <c r="N19" s="419">
        <f t="shared" si="0"/>
        <v>0.184</v>
      </c>
      <c r="O19" s="410"/>
      <c r="P19" s="411"/>
      <c r="Q19" s="412" t="s">
        <v>194</v>
      </c>
      <c r="R19" s="385" t="s">
        <v>186</v>
      </c>
      <c r="S19" s="324"/>
      <c r="T19" s="324"/>
      <c r="U19" s="324"/>
      <c r="V19" s="324"/>
      <c r="W19" s="324"/>
      <c r="X19" s="8" t="s">
        <v>195</v>
      </c>
      <c r="Y19" s="9" t="s">
        <v>186</v>
      </c>
      <c r="Z19" s="4" t="s">
        <v>196</v>
      </c>
      <c r="AA19" s="3"/>
    </row>
    <row r="20" spans="1:27" ht="18" customHeight="1">
      <c r="A20" s="405" t="s">
        <v>197</v>
      </c>
      <c r="B20" s="406">
        <v>1</v>
      </c>
      <c r="C20" s="407">
        <v>0.08</v>
      </c>
      <c r="D20" s="407">
        <v>-0.47</v>
      </c>
      <c r="E20" s="407">
        <v>1.19</v>
      </c>
      <c r="F20" s="407">
        <v>0.01</v>
      </c>
      <c r="G20" s="407">
        <v>-0.56000000000000005</v>
      </c>
      <c r="H20" s="407">
        <v>-0.2</v>
      </c>
      <c r="I20" s="407">
        <v>0.47</v>
      </c>
      <c r="J20" s="407">
        <v>-0.63</v>
      </c>
      <c r="K20" s="407">
        <v>1.8</v>
      </c>
      <c r="L20" s="407">
        <v>-1.68</v>
      </c>
      <c r="M20" s="408"/>
      <c r="N20" s="409">
        <f t="shared" si="0"/>
        <v>1.0000000000000009E-3</v>
      </c>
      <c r="O20" s="410"/>
      <c r="P20" s="411"/>
      <c r="Q20" s="313"/>
      <c r="R20" s="385" t="s">
        <v>186</v>
      </c>
      <c r="S20" s="446" t="str">
        <f>IF(C15&lt;&gt;"",CONCATENATE("SQRT[(",TEXT($N$33,"0.000")," x ",CHOOSE($J$11,0,V22,W22),")^2 - (",TEXT($S$17,"0.000")," ^2/(",$H$11," x ",$F$11,")]"),"")</f>
        <v>SQRT[(0.445 x 0.5231)^2 - (0.202 ^2/(10 x 3)]</v>
      </c>
      <c r="T20" s="324"/>
      <c r="U20" s="428"/>
      <c r="V20" s="324"/>
      <c r="W20" s="324"/>
      <c r="X20" s="8"/>
      <c r="Y20" s="9" t="s">
        <v>186</v>
      </c>
      <c r="Z20" s="4" t="str">
        <f>IF(C15&lt;&gt;"",CONCATENATE("100(",TEXT($S$21,"0.000"),"*6.0","/",TEXT($S$39,"0.000"),")"),"")</f>
        <v>100(0.230*6.0/4.000)</v>
      </c>
      <c r="AA20" s="3"/>
    </row>
    <row r="21" spans="1:27" ht="18" customHeight="1">
      <c r="A21" s="423">
        <v>7</v>
      </c>
      <c r="B21" s="417">
        <v>2</v>
      </c>
      <c r="C21" s="418">
        <v>0.25</v>
      </c>
      <c r="D21" s="418">
        <v>-1.22</v>
      </c>
      <c r="E21" s="418">
        <v>0.94</v>
      </c>
      <c r="F21" s="418">
        <v>1.03</v>
      </c>
      <c r="G21" s="418">
        <v>-1.2</v>
      </c>
      <c r="H21" s="418">
        <v>0.22</v>
      </c>
      <c r="I21" s="418">
        <v>0.55000000000000004</v>
      </c>
      <c r="J21" s="418">
        <v>0.08</v>
      </c>
      <c r="K21" s="418">
        <v>2.12</v>
      </c>
      <c r="L21" s="418">
        <v>-1.62</v>
      </c>
      <c r="M21" s="371"/>
      <c r="N21" s="419">
        <f t="shared" si="0"/>
        <v>0.11499999999999999</v>
      </c>
      <c r="O21" s="410"/>
      <c r="P21" s="411"/>
      <c r="Q21" s="313"/>
      <c r="R21" s="385" t="s">
        <v>186</v>
      </c>
      <c r="S21" s="447">
        <f>IF(C15="","",IF(($N$33*CHOOSE($J$11,0,V22,W22))^2-$S$17^2/($H$11*$F$11)&lt;0,0,(($N$33*CHOOSE($J$11,0,V22,W22))^2-$S$17^2/($H$11*$F$11))^(1/2)))</f>
        <v>0.22966702910320372</v>
      </c>
      <c r="T21" s="3004" t="s">
        <v>175</v>
      </c>
      <c r="U21" s="3004"/>
      <c r="V21" s="414">
        <v>2</v>
      </c>
      <c r="W21" s="448">
        <v>3</v>
      </c>
      <c r="X21" s="8"/>
      <c r="Y21" s="9" t="s">
        <v>186</v>
      </c>
      <c r="Z21" s="449">
        <f>IF(C15&lt;&gt;"",100*($S$21*6/$S$39),"")</f>
        <v>34.450054365480561</v>
      </c>
      <c r="AA21" s="3"/>
    </row>
    <row r="22" spans="1:27" ht="18" customHeight="1">
      <c r="A22" s="423">
        <f>A21+1</f>
        <v>8</v>
      </c>
      <c r="B22" s="424">
        <v>3</v>
      </c>
      <c r="C22" s="418">
        <v>7.0000000000000007E-2</v>
      </c>
      <c r="D22" s="418">
        <v>-0.68</v>
      </c>
      <c r="E22" s="418">
        <v>1.34</v>
      </c>
      <c r="F22" s="418">
        <v>0.2</v>
      </c>
      <c r="G22" s="418">
        <v>-1.28</v>
      </c>
      <c r="H22" s="418">
        <v>0.06</v>
      </c>
      <c r="I22" s="418">
        <v>0.83</v>
      </c>
      <c r="J22" s="418">
        <v>-0.34</v>
      </c>
      <c r="K22" s="418">
        <v>2.19</v>
      </c>
      <c r="L22" s="418">
        <v>-1.5</v>
      </c>
      <c r="M22" s="371"/>
      <c r="N22" s="419">
        <f t="shared" si="0"/>
        <v>8.8999999999999968E-2</v>
      </c>
      <c r="O22" s="410"/>
      <c r="P22" s="411"/>
      <c r="Q22" s="313" t="s">
        <v>198</v>
      </c>
      <c r="R22" s="324"/>
      <c r="S22" s="450"/>
      <c r="T22" s="3005" t="s">
        <v>199</v>
      </c>
      <c r="U22" s="3005"/>
      <c r="V22" s="435">
        <v>0.70709999999999995</v>
      </c>
      <c r="W22" s="451">
        <v>0.52310000000000001</v>
      </c>
      <c r="X22" s="439" t="s">
        <v>200</v>
      </c>
      <c r="Y22" s="440"/>
      <c r="Z22" s="440"/>
      <c r="AA22" s="441"/>
    </row>
    <row r="23" spans="1:27" ht="18" customHeight="1">
      <c r="A23" s="423">
        <f>A22+1</f>
        <v>9</v>
      </c>
      <c r="B23" s="424" t="s">
        <v>190</v>
      </c>
      <c r="C23" s="435">
        <f t="shared" ref="C23:L23" si="3">IF(C20&lt;&gt;"",SUM(C20:C22)/COUNT(C20:C22),"")</f>
        <v>0.13333333333333333</v>
      </c>
      <c r="D23" s="435">
        <f t="shared" si="3"/>
        <v>-0.79</v>
      </c>
      <c r="E23" s="435">
        <f t="shared" si="3"/>
        <v>1.1566666666666665</v>
      </c>
      <c r="F23" s="435">
        <f t="shared" si="3"/>
        <v>0.41333333333333333</v>
      </c>
      <c r="G23" s="435">
        <f t="shared" si="3"/>
        <v>-1.0133333333333334</v>
      </c>
      <c r="H23" s="435">
        <f t="shared" si="3"/>
        <v>2.6666666666666661E-2</v>
      </c>
      <c r="I23" s="435">
        <f t="shared" si="3"/>
        <v>0.6166666666666667</v>
      </c>
      <c r="J23" s="435">
        <f t="shared" si="3"/>
        <v>-0.29666666666666669</v>
      </c>
      <c r="K23" s="435">
        <f t="shared" si="3"/>
        <v>2.0366666666666666</v>
      </c>
      <c r="L23" s="435">
        <f t="shared" si="3"/>
        <v>-1.5999999999999999</v>
      </c>
      <c r="M23" s="436"/>
      <c r="N23" s="419">
        <f t="shared" si="0"/>
        <v>6.8333333333333288E-2</v>
      </c>
      <c r="O23" s="410"/>
      <c r="P23" s="411"/>
      <c r="Q23" s="425" t="s">
        <v>201</v>
      </c>
      <c r="R23" s="324"/>
      <c r="S23" s="324"/>
      <c r="T23" s="452"/>
      <c r="U23" s="452"/>
      <c r="V23" s="452"/>
      <c r="W23" s="452"/>
      <c r="X23" s="8" t="s">
        <v>202</v>
      </c>
      <c r="Y23" s="9" t="s">
        <v>186</v>
      </c>
      <c r="Z23" s="4" t="s">
        <v>203</v>
      </c>
      <c r="AA23" s="3"/>
    </row>
    <row r="24" spans="1:27" ht="18" customHeight="1" thickBot="1">
      <c r="A24" s="442">
        <f>A23+1</f>
        <v>10</v>
      </c>
      <c r="B24" s="443" t="s">
        <v>193</v>
      </c>
      <c r="C24" s="444">
        <f t="shared" ref="C24:L24" si="4">IF(C20&lt;&gt;"",MAX(C20:C22)-MIN(C20:C22),"")</f>
        <v>0.18</v>
      </c>
      <c r="D24" s="444">
        <f t="shared" si="4"/>
        <v>0.75</v>
      </c>
      <c r="E24" s="444">
        <f t="shared" si="4"/>
        <v>0.40000000000000013</v>
      </c>
      <c r="F24" s="444">
        <f t="shared" si="4"/>
        <v>1.02</v>
      </c>
      <c r="G24" s="444">
        <f t="shared" si="4"/>
        <v>0.72</v>
      </c>
      <c r="H24" s="444">
        <f t="shared" si="4"/>
        <v>0.42000000000000004</v>
      </c>
      <c r="I24" s="444">
        <f t="shared" si="4"/>
        <v>0.36</v>
      </c>
      <c r="J24" s="444">
        <f t="shared" si="4"/>
        <v>0.71</v>
      </c>
      <c r="K24" s="444">
        <f t="shared" si="4"/>
        <v>0.3899999999999999</v>
      </c>
      <c r="L24" s="444">
        <f t="shared" si="4"/>
        <v>0.17999999999999994</v>
      </c>
      <c r="M24" s="445"/>
      <c r="N24" s="419">
        <f t="shared" si="0"/>
        <v>0.51300000000000001</v>
      </c>
      <c r="O24" s="410"/>
      <c r="P24" s="411"/>
      <c r="Q24" s="437" t="s">
        <v>204</v>
      </c>
      <c r="R24" s="438"/>
      <c r="S24" s="438"/>
      <c r="T24" s="438"/>
      <c r="U24" s="438"/>
      <c r="V24" s="438"/>
      <c r="W24" s="438"/>
      <c r="X24" s="8"/>
      <c r="Y24" s="9" t="s">
        <v>186</v>
      </c>
      <c r="Z24" s="4" t="str">
        <f>IF(C15&lt;&gt;"",CONCATENATE("100(",TEXT($S$27,"0.000"),"*6.0","/",TEXT($S$39,"0.000"),")"),"")</f>
        <v>100(0.306*6.0/4.000)</v>
      </c>
      <c r="AA24" s="3"/>
    </row>
    <row r="25" spans="1:27" ht="18" customHeight="1">
      <c r="A25" s="405" t="s">
        <v>205</v>
      </c>
      <c r="B25" s="406">
        <v>1</v>
      </c>
      <c r="C25" s="407">
        <v>0.04</v>
      </c>
      <c r="D25" s="407">
        <v>-1.38</v>
      </c>
      <c r="E25" s="407">
        <v>0.88</v>
      </c>
      <c r="F25" s="407">
        <v>0.14000000000000001</v>
      </c>
      <c r="G25" s="407">
        <v>-1.46</v>
      </c>
      <c r="H25" s="407">
        <v>-0.28999999999999998</v>
      </c>
      <c r="I25" s="407">
        <v>0.02</v>
      </c>
      <c r="J25" s="407">
        <v>-0.46</v>
      </c>
      <c r="K25" s="407">
        <v>1.77</v>
      </c>
      <c r="L25" s="407">
        <v>-1.49</v>
      </c>
      <c r="M25" s="408"/>
      <c r="N25" s="409">
        <f t="shared" si="0"/>
        <v>-0.22299999999999995</v>
      </c>
      <c r="O25" s="410"/>
      <c r="P25" s="411"/>
      <c r="Q25" s="412" t="s">
        <v>206</v>
      </c>
      <c r="R25" s="385" t="s">
        <v>186</v>
      </c>
      <c r="S25" s="324"/>
      <c r="T25" s="324"/>
      <c r="U25" s="324"/>
      <c r="V25" s="414" t="s">
        <v>174</v>
      </c>
      <c r="W25" s="415" t="s">
        <v>207</v>
      </c>
      <c r="X25" s="8"/>
      <c r="Y25" s="9" t="s">
        <v>186</v>
      </c>
      <c r="Z25" s="449">
        <f>IF(C15&lt;&gt;"",100*($S$27*6/$S$39),"")</f>
        <v>45.864951848165788</v>
      </c>
      <c r="AA25" s="3"/>
    </row>
    <row r="26" spans="1:27" ht="18" customHeight="1">
      <c r="A26" s="423">
        <v>12</v>
      </c>
      <c r="B26" s="417">
        <v>2</v>
      </c>
      <c r="C26" s="418">
        <v>-0.11</v>
      </c>
      <c r="D26" s="418">
        <v>-1.1299999999999999</v>
      </c>
      <c r="E26" s="418">
        <v>1.0900000000000001</v>
      </c>
      <c r="F26" s="418">
        <v>0.2</v>
      </c>
      <c r="G26" s="418">
        <v>-1.07</v>
      </c>
      <c r="H26" s="418">
        <v>-0.67</v>
      </c>
      <c r="I26" s="418">
        <v>0.01</v>
      </c>
      <c r="J26" s="418">
        <v>-0.56000000000000005</v>
      </c>
      <c r="K26" s="418">
        <v>1.45</v>
      </c>
      <c r="L26" s="418">
        <v>-1.77</v>
      </c>
      <c r="M26" s="371"/>
      <c r="N26" s="419">
        <f t="shared" si="0"/>
        <v>-0.25600000000000006</v>
      </c>
      <c r="O26" s="410"/>
      <c r="P26" s="411"/>
      <c r="Q26" s="313"/>
      <c r="R26" s="385" t="s">
        <v>186</v>
      </c>
      <c r="S26" s="324" t="str">
        <f>IF(C15&lt;&gt;"",CONCATENATE("SQRT[",TEXT($S$17,"0.0000"),"^2 + ",TEXT($S$21,"0.0000"),"^2]"),"")</f>
        <v>SQRT[0.2019^2 + 0.2297^2]</v>
      </c>
      <c r="T26" s="324"/>
      <c r="U26" s="324"/>
      <c r="V26" s="420">
        <v>2</v>
      </c>
      <c r="W26" s="421">
        <v>0.70709999999999995</v>
      </c>
      <c r="X26" s="3006" t="str">
        <f>IF(C15&lt;&gt;"",IF(Z25&lt;30,"Gage system may be acceptable","Gage system needs improvement"),"")</f>
        <v>Gage system needs improvement</v>
      </c>
      <c r="Y26" s="3007"/>
      <c r="Z26" s="3007"/>
      <c r="AA26" s="3008"/>
    </row>
    <row r="27" spans="1:27" ht="18" customHeight="1">
      <c r="A27" s="423">
        <f>A26+1</f>
        <v>13</v>
      </c>
      <c r="B27" s="424">
        <v>3</v>
      </c>
      <c r="C27" s="418">
        <v>-0.15</v>
      </c>
      <c r="D27" s="418">
        <v>-0.96</v>
      </c>
      <c r="E27" s="418">
        <v>0.67</v>
      </c>
      <c r="F27" s="418">
        <v>0.11</v>
      </c>
      <c r="G27" s="418">
        <v>-1.45</v>
      </c>
      <c r="H27" s="418">
        <v>-0.49</v>
      </c>
      <c r="I27" s="418">
        <v>0.21</v>
      </c>
      <c r="J27" s="418">
        <v>-0.49</v>
      </c>
      <c r="K27" s="418">
        <v>1.87</v>
      </c>
      <c r="L27" s="418">
        <v>-2.16</v>
      </c>
      <c r="M27" s="371"/>
      <c r="N27" s="419">
        <f t="shared" si="0"/>
        <v>-0.28399999999999997</v>
      </c>
      <c r="O27" s="410"/>
      <c r="P27" s="411"/>
      <c r="Q27" s="425"/>
      <c r="R27" s="426" t="s">
        <v>186</v>
      </c>
      <c r="S27" s="453">
        <f>IF(C15&lt;&gt;"",($S$17^2+$S$21^2)^(1/2),"")</f>
        <v>0.30576634565443861</v>
      </c>
      <c r="T27" s="428"/>
      <c r="U27" s="428"/>
      <c r="V27" s="420">
        <v>3</v>
      </c>
      <c r="W27" s="421">
        <v>0.52310000000000001</v>
      </c>
      <c r="X27" s="439" t="s">
        <v>208</v>
      </c>
      <c r="Y27" s="440"/>
      <c r="Z27" s="440"/>
      <c r="AA27" s="441"/>
    </row>
    <row r="28" spans="1:27" ht="18" customHeight="1">
      <c r="A28" s="423">
        <f>A27+1</f>
        <v>14</v>
      </c>
      <c r="B28" s="424" t="s">
        <v>190</v>
      </c>
      <c r="C28" s="435">
        <f t="shared" ref="C28:L28" si="5">IF(C25&lt;&gt;"",SUM(C25:C27)/COUNT(C25:C27),"")</f>
        <v>-7.3333333333333334E-2</v>
      </c>
      <c r="D28" s="435">
        <f t="shared" si="5"/>
        <v>-1.1566666666666665</v>
      </c>
      <c r="E28" s="435">
        <f t="shared" si="5"/>
        <v>0.88</v>
      </c>
      <c r="F28" s="435">
        <f t="shared" si="5"/>
        <v>0.15</v>
      </c>
      <c r="G28" s="435">
        <f t="shared" si="5"/>
        <v>-1.3266666666666669</v>
      </c>
      <c r="H28" s="435">
        <f t="shared" si="5"/>
        <v>-0.48333333333333334</v>
      </c>
      <c r="I28" s="435">
        <f t="shared" si="5"/>
        <v>0.08</v>
      </c>
      <c r="J28" s="435">
        <f t="shared" si="5"/>
        <v>-0.5033333333333333</v>
      </c>
      <c r="K28" s="435">
        <f t="shared" si="5"/>
        <v>1.6966666666666665</v>
      </c>
      <c r="L28" s="435">
        <f t="shared" si="5"/>
        <v>-1.8066666666666666</v>
      </c>
      <c r="M28" s="436"/>
      <c r="N28" s="419">
        <f t="shared" si="0"/>
        <v>-0.2543333333333333</v>
      </c>
      <c r="O28" s="385"/>
      <c r="P28" s="385"/>
      <c r="Q28" s="437" t="s">
        <v>209</v>
      </c>
      <c r="R28" s="438"/>
      <c r="S28" s="438"/>
      <c r="T28" s="438"/>
      <c r="U28" s="454"/>
      <c r="V28" s="420">
        <v>4</v>
      </c>
      <c r="W28" s="421">
        <v>0.44669999999999999</v>
      </c>
      <c r="X28" s="8" t="s">
        <v>210</v>
      </c>
      <c r="Y28" s="9" t="s">
        <v>186</v>
      </c>
      <c r="Z28" s="4" t="s">
        <v>211</v>
      </c>
      <c r="AA28" s="3"/>
    </row>
    <row r="29" spans="1:27" ht="18" customHeight="1" thickBot="1">
      <c r="A29" s="442">
        <f>A28+1</f>
        <v>15</v>
      </c>
      <c r="B29" s="443" t="s">
        <v>193</v>
      </c>
      <c r="C29" s="444">
        <f t="shared" ref="C29:L29" si="6">IF(C25&lt;&gt;"",MAX(C25:C27)-MIN(C25:C27),"")</f>
        <v>0.19</v>
      </c>
      <c r="D29" s="444">
        <f t="shared" si="6"/>
        <v>0.41999999999999993</v>
      </c>
      <c r="E29" s="444">
        <f t="shared" si="6"/>
        <v>0.42000000000000004</v>
      </c>
      <c r="F29" s="444">
        <f t="shared" si="6"/>
        <v>9.0000000000000011E-2</v>
      </c>
      <c r="G29" s="444">
        <f t="shared" si="6"/>
        <v>0.3899999999999999</v>
      </c>
      <c r="H29" s="444">
        <f t="shared" si="6"/>
        <v>0.38000000000000006</v>
      </c>
      <c r="I29" s="444">
        <f t="shared" si="6"/>
        <v>0.19999999999999998</v>
      </c>
      <c r="J29" s="444">
        <f t="shared" si="6"/>
        <v>0.10000000000000003</v>
      </c>
      <c r="K29" s="444">
        <f t="shared" si="6"/>
        <v>0.42000000000000015</v>
      </c>
      <c r="L29" s="444">
        <f t="shared" si="6"/>
        <v>0.67000000000000015</v>
      </c>
      <c r="M29" s="445"/>
      <c r="N29" s="419">
        <f t="shared" si="0"/>
        <v>0.32800000000000001</v>
      </c>
      <c r="O29" s="385"/>
      <c r="P29" s="385"/>
      <c r="Q29" s="412" t="s">
        <v>212</v>
      </c>
      <c r="R29" s="385" t="s">
        <v>186</v>
      </c>
      <c r="S29" s="324"/>
      <c r="T29" s="324"/>
      <c r="U29" s="450"/>
      <c r="V29" s="420">
        <v>5</v>
      </c>
      <c r="W29" s="421">
        <v>0.40300000000000002</v>
      </c>
      <c r="X29" s="8"/>
      <c r="Y29" s="9" t="s">
        <v>186</v>
      </c>
      <c r="Z29" s="4" t="str">
        <f>IF(C15&lt;&gt;"",CONCATENATE("100(",TEXT($S$31,"0.000"),"*6.0","/",TEXT($S$39,"0.000"),")"),"")</f>
        <v>100(1.105*6.0/4.000)</v>
      </c>
      <c r="AA29" s="3"/>
    </row>
    <row r="30" spans="1:27" ht="18" customHeight="1">
      <c r="A30" s="455" t="s">
        <v>213</v>
      </c>
      <c r="B30" s="456"/>
      <c r="C30" s="456"/>
      <c r="D30" s="456"/>
      <c r="E30" s="456"/>
      <c r="F30" s="456"/>
      <c r="G30" s="456"/>
      <c r="H30" s="456"/>
      <c r="I30" s="456"/>
      <c r="J30" s="456"/>
      <c r="K30" s="456"/>
      <c r="L30" s="456"/>
      <c r="M30" s="457"/>
      <c r="N30" s="458">
        <f>IF(C15&lt;&gt;"",AVERAGE(C31:L31),"")</f>
        <v>1.4444444444443815E-3</v>
      </c>
      <c r="O30" s="385"/>
      <c r="P30" s="385"/>
      <c r="Q30" s="412"/>
      <c r="R30" s="385" t="s">
        <v>186</v>
      </c>
      <c r="S30" s="324" t="str">
        <f>IF(C15&lt;&gt;"",CONCATENATE(TEXT($N$31,"0.0000")," x ",CHOOSE($H$11,0,W26,W27,W28,W29,W30,W31,W32,W33,W34)),"")</f>
        <v>3.5111 x 0.3146</v>
      </c>
      <c r="T30" s="324"/>
      <c r="U30" s="450"/>
      <c r="V30" s="420">
        <v>6</v>
      </c>
      <c r="W30" s="421">
        <v>0.37419999999999998</v>
      </c>
      <c r="X30" s="8"/>
      <c r="Y30" s="9" t="s">
        <v>186</v>
      </c>
      <c r="Z30" s="449">
        <f>IF(C15&lt;&gt;"",100*($S$31*6/$S$39),"")</f>
        <v>165.68933333333331</v>
      </c>
      <c r="AA30" s="3"/>
    </row>
    <row r="31" spans="1:27" ht="18" customHeight="1" thickBot="1">
      <c r="A31" s="459" t="s">
        <v>214</v>
      </c>
      <c r="B31" s="460"/>
      <c r="C31" s="443">
        <f t="shared" ref="C31:L31" si="7">IF(C18&lt;&gt;"",SUM(C18,C23,C28)/COUNT(C18,C23,C28),"")</f>
        <v>0.16888888888888887</v>
      </c>
      <c r="D31" s="443">
        <f t="shared" si="7"/>
        <v>-0.85111111111111126</v>
      </c>
      <c r="E31" s="443">
        <f t="shared" si="7"/>
        <v>1.0988888888888888</v>
      </c>
      <c r="F31" s="443">
        <f t="shared" si="7"/>
        <v>0.36666666666666664</v>
      </c>
      <c r="G31" s="443">
        <f t="shared" si="7"/>
        <v>-1.0644444444444445</v>
      </c>
      <c r="H31" s="443">
        <f t="shared" si="7"/>
        <v>-0.18555555555555556</v>
      </c>
      <c r="I31" s="443">
        <f t="shared" si="7"/>
        <v>0.45444444444444443</v>
      </c>
      <c r="J31" s="443">
        <f t="shared" si="7"/>
        <v>-0.34222222222222226</v>
      </c>
      <c r="K31" s="443">
        <f t="shared" si="7"/>
        <v>1.9399999999999997</v>
      </c>
      <c r="L31" s="443">
        <f t="shared" si="7"/>
        <v>-1.5711111111111109</v>
      </c>
      <c r="M31" s="461"/>
      <c r="N31" s="462">
        <f>IF(C15&lt;&gt;"",MAX(C31:L31)-MIN(C31:L31),"")</f>
        <v>3.5111111111111106</v>
      </c>
      <c r="O31" s="385"/>
      <c r="P31" s="385"/>
      <c r="Q31" s="463"/>
      <c r="R31" s="426" t="s">
        <v>186</v>
      </c>
      <c r="S31" s="427">
        <f>IF(C15&lt;&gt;"",$N$31*CHOOSE($H$11,0,W26,W27,W28,W29,W30,W31,W32,W33,W34),"")</f>
        <v>1.1045955555555553</v>
      </c>
      <c r="T31" s="428"/>
      <c r="U31" s="464"/>
      <c r="V31" s="420">
        <v>7</v>
      </c>
      <c r="W31" s="421">
        <v>0.35339999999999999</v>
      </c>
      <c r="X31" s="3009"/>
      <c r="Y31" s="3010"/>
      <c r="Z31" s="3010"/>
      <c r="AA31" s="3011"/>
    </row>
    <row r="32" spans="1:27" ht="18" customHeight="1" thickBot="1">
      <c r="A32" s="465">
        <f>A29+2</f>
        <v>17</v>
      </c>
      <c r="B32" s="408"/>
      <c r="C32" s="408"/>
      <c r="D32" s="408"/>
      <c r="E32" s="408"/>
      <c r="F32" s="408"/>
      <c r="G32" s="408"/>
      <c r="H32" s="408"/>
      <c r="I32" s="408"/>
      <c r="J32" s="408"/>
      <c r="K32" s="408"/>
      <c r="L32" s="408"/>
      <c r="M32" s="466"/>
      <c r="N32" s="409">
        <f>IF(C15&lt;&gt;"",SUM(N19,N24,N29)/COUNT(C15,C20,C25),"")</f>
        <v>0.34166666666666673</v>
      </c>
      <c r="O32" s="385"/>
      <c r="P32" s="385"/>
      <c r="Q32" s="437" t="s">
        <v>215</v>
      </c>
      <c r="R32" s="438"/>
      <c r="S32" s="438"/>
      <c r="T32" s="438"/>
      <c r="U32" s="454"/>
      <c r="V32" s="420">
        <v>8</v>
      </c>
      <c r="W32" s="421">
        <v>0.33750000000000002</v>
      </c>
      <c r="X32" s="467" t="s">
        <v>216</v>
      </c>
      <c r="Y32" s="468"/>
      <c r="Z32" s="469"/>
      <c r="AA32" s="470"/>
    </row>
    <row r="33" spans="1:27" ht="18" customHeight="1">
      <c r="A33" s="471">
        <f>A32+1</f>
        <v>18</v>
      </c>
      <c r="B33" s="472" t="s">
        <v>217</v>
      </c>
      <c r="C33" s="472"/>
      <c r="D33" s="472"/>
      <c r="E33" s="472"/>
      <c r="F33" s="472"/>
      <c r="G33" s="472"/>
      <c r="H33" s="472"/>
      <c r="I33" s="472"/>
      <c r="J33" s="472"/>
      <c r="K33" s="472"/>
      <c r="L33" s="472"/>
      <c r="M33" s="473"/>
      <c r="N33" s="474">
        <f>IF(C15&lt;&gt;"",MAX(N18,N23,N28)-MIN(N18,N23,N28),"")</f>
        <v>0.44466666666666654</v>
      </c>
      <c r="O33" s="385"/>
      <c r="P33" s="385"/>
      <c r="Q33" s="412" t="s">
        <v>218</v>
      </c>
      <c r="R33" s="385" t="s">
        <v>186</v>
      </c>
      <c r="S33" s="324"/>
      <c r="T33" s="324"/>
      <c r="U33" s="450"/>
      <c r="V33" s="420">
        <v>9</v>
      </c>
      <c r="W33" s="421">
        <v>0.32490000000000002</v>
      </c>
      <c r="X33" s="475" t="s">
        <v>219</v>
      </c>
      <c r="Y33" s="476"/>
      <c r="Z33" s="476"/>
      <c r="AA33" s="477"/>
    </row>
    <row r="34" spans="1:27" ht="18" customHeight="1">
      <c r="A34" s="471">
        <f>A33+1</f>
        <v>19</v>
      </c>
      <c r="B34" s="478"/>
      <c r="C34" s="472"/>
      <c r="D34" s="472"/>
      <c r="E34" s="479" t="str">
        <f>IF(AND(C15&lt;&gt;"",OR(G34&lt;&gt;"",H34&lt;&gt;"",I34&lt;&gt;"")),"APPRAISER","")</f>
        <v>APPRAISER</v>
      </c>
      <c r="F34" s="479"/>
      <c r="G34" s="479" t="str">
        <f>IF(AND(C15&lt;&gt;"",OR(MAX($C$19:$L$19)&gt;$N$34,MIN($C$19:$L$19)&lt;$N$35)),"A","")</f>
        <v/>
      </c>
      <c r="H34" s="479" t="str">
        <f>IF(AND(C20&lt;&gt;"",OR(MAX($C$24:$L$24)&gt;$N$34,MIN($C$24:$L$24)&lt;$N$35)),"B","")</f>
        <v>B</v>
      </c>
      <c r="I34" s="479" t="str">
        <f>IF(AND(C25&lt;&gt;"",OR(MAX($C$29:$L$29)&gt;$N$34,MIN($C$29:$L$29)&lt;$N$35)),"C","")</f>
        <v/>
      </c>
      <c r="J34" s="479" t="str">
        <f>IF(AND(C15&lt;&gt;"",OR(G34&lt;&gt;"",H34&lt;&gt;"",I34&lt;&gt;"")),"OUT OF CONTROL","")</f>
        <v>OUT OF CONTROL</v>
      </c>
      <c r="K34" s="479"/>
      <c r="L34" s="479"/>
      <c r="M34" s="480" t="s">
        <v>220</v>
      </c>
      <c r="N34" s="474">
        <f>IF(C15&lt;&gt;"",IF(F11=3,2.58*N32,3.27*N32),"")</f>
        <v>0.88150000000000017</v>
      </c>
      <c r="O34" s="385"/>
      <c r="P34" s="385"/>
      <c r="Q34" s="412"/>
      <c r="R34" s="385" t="s">
        <v>186</v>
      </c>
      <c r="S34" s="324" t="str">
        <f>IF(C19&lt;&gt;"",CONCATENATE("SQRT[",TEXT($S$27,"0.0000"),"^2+",TEXT($S$31,"0.0000"),"^2]"),"")</f>
        <v>SQRT[0.3058^2+1.1046^2]</v>
      </c>
      <c r="T34" s="324"/>
      <c r="U34" s="450"/>
      <c r="V34" s="429">
        <v>10</v>
      </c>
      <c r="W34" s="430">
        <v>0.31459999999999999</v>
      </c>
      <c r="X34" s="8" t="s">
        <v>221</v>
      </c>
      <c r="Y34" s="9" t="s">
        <v>186</v>
      </c>
      <c r="Z34" s="4" t="s">
        <v>222</v>
      </c>
      <c r="AA34" s="3"/>
    </row>
    <row r="35" spans="1:27" ht="18" customHeight="1" thickBot="1">
      <c r="A35" s="442">
        <f>A34+1</f>
        <v>20</v>
      </c>
      <c r="B35" s="481"/>
      <c r="C35" s="482"/>
      <c r="D35" s="482"/>
      <c r="E35" s="483"/>
      <c r="F35" s="482"/>
      <c r="G35" s="482"/>
      <c r="H35" s="482"/>
      <c r="I35" s="482"/>
      <c r="J35" s="483"/>
      <c r="K35" s="482"/>
      <c r="L35" s="482"/>
      <c r="M35" s="484" t="s">
        <v>223</v>
      </c>
      <c r="N35" s="462">
        <f>IF(C15&lt;&gt;"",0,"")</f>
        <v>0</v>
      </c>
      <c r="O35" s="385"/>
      <c r="P35" s="385"/>
      <c r="Q35" s="463"/>
      <c r="R35" s="426" t="s">
        <v>186</v>
      </c>
      <c r="S35" s="427">
        <f>IF(C23&lt;&gt;"",($S$27^2+$S$31^2)^(1/2),"")</f>
        <v>1.146134546852138</v>
      </c>
      <c r="T35" s="428"/>
      <c r="U35" s="428"/>
      <c r="V35" s="426"/>
      <c r="W35" s="426"/>
      <c r="X35" s="8"/>
      <c r="Y35" s="9" t="s">
        <v>186</v>
      </c>
      <c r="Z35" s="4" t="str">
        <f>IF(C15&lt;&gt;"",CONCATENATE("100(",TEXT($S$27,"0.000"),"/",TEXT($S$35,"0.000"),")"),"")</f>
        <v>100(0.306/1.146)</v>
      </c>
      <c r="AA35" s="3"/>
    </row>
    <row r="36" spans="1:27" ht="18" customHeight="1">
      <c r="Q36" s="404" t="s">
        <v>224</v>
      </c>
      <c r="R36" s="324"/>
      <c r="S36" s="324"/>
      <c r="T36" s="324"/>
      <c r="U36" s="438"/>
      <c r="V36" s="324"/>
      <c r="W36" s="324"/>
      <c r="X36" s="8"/>
      <c r="Y36" s="9" t="s">
        <v>186</v>
      </c>
      <c r="Z36" s="449">
        <f>IF(C15&lt;&gt;"",100*($S$27/$S$35),"")</f>
        <v>26.678049841026674</v>
      </c>
      <c r="AA36" s="3"/>
    </row>
    <row r="37" spans="1:27" ht="13.5">
      <c r="A37" s="299" t="s">
        <v>225</v>
      </c>
      <c r="Q37" s="412" t="s">
        <v>226</v>
      </c>
      <c r="R37" s="385" t="s">
        <v>186</v>
      </c>
      <c r="S37" s="324" t="s">
        <v>227</v>
      </c>
      <c r="T37" s="324"/>
      <c r="U37" s="324"/>
      <c r="V37" s="324"/>
      <c r="W37" s="324"/>
      <c r="X37" s="3006" t="str">
        <f>IF(C15&lt;&gt;"",IF(Z36&lt;30,"Gage system may be acceptable","Gage system needs improvement"),"")</f>
        <v>Gage system may be acceptable</v>
      </c>
      <c r="Y37" s="3007"/>
      <c r="Z37" s="3007"/>
      <c r="AA37" s="3008"/>
    </row>
    <row r="38" spans="1:27" ht="13">
      <c r="A38" s="299" t="s">
        <v>228</v>
      </c>
      <c r="Q38" s="412"/>
      <c r="R38" s="485" t="s">
        <v>186</v>
      </c>
      <c r="S38" s="486" t="str">
        <f>CONCATENATE("(",TEXT($E$9,"0.0000")," - ",TEXT($D$9,"0.0000"),")")</f>
        <v>(2.0000 - -2.0000)</v>
      </c>
      <c r="T38" s="324"/>
      <c r="U38" s="324"/>
      <c r="V38" s="324"/>
      <c r="W38" s="324"/>
      <c r="X38" s="439" t="s">
        <v>229</v>
      </c>
      <c r="Y38" s="487"/>
      <c r="Z38" s="487"/>
      <c r="AA38" s="488"/>
    </row>
    <row r="39" spans="1:27" ht="13" thickBot="1">
      <c r="A39" s="299" t="s">
        <v>230</v>
      </c>
      <c r="Q39" s="489"/>
      <c r="R39" s="490" t="s">
        <v>186</v>
      </c>
      <c r="S39" s="491">
        <f>IF(C15&lt;&gt;"",(E9-D9),"")</f>
        <v>4</v>
      </c>
      <c r="T39" s="351"/>
      <c r="U39" s="351"/>
      <c r="V39" s="351"/>
      <c r="W39" s="351"/>
      <c r="X39" s="8" t="s">
        <v>231</v>
      </c>
      <c r="Y39" s="9" t="s">
        <v>186</v>
      </c>
      <c r="Z39" s="4" t="s">
        <v>232</v>
      </c>
      <c r="AA39" s="3"/>
    </row>
    <row r="40" spans="1:27">
      <c r="Q40" s="360" t="s">
        <v>233</v>
      </c>
      <c r="R40" s="485"/>
      <c r="S40" s="453"/>
      <c r="T40" s="324"/>
      <c r="U40" s="324"/>
      <c r="V40" s="324"/>
      <c r="W40" s="324"/>
      <c r="X40" s="8"/>
      <c r="Y40" s="9" t="s">
        <v>186</v>
      </c>
      <c r="Z40" s="492">
        <f>IF(C15&lt;&gt;"",FLOOR(1.41*(S31/S27),1),"")</f>
        <v>5</v>
      </c>
      <c r="AA40" s="3"/>
    </row>
    <row r="41" spans="1:27" ht="13.5" thickBot="1">
      <c r="A41" s="299" t="s">
        <v>46</v>
      </c>
      <c r="B41" s="428"/>
      <c r="C41" s="428"/>
      <c r="D41" s="428"/>
      <c r="E41" s="428"/>
      <c r="F41" s="428"/>
      <c r="G41" s="428"/>
      <c r="H41" s="428"/>
      <c r="I41" s="428"/>
      <c r="J41" s="428"/>
      <c r="K41" s="428"/>
      <c r="L41" s="428"/>
      <c r="M41" s="428"/>
      <c r="N41" s="428"/>
      <c r="O41" s="324"/>
      <c r="P41" s="324"/>
      <c r="Q41" s="360" t="s">
        <v>234</v>
      </c>
      <c r="R41" s="324"/>
      <c r="S41" s="324"/>
      <c r="T41" s="324"/>
      <c r="U41" s="324"/>
      <c r="V41" s="324"/>
      <c r="W41" s="324"/>
      <c r="X41" s="2999" t="str">
        <f>IF(C15&lt;&gt;"",IF(Z40&gt;=5,"Gage system may be acceptable","Gage system needs improvement"),"")</f>
        <v>Gage system may be acceptable</v>
      </c>
      <c r="Y41" s="3000"/>
      <c r="Z41" s="3000"/>
      <c r="AA41" s="3001"/>
    </row>
    <row r="42" spans="1:27">
      <c r="X42" s="324"/>
      <c r="Y42" s="324"/>
      <c r="Z42" s="324"/>
      <c r="AA42" s="324"/>
    </row>
    <row r="43" spans="1:27">
      <c r="X43" s="324"/>
      <c r="Y43" s="324"/>
      <c r="Z43" s="324"/>
      <c r="AA43" s="324"/>
    </row>
    <row r="44" spans="1:27">
      <c r="Q44" s="299"/>
      <c r="R44" s="299"/>
    </row>
    <row r="45" spans="1:27">
      <c r="Q45" s="299"/>
    </row>
    <row r="46" spans="1:27">
      <c r="Q46" s="299"/>
    </row>
  </sheetData>
  <sheetProtection formatCells="0" formatRows="0" autoFilter="0"/>
  <protectedRanges>
    <protectedRange sqref="Q12:S21" name="Range6_1"/>
    <protectedRange sqref="I12:K14" name="Range5_1"/>
    <protectedRange sqref="C12:E14" name="Range4_1"/>
    <protectedRange sqref="V4:V8" name="Range3_1"/>
    <protectedRange sqref="R3:R8" name="Range2_1"/>
    <protectedRange sqref="D4:F9" name="Range1_2"/>
    <protectedRange sqref="D3:F3" name="Range1_1_1"/>
    <protectedRange sqref="C15:E21" name="Range4_1_3"/>
    <protectedRange sqref="D2:F2" name="Range1_2_1"/>
  </protectedRanges>
  <mergeCells count="13">
    <mergeCell ref="L11:N11"/>
    <mergeCell ref="B1:M1"/>
    <mergeCell ref="B2:M2"/>
    <mergeCell ref="AC2:AF2"/>
    <mergeCell ref="A3:N3"/>
    <mergeCell ref="AB3:AE3"/>
    <mergeCell ref="X41:AA41"/>
    <mergeCell ref="M13:N13"/>
    <mergeCell ref="T21:U21"/>
    <mergeCell ref="T22:U22"/>
    <mergeCell ref="X26:AA26"/>
    <mergeCell ref="X31:AA31"/>
    <mergeCell ref="X37:AA37"/>
  </mergeCells>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rowBreaks count="1" manualBreakCount="1">
    <brk id="42" max="16383" man="1"/>
  </rowBreaks>
  <colBreaks count="1" manualBreakCount="1">
    <brk id="15" max="63" man="1"/>
  </colBreaks>
  <drawing r:id="rId2"/>
  <legacyDrawing r:id="rId3"/>
  <legacyDrawingHF r:id="rId4"/>
  <oleObjects>
    <mc:AlternateContent xmlns:mc="http://schemas.openxmlformats.org/markup-compatibility/2006">
      <mc:Choice Requires="x14">
        <oleObject progId="Equation.3" shapeId="11265" r:id="rId5">
          <objectPr defaultSize="0" r:id="rId6">
            <anchor moveWithCells="1">
              <from>
                <xdr:col>17</xdr:col>
                <xdr:colOff>831850</xdr:colOff>
                <xdr:row>14</xdr:row>
                <xdr:rowOff>19050</xdr:rowOff>
              </from>
              <to>
                <xdr:col>18</xdr:col>
                <xdr:colOff>457200</xdr:colOff>
                <xdr:row>15</xdr:row>
                <xdr:rowOff>114300</xdr:rowOff>
              </to>
            </anchor>
          </objectPr>
        </oleObject>
      </mc:Choice>
      <mc:Fallback>
        <oleObject progId="Equation.3" shapeId="11265" r:id="rId5"/>
      </mc:Fallback>
    </mc:AlternateContent>
    <mc:AlternateContent xmlns:mc="http://schemas.openxmlformats.org/markup-compatibility/2006">
      <mc:Choice Requires="x14">
        <oleObject progId="Equation.3" shapeId="11266" r:id="rId7">
          <objectPr defaultSize="0" r:id="rId8">
            <anchor moveWithCells="1">
              <from>
                <xdr:col>17</xdr:col>
                <xdr:colOff>812800</xdr:colOff>
                <xdr:row>23</xdr:row>
                <xdr:rowOff>209550</xdr:rowOff>
              </from>
              <to>
                <xdr:col>19</xdr:col>
                <xdr:colOff>57150</xdr:colOff>
                <xdr:row>25</xdr:row>
                <xdr:rowOff>38100</xdr:rowOff>
              </to>
            </anchor>
          </objectPr>
        </oleObject>
      </mc:Choice>
      <mc:Fallback>
        <oleObject progId="Equation.3" shapeId="11266" r:id="rId7"/>
      </mc:Fallback>
    </mc:AlternateContent>
    <mc:AlternateContent xmlns:mc="http://schemas.openxmlformats.org/markup-compatibility/2006">
      <mc:Choice Requires="x14">
        <oleObject progId="Equation.3" shapeId="11267" r:id="rId9">
          <objectPr defaultSize="0" r:id="rId10">
            <anchor moveWithCells="1">
              <from>
                <xdr:col>18</xdr:col>
                <xdr:colOff>19050</xdr:colOff>
                <xdr:row>27</xdr:row>
                <xdr:rowOff>222250</xdr:rowOff>
              </from>
              <to>
                <xdr:col>18</xdr:col>
                <xdr:colOff>603250</xdr:colOff>
                <xdr:row>29</xdr:row>
                <xdr:rowOff>31750</xdr:rowOff>
              </to>
            </anchor>
          </objectPr>
        </oleObject>
      </mc:Choice>
      <mc:Fallback>
        <oleObject progId="Equation.3" shapeId="11267" r:id="rId9"/>
      </mc:Fallback>
    </mc:AlternateContent>
    <mc:AlternateContent xmlns:mc="http://schemas.openxmlformats.org/markup-compatibility/2006">
      <mc:Choice Requires="x14">
        <oleObject progId="Equation.3" shapeId="11268" r:id="rId11">
          <objectPr defaultSize="0" r:id="rId12">
            <anchor moveWithCells="1">
              <from>
                <xdr:col>12</xdr:col>
                <xdr:colOff>12700</xdr:colOff>
                <xdr:row>17</xdr:row>
                <xdr:rowOff>19050</xdr:rowOff>
              </from>
              <to>
                <xdr:col>12</xdr:col>
                <xdr:colOff>298450</xdr:colOff>
                <xdr:row>17</xdr:row>
                <xdr:rowOff>190500</xdr:rowOff>
              </to>
            </anchor>
          </objectPr>
        </oleObject>
      </mc:Choice>
      <mc:Fallback>
        <oleObject progId="Equation.3" shapeId="11268" r:id="rId11"/>
      </mc:Fallback>
    </mc:AlternateContent>
    <mc:AlternateContent xmlns:mc="http://schemas.openxmlformats.org/markup-compatibility/2006">
      <mc:Choice Requires="x14">
        <oleObject progId="Equation.3" shapeId="11269" r:id="rId13">
          <objectPr defaultSize="0" r:id="rId14">
            <anchor moveWithCells="1">
              <from>
                <xdr:col>12</xdr:col>
                <xdr:colOff>0</xdr:colOff>
                <xdr:row>18</xdr:row>
                <xdr:rowOff>19050</xdr:rowOff>
              </from>
              <to>
                <xdr:col>12</xdr:col>
                <xdr:colOff>266700</xdr:colOff>
                <xdr:row>18</xdr:row>
                <xdr:rowOff>190500</xdr:rowOff>
              </to>
            </anchor>
          </objectPr>
        </oleObject>
      </mc:Choice>
      <mc:Fallback>
        <oleObject progId="Equation.3" shapeId="11269" r:id="rId13"/>
      </mc:Fallback>
    </mc:AlternateContent>
    <mc:AlternateContent xmlns:mc="http://schemas.openxmlformats.org/markup-compatibility/2006">
      <mc:Choice Requires="x14">
        <oleObject progId="Equation.3" shapeId="11270" r:id="rId15">
          <objectPr defaultSize="0" r:id="rId16">
            <anchor moveWithCells="1">
              <from>
                <xdr:col>12</xdr:col>
                <xdr:colOff>0</xdr:colOff>
                <xdr:row>21</xdr:row>
                <xdr:rowOff>222250</xdr:rowOff>
              </from>
              <to>
                <xdr:col>12</xdr:col>
                <xdr:colOff>285750</xdr:colOff>
                <xdr:row>22</xdr:row>
                <xdr:rowOff>165100</xdr:rowOff>
              </to>
            </anchor>
          </objectPr>
        </oleObject>
      </mc:Choice>
      <mc:Fallback>
        <oleObject progId="Equation.3" shapeId="11270" r:id="rId15"/>
      </mc:Fallback>
    </mc:AlternateContent>
    <mc:AlternateContent xmlns:mc="http://schemas.openxmlformats.org/markup-compatibility/2006">
      <mc:Choice Requires="x14">
        <oleObject progId="Equation.3" shapeId="11271" r:id="rId17">
          <objectPr defaultSize="0" r:id="rId18">
            <anchor moveWithCells="1">
              <from>
                <xdr:col>12</xdr:col>
                <xdr:colOff>0</xdr:colOff>
                <xdr:row>22</xdr:row>
                <xdr:rowOff>222250</xdr:rowOff>
              </from>
              <to>
                <xdr:col>12</xdr:col>
                <xdr:colOff>266700</xdr:colOff>
                <xdr:row>23</xdr:row>
                <xdr:rowOff>165100</xdr:rowOff>
              </to>
            </anchor>
          </objectPr>
        </oleObject>
      </mc:Choice>
      <mc:Fallback>
        <oleObject progId="Equation.3" shapeId="11271" r:id="rId17"/>
      </mc:Fallback>
    </mc:AlternateContent>
    <mc:AlternateContent xmlns:mc="http://schemas.openxmlformats.org/markup-compatibility/2006">
      <mc:Choice Requires="x14">
        <oleObject progId="Equation.3" shapeId="11272" r:id="rId19">
          <objectPr defaultSize="0" r:id="rId20">
            <anchor moveWithCells="1">
              <from>
                <xdr:col>12</xdr:col>
                <xdr:colOff>0</xdr:colOff>
                <xdr:row>26</xdr:row>
                <xdr:rowOff>222250</xdr:rowOff>
              </from>
              <to>
                <xdr:col>12</xdr:col>
                <xdr:colOff>285750</xdr:colOff>
                <xdr:row>27</xdr:row>
                <xdr:rowOff>165100</xdr:rowOff>
              </to>
            </anchor>
          </objectPr>
        </oleObject>
      </mc:Choice>
      <mc:Fallback>
        <oleObject progId="Equation.3" shapeId="11272" r:id="rId19"/>
      </mc:Fallback>
    </mc:AlternateContent>
    <mc:AlternateContent xmlns:mc="http://schemas.openxmlformats.org/markup-compatibility/2006">
      <mc:Choice Requires="x14">
        <oleObject progId="Equation.3" shapeId="11273" r:id="rId21">
          <objectPr defaultSize="0" r:id="rId22">
            <anchor moveWithCells="1">
              <from>
                <xdr:col>12</xdr:col>
                <xdr:colOff>0</xdr:colOff>
                <xdr:row>27</xdr:row>
                <xdr:rowOff>222250</xdr:rowOff>
              </from>
              <to>
                <xdr:col>12</xdr:col>
                <xdr:colOff>260350</xdr:colOff>
                <xdr:row>28</xdr:row>
                <xdr:rowOff>165100</xdr:rowOff>
              </to>
            </anchor>
          </objectPr>
        </oleObject>
      </mc:Choice>
      <mc:Fallback>
        <oleObject progId="Equation.3" shapeId="11273" r:id="rId21"/>
      </mc:Fallback>
    </mc:AlternateContent>
    <mc:AlternateContent xmlns:mc="http://schemas.openxmlformats.org/markup-compatibility/2006">
      <mc:Choice Requires="x14">
        <oleObject progId="Equation.3" shapeId="11274" r:id="rId23">
          <objectPr defaultSize="0" r:id="rId24">
            <anchor moveWithCells="1">
              <from>
                <xdr:col>12</xdr:col>
                <xdr:colOff>12700</xdr:colOff>
                <xdr:row>28</xdr:row>
                <xdr:rowOff>222250</xdr:rowOff>
              </from>
              <to>
                <xdr:col>12</xdr:col>
                <xdr:colOff>247650</xdr:colOff>
                <xdr:row>29</xdr:row>
                <xdr:rowOff>190500</xdr:rowOff>
              </to>
            </anchor>
          </objectPr>
        </oleObject>
      </mc:Choice>
      <mc:Fallback>
        <oleObject progId="Equation.3" shapeId="11274" r:id="rId23"/>
      </mc:Fallback>
    </mc:AlternateContent>
    <mc:AlternateContent xmlns:mc="http://schemas.openxmlformats.org/markup-compatibility/2006">
      <mc:Choice Requires="x14">
        <oleObject progId="Equation.3" shapeId="11275" r:id="rId25">
          <objectPr defaultSize="0" r:id="rId26">
            <anchor moveWithCells="1">
              <from>
                <xdr:col>12</xdr:col>
                <xdr:colOff>12700</xdr:colOff>
                <xdr:row>29</xdr:row>
                <xdr:rowOff>222250</xdr:rowOff>
              </from>
              <to>
                <xdr:col>12</xdr:col>
                <xdr:colOff>279400</xdr:colOff>
                <xdr:row>30</xdr:row>
                <xdr:rowOff>184150</xdr:rowOff>
              </to>
            </anchor>
          </objectPr>
        </oleObject>
      </mc:Choice>
      <mc:Fallback>
        <oleObject progId="Equation.3" shapeId="11275" r:id="rId25"/>
      </mc:Fallback>
    </mc:AlternateContent>
    <mc:AlternateContent xmlns:mc="http://schemas.openxmlformats.org/markup-compatibility/2006">
      <mc:Choice Requires="x14">
        <oleObject progId="Equation.3" shapeId="11276" r:id="rId27">
          <objectPr defaultSize="0" r:id="rId28">
            <anchor moveWithCells="1">
              <from>
                <xdr:col>12</xdr:col>
                <xdr:colOff>19050</xdr:colOff>
                <xdr:row>30</xdr:row>
                <xdr:rowOff>222250</xdr:rowOff>
              </from>
              <to>
                <xdr:col>12</xdr:col>
                <xdr:colOff>241300</xdr:colOff>
                <xdr:row>31</xdr:row>
                <xdr:rowOff>190500</xdr:rowOff>
              </to>
            </anchor>
          </objectPr>
        </oleObject>
      </mc:Choice>
      <mc:Fallback>
        <oleObject progId="Equation.3" shapeId="11276" r:id="rId27"/>
      </mc:Fallback>
    </mc:AlternateContent>
    <mc:AlternateContent xmlns:mc="http://schemas.openxmlformats.org/markup-compatibility/2006">
      <mc:Choice Requires="x14">
        <oleObject progId="Equation.3" shapeId="11277" r:id="rId29">
          <objectPr defaultSize="0" r:id="rId30">
            <anchor moveWithCells="1">
              <from>
                <xdr:col>11</xdr:col>
                <xdr:colOff>495300</xdr:colOff>
                <xdr:row>32</xdr:row>
                <xdr:rowOff>12700</xdr:rowOff>
              </from>
              <to>
                <xdr:col>13</xdr:col>
                <xdr:colOff>31750</xdr:colOff>
                <xdr:row>32</xdr:row>
                <xdr:rowOff>171450</xdr:rowOff>
              </to>
            </anchor>
          </objectPr>
        </oleObject>
      </mc:Choice>
      <mc:Fallback>
        <oleObject progId="Equation.3" shapeId="11277" r:id="rId29"/>
      </mc:Fallback>
    </mc:AlternateContent>
    <mc:AlternateContent xmlns:mc="http://schemas.openxmlformats.org/markup-compatibility/2006">
      <mc:Choice Requires="x14">
        <oleObject progId="Equation.3" shapeId="11278" r:id="rId31">
          <objectPr defaultSize="0" r:id="rId32">
            <anchor moveWithCells="1">
              <from>
                <xdr:col>0</xdr:col>
                <xdr:colOff>488950</xdr:colOff>
                <xdr:row>32</xdr:row>
                <xdr:rowOff>190500</xdr:rowOff>
              </from>
              <to>
                <xdr:col>1</xdr:col>
                <xdr:colOff>323850</xdr:colOff>
                <xdr:row>33</xdr:row>
                <xdr:rowOff>190500</xdr:rowOff>
              </to>
            </anchor>
          </objectPr>
        </oleObject>
      </mc:Choice>
      <mc:Fallback>
        <oleObject progId="Equation.3" shapeId="11278" r:id="rId31"/>
      </mc:Fallback>
    </mc:AlternateContent>
    <mc:AlternateContent xmlns:mc="http://schemas.openxmlformats.org/markup-compatibility/2006">
      <mc:Choice Requires="x14">
        <oleObject progId="Equation.3" shapeId="11279" r:id="rId33">
          <objectPr defaultSize="0" r:id="rId34">
            <anchor moveWithCells="1">
              <from>
                <xdr:col>0</xdr:col>
                <xdr:colOff>488950</xdr:colOff>
                <xdr:row>33</xdr:row>
                <xdr:rowOff>190500</xdr:rowOff>
              </from>
              <to>
                <xdr:col>1</xdr:col>
                <xdr:colOff>323850</xdr:colOff>
                <xdr:row>34</xdr:row>
                <xdr:rowOff>203200</xdr:rowOff>
              </to>
            </anchor>
          </objectPr>
        </oleObject>
      </mc:Choice>
      <mc:Fallback>
        <oleObject progId="Equation.3" shapeId="11279" r:id="rId33"/>
      </mc:Fallback>
    </mc:AlternateContent>
    <mc:AlternateContent xmlns:mc="http://schemas.openxmlformats.org/markup-compatibility/2006">
      <mc:Choice Requires="x14">
        <oleObject progId="Equation.3" shapeId="11280" r:id="rId35">
          <objectPr defaultSize="0" r:id="rId36">
            <anchor moveWithCells="1">
              <from>
                <xdr:col>0</xdr:col>
                <xdr:colOff>457200</xdr:colOff>
                <xdr:row>30</xdr:row>
                <xdr:rowOff>222250</xdr:rowOff>
              </from>
              <to>
                <xdr:col>6</xdr:col>
                <xdr:colOff>457200</xdr:colOff>
                <xdr:row>32</xdr:row>
                <xdr:rowOff>38100</xdr:rowOff>
              </to>
            </anchor>
          </objectPr>
        </oleObject>
      </mc:Choice>
      <mc:Fallback>
        <oleObject progId="Equation.3" shapeId="11280" r:id="rId35"/>
      </mc:Fallback>
    </mc:AlternateContent>
    <mc:AlternateContent xmlns:mc="http://schemas.openxmlformats.org/markup-compatibility/2006">
      <mc:Choice Requires="x14">
        <oleObject progId="Equation.3" shapeId="11281" r:id="rId37">
          <objectPr defaultSize="0" r:id="rId38">
            <anchor moveWithCells="1">
              <from>
                <xdr:col>17</xdr:col>
                <xdr:colOff>831850</xdr:colOff>
                <xdr:row>31</xdr:row>
                <xdr:rowOff>209550</xdr:rowOff>
              </from>
              <to>
                <xdr:col>19</xdr:col>
                <xdr:colOff>171450</xdr:colOff>
                <xdr:row>33</xdr:row>
                <xdr:rowOff>38100</xdr:rowOff>
              </to>
            </anchor>
          </objectPr>
        </oleObject>
      </mc:Choice>
      <mc:Fallback>
        <oleObject progId="Equation.3" shapeId="11281" r:id="rId37"/>
      </mc:Fallback>
    </mc:AlternateContent>
  </oleObjec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X127"/>
  <sheetViews>
    <sheetView showGridLines="0" zoomScale="75" zoomScaleNormal="75" workbookViewId="0">
      <selection activeCell="M6" sqref="M6"/>
    </sheetView>
  </sheetViews>
  <sheetFormatPr defaultRowHeight="13" outlineLevelCol="1"/>
  <cols>
    <col min="1" max="1" width="9.1796875" style="867"/>
    <col min="2" max="2" width="11.453125" style="869" customWidth="1"/>
    <col min="3" max="3" width="14.7265625" style="868" customWidth="1"/>
    <col min="4" max="5" width="14.7265625" style="867" customWidth="1"/>
    <col min="6" max="6" width="1.54296875" style="867" customWidth="1"/>
    <col min="7" max="8" width="14.7265625" style="867" customWidth="1"/>
    <col min="9" max="9" width="1.54296875" style="867" customWidth="1"/>
    <col min="10" max="11" width="14.7265625" style="867" customWidth="1"/>
    <col min="12" max="12" width="12.26953125" style="867" customWidth="1"/>
    <col min="13" max="13" width="12.1796875" style="867" customWidth="1"/>
    <col min="14" max="18" width="9.1796875" style="867"/>
    <col min="19" max="19" width="11.26953125" style="867" customWidth="1"/>
    <col min="20" max="21" width="0" style="867" hidden="1" customWidth="1" outlineLevel="1"/>
    <col min="22" max="22" width="9.1796875" style="867" collapsed="1"/>
    <col min="23" max="23" width="9.1796875" style="867"/>
    <col min="24" max="25" width="0" style="867" hidden="1" customWidth="1" outlineLevel="1"/>
    <col min="26" max="26" width="9.1796875" style="867" collapsed="1"/>
    <col min="27" max="27" width="9.1796875" style="867"/>
    <col min="28" max="29" width="0" style="867" hidden="1" customWidth="1" outlineLevel="1"/>
    <col min="30" max="30" width="9.1796875" style="867" collapsed="1"/>
    <col min="31" max="31" width="9.1796875" style="867"/>
    <col min="32" max="49" width="0" style="867" hidden="1" customWidth="1" outlineLevel="1"/>
    <col min="50" max="50" width="9.1796875" style="867" collapsed="1"/>
    <col min="51" max="257" width="9.1796875" style="867"/>
    <col min="258" max="258" width="11.453125" style="867" customWidth="1"/>
    <col min="259" max="261" width="14.7265625" style="867" customWidth="1"/>
    <col min="262" max="262" width="1.54296875" style="867" customWidth="1"/>
    <col min="263" max="264" width="14.7265625" style="867" customWidth="1"/>
    <col min="265" max="265" width="1.54296875" style="867" customWidth="1"/>
    <col min="266" max="267" width="14.7265625" style="867" customWidth="1"/>
    <col min="268" max="268" width="12.26953125" style="867" customWidth="1"/>
    <col min="269" max="269" width="12.1796875" style="867" customWidth="1"/>
    <col min="270" max="275" width="9.1796875" style="867"/>
    <col min="276" max="277" width="0" style="867" hidden="1" customWidth="1"/>
    <col min="278" max="279" width="9.1796875" style="867"/>
    <col min="280" max="281" width="0" style="867" hidden="1" customWidth="1"/>
    <col min="282" max="283" width="9.1796875" style="867"/>
    <col min="284" max="285" width="0" style="867" hidden="1" customWidth="1"/>
    <col min="286" max="287" width="9.1796875" style="867"/>
    <col min="288" max="305" width="0" style="867" hidden="1" customWidth="1"/>
    <col min="306" max="513" width="9.1796875" style="867"/>
    <col min="514" max="514" width="11.453125" style="867" customWidth="1"/>
    <col min="515" max="517" width="14.7265625" style="867" customWidth="1"/>
    <col min="518" max="518" width="1.54296875" style="867" customWidth="1"/>
    <col min="519" max="520" width="14.7265625" style="867" customWidth="1"/>
    <col min="521" max="521" width="1.54296875" style="867" customWidth="1"/>
    <col min="522" max="523" width="14.7265625" style="867" customWidth="1"/>
    <col min="524" max="524" width="12.26953125" style="867" customWidth="1"/>
    <col min="525" max="525" width="12.1796875" style="867" customWidth="1"/>
    <col min="526" max="531" width="9.1796875" style="867"/>
    <col min="532" max="533" width="0" style="867" hidden="1" customWidth="1"/>
    <col min="534" max="535" width="9.1796875" style="867"/>
    <col min="536" max="537" width="0" style="867" hidden="1" customWidth="1"/>
    <col min="538" max="539" width="9.1796875" style="867"/>
    <col min="540" max="541" width="0" style="867" hidden="1" customWidth="1"/>
    <col min="542" max="543" width="9.1796875" style="867"/>
    <col min="544" max="561" width="0" style="867" hidden="1" customWidth="1"/>
    <col min="562" max="769" width="9.1796875" style="867"/>
    <col min="770" max="770" width="11.453125" style="867" customWidth="1"/>
    <col min="771" max="773" width="14.7265625" style="867" customWidth="1"/>
    <col min="774" max="774" width="1.54296875" style="867" customWidth="1"/>
    <col min="775" max="776" width="14.7265625" style="867" customWidth="1"/>
    <col min="777" max="777" width="1.54296875" style="867" customWidth="1"/>
    <col min="778" max="779" width="14.7265625" style="867" customWidth="1"/>
    <col min="780" max="780" width="12.26953125" style="867" customWidth="1"/>
    <col min="781" max="781" width="12.1796875" style="867" customWidth="1"/>
    <col min="782" max="787" width="9.1796875" style="867"/>
    <col min="788" max="789" width="0" style="867" hidden="1" customWidth="1"/>
    <col min="790" max="791" width="9.1796875" style="867"/>
    <col min="792" max="793" width="0" style="867" hidden="1" customWidth="1"/>
    <col min="794" max="795" width="9.1796875" style="867"/>
    <col min="796" max="797" width="0" style="867" hidden="1" customWidth="1"/>
    <col min="798" max="799" width="9.1796875" style="867"/>
    <col min="800" max="817" width="0" style="867" hidden="1" customWidth="1"/>
    <col min="818" max="1025" width="9.1796875" style="867"/>
    <col min="1026" max="1026" width="11.453125" style="867" customWidth="1"/>
    <col min="1027" max="1029" width="14.7265625" style="867" customWidth="1"/>
    <col min="1030" max="1030" width="1.54296875" style="867" customWidth="1"/>
    <col min="1031" max="1032" width="14.7265625" style="867" customWidth="1"/>
    <col min="1033" max="1033" width="1.54296875" style="867" customWidth="1"/>
    <col min="1034" max="1035" width="14.7265625" style="867" customWidth="1"/>
    <col min="1036" max="1036" width="12.26953125" style="867" customWidth="1"/>
    <col min="1037" max="1037" width="12.1796875" style="867" customWidth="1"/>
    <col min="1038" max="1043" width="9.1796875" style="867"/>
    <col min="1044" max="1045" width="0" style="867" hidden="1" customWidth="1"/>
    <col min="1046" max="1047" width="9.1796875" style="867"/>
    <col min="1048" max="1049" width="0" style="867" hidden="1" customWidth="1"/>
    <col min="1050" max="1051" width="9.1796875" style="867"/>
    <col min="1052" max="1053" width="0" style="867" hidden="1" customWidth="1"/>
    <col min="1054" max="1055" width="9.1796875" style="867"/>
    <col min="1056" max="1073" width="0" style="867" hidden="1" customWidth="1"/>
    <col min="1074" max="1281" width="9.1796875" style="867"/>
    <col min="1282" max="1282" width="11.453125" style="867" customWidth="1"/>
    <col min="1283" max="1285" width="14.7265625" style="867" customWidth="1"/>
    <col min="1286" max="1286" width="1.54296875" style="867" customWidth="1"/>
    <col min="1287" max="1288" width="14.7265625" style="867" customWidth="1"/>
    <col min="1289" max="1289" width="1.54296875" style="867" customWidth="1"/>
    <col min="1290" max="1291" width="14.7265625" style="867" customWidth="1"/>
    <col min="1292" max="1292" width="12.26953125" style="867" customWidth="1"/>
    <col min="1293" max="1293" width="12.1796875" style="867" customWidth="1"/>
    <col min="1294" max="1299" width="9.1796875" style="867"/>
    <col min="1300" max="1301" width="0" style="867" hidden="1" customWidth="1"/>
    <col min="1302" max="1303" width="9.1796875" style="867"/>
    <col min="1304" max="1305" width="0" style="867" hidden="1" customWidth="1"/>
    <col min="1306" max="1307" width="9.1796875" style="867"/>
    <col min="1308" max="1309" width="0" style="867" hidden="1" customWidth="1"/>
    <col min="1310" max="1311" width="9.1796875" style="867"/>
    <col min="1312" max="1329" width="0" style="867" hidden="1" customWidth="1"/>
    <col min="1330" max="1537" width="9.1796875" style="867"/>
    <col min="1538" max="1538" width="11.453125" style="867" customWidth="1"/>
    <col min="1539" max="1541" width="14.7265625" style="867" customWidth="1"/>
    <col min="1542" max="1542" width="1.54296875" style="867" customWidth="1"/>
    <col min="1543" max="1544" width="14.7265625" style="867" customWidth="1"/>
    <col min="1545" max="1545" width="1.54296875" style="867" customWidth="1"/>
    <col min="1546" max="1547" width="14.7265625" style="867" customWidth="1"/>
    <col min="1548" max="1548" width="12.26953125" style="867" customWidth="1"/>
    <col min="1549" max="1549" width="12.1796875" style="867" customWidth="1"/>
    <col min="1550" max="1555" width="9.1796875" style="867"/>
    <col min="1556" max="1557" width="0" style="867" hidden="1" customWidth="1"/>
    <col min="1558" max="1559" width="9.1796875" style="867"/>
    <col min="1560" max="1561" width="0" style="867" hidden="1" customWidth="1"/>
    <col min="1562" max="1563" width="9.1796875" style="867"/>
    <col min="1564" max="1565" width="0" style="867" hidden="1" customWidth="1"/>
    <col min="1566" max="1567" width="9.1796875" style="867"/>
    <col min="1568" max="1585" width="0" style="867" hidden="1" customWidth="1"/>
    <col min="1586" max="1793" width="9.1796875" style="867"/>
    <col min="1794" max="1794" width="11.453125" style="867" customWidth="1"/>
    <col min="1795" max="1797" width="14.7265625" style="867" customWidth="1"/>
    <col min="1798" max="1798" width="1.54296875" style="867" customWidth="1"/>
    <col min="1799" max="1800" width="14.7265625" style="867" customWidth="1"/>
    <col min="1801" max="1801" width="1.54296875" style="867" customWidth="1"/>
    <col min="1802" max="1803" width="14.7265625" style="867" customWidth="1"/>
    <col min="1804" max="1804" width="12.26953125" style="867" customWidth="1"/>
    <col min="1805" max="1805" width="12.1796875" style="867" customWidth="1"/>
    <col min="1806" max="1811" width="9.1796875" style="867"/>
    <col min="1812" max="1813" width="0" style="867" hidden="1" customWidth="1"/>
    <col min="1814" max="1815" width="9.1796875" style="867"/>
    <col min="1816" max="1817" width="0" style="867" hidden="1" customWidth="1"/>
    <col min="1818" max="1819" width="9.1796875" style="867"/>
    <col min="1820" max="1821" width="0" style="867" hidden="1" customWidth="1"/>
    <col min="1822" max="1823" width="9.1796875" style="867"/>
    <col min="1824" max="1841" width="0" style="867" hidden="1" customWidth="1"/>
    <col min="1842" max="2049" width="9.1796875" style="867"/>
    <col min="2050" max="2050" width="11.453125" style="867" customWidth="1"/>
    <col min="2051" max="2053" width="14.7265625" style="867" customWidth="1"/>
    <col min="2054" max="2054" width="1.54296875" style="867" customWidth="1"/>
    <col min="2055" max="2056" width="14.7265625" style="867" customWidth="1"/>
    <col min="2057" max="2057" width="1.54296875" style="867" customWidth="1"/>
    <col min="2058" max="2059" width="14.7265625" style="867" customWidth="1"/>
    <col min="2060" max="2060" width="12.26953125" style="867" customWidth="1"/>
    <col min="2061" max="2061" width="12.1796875" style="867" customWidth="1"/>
    <col min="2062" max="2067" width="9.1796875" style="867"/>
    <col min="2068" max="2069" width="0" style="867" hidden="1" customWidth="1"/>
    <col min="2070" max="2071" width="9.1796875" style="867"/>
    <col min="2072" max="2073" width="0" style="867" hidden="1" customWidth="1"/>
    <col min="2074" max="2075" width="9.1796875" style="867"/>
    <col min="2076" max="2077" width="0" style="867" hidden="1" customWidth="1"/>
    <col min="2078" max="2079" width="9.1796875" style="867"/>
    <col min="2080" max="2097" width="0" style="867" hidden="1" customWidth="1"/>
    <col min="2098" max="2305" width="9.1796875" style="867"/>
    <col min="2306" max="2306" width="11.453125" style="867" customWidth="1"/>
    <col min="2307" max="2309" width="14.7265625" style="867" customWidth="1"/>
    <col min="2310" max="2310" width="1.54296875" style="867" customWidth="1"/>
    <col min="2311" max="2312" width="14.7265625" style="867" customWidth="1"/>
    <col min="2313" max="2313" width="1.54296875" style="867" customWidth="1"/>
    <col min="2314" max="2315" width="14.7265625" style="867" customWidth="1"/>
    <col min="2316" max="2316" width="12.26953125" style="867" customWidth="1"/>
    <col min="2317" max="2317" width="12.1796875" style="867" customWidth="1"/>
    <col min="2318" max="2323" width="9.1796875" style="867"/>
    <col min="2324" max="2325" width="0" style="867" hidden="1" customWidth="1"/>
    <col min="2326" max="2327" width="9.1796875" style="867"/>
    <col min="2328" max="2329" width="0" style="867" hidden="1" customWidth="1"/>
    <col min="2330" max="2331" width="9.1796875" style="867"/>
    <col min="2332" max="2333" width="0" style="867" hidden="1" customWidth="1"/>
    <col min="2334" max="2335" width="9.1796875" style="867"/>
    <col min="2336" max="2353" width="0" style="867" hidden="1" customWidth="1"/>
    <col min="2354" max="2561" width="9.1796875" style="867"/>
    <col min="2562" max="2562" width="11.453125" style="867" customWidth="1"/>
    <col min="2563" max="2565" width="14.7265625" style="867" customWidth="1"/>
    <col min="2566" max="2566" width="1.54296875" style="867" customWidth="1"/>
    <col min="2567" max="2568" width="14.7265625" style="867" customWidth="1"/>
    <col min="2569" max="2569" width="1.54296875" style="867" customWidth="1"/>
    <col min="2570" max="2571" width="14.7265625" style="867" customWidth="1"/>
    <col min="2572" max="2572" width="12.26953125" style="867" customWidth="1"/>
    <col min="2573" max="2573" width="12.1796875" style="867" customWidth="1"/>
    <col min="2574" max="2579" width="9.1796875" style="867"/>
    <col min="2580" max="2581" width="0" style="867" hidden="1" customWidth="1"/>
    <col min="2582" max="2583" width="9.1796875" style="867"/>
    <col min="2584" max="2585" width="0" style="867" hidden="1" customWidth="1"/>
    <col min="2586" max="2587" width="9.1796875" style="867"/>
    <col min="2588" max="2589" width="0" style="867" hidden="1" customWidth="1"/>
    <col min="2590" max="2591" width="9.1796875" style="867"/>
    <col min="2592" max="2609" width="0" style="867" hidden="1" customWidth="1"/>
    <col min="2610" max="2817" width="9.1796875" style="867"/>
    <col min="2818" max="2818" width="11.453125" style="867" customWidth="1"/>
    <col min="2819" max="2821" width="14.7265625" style="867" customWidth="1"/>
    <col min="2822" max="2822" width="1.54296875" style="867" customWidth="1"/>
    <col min="2823" max="2824" width="14.7265625" style="867" customWidth="1"/>
    <col min="2825" max="2825" width="1.54296875" style="867" customWidth="1"/>
    <col min="2826" max="2827" width="14.7265625" style="867" customWidth="1"/>
    <col min="2828" max="2828" width="12.26953125" style="867" customWidth="1"/>
    <col min="2829" max="2829" width="12.1796875" style="867" customWidth="1"/>
    <col min="2830" max="2835" width="9.1796875" style="867"/>
    <col min="2836" max="2837" width="0" style="867" hidden="1" customWidth="1"/>
    <col min="2838" max="2839" width="9.1796875" style="867"/>
    <col min="2840" max="2841" width="0" style="867" hidden="1" customWidth="1"/>
    <col min="2842" max="2843" width="9.1796875" style="867"/>
    <col min="2844" max="2845" width="0" style="867" hidden="1" customWidth="1"/>
    <col min="2846" max="2847" width="9.1796875" style="867"/>
    <col min="2848" max="2865" width="0" style="867" hidden="1" customWidth="1"/>
    <col min="2866" max="3073" width="9.1796875" style="867"/>
    <col min="3074" max="3074" width="11.453125" style="867" customWidth="1"/>
    <col min="3075" max="3077" width="14.7265625" style="867" customWidth="1"/>
    <col min="3078" max="3078" width="1.54296875" style="867" customWidth="1"/>
    <col min="3079" max="3080" width="14.7265625" style="867" customWidth="1"/>
    <col min="3081" max="3081" width="1.54296875" style="867" customWidth="1"/>
    <col min="3082" max="3083" width="14.7265625" style="867" customWidth="1"/>
    <col min="3084" max="3084" width="12.26953125" style="867" customWidth="1"/>
    <col min="3085" max="3085" width="12.1796875" style="867" customWidth="1"/>
    <col min="3086" max="3091" width="9.1796875" style="867"/>
    <col min="3092" max="3093" width="0" style="867" hidden="1" customWidth="1"/>
    <col min="3094" max="3095" width="9.1796875" style="867"/>
    <col min="3096" max="3097" width="0" style="867" hidden="1" customWidth="1"/>
    <col min="3098" max="3099" width="9.1796875" style="867"/>
    <col min="3100" max="3101" width="0" style="867" hidden="1" customWidth="1"/>
    <col min="3102" max="3103" width="9.1796875" style="867"/>
    <col min="3104" max="3121" width="0" style="867" hidden="1" customWidth="1"/>
    <col min="3122" max="3329" width="9.1796875" style="867"/>
    <col min="3330" max="3330" width="11.453125" style="867" customWidth="1"/>
    <col min="3331" max="3333" width="14.7265625" style="867" customWidth="1"/>
    <col min="3334" max="3334" width="1.54296875" style="867" customWidth="1"/>
    <col min="3335" max="3336" width="14.7265625" style="867" customWidth="1"/>
    <col min="3337" max="3337" width="1.54296875" style="867" customWidth="1"/>
    <col min="3338" max="3339" width="14.7265625" style="867" customWidth="1"/>
    <col min="3340" max="3340" width="12.26953125" style="867" customWidth="1"/>
    <col min="3341" max="3341" width="12.1796875" style="867" customWidth="1"/>
    <col min="3342" max="3347" width="9.1796875" style="867"/>
    <col min="3348" max="3349" width="0" style="867" hidden="1" customWidth="1"/>
    <col min="3350" max="3351" width="9.1796875" style="867"/>
    <col min="3352" max="3353" width="0" style="867" hidden="1" customWidth="1"/>
    <col min="3354" max="3355" width="9.1796875" style="867"/>
    <col min="3356" max="3357" width="0" style="867" hidden="1" customWidth="1"/>
    <col min="3358" max="3359" width="9.1796875" style="867"/>
    <col min="3360" max="3377" width="0" style="867" hidden="1" customWidth="1"/>
    <col min="3378" max="3585" width="9.1796875" style="867"/>
    <col min="3586" max="3586" width="11.453125" style="867" customWidth="1"/>
    <col min="3587" max="3589" width="14.7265625" style="867" customWidth="1"/>
    <col min="3590" max="3590" width="1.54296875" style="867" customWidth="1"/>
    <col min="3591" max="3592" width="14.7265625" style="867" customWidth="1"/>
    <col min="3593" max="3593" width="1.54296875" style="867" customWidth="1"/>
    <col min="3594" max="3595" width="14.7265625" style="867" customWidth="1"/>
    <col min="3596" max="3596" width="12.26953125" style="867" customWidth="1"/>
    <col min="3597" max="3597" width="12.1796875" style="867" customWidth="1"/>
    <col min="3598" max="3603" width="9.1796875" style="867"/>
    <col min="3604" max="3605" width="0" style="867" hidden="1" customWidth="1"/>
    <col min="3606" max="3607" width="9.1796875" style="867"/>
    <col min="3608" max="3609" width="0" style="867" hidden="1" customWidth="1"/>
    <col min="3610" max="3611" width="9.1796875" style="867"/>
    <col min="3612" max="3613" width="0" style="867" hidden="1" customWidth="1"/>
    <col min="3614" max="3615" width="9.1796875" style="867"/>
    <col min="3616" max="3633" width="0" style="867" hidden="1" customWidth="1"/>
    <col min="3634" max="3841" width="9.1796875" style="867"/>
    <col min="3842" max="3842" width="11.453125" style="867" customWidth="1"/>
    <col min="3843" max="3845" width="14.7265625" style="867" customWidth="1"/>
    <col min="3846" max="3846" width="1.54296875" style="867" customWidth="1"/>
    <col min="3847" max="3848" width="14.7265625" style="867" customWidth="1"/>
    <col min="3849" max="3849" width="1.54296875" style="867" customWidth="1"/>
    <col min="3850" max="3851" width="14.7265625" style="867" customWidth="1"/>
    <col min="3852" max="3852" width="12.26953125" style="867" customWidth="1"/>
    <col min="3853" max="3853" width="12.1796875" style="867" customWidth="1"/>
    <col min="3854" max="3859" width="9.1796875" style="867"/>
    <col min="3860" max="3861" width="0" style="867" hidden="1" customWidth="1"/>
    <col min="3862" max="3863" width="9.1796875" style="867"/>
    <col min="3864" max="3865" width="0" style="867" hidden="1" customWidth="1"/>
    <col min="3866" max="3867" width="9.1796875" style="867"/>
    <col min="3868" max="3869" width="0" style="867" hidden="1" customWidth="1"/>
    <col min="3870" max="3871" width="9.1796875" style="867"/>
    <col min="3872" max="3889" width="0" style="867" hidden="1" customWidth="1"/>
    <col min="3890" max="4097" width="9.1796875" style="867"/>
    <col min="4098" max="4098" width="11.453125" style="867" customWidth="1"/>
    <col min="4099" max="4101" width="14.7265625" style="867" customWidth="1"/>
    <col min="4102" max="4102" width="1.54296875" style="867" customWidth="1"/>
    <col min="4103" max="4104" width="14.7265625" style="867" customWidth="1"/>
    <col min="4105" max="4105" width="1.54296875" style="867" customWidth="1"/>
    <col min="4106" max="4107" width="14.7265625" style="867" customWidth="1"/>
    <col min="4108" max="4108" width="12.26953125" style="867" customWidth="1"/>
    <col min="4109" max="4109" width="12.1796875" style="867" customWidth="1"/>
    <col min="4110" max="4115" width="9.1796875" style="867"/>
    <col min="4116" max="4117" width="0" style="867" hidden="1" customWidth="1"/>
    <col min="4118" max="4119" width="9.1796875" style="867"/>
    <col min="4120" max="4121" width="0" style="867" hidden="1" customWidth="1"/>
    <col min="4122" max="4123" width="9.1796875" style="867"/>
    <col min="4124" max="4125" width="0" style="867" hidden="1" customWidth="1"/>
    <col min="4126" max="4127" width="9.1796875" style="867"/>
    <col min="4128" max="4145" width="0" style="867" hidden="1" customWidth="1"/>
    <col min="4146" max="4353" width="9.1796875" style="867"/>
    <col min="4354" max="4354" width="11.453125" style="867" customWidth="1"/>
    <col min="4355" max="4357" width="14.7265625" style="867" customWidth="1"/>
    <col min="4358" max="4358" width="1.54296875" style="867" customWidth="1"/>
    <col min="4359" max="4360" width="14.7265625" style="867" customWidth="1"/>
    <col min="4361" max="4361" width="1.54296875" style="867" customWidth="1"/>
    <col min="4362" max="4363" width="14.7265625" style="867" customWidth="1"/>
    <col min="4364" max="4364" width="12.26953125" style="867" customWidth="1"/>
    <col min="4365" max="4365" width="12.1796875" style="867" customWidth="1"/>
    <col min="4366" max="4371" width="9.1796875" style="867"/>
    <col min="4372" max="4373" width="0" style="867" hidden="1" customWidth="1"/>
    <col min="4374" max="4375" width="9.1796875" style="867"/>
    <col min="4376" max="4377" width="0" style="867" hidden="1" customWidth="1"/>
    <col min="4378" max="4379" width="9.1796875" style="867"/>
    <col min="4380" max="4381" width="0" style="867" hidden="1" customWidth="1"/>
    <col min="4382" max="4383" width="9.1796875" style="867"/>
    <col min="4384" max="4401" width="0" style="867" hidden="1" customWidth="1"/>
    <col min="4402" max="4609" width="9.1796875" style="867"/>
    <col min="4610" max="4610" width="11.453125" style="867" customWidth="1"/>
    <col min="4611" max="4613" width="14.7265625" style="867" customWidth="1"/>
    <col min="4614" max="4614" width="1.54296875" style="867" customWidth="1"/>
    <col min="4615" max="4616" width="14.7265625" style="867" customWidth="1"/>
    <col min="4617" max="4617" width="1.54296875" style="867" customWidth="1"/>
    <col min="4618" max="4619" width="14.7265625" style="867" customWidth="1"/>
    <col min="4620" max="4620" width="12.26953125" style="867" customWidth="1"/>
    <col min="4621" max="4621" width="12.1796875" style="867" customWidth="1"/>
    <col min="4622" max="4627" width="9.1796875" style="867"/>
    <col min="4628" max="4629" width="0" style="867" hidden="1" customWidth="1"/>
    <col min="4630" max="4631" width="9.1796875" style="867"/>
    <col min="4632" max="4633" width="0" style="867" hidden="1" customWidth="1"/>
    <col min="4634" max="4635" width="9.1796875" style="867"/>
    <col min="4636" max="4637" width="0" style="867" hidden="1" customWidth="1"/>
    <col min="4638" max="4639" width="9.1796875" style="867"/>
    <col min="4640" max="4657" width="0" style="867" hidden="1" customWidth="1"/>
    <col min="4658" max="4865" width="9.1796875" style="867"/>
    <col min="4866" max="4866" width="11.453125" style="867" customWidth="1"/>
    <col min="4867" max="4869" width="14.7265625" style="867" customWidth="1"/>
    <col min="4870" max="4870" width="1.54296875" style="867" customWidth="1"/>
    <col min="4871" max="4872" width="14.7265625" style="867" customWidth="1"/>
    <col min="4873" max="4873" width="1.54296875" style="867" customWidth="1"/>
    <col min="4874" max="4875" width="14.7265625" style="867" customWidth="1"/>
    <col min="4876" max="4876" width="12.26953125" style="867" customWidth="1"/>
    <col min="4877" max="4877" width="12.1796875" style="867" customWidth="1"/>
    <col min="4878" max="4883" width="9.1796875" style="867"/>
    <col min="4884" max="4885" width="0" style="867" hidden="1" customWidth="1"/>
    <col min="4886" max="4887" width="9.1796875" style="867"/>
    <col min="4888" max="4889" width="0" style="867" hidden="1" customWidth="1"/>
    <col min="4890" max="4891" width="9.1796875" style="867"/>
    <col min="4892" max="4893" width="0" style="867" hidden="1" customWidth="1"/>
    <col min="4894" max="4895" width="9.1796875" style="867"/>
    <col min="4896" max="4913" width="0" style="867" hidden="1" customWidth="1"/>
    <col min="4914" max="5121" width="9.1796875" style="867"/>
    <col min="5122" max="5122" width="11.453125" style="867" customWidth="1"/>
    <col min="5123" max="5125" width="14.7265625" style="867" customWidth="1"/>
    <col min="5126" max="5126" width="1.54296875" style="867" customWidth="1"/>
    <col min="5127" max="5128" width="14.7265625" style="867" customWidth="1"/>
    <col min="5129" max="5129" width="1.54296875" style="867" customWidth="1"/>
    <col min="5130" max="5131" width="14.7265625" style="867" customWidth="1"/>
    <col min="5132" max="5132" width="12.26953125" style="867" customWidth="1"/>
    <col min="5133" max="5133" width="12.1796875" style="867" customWidth="1"/>
    <col min="5134" max="5139" width="9.1796875" style="867"/>
    <col min="5140" max="5141" width="0" style="867" hidden="1" customWidth="1"/>
    <col min="5142" max="5143" width="9.1796875" style="867"/>
    <col min="5144" max="5145" width="0" style="867" hidden="1" customWidth="1"/>
    <col min="5146" max="5147" width="9.1796875" style="867"/>
    <col min="5148" max="5149" width="0" style="867" hidden="1" customWidth="1"/>
    <col min="5150" max="5151" width="9.1796875" style="867"/>
    <col min="5152" max="5169" width="0" style="867" hidden="1" customWidth="1"/>
    <col min="5170" max="5377" width="9.1796875" style="867"/>
    <col min="5378" max="5378" width="11.453125" style="867" customWidth="1"/>
    <col min="5379" max="5381" width="14.7265625" style="867" customWidth="1"/>
    <col min="5382" max="5382" width="1.54296875" style="867" customWidth="1"/>
    <col min="5383" max="5384" width="14.7265625" style="867" customWidth="1"/>
    <col min="5385" max="5385" width="1.54296875" style="867" customWidth="1"/>
    <col min="5386" max="5387" width="14.7265625" style="867" customWidth="1"/>
    <col min="5388" max="5388" width="12.26953125" style="867" customWidth="1"/>
    <col min="5389" max="5389" width="12.1796875" style="867" customWidth="1"/>
    <col min="5390" max="5395" width="9.1796875" style="867"/>
    <col min="5396" max="5397" width="0" style="867" hidden="1" customWidth="1"/>
    <col min="5398" max="5399" width="9.1796875" style="867"/>
    <col min="5400" max="5401" width="0" style="867" hidden="1" customWidth="1"/>
    <col min="5402" max="5403" width="9.1796875" style="867"/>
    <col min="5404" max="5405" width="0" style="867" hidden="1" customWidth="1"/>
    <col min="5406" max="5407" width="9.1796875" style="867"/>
    <col min="5408" max="5425" width="0" style="867" hidden="1" customWidth="1"/>
    <col min="5426" max="5633" width="9.1796875" style="867"/>
    <col min="5634" max="5634" width="11.453125" style="867" customWidth="1"/>
    <col min="5635" max="5637" width="14.7265625" style="867" customWidth="1"/>
    <col min="5638" max="5638" width="1.54296875" style="867" customWidth="1"/>
    <col min="5639" max="5640" width="14.7265625" style="867" customWidth="1"/>
    <col min="5641" max="5641" width="1.54296875" style="867" customWidth="1"/>
    <col min="5642" max="5643" width="14.7265625" style="867" customWidth="1"/>
    <col min="5644" max="5644" width="12.26953125" style="867" customWidth="1"/>
    <col min="5645" max="5645" width="12.1796875" style="867" customWidth="1"/>
    <col min="5646" max="5651" width="9.1796875" style="867"/>
    <col min="5652" max="5653" width="0" style="867" hidden="1" customWidth="1"/>
    <col min="5654" max="5655" width="9.1796875" style="867"/>
    <col min="5656" max="5657" width="0" style="867" hidden="1" customWidth="1"/>
    <col min="5658" max="5659" width="9.1796875" style="867"/>
    <col min="5660" max="5661" width="0" style="867" hidden="1" customWidth="1"/>
    <col min="5662" max="5663" width="9.1796875" style="867"/>
    <col min="5664" max="5681" width="0" style="867" hidden="1" customWidth="1"/>
    <col min="5682" max="5889" width="9.1796875" style="867"/>
    <col min="5890" max="5890" width="11.453125" style="867" customWidth="1"/>
    <col min="5891" max="5893" width="14.7265625" style="867" customWidth="1"/>
    <col min="5894" max="5894" width="1.54296875" style="867" customWidth="1"/>
    <col min="5895" max="5896" width="14.7265625" style="867" customWidth="1"/>
    <col min="5897" max="5897" width="1.54296875" style="867" customWidth="1"/>
    <col min="5898" max="5899" width="14.7265625" style="867" customWidth="1"/>
    <col min="5900" max="5900" width="12.26953125" style="867" customWidth="1"/>
    <col min="5901" max="5901" width="12.1796875" style="867" customWidth="1"/>
    <col min="5902" max="5907" width="9.1796875" style="867"/>
    <col min="5908" max="5909" width="0" style="867" hidden="1" customWidth="1"/>
    <col min="5910" max="5911" width="9.1796875" style="867"/>
    <col min="5912" max="5913" width="0" style="867" hidden="1" customWidth="1"/>
    <col min="5914" max="5915" width="9.1796875" style="867"/>
    <col min="5916" max="5917" width="0" style="867" hidden="1" customWidth="1"/>
    <col min="5918" max="5919" width="9.1796875" style="867"/>
    <col min="5920" max="5937" width="0" style="867" hidden="1" customWidth="1"/>
    <col min="5938" max="6145" width="9.1796875" style="867"/>
    <col min="6146" max="6146" width="11.453125" style="867" customWidth="1"/>
    <col min="6147" max="6149" width="14.7265625" style="867" customWidth="1"/>
    <col min="6150" max="6150" width="1.54296875" style="867" customWidth="1"/>
    <col min="6151" max="6152" width="14.7265625" style="867" customWidth="1"/>
    <col min="6153" max="6153" width="1.54296875" style="867" customWidth="1"/>
    <col min="6154" max="6155" width="14.7265625" style="867" customWidth="1"/>
    <col min="6156" max="6156" width="12.26953125" style="867" customWidth="1"/>
    <col min="6157" max="6157" width="12.1796875" style="867" customWidth="1"/>
    <col min="6158" max="6163" width="9.1796875" style="867"/>
    <col min="6164" max="6165" width="0" style="867" hidden="1" customWidth="1"/>
    <col min="6166" max="6167" width="9.1796875" style="867"/>
    <col min="6168" max="6169" width="0" style="867" hidden="1" customWidth="1"/>
    <col min="6170" max="6171" width="9.1796875" style="867"/>
    <col min="6172" max="6173" width="0" style="867" hidden="1" customWidth="1"/>
    <col min="6174" max="6175" width="9.1796875" style="867"/>
    <col min="6176" max="6193" width="0" style="867" hidden="1" customWidth="1"/>
    <col min="6194" max="6401" width="9.1796875" style="867"/>
    <col min="6402" max="6402" width="11.453125" style="867" customWidth="1"/>
    <col min="6403" max="6405" width="14.7265625" style="867" customWidth="1"/>
    <col min="6406" max="6406" width="1.54296875" style="867" customWidth="1"/>
    <col min="6407" max="6408" width="14.7265625" style="867" customWidth="1"/>
    <col min="6409" max="6409" width="1.54296875" style="867" customWidth="1"/>
    <col min="6410" max="6411" width="14.7265625" style="867" customWidth="1"/>
    <col min="6412" max="6412" width="12.26953125" style="867" customWidth="1"/>
    <col min="6413" max="6413" width="12.1796875" style="867" customWidth="1"/>
    <col min="6414" max="6419" width="9.1796875" style="867"/>
    <col min="6420" max="6421" width="0" style="867" hidden="1" customWidth="1"/>
    <col min="6422" max="6423" width="9.1796875" style="867"/>
    <col min="6424" max="6425" width="0" style="867" hidden="1" customWidth="1"/>
    <col min="6426" max="6427" width="9.1796875" style="867"/>
    <col min="6428" max="6429" width="0" style="867" hidden="1" customWidth="1"/>
    <col min="6430" max="6431" width="9.1796875" style="867"/>
    <col min="6432" max="6449" width="0" style="867" hidden="1" customWidth="1"/>
    <col min="6450" max="6657" width="9.1796875" style="867"/>
    <col min="6658" max="6658" width="11.453125" style="867" customWidth="1"/>
    <col min="6659" max="6661" width="14.7265625" style="867" customWidth="1"/>
    <col min="6662" max="6662" width="1.54296875" style="867" customWidth="1"/>
    <col min="6663" max="6664" width="14.7265625" style="867" customWidth="1"/>
    <col min="6665" max="6665" width="1.54296875" style="867" customWidth="1"/>
    <col min="6666" max="6667" width="14.7265625" style="867" customWidth="1"/>
    <col min="6668" max="6668" width="12.26953125" style="867" customWidth="1"/>
    <col min="6669" max="6669" width="12.1796875" style="867" customWidth="1"/>
    <col min="6670" max="6675" width="9.1796875" style="867"/>
    <col min="6676" max="6677" width="0" style="867" hidden="1" customWidth="1"/>
    <col min="6678" max="6679" width="9.1796875" style="867"/>
    <col min="6680" max="6681" width="0" style="867" hidden="1" customWidth="1"/>
    <col min="6682" max="6683" width="9.1796875" style="867"/>
    <col min="6684" max="6685" width="0" style="867" hidden="1" customWidth="1"/>
    <col min="6686" max="6687" width="9.1796875" style="867"/>
    <col min="6688" max="6705" width="0" style="867" hidden="1" customWidth="1"/>
    <col min="6706" max="6913" width="9.1796875" style="867"/>
    <col min="6914" max="6914" width="11.453125" style="867" customWidth="1"/>
    <col min="6915" max="6917" width="14.7265625" style="867" customWidth="1"/>
    <col min="6918" max="6918" width="1.54296875" style="867" customWidth="1"/>
    <col min="6919" max="6920" width="14.7265625" style="867" customWidth="1"/>
    <col min="6921" max="6921" width="1.54296875" style="867" customWidth="1"/>
    <col min="6922" max="6923" width="14.7265625" style="867" customWidth="1"/>
    <col min="6924" max="6924" width="12.26953125" style="867" customWidth="1"/>
    <col min="6925" max="6925" width="12.1796875" style="867" customWidth="1"/>
    <col min="6926" max="6931" width="9.1796875" style="867"/>
    <col min="6932" max="6933" width="0" style="867" hidden="1" customWidth="1"/>
    <col min="6934" max="6935" width="9.1796875" style="867"/>
    <col min="6936" max="6937" width="0" style="867" hidden="1" customWidth="1"/>
    <col min="6938" max="6939" width="9.1796875" style="867"/>
    <col min="6940" max="6941" width="0" style="867" hidden="1" customWidth="1"/>
    <col min="6942" max="6943" width="9.1796875" style="867"/>
    <col min="6944" max="6961" width="0" style="867" hidden="1" customWidth="1"/>
    <col min="6962" max="7169" width="9.1796875" style="867"/>
    <col min="7170" max="7170" width="11.453125" style="867" customWidth="1"/>
    <col min="7171" max="7173" width="14.7265625" style="867" customWidth="1"/>
    <col min="7174" max="7174" width="1.54296875" style="867" customWidth="1"/>
    <col min="7175" max="7176" width="14.7265625" style="867" customWidth="1"/>
    <col min="7177" max="7177" width="1.54296875" style="867" customWidth="1"/>
    <col min="7178" max="7179" width="14.7265625" style="867" customWidth="1"/>
    <col min="7180" max="7180" width="12.26953125" style="867" customWidth="1"/>
    <col min="7181" max="7181" width="12.1796875" style="867" customWidth="1"/>
    <col min="7182" max="7187" width="9.1796875" style="867"/>
    <col min="7188" max="7189" width="0" style="867" hidden="1" customWidth="1"/>
    <col min="7190" max="7191" width="9.1796875" style="867"/>
    <col min="7192" max="7193" width="0" style="867" hidden="1" customWidth="1"/>
    <col min="7194" max="7195" width="9.1796875" style="867"/>
    <col min="7196" max="7197" width="0" style="867" hidden="1" customWidth="1"/>
    <col min="7198" max="7199" width="9.1796875" style="867"/>
    <col min="7200" max="7217" width="0" style="867" hidden="1" customWidth="1"/>
    <col min="7218" max="7425" width="9.1796875" style="867"/>
    <col min="7426" max="7426" width="11.453125" style="867" customWidth="1"/>
    <col min="7427" max="7429" width="14.7265625" style="867" customWidth="1"/>
    <col min="7430" max="7430" width="1.54296875" style="867" customWidth="1"/>
    <col min="7431" max="7432" width="14.7265625" style="867" customWidth="1"/>
    <col min="7433" max="7433" width="1.54296875" style="867" customWidth="1"/>
    <col min="7434" max="7435" width="14.7265625" style="867" customWidth="1"/>
    <col min="7436" max="7436" width="12.26953125" style="867" customWidth="1"/>
    <col min="7437" max="7437" width="12.1796875" style="867" customWidth="1"/>
    <col min="7438" max="7443" width="9.1796875" style="867"/>
    <col min="7444" max="7445" width="0" style="867" hidden="1" customWidth="1"/>
    <col min="7446" max="7447" width="9.1796875" style="867"/>
    <col min="7448" max="7449" width="0" style="867" hidden="1" customWidth="1"/>
    <col min="7450" max="7451" width="9.1796875" style="867"/>
    <col min="7452" max="7453" width="0" style="867" hidden="1" customWidth="1"/>
    <col min="7454" max="7455" width="9.1796875" style="867"/>
    <col min="7456" max="7473" width="0" style="867" hidden="1" customWidth="1"/>
    <col min="7474" max="7681" width="9.1796875" style="867"/>
    <col min="7682" max="7682" width="11.453125" style="867" customWidth="1"/>
    <col min="7683" max="7685" width="14.7265625" style="867" customWidth="1"/>
    <col min="7686" max="7686" width="1.54296875" style="867" customWidth="1"/>
    <col min="7687" max="7688" width="14.7265625" style="867" customWidth="1"/>
    <col min="7689" max="7689" width="1.54296875" style="867" customWidth="1"/>
    <col min="7690" max="7691" width="14.7265625" style="867" customWidth="1"/>
    <col min="7692" max="7692" width="12.26953125" style="867" customWidth="1"/>
    <col min="7693" max="7693" width="12.1796875" style="867" customWidth="1"/>
    <col min="7694" max="7699" width="9.1796875" style="867"/>
    <col min="7700" max="7701" width="0" style="867" hidden="1" customWidth="1"/>
    <col min="7702" max="7703" width="9.1796875" style="867"/>
    <col min="7704" max="7705" width="0" style="867" hidden="1" customWidth="1"/>
    <col min="7706" max="7707" width="9.1796875" style="867"/>
    <col min="7708" max="7709" width="0" style="867" hidden="1" customWidth="1"/>
    <col min="7710" max="7711" width="9.1796875" style="867"/>
    <col min="7712" max="7729" width="0" style="867" hidden="1" customWidth="1"/>
    <col min="7730" max="7937" width="9.1796875" style="867"/>
    <col min="7938" max="7938" width="11.453125" style="867" customWidth="1"/>
    <col min="7939" max="7941" width="14.7265625" style="867" customWidth="1"/>
    <col min="7942" max="7942" width="1.54296875" style="867" customWidth="1"/>
    <col min="7943" max="7944" width="14.7265625" style="867" customWidth="1"/>
    <col min="7945" max="7945" width="1.54296875" style="867" customWidth="1"/>
    <col min="7946" max="7947" width="14.7265625" style="867" customWidth="1"/>
    <col min="7948" max="7948" width="12.26953125" style="867" customWidth="1"/>
    <col min="7949" max="7949" width="12.1796875" style="867" customWidth="1"/>
    <col min="7950" max="7955" width="9.1796875" style="867"/>
    <col min="7956" max="7957" width="0" style="867" hidden="1" customWidth="1"/>
    <col min="7958" max="7959" width="9.1796875" style="867"/>
    <col min="7960" max="7961" width="0" style="867" hidden="1" customWidth="1"/>
    <col min="7962" max="7963" width="9.1796875" style="867"/>
    <col min="7964" max="7965" width="0" style="867" hidden="1" customWidth="1"/>
    <col min="7966" max="7967" width="9.1796875" style="867"/>
    <col min="7968" max="7985" width="0" style="867" hidden="1" customWidth="1"/>
    <col min="7986" max="8193" width="9.1796875" style="867"/>
    <col min="8194" max="8194" width="11.453125" style="867" customWidth="1"/>
    <col min="8195" max="8197" width="14.7265625" style="867" customWidth="1"/>
    <col min="8198" max="8198" width="1.54296875" style="867" customWidth="1"/>
    <col min="8199" max="8200" width="14.7265625" style="867" customWidth="1"/>
    <col min="8201" max="8201" width="1.54296875" style="867" customWidth="1"/>
    <col min="8202" max="8203" width="14.7265625" style="867" customWidth="1"/>
    <col min="8204" max="8204" width="12.26953125" style="867" customWidth="1"/>
    <col min="8205" max="8205" width="12.1796875" style="867" customWidth="1"/>
    <col min="8206" max="8211" width="9.1796875" style="867"/>
    <col min="8212" max="8213" width="0" style="867" hidden="1" customWidth="1"/>
    <col min="8214" max="8215" width="9.1796875" style="867"/>
    <col min="8216" max="8217" width="0" style="867" hidden="1" customWidth="1"/>
    <col min="8218" max="8219" width="9.1796875" style="867"/>
    <col min="8220" max="8221" width="0" style="867" hidden="1" customWidth="1"/>
    <col min="8222" max="8223" width="9.1796875" style="867"/>
    <col min="8224" max="8241" width="0" style="867" hidden="1" customWidth="1"/>
    <col min="8242" max="8449" width="9.1796875" style="867"/>
    <col min="8450" max="8450" width="11.453125" style="867" customWidth="1"/>
    <col min="8451" max="8453" width="14.7265625" style="867" customWidth="1"/>
    <col min="8454" max="8454" width="1.54296875" style="867" customWidth="1"/>
    <col min="8455" max="8456" width="14.7265625" style="867" customWidth="1"/>
    <col min="8457" max="8457" width="1.54296875" style="867" customWidth="1"/>
    <col min="8458" max="8459" width="14.7265625" style="867" customWidth="1"/>
    <col min="8460" max="8460" width="12.26953125" style="867" customWidth="1"/>
    <col min="8461" max="8461" width="12.1796875" style="867" customWidth="1"/>
    <col min="8462" max="8467" width="9.1796875" style="867"/>
    <col min="8468" max="8469" width="0" style="867" hidden="1" customWidth="1"/>
    <col min="8470" max="8471" width="9.1796875" style="867"/>
    <col min="8472" max="8473" width="0" style="867" hidden="1" customWidth="1"/>
    <col min="8474" max="8475" width="9.1796875" style="867"/>
    <col min="8476" max="8477" width="0" style="867" hidden="1" customWidth="1"/>
    <col min="8478" max="8479" width="9.1796875" style="867"/>
    <col min="8480" max="8497" width="0" style="867" hidden="1" customWidth="1"/>
    <col min="8498" max="8705" width="9.1796875" style="867"/>
    <col min="8706" max="8706" width="11.453125" style="867" customWidth="1"/>
    <col min="8707" max="8709" width="14.7265625" style="867" customWidth="1"/>
    <col min="8710" max="8710" width="1.54296875" style="867" customWidth="1"/>
    <col min="8711" max="8712" width="14.7265625" style="867" customWidth="1"/>
    <col min="8713" max="8713" width="1.54296875" style="867" customWidth="1"/>
    <col min="8714" max="8715" width="14.7265625" style="867" customWidth="1"/>
    <col min="8716" max="8716" width="12.26953125" style="867" customWidth="1"/>
    <col min="8717" max="8717" width="12.1796875" style="867" customWidth="1"/>
    <col min="8718" max="8723" width="9.1796875" style="867"/>
    <col min="8724" max="8725" width="0" style="867" hidden="1" customWidth="1"/>
    <col min="8726" max="8727" width="9.1796875" style="867"/>
    <col min="8728" max="8729" width="0" style="867" hidden="1" customWidth="1"/>
    <col min="8730" max="8731" width="9.1796875" style="867"/>
    <col min="8732" max="8733" width="0" style="867" hidden="1" customWidth="1"/>
    <col min="8734" max="8735" width="9.1796875" style="867"/>
    <col min="8736" max="8753" width="0" style="867" hidden="1" customWidth="1"/>
    <col min="8754" max="8961" width="9.1796875" style="867"/>
    <col min="8962" max="8962" width="11.453125" style="867" customWidth="1"/>
    <col min="8963" max="8965" width="14.7265625" style="867" customWidth="1"/>
    <col min="8966" max="8966" width="1.54296875" style="867" customWidth="1"/>
    <col min="8967" max="8968" width="14.7265625" style="867" customWidth="1"/>
    <col min="8969" max="8969" width="1.54296875" style="867" customWidth="1"/>
    <col min="8970" max="8971" width="14.7265625" style="867" customWidth="1"/>
    <col min="8972" max="8972" width="12.26953125" style="867" customWidth="1"/>
    <col min="8973" max="8973" width="12.1796875" style="867" customWidth="1"/>
    <col min="8974" max="8979" width="9.1796875" style="867"/>
    <col min="8980" max="8981" width="0" style="867" hidden="1" customWidth="1"/>
    <col min="8982" max="8983" width="9.1796875" style="867"/>
    <col min="8984" max="8985" width="0" style="867" hidden="1" customWidth="1"/>
    <col min="8986" max="8987" width="9.1796875" style="867"/>
    <col min="8988" max="8989" width="0" style="867" hidden="1" customWidth="1"/>
    <col min="8990" max="8991" width="9.1796875" style="867"/>
    <col min="8992" max="9009" width="0" style="867" hidden="1" customWidth="1"/>
    <col min="9010" max="9217" width="9.1796875" style="867"/>
    <col min="9218" max="9218" width="11.453125" style="867" customWidth="1"/>
    <col min="9219" max="9221" width="14.7265625" style="867" customWidth="1"/>
    <col min="9222" max="9222" width="1.54296875" style="867" customWidth="1"/>
    <col min="9223" max="9224" width="14.7265625" style="867" customWidth="1"/>
    <col min="9225" max="9225" width="1.54296875" style="867" customWidth="1"/>
    <col min="9226" max="9227" width="14.7265625" style="867" customWidth="1"/>
    <col min="9228" max="9228" width="12.26953125" style="867" customWidth="1"/>
    <col min="9229" max="9229" width="12.1796875" style="867" customWidth="1"/>
    <col min="9230" max="9235" width="9.1796875" style="867"/>
    <col min="9236" max="9237" width="0" style="867" hidden="1" customWidth="1"/>
    <col min="9238" max="9239" width="9.1796875" style="867"/>
    <col min="9240" max="9241" width="0" style="867" hidden="1" customWidth="1"/>
    <col min="9242" max="9243" width="9.1796875" style="867"/>
    <col min="9244" max="9245" width="0" style="867" hidden="1" customWidth="1"/>
    <col min="9246" max="9247" width="9.1796875" style="867"/>
    <col min="9248" max="9265" width="0" style="867" hidden="1" customWidth="1"/>
    <col min="9266" max="9473" width="9.1796875" style="867"/>
    <col min="9474" max="9474" width="11.453125" style="867" customWidth="1"/>
    <col min="9475" max="9477" width="14.7265625" style="867" customWidth="1"/>
    <col min="9478" max="9478" width="1.54296875" style="867" customWidth="1"/>
    <col min="9479" max="9480" width="14.7265625" style="867" customWidth="1"/>
    <col min="9481" max="9481" width="1.54296875" style="867" customWidth="1"/>
    <col min="9482" max="9483" width="14.7265625" style="867" customWidth="1"/>
    <col min="9484" max="9484" width="12.26953125" style="867" customWidth="1"/>
    <col min="9485" max="9485" width="12.1796875" style="867" customWidth="1"/>
    <col min="9486" max="9491" width="9.1796875" style="867"/>
    <col min="9492" max="9493" width="0" style="867" hidden="1" customWidth="1"/>
    <col min="9494" max="9495" width="9.1796875" style="867"/>
    <col min="9496" max="9497" width="0" style="867" hidden="1" customWidth="1"/>
    <col min="9498" max="9499" width="9.1796875" style="867"/>
    <col min="9500" max="9501" width="0" style="867" hidden="1" customWidth="1"/>
    <col min="9502" max="9503" width="9.1796875" style="867"/>
    <col min="9504" max="9521" width="0" style="867" hidden="1" customWidth="1"/>
    <col min="9522" max="9729" width="9.1796875" style="867"/>
    <col min="9730" max="9730" width="11.453125" style="867" customWidth="1"/>
    <col min="9731" max="9733" width="14.7265625" style="867" customWidth="1"/>
    <col min="9734" max="9734" width="1.54296875" style="867" customWidth="1"/>
    <col min="9735" max="9736" width="14.7265625" style="867" customWidth="1"/>
    <col min="9737" max="9737" width="1.54296875" style="867" customWidth="1"/>
    <col min="9738" max="9739" width="14.7265625" style="867" customWidth="1"/>
    <col min="9740" max="9740" width="12.26953125" style="867" customWidth="1"/>
    <col min="9741" max="9741" width="12.1796875" style="867" customWidth="1"/>
    <col min="9742" max="9747" width="9.1796875" style="867"/>
    <col min="9748" max="9749" width="0" style="867" hidden="1" customWidth="1"/>
    <col min="9750" max="9751" width="9.1796875" style="867"/>
    <col min="9752" max="9753" width="0" style="867" hidden="1" customWidth="1"/>
    <col min="9754" max="9755" width="9.1796875" style="867"/>
    <col min="9756" max="9757" width="0" style="867" hidden="1" customWidth="1"/>
    <col min="9758" max="9759" width="9.1796875" style="867"/>
    <col min="9760" max="9777" width="0" style="867" hidden="1" customWidth="1"/>
    <col min="9778" max="9985" width="9.1796875" style="867"/>
    <col min="9986" max="9986" width="11.453125" style="867" customWidth="1"/>
    <col min="9987" max="9989" width="14.7265625" style="867" customWidth="1"/>
    <col min="9990" max="9990" width="1.54296875" style="867" customWidth="1"/>
    <col min="9991" max="9992" width="14.7265625" style="867" customWidth="1"/>
    <col min="9993" max="9993" width="1.54296875" style="867" customWidth="1"/>
    <col min="9994" max="9995" width="14.7265625" style="867" customWidth="1"/>
    <col min="9996" max="9996" width="12.26953125" style="867" customWidth="1"/>
    <col min="9997" max="9997" width="12.1796875" style="867" customWidth="1"/>
    <col min="9998" max="10003" width="9.1796875" style="867"/>
    <col min="10004" max="10005" width="0" style="867" hidden="1" customWidth="1"/>
    <col min="10006" max="10007" width="9.1796875" style="867"/>
    <col min="10008" max="10009" width="0" style="867" hidden="1" customWidth="1"/>
    <col min="10010" max="10011" width="9.1796875" style="867"/>
    <col min="10012" max="10013" width="0" style="867" hidden="1" customWidth="1"/>
    <col min="10014" max="10015" width="9.1796875" style="867"/>
    <col min="10016" max="10033" width="0" style="867" hidden="1" customWidth="1"/>
    <col min="10034" max="10241" width="9.1796875" style="867"/>
    <col min="10242" max="10242" width="11.453125" style="867" customWidth="1"/>
    <col min="10243" max="10245" width="14.7265625" style="867" customWidth="1"/>
    <col min="10246" max="10246" width="1.54296875" style="867" customWidth="1"/>
    <col min="10247" max="10248" width="14.7265625" style="867" customWidth="1"/>
    <col min="10249" max="10249" width="1.54296875" style="867" customWidth="1"/>
    <col min="10250" max="10251" width="14.7265625" style="867" customWidth="1"/>
    <col min="10252" max="10252" width="12.26953125" style="867" customWidth="1"/>
    <col min="10253" max="10253" width="12.1796875" style="867" customWidth="1"/>
    <col min="10254" max="10259" width="9.1796875" style="867"/>
    <col min="10260" max="10261" width="0" style="867" hidden="1" customWidth="1"/>
    <col min="10262" max="10263" width="9.1796875" style="867"/>
    <col min="10264" max="10265" width="0" style="867" hidden="1" customWidth="1"/>
    <col min="10266" max="10267" width="9.1796875" style="867"/>
    <col min="10268" max="10269" width="0" style="867" hidden="1" customWidth="1"/>
    <col min="10270" max="10271" width="9.1796875" style="867"/>
    <col min="10272" max="10289" width="0" style="867" hidden="1" customWidth="1"/>
    <col min="10290" max="10497" width="9.1796875" style="867"/>
    <col min="10498" max="10498" width="11.453125" style="867" customWidth="1"/>
    <col min="10499" max="10501" width="14.7265625" style="867" customWidth="1"/>
    <col min="10502" max="10502" width="1.54296875" style="867" customWidth="1"/>
    <col min="10503" max="10504" width="14.7265625" style="867" customWidth="1"/>
    <col min="10505" max="10505" width="1.54296875" style="867" customWidth="1"/>
    <col min="10506" max="10507" width="14.7265625" style="867" customWidth="1"/>
    <col min="10508" max="10508" width="12.26953125" style="867" customWidth="1"/>
    <col min="10509" max="10509" width="12.1796875" style="867" customWidth="1"/>
    <col min="10510" max="10515" width="9.1796875" style="867"/>
    <col min="10516" max="10517" width="0" style="867" hidden="1" customWidth="1"/>
    <col min="10518" max="10519" width="9.1796875" style="867"/>
    <col min="10520" max="10521" width="0" style="867" hidden="1" customWidth="1"/>
    <col min="10522" max="10523" width="9.1796875" style="867"/>
    <col min="10524" max="10525" width="0" style="867" hidden="1" customWidth="1"/>
    <col min="10526" max="10527" width="9.1796875" style="867"/>
    <col min="10528" max="10545" width="0" style="867" hidden="1" customWidth="1"/>
    <col min="10546" max="10753" width="9.1796875" style="867"/>
    <col min="10754" max="10754" width="11.453125" style="867" customWidth="1"/>
    <col min="10755" max="10757" width="14.7265625" style="867" customWidth="1"/>
    <col min="10758" max="10758" width="1.54296875" style="867" customWidth="1"/>
    <col min="10759" max="10760" width="14.7265625" style="867" customWidth="1"/>
    <col min="10761" max="10761" width="1.54296875" style="867" customWidth="1"/>
    <col min="10762" max="10763" width="14.7265625" style="867" customWidth="1"/>
    <col min="10764" max="10764" width="12.26953125" style="867" customWidth="1"/>
    <col min="10765" max="10765" width="12.1796875" style="867" customWidth="1"/>
    <col min="10766" max="10771" width="9.1796875" style="867"/>
    <col min="10772" max="10773" width="0" style="867" hidden="1" customWidth="1"/>
    <col min="10774" max="10775" width="9.1796875" style="867"/>
    <col min="10776" max="10777" width="0" style="867" hidden="1" customWidth="1"/>
    <col min="10778" max="10779" width="9.1796875" style="867"/>
    <col min="10780" max="10781" width="0" style="867" hidden="1" customWidth="1"/>
    <col min="10782" max="10783" width="9.1796875" style="867"/>
    <col min="10784" max="10801" width="0" style="867" hidden="1" customWidth="1"/>
    <col min="10802" max="11009" width="9.1796875" style="867"/>
    <col min="11010" max="11010" width="11.453125" style="867" customWidth="1"/>
    <col min="11011" max="11013" width="14.7265625" style="867" customWidth="1"/>
    <col min="11014" max="11014" width="1.54296875" style="867" customWidth="1"/>
    <col min="11015" max="11016" width="14.7265625" style="867" customWidth="1"/>
    <col min="11017" max="11017" width="1.54296875" style="867" customWidth="1"/>
    <col min="11018" max="11019" width="14.7265625" style="867" customWidth="1"/>
    <col min="11020" max="11020" width="12.26953125" style="867" customWidth="1"/>
    <col min="11021" max="11021" width="12.1796875" style="867" customWidth="1"/>
    <col min="11022" max="11027" width="9.1796875" style="867"/>
    <col min="11028" max="11029" width="0" style="867" hidden="1" customWidth="1"/>
    <col min="11030" max="11031" width="9.1796875" style="867"/>
    <col min="11032" max="11033" width="0" style="867" hidden="1" customWidth="1"/>
    <col min="11034" max="11035" width="9.1796875" style="867"/>
    <col min="11036" max="11037" width="0" style="867" hidden="1" customWidth="1"/>
    <col min="11038" max="11039" width="9.1796875" style="867"/>
    <col min="11040" max="11057" width="0" style="867" hidden="1" customWidth="1"/>
    <col min="11058" max="11265" width="9.1796875" style="867"/>
    <col min="11266" max="11266" width="11.453125" style="867" customWidth="1"/>
    <col min="11267" max="11269" width="14.7265625" style="867" customWidth="1"/>
    <col min="11270" max="11270" width="1.54296875" style="867" customWidth="1"/>
    <col min="11271" max="11272" width="14.7265625" style="867" customWidth="1"/>
    <col min="11273" max="11273" width="1.54296875" style="867" customWidth="1"/>
    <col min="11274" max="11275" width="14.7265625" style="867" customWidth="1"/>
    <col min="11276" max="11276" width="12.26953125" style="867" customWidth="1"/>
    <col min="11277" max="11277" width="12.1796875" style="867" customWidth="1"/>
    <col min="11278" max="11283" width="9.1796875" style="867"/>
    <col min="11284" max="11285" width="0" style="867" hidden="1" customWidth="1"/>
    <col min="11286" max="11287" width="9.1796875" style="867"/>
    <col min="11288" max="11289" width="0" style="867" hidden="1" customWidth="1"/>
    <col min="11290" max="11291" width="9.1796875" style="867"/>
    <col min="11292" max="11293" width="0" style="867" hidden="1" customWidth="1"/>
    <col min="11294" max="11295" width="9.1796875" style="867"/>
    <col min="11296" max="11313" width="0" style="867" hidden="1" customWidth="1"/>
    <col min="11314" max="11521" width="9.1796875" style="867"/>
    <col min="11522" max="11522" width="11.453125" style="867" customWidth="1"/>
    <col min="11523" max="11525" width="14.7265625" style="867" customWidth="1"/>
    <col min="11526" max="11526" width="1.54296875" style="867" customWidth="1"/>
    <col min="11527" max="11528" width="14.7265625" style="867" customWidth="1"/>
    <col min="11529" max="11529" width="1.54296875" style="867" customWidth="1"/>
    <col min="11530" max="11531" width="14.7265625" style="867" customWidth="1"/>
    <col min="11532" max="11532" width="12.26953125" style="867" customWidth="1"/>
    <col min="11533" max="11533" width="12.1796875" style="867" customWidth="1"/>
    <col min="11534" max="11539" width="9.1796875" style="867"/>
    <col min="11540" max="11541" width="0" style="867" hidden="1" customWidth="1"/>
    <col min="11542" max="11543" width="9.1796875" style="867"/>
    <col min="11544" max="11545" width="0" style="867" hidden="1" customWidth="1"/>
    <col min="11546" max="11547" width="9.1796875" style="867"/>
    <col min="11548" max="11549" width="0" style="867" hidden="1" customWidth="1"/>
    <col min="11550" max="11551" width="9.1796875" style="867"/>
    <col min="11552" max="11569" width="0" style="867" hidden="1" customWidth="1"/>
    <col min="11570" max="11777" width="9.1796875" style="867"/>
    <col min="11778" max="11778" width="11.453125" style="867" customWidth="1"/>
    <col min="11779" max="11781" width="14.7265625" style="867" customWidth="1"/>
    <col min="11782" max="11782" width="1.54296875" style="867" customWidth="1"/>
    <col min="11783" max="11784" width="14.7265625" style="867" customWidth="1"/>
    <col min="11785" max="11785" width="1.54296875" style="867" customWidth="1"/>
    <col min="11786" max="11787" width="14.7265625" style="867" customWidth="1"/>
    <col min="11788" max="11788" width="12.26953125" style="867" customWidth="1"/>
    <col min="11789" max="11789" width="12.1796875" style="867" customWidth="1"/>
    <col min="11790" max="11795" width="9.1796875" style="867"/>
    <col min="11796" max="11797" width="0" style="867" hidden="1" customWidth="1"/>
    <col min="11798" max="11799" width="9.1796875" style="867"/>
    <col min="11800" max="11801" width="0" style="867" hidden="1" customWidth="1"/>
    <col min="11802" max="11803" width="9.1796875" style="867"/>
    <col min="11804" max="11805" width="0" style="867" hidden="1" customWidth="1"/>
    <col min="11806" max="11807" width="9.1796875" style="867"/>
    <col min="11808" max="11825" width="0" style="867" hidden="1" customWidth="1"/>
    <col min="11826" max="12033" width="9.1796875" style="867"/>
    <col min="12034" max="12034" width="11.453125" style="867" customWidth="1"/>
    <col min="12035" max="12037" width="14.7265625" style="867" customWidth="1"/>
    <col min="12038" max="12038" width="1.54296875" style="867" customWidth="1"/>
    <col min="12039" max="12040" width="14.7265625" style="867" customWidth="1"/>
    <col min="12041" max="12041" width="1.54296875" style="867" customWidth="1"/>
    <col min="12042" max="12043" width="14.7265625" style="867" customWidth="1"/>
    <col min="12044" max="12044" width="12.26953125" style="867" customWidth="1"/>
    <col min="12045" max="12045" width="12.1796875" style="867" customWidth="1"/>
    <col min="12046" max="12051" width="9.1796875" style="867"/>
    <col min="12052" max="12053" width="0" style="867" hidden="1" customWidth="1"/>
    <col min="12054" max="12055" width="9.1796875" style="867"/>
    <col min="12056" max="12057" width="0" style="867" hidden="1" customWidth="1"/>
    <col min="12058" max="12059" width="9.1796875" style="867"/>
    <col min="12060" max="12061" width="0" style="867" hidden="1" customWidth="1"/>
    <col min="12062" max="12063" width="9.1796875" style="867"/>
    <col min="12064" max="12081" width="0" style="867" hidden="1" customWidth="1"/>
    <col min="12082" max="12289" width="9.1796875" style="867"/>
    <col min="12290" max="12290" width="11.453125" style="867" customWidth="1"/>
    <col min="12291" max="12293" width="14.7265625" style="867" customWidth="1"/>
    <col min="12294" max="12294" width="1.54296875" style="867" customWidth="1"/>
    <col min="12295" max="12296" width="14.7265625" style="867" customWidth="1"/>
    <col min="12297" max="12297" width="1.54296875" style="867" customWidth="1"/>
    <col min="12298" max="12299" width="14.7265625" style="867" customWidth="1"/>
    <col min="12300" max="12300" width="12.26953125" style="867" customWidth="1"/>
    <col min="12301" max="12301" width="12.1796875" style="867" customWidth="1"/>
    <col min="12302" max="12307" width="9.1796875" style="867"/>
    <col min="12308" max="12309" width="0" style="867" hidden="1" customWidth="1"/>
    <col min="12310" max="12311" width="9.1796875" style="867"/>
    <col min="12312" max="12313" width="0" style="867" hidden="1" customWidth="1"/>
    <col min="12314" max="12315" width="9.1796875" style="867"/>
    <col min="12316" max="12317" width="0" style="867" hidden="1" customWidth="1"/>
    <col min="12318" max="12319" width="9.1796875" style="867"/>
    <col min="12320" max="12337" width="0" style="867" hidden="1" customWidth="1"/>
    <col min="12338" max="12545" width="9.1796875" style="867"/>
    <col min="12546" max="12546" width="11.453125" style="867" customWidth="1"/>
    <col min="12547" max="12549" width="14.7265625" style="867" customWidth="1"/>
    <col min="12550" max="12550" width="1.54296875" style="867" customWidth="1"/>
    <col min="12551" max="12552" width="14.7265625" style="867" customWidth="1"/>
    <col min="12553" max="12553" width="1.54296875" style="867" customWidth="1"/>
    <col min="12554" max="12555" width="14.7265625" style="867" customWidth="1"/>
    <col min="12556" max="12556" width="12.26953125" style="867" customWidth="1"/>
    <col min="12557" max="12557" width="12.1796875" style="867" customWidth="1"/>
    <col min="12558" max="12563" width="9.1796875" style="867"/>
    <col min="12564" max="12565" width="0" style="867" hidden="1" customWidth="1"/>
    <col min="12566" max="12567" width="9.1796875" style="867"/>
    <col min="12568" max="12569" width="0" style="867" hidden="1" customWidth="1"/>
    <col min="12570" max="12571" width="9.1796875" style="867"/>
    <col min="12572" max="12573" width="0" style="867" hidden="1" customWidth="1"/>
    <col min="12574" max="12575" width="9.1796875" style="867"/>
    <col min="12576" max="12593" width="0" style="867" hidden="1" customWidth="1"/>
    <col min="12594" max="12801" width="9.1796875" style="867"/>
    <col min="12802" max="12802" width="11.453125" style="867" customWidth="1"/>
    <col min="12803" max="12805" width="14.7265625" style="867" customWidth="1"/>
    <col min="12806" max="12806" width="1.54296875" style="867" customWidth="1"/>
    <col min="12807" max="12808" width="14.7265625" style="867" customWidth="1"/>
    <col min="12809" max="12809" width="1.54296875" style="867" customWidth="1"/>
    <col min="12810" max="12811" width="14.7265625" style="867" customWidth="1"/>
    <col min="12812" max="12812" width="12.26953125" style="867" customWidth="1"/>
    <col min="12813" max="12813" width="12.1796875" style="867" customWidth="1"/>
    <col min="12814" max="12819" width="9.1796875" style="867"/>
    <col min="12820" max="12821" width="0" style="867" hidden="1" customWidth="1"/>
    <col min="12822" max="12823" width="9.1796875" style="867"/>
    <col min="12824" max="12825" width="0" style="867" hidden="1" customWidth="1"/>
    <col min="12826" max="12827" width="9.1796875" style="867"/>
    <col min="12828" max="12829" width="0" style="867" hidden="1" customWidth="1"/>
    <col min="12830" max="12831" width="9.1796875" style="867"/>
    <col min="12832" max="12849" width="0" style="867" hidden="1" customWidth="1"/>
    <col min="12850" max="13057" width="9.1796875" style="867"/>
    <col min="13058" max="13058" width="11.453125" style="867" customWidth="1"/>
    <col min="13059" max="13061" width="14.7265625" style="867" customWidth="1"/>
    <col min="13062" max="13062" width="1.54296875" style="867" customWidth="1"/>
    <col min="13063" max="13064" width="14.7265625" style="867" customWidth="1"/>
    <col min="13065" max="13065" width="1.54296875" style="867" customWidth="1"/>
    <col min="13066" max="13067" width="14.7265625" style="867" customWidth="1"/>
    <col min="13068" max="13068" width="12.26953125" style="867" customWidth="1"/>
    <col min="13069" max="13069" width="12.1796875" style="867" customWidth="1"/>
    <col min="13070" max="13075" width="9.1796875" style="867"/>
    <col min="13076" max="13077" width="0" style="867" hidden="1" customWidth="1"/>
    <col min="13078" max="13079" width="9.1796875" style="867"/>
    <col min="13080" max="13081" width="0" style="867" hidden="1" customWidth="1"/>
    <col min="13082" max="13083" width="9.1796875" style="867"/>
    <col min="13084" max="13085" width="0" style="867" hidden="1" customWidth="1"/>
    <col min="13086" max="13087" width="9.1796875" style="867"/>
    <col min="13088" max="13105" width="0" style="867" hidden="1" customWidth="1"/>
    <col min="13106" max="13313" width="9.1796875" style="867"/>
    <col min="13314" max="13314" width="11.453125" style="867" customWidth="1"/>
    <col min="13315" max="13317" width="14.7265625" style="867" customWidth="1"/>
    <col min="13318" max="13318" width="1.54296875" style="867" customWidth="1"/>
    <col min="13319" max="13320" width="14.7265625" style="867" customWidth="1"/>
    <col min="13321" max="13321" width="1.54296875" style="867" customWidth="1"/>
    <col min="13322" max="13323" width="14.7265625" style="867" customWidth="1"/>
    <col min="13324" max="13324" width="12.26953125" style="867" customWidth="1"/>
    <col min="13325" max="13325" width="12.1796875" style="867" customWidth="1"/>
    <col min="13326" max="13331" width="9.1796875" style="867"/>
    <col min="13332" max="13333" width="0" style="867" hidden="1" customWidth="1"/>
    <col min="13334" max="13335" width="9.1796875" style="867"/>
    <col min="13336" max="13337" width="0" style="867" hidden="1" customWidth="1"/>
    <col min="13338" max="13339" width="9.1796875" style="867"/>
    <col min="13340" max="13341" width="0" style="867" hidden="1" customWidth="1"/>
    <col min="13342" max="13343" width="9.1796875" style="867"/>
    <col min="13344" max="13361" width="0" style="867" hidden="1" customWidth="1"/>
    <col min="13362" max="13569" width="9.1796875" style="867"/>
    <col min="13570" max="13570" width="11.453125" style="867" customWidth="1"/>
    <col min="13571" max="13573" width="14.7265625" style="867" customWidth="1"/>
    <col min="13574" max="13574" width="1.54296875" style="867" customWidth="1"/>
    <col min="13575" max="13576" width="14.7265625" style="867" customWidth="1"/>
    <col min="13577" max="13577" width="1.54296875" style="867" customWidth="1"/>
    <col min="13578" max="13579" width="14.7265625" style="867" customWidth="1"/>
    <col min="13580" max="13580" width="12.26953125" style="867" customWidth="1"/>
    <col min="13581" max="13581" width="12.1796875" style="867" customWidth="1"/>
    <col min="13582" max="13587" width="9.1796875" style="867"/>
    <col min="13588" max="13589" width="0" style="867" hidden="1" customWidth="1"/>
    <col min="13590" max="13591" width="9.1796875" style="867"/>
    <col min="13592" max="13593" width="0" style="867" hidden="1" customWidth="1"/>
    <col min="13594" max="13595" width="9.1796875" style="867"/>
    <col min="13596" max="13597" width="0" style="867" hidden="1" customWidth="1"/>
    <col min="13598" max="13599" width="9.1796875" style="867"/>
    <col min="13600" max="13617" width="0" style="867" hidden="1" customWidth="1"/>
    <col min="13618" max="13825" width="9.1796875" style="867"/>
    <col min="13826" max="13826" width="11.453125" style="867" customWidth="1"/>
    <col min="13827" max="13829" width="14.7265625" style="867" customWidth="1"/>
    <col min="13830" max="13830" width="1.54296875" style="867" customWidth="1"/>
    <col min="13831" max="13832" width="14.7265625" style="867" customWidth="1"/>
    <col min="13833" max="13833" width="1.54296875" style="867" customWidth="1"/>
    <col min="13834" max="13835" width="14.7265625" style="867" customWidth="1"/>
    <col min="13836" max="13836" width="12.26953125" style="867" customWidth="1"/>
    <col min="13837" max="13837" width="12.1796875" style="867" customWidth="1"/>
    <col min="13838" max="13843" width="9.1796875" style="867"/>
    <col min="13844" max="13845" width="0" style="867" hidden="1" customWidth="1"/>
    <col min="13846" max="13847" width="9.1796875" style="867"/>
    <col min="13848" max="13849" width="0" style="867" hidden="1" customWidth="1"/>
    <col min="13850" max="13851" width="9.1796875" style="867"/>
    <col min="13852" max="13853" width="0" style="867" hidden="1" customWidth="1"/>
    <col min="13854" max="13855" width="9.1796875" style="867"/>
    <col min="13856" max="13873" width="0" style="867" hidden="1" customWidth="1"/>
    <col min="13874" max="14081" width="9.1796875" style="867"/>
    <col min="14082" max="14082" width="11.453125" style="867" customWidth="1"/>
    <col min="14083" max="14085" width="14.7265625" style="867" customWidth="1"/>
    <col min="14086" max="14086" width="1.54296875" style="867" customWidth="1"/>
    <col min="14087" max="14088" width="14.7265625" style="867" customWidth="1"/>
    <col min="14089" max="14089" width="1.54296875" style="867" customWidth="1"/>
    <col min="14090" max="14091" width="14.7265625" style="867" customWidth="1"/>
    <col min="14092" max="14092" width="12.26953125" style="867" customWidth="1"/>
    <col min="14093" max="14093" width="12.1796875" style="867" customWidth="1"/>
    <col min="14094" max="14099" width="9.1796875" style="867"/>
    <col min="14100" max="14101" width="0" style="867" hidden="1" customWidth="1"/>
    <col min="14102" max="14103" width="9.1796875" style="867"/>
    <col min="14104" max="14105" width="0" style="867" hidden="1" customWidth="1"/>
    <col min="14106" max="14107" width="9.1796875" style="867"/>
    <col min="14108" max="14109" width="0" style="867" hidden="1" customWidth="1"/>
    <col min="14110" max="14111" width="9.1796875" style="867"/>
    <col min="14112" max="14129" width="0" style="867" hidden="1" customWidth="1"/>
    <col min="14130" max="14337" width="9.1796875" style="867"/>
    <col min="14338" max="14338" width="11.453125" style="867" customWidth="1"/>
    <col min="14339" max="14341" width="14.7265625" style="867" customWidth="1"/>
    <col min="14342" max="14342" width="1.54296875" style="867" customWidth="1"/>
    <col min="14343" max="14344" width="14.7265625" style="867" customWidth="1"/>
    <col min="14345" max="14345" width="1.54296875" style="867" customWidth="1"/>
    <col min="14346" max="14347" width="14.7265625" style="867" customWidth="1"/>
    <col min="14348" max="14348" width="12.26953125" style="867" customWidth="1"/>
    <col min="14349" max="14349" width="12.1796875" style="867" customWidth="1"/>
    <col min="14350" max="14355" width="9.1796875" style="867"/>
    <col min="14356" max="14357" width="0" style="867" hidden="1" customWidth="1"/>
    <col min="14358" max="14359" width="9.1796875" style="867"/>
    <col min="14360" max="14361" width="0" style="867" hidden="1" customWidth="1"/>
    <col min="14362" max="14363" width="9.1796875" style="867"/>
    <col min="14364" max="14365" width="0" style="867" hidden="1" customWidth="1"/>
    <col min="14366" max="14367" width="9.1796875" style="867"/>
    <col min="14368" max="14385" width="0" style="867" hidden="1" customWidth="1"/>
    <col min="14386" max="14593" width="9.1796875" style="867"/>
    <col min="14594" max="14594" width="11.453125" style="867" customWidth="1"/>
    <col min="14595" max="14597" width="14.7265625" style="867" customWidth="1"/>
    <col min="14598" max="14598" width="1.54296875" style="867" customWidth="1"/>
    <col min="14599" max="14600" width="14.7265625" style="867" customWidth="1"/>
    <col min="14601" max="14601" width="1.54296875" style="867" customWidth="1"/>
    <col min="14602" max="14603" width="14.7265625" style="867" customWidth="1"/>
    <col min="14604" max="14604" width="12.26953125" style="867" customWidth="1"/>
    <col min="14605" max="14605" width="12.1796875" style="867" customWidth="1"/>
    <col min="14606" max="14611" width="9.1796875" style="867"/>
    <col min="14612" max="14613" width="0" style="867" hidden="1" customWidth="1"/>
    <col min="14614" max="14615" width="9.1796875" style="867"/>
    <col min="14616" max="14617" width="0" style="867" hidden="1" customWidth="1"/>
    <col min="14618" max="14619" width="9.1796875" style="867"/>
    <col min="14620" max="14621" width="0" style="867" hidden="1" customWidth="1"/>
    <col min="14622" max="14623" width="9.1796875" style="867"/>
    <col min="14624" max="14641" width="0" style="867" hidden="1" customWidth="1"/>
    <col min="14642" max="14849" width="9.1796875" style="867"/>
    <col min="14850" max="14850" width="11.453125" style="867" customWidth="1"/>
    <col min="14851" max="14853" width="14.7265625" style="867" customWidth="1"/>
    <col min="14854" max="14854" width="1.54296875" style="867" customWidth="1"/>
    <col min="14855" max="14856" width="14.7265625" style="867" customWidth="1"/>
    <col min="14857" max="14857" width="1.54296875" style="867" customWidth="1"/>
    <col min="14858" max="14859" width="14.7265625" style="867" customWidth="1"/>
    <col min="14860" max="14860" width="12.26953125" style="867" customWidth="1"/>
    <col min="14861" max="14861" width="12.1796875" style="867" customWidth="1"/>
    <col min="14862" max="14867" width="9.1796875" style="867"/>
    <col min="14868" max="14869" width="0" style="867" hidden="1" customWidth="1"/>
    <col min="14870" max="14871" width="9.1796875" style="867"/>
    <col min="14872" max="14873" width="0" style="867" hidden="1" customWidth="1"/>
    <col min="14874" max="14875" width="9.1796875" style="867"/>
    <col min="14876" max="14877" width="0" style="867" hidden="1" customWidth="1"/>
    <col min="14878" max="14879" width="9.1796875" style="867"/>
    <col min="14880" max="14897" width="0" style="867" hidden="1" customWidth="1"/>
    <col min="14898" max="15105" width="9.1796875" style="867"/>
    <col min="15106" max="15106" width="11.453125" style="867" customWidth="1"/>
    <col min="15107" max="15109" width="14.7265625" style="867" customWidth="1"/>
    <col min="15110" max="15110" width="1.54296875" style="867" customWidth="1"/>
    <col min="15111" max="15112" width="14.7265625" style="867" customWidth="1"/>
    <col min="15113" max="15113" width="1.54296875" style="867" customWidth="1"/>
    <col min="15114" max="15115" width="14.7265625" style="867" customWidth="1"/>
    <col min="15116" max="15116" width="12.26953125" style="867" customWidth="1"/>
    <col min="15117" max="15117" width="12.1796875" style="867" customWidth="1"/>
    <col min="15118" max="15123" width="9.1796875" style="867"/>
    <col min="15124" max="15125" width="0" style="867" hidden="1" customWidth="1"/>
    <col min="15126" max="15127" width="9.1796875" style="867"/>
    <col min="15128" max="15129" width="0" style="867" hidden="1" customWidth="1"/>
    <col min="15130" max="15131" width="9.1796875" style="867"/>
    <col min="15132" max="15133" width="0" style="867" hidden="1" customWidth="1"/>
    <col min="15134" max="15135" width="9.1796875" style="867"/>
    <col min="15136" max="15153" width="0" style="867" hidden="1" customWidth="1"/>
    <col min="15154" max="15361" width="9.1796875" style="867"/>
    <col min="15362" max="15362" width="11.453125" style="867" customWidth="1"/>
    <col min="15363" max="15365" width="14.7265625" style="867" customWidth="1"/>
    <col min="15366" max="15366" width="1.54296875" style="867" customWidth="1"/>
    <col min="15367" max="15368" width="14.7265625" style="867" customWidth="1"/>
    <col min="15369" max="15369" width="1.54296875" style="867" customWidth="1"/>
    <col min="15370" max="15371" width="14.7265625" style="867" customWidth="1"/>
    <col min="15372" max="15372" width="12.26953125" style="867" customWidth="1"/>
    <col min="15373" max="15373" width="12.1796875" style="867" customWidth="1"/>
    <col min="15374" max="15379" width="9.1796875" style="867"/>
    <col min="15380" max="15381" width="0" style="867" hidden="1" customWidth="1"/>
    <col min="15382" max="15383" width="9.1796875" style="867"/>
    <col min="15384" max="15385" width="0" style="867" hidden="1" customWidth="1"/>
    <col min="15386" max="15387" width="9.1796875" style="867"/>
    <col min="15388" max="15389" width="0" style="867" hidden="1" customWidth="1"/>
    <col min="15390" max="15391" width="9.1796875" style="867"/>
    <col min="15392" max="15409" width="0" style="867" hidden="1" customWidth="1"/>
    <col min="15410" max="15617" width="9.1796875" style="867"/>
    <col min="15618" max="15618" width="11.453125" style="867" customWidth="1"/>
    <col min="15619" max="15621" width="14.7265625" style="867" customWidth="1"/>
    <col min="15622" max="15622" width="1.54296875" style="867" customWidth="1"/>
    <col min="15623" max="15624" width="14.7265625" style="867" customWidth="1"/>
    <col min="15625" max="15625" width="1.54296875" style="867" customWidth="1"/>
    <col min="15626" max="15627" width="14.7265625" style="867" customWidth="1"/>
    <col min="15628" max="15628" width="12.26953125" style="867" customWidth="1"/>
    <col min="15629" max="15629" width="12.1796875" style="867" customWidth="1"/>
    <col min="15630" max="15635" width="9.1796875" style="867"/>
    <col min="15636" max="15637" width="0" style="867" hidden="1" customWidth="1"/>
    <col min="15638" max="15639" width="9.1796875" style="867"/>
    <col min="15640" max="15641" width="0" style="867" hidden="1" customWidth="1"/>
    <col min="15642" max="15643" width="9.1796875" style="867"/>
    <col min="15644" max="15645" width="0" style="867" hidden="1" customWidth="1"/>
    <col min="15646" max="15647" width="9.1796875" style="867"/>
    <col min="15648" max="15665" width="0" style="867" hidden="1" customWidth="1"/>
    <col min="15666" max="15873" width="9.1796875" style="867"/>
    <col min="15874" max="15874" width="11.453125" style="867" customWidth="1"/>
    <col min="15875" max="15877" width="14.7265625" style="867" customWidth="1"/>
    <col min="15878" max="15878" width="1.54296875" style="867" customWidth="1"/>
    <col min="15879" max="15880" width="14.7265625" style="867" customWidth="1"/>
    <col min="15881" max="15881" width="1.54296875" style="867" customWidth="1"/>
    <col min="15882" max="15883" width="14.7265625" style="867" customWidth="1"/>
    <col min="15884" max="15884" width="12.26953125" style="867" customWidth="1"/>
    <col min="15885" max="15885" width="12.1796875" style="867" customWidth="1"/>
    <col min="15886" max="15891" width="9.1796875" style="867"/>
    <col min="15892" max="15893" width="0" style="867" hidden="1" customWidth="1"/>
    <col min="15894" max="15895" width="9.1796875" style="867"/>
    <col min="15896" max="15897" width="0" style="867" hidden="1" customWidth="1"/>
    <col min="15898" max="15899" width="9.1796875" style="867"/>
    <col min="15900" max="15901" width="0" style="867" hidden="1" customWidth="1"/>
    <col min="15902" max="15903" width="9.1796875" style="867"/>
    <col min="15904" max="15921" width="0" style="867" hidden="1" customWidth="1"/>
    <col min="15922" max="16129" width="9.1796875" style="867"/>
    <col min="16130" max="16130" width="11.453125" style="867" customWidth="1"/>
    <col min="16131" max="16133" width="14.7265625" style="867" customWidth="1"/>
    <col min="16134" max="16134" width="1.54296875" style="867" customWidth="1"/>
    <col min="16135" max="16136" width="14.7265625" style="867" customWidth="1"/>
    <col min="16137" max="16137" width="1.54296875" style="867" customWidth="1"/>
    <col min="16138" max="16139" width="14.7265625" style="867" customWidth="1"/>
    <col min="16140" max="16140" width="12.26953125" style="867" customWidth="1"/>
    <col min="16141" max="16141" width="12.1796875" style="867" customWidth="1"/>
    <col min="16142" max="16147" width="9.1796875" style="867"/>
    <col min="16148" max="16149" width="0" style="867" hidden="1" customWidth="1"/>
    <col min="16150" max="16151" width="9.1796875" style="867"/>
    <col min="16152" max="16153" width="0" style="867" hidden="1" customWidth="1"/>
    <col min="16154" max="16155" width="9.1796875" style="867"/>
    <col min="16156" max="16157" width="0" style="867" hidden="1" customWidth="1"/>
    <col min="16158" max="16159" width="9.1796875" style="867"/>
    <col min="16160" max="16177" width="0" style="867" hidden="1" customWidth="1"/>
    <col min="16178" max="16384" width="9.1796875" style="867"/>
  </cols>
  <sheetData>
    <row r="1" spans="2:48" ht="30">
      <c r="B1" s="979" t="s">
        <v>554</v>
      </c>
    </row>
    <row r="2" spans="2:48">
      <c r="B2" s="867"/>
    </row>
    <row r="4" spans="2:48" ht="12.5">
      <c r="B4" s="867"/>
      <c r="C4" s="867"/>
    </row>
    <row r="5" spans="2:48" ht="20">
      <c r="B5" s="867"/>
      <c r="C5" s="867"/>
      <c r="F5" s="977" t="s">
        <v>553</v>
      </c>
    </row>
    <row r="6" spans="2:48" ht="18">
      <c r="B6" s="867"/>
      <c r="C6" s="867"/>
      <c r="G6" s="873" t="s">
        <v>552</v>
      </c>
      <c r="H6" s="976">
        <v>42641</v>
      </c>
      <c r="I6" s="971"/>
      <c r="J6" s="971"/>
    </row>
    <row r="7" spans="2:48" ht="18">
      <c r="B7" s="867"/>
      <c r="C7" s="975" t="s">
        <v>551</v>
      </c>
      <c r="G7" s="873" t="s">
        <v>550</v>
      </c>
      <c r="H7" s="972" t="s">
        <v>572</v>
      </c>
      <c r="I7" s="971"/>
      <c r="J7" s="971"/>
    </row>
    <row r="8" spans="2:48" s="930" customFormat="1" ht="18">
      <c r="B8" s="974">
        <v>1</v>
      </c>
      <c r="C8" s="973" t="s">
        <v>26</v>
      </c>
      <c r="D8" s="971"/>
      <c r="E8" s="867"/>
      <c r="F8" s="867"/>
      <c r="G8" s="873" t="s">
        <v>549</v>
      </c>
      <c r="H8" s="972" t="s">
        <v>571</v>
      </c>
      <c r="I8" s="971"/>
      <c r="J8" s="971"/>
      <c r="K8" s="867"/>
      <c r="L8" s="867"/>
    </row>
    <row r="9" spans="2:48" s="930" customFormat="1" ht="18">
      <c r="B9" s="974">
        <v>2</v>
      </c>
      <c r="C9" s="973" t="s">
        <v>548</v>
      </c>
      <c r="D9" s="971"/>
      <c r="E9" s="867"/>
      <c r="F9" s="867"/>
      <c r="G9" s="873" t="s">
        <v>547</v>
      </c>
      <c r="H9" s="972" t="s">
        <v>1424</v>
      </c>
      <c r="I9" s="971"/>
      <c r="J9" s="971"/>
      <c r="K9" s="867"/>
      <c r="L9" s="867"/>
    </row>
    <row r="10" spans="2:48" s="930" customFormat="1" ht="15.5">
      <c r="B10" s="867"/>
      <c r="C10" s="970" t="s">
        <v>546</v>
      </c>
      <c r="D10" s="867"/>
      <c r="E10" s="867"/>
      <c r="F10" s="867"/>
      <c r="G10" s="867"/>
      <c r="H10" s="867"/>
      <c r="I10" s="867"/>
      <c r="J10" s="867"/>
      <c r="K10" s="867"/>
      <c r="L10" s="867"/>
    </row>
    <row r="11" spans="2:48" s="930" customFormat="1" ht="16" thickBot="1">
      <c r="B11" s="867"/>
      <c r="C11" s="867"/>
      <c r="D11" s="867"/>
      <c r="E11" s="867"/>
      <c r="F11" s="867"/>
      <c r="G11" s="867"/>
      <c r="H11" s="867"/>
      <c r="I11" s="867"/>
      <c r="J11" s="867"/>
      <c r="K11" s="867"/>
      <c r="L11" s="867"/>
    </row>
    <row r="12" spans="2:48" s="930" customFormat="1" ht="16" thickBot="1">
      <c r="B12" s="969" t="s">
        <v>541</v>
      </c>
      <c r="C12" s="963"/>
      <c r="D12" s="968" t="s">
        <v>545</v>
      </c>
      <c r="E12" s="967"/>
      <c r="F12" s="965"/>
      <c r="G12" s="966" t="s">
        <v>544</v>
      </c>
      <c r="H12" s="963"/>
      <c r="I12" s="965"/>
      <c r="J12" s="964" t="s">
        <v>543</v>
      </c>
      <c r="K12" s="963"/>
      <c r="L12" s="962" t="s">
        <v>542</v>
      </c>
      <c r="M12" s="961" t="s">
        <v>542</v>
      </c>
      <c r="P12" s="960" t="s">
        <v>541</v>
      </c>
      <c r="Q12" s="959"/>
      <c r="R12" s="957" t="s">
        <v>540</v>
      </c>
      <c r="S12" s="958"/>
      <c r="T12" s="957"/>
      <c r="U12" s="958"/>
      <c r="V12" s="957" t="s">
        <v>539</v>
      </c>
      <c r="W12" s="958"/>
      <c r="X12" s="957"/>
      <c r="Y12" s="958"/>
      <c r="Z12" s="957" t="s">
        <v>538</v>
      </c>
      <c r="AA12" s="957"/>
      <c r="AB12" s="956"/>
      <c r="AC12" s="956"/>
      <c r="AD12" s="955" t="s">
        <v>537</v>
      </c>
      <c r="AE12" s="954" t="s">
        <v>537</v>
      </c>
      <c r="AF12" s="884"/>
      <c r="AG12" s="909"/>
      <c r="AH12" s="909"/>
      <c r="AI12" s="909"/>
      <c r="AJ12" s="909"/>
      <c r="AK12" s="909"/>
      <c r="AL12" s="909"/>
      <c r="AM12" s="909"/>
      <c r="AN12" s="908"/>
      <c r="AO12" s="908"/>
      <c r="AP12" s="908"/>
      <c r="AQ12" s="883"/>
      <c r="AR12" s="883"/>
      <c r="AS12" s="883"/>
      <c r="AT12" s="883"/>
      <c r="AU12" s="883"/>
      <c r="AV12" s="883"/>
    </row>
    <row r="13" spans="2:48" s="930" customFormat="1" ht="16" thickBot="1">
      <c r="B13" s="953" t="s">
        <v>534</v>
      </c>
      <c r="C13" s="952" t="s">
        <v>533</v>
      </c>
      <c r="D13" s="949" t="s">
        <v>532</v>
      </c>
      <c r="E13" s="948" t="s">
        <v>531</v>
      </c>
      <c r="F13" s="950"/>
      <c r="G13" s="949" t="s">
        <v>532</v>
      </c>
      <c r="H13" s="951" t="s">
        <v>531</v>
      </c>
      <c r="I13" s="950"/>
      <c r="J13" s="949" t="s">
        <v>532</v>
      </c>
      <c r="K13" s="948" t="s">
        <v>531</v>
      </c>
      <c r="L13" s="925" t="s">
        <v>536</v>
      </c>
      <c r="M13" s="947" t="s">
        <v>535</v>
      </c>
      <c r="P13" s="946" t="s">
        <v>534</v>
      </c>
      <c r="Q13" s="945" t="s">
        <v>533</v>
      </c>
      <c r="R13" s="943" t="s">
        <v>532</v>
      </c>
      <c r="S13" s="944" t="s">
        <v>531</v>
      </c>
      <c r="T13" s="943" t="s">
        <v>530</v>
      </c>
      <c r="U13" s="944" t="s">
        <v>529</v>
      </c>
      <c r="V13" s="943" t="s">
        <v>532</v>
      </c>
      <c r="W13" s="944" t="s">
        <v>531</v>
      </c>
      <c r="X13" s="943" t="s">
        <v>530</v>
      </c>
      <c r="Y13" s="944" t="s">
        <v>529</v>
      </c>
      <c r="Z13" s="943" t="s">
        <v>532</v>
      </c>
      <c r="AA13" s="943" t="s">
        <v>531</v>
      </c>
      <c r="AB13" s="943" t="s">
        <v>530</v>
      </c>
      <c r="AC13" s="943" t="s">
        <v>529</v>
      </c>
      <c r="AD13" s="942" t="s">
        <v>528</v>
      </c>
      <c r="AE13" s="941" t="s">
        <v>528</v>
      </c>
      <c r="AF13" s="884"/>
      <c r="AG13" s="909">
        <v>2</v>
      </c>
      <c r="AH13" s="909">
        <v>3</v>
      </c>
      <c r="AI13" s="909">
        <v>2</v>
      </c>
      <c r="AJ13" s="909">
        <v>3</v>
      </c>
      <c r="AK13" s="909" t="s">
        <v>527</v>
      </c>
      <c r="AL13" s="909" t="s">
        <v>526</v>
      </c>
      <c r="AM13" s="909" t="s">
        <v>525</v>
      </c>
      <c r="AN13" s="909" t="s">
        <v>524</v>
      </c>
      <c r="AO13" s="909" t="s">
        <v>523</v>
      </c>
      <c r="AP13" s="909" t="s">
        <v>522</v>
      </c>
      <c r="AQ13" s="884" t="s">
        <v>524</v>
      </c>
      <c r="AR13" s="884" t="s">
        <v>523</v>
      </c>
      <c r="AS13" s="884" t="s">
        <v>522</v>
      </c>
      <c r="AT13" s="884" t="s">
        <v>524</v>
      </c>
      <c r="AU13" s="884" t="s">
        <v>523</v>
      </c>
      <c r="AV13" s="884" t="s">
        <v>522</v>
      </c>
    </row>
    <row r="14" spans="2:48" s="930" customFormat="1" ht="15.5">
      <c r="B14" s="929">
        <v>1</v>
      </c>
      <c r="C14" s="937" t="s">
        <v>26</v>
      </c>
      <c r="D14" s="936" t="s">
        <v>26</v>
      </c>
      <c r="E14" s="935" t="s">
        <v>26</v>
      </c>
      <c r="F14" s="928"/>
      <c r="G14" s="936" t="s">
        <v>26</v>
      </c>
      <c r="H14" s="935" t="s">
        <v>26</v>
      </c>
      <c r="I14" s="928"/>
      <c r="J14" s="936" t="s">
        <v>26</v>
      </c>
      <c r="K14" s="935" t="s">
        <v>26</v>
      </c>
      <c r="L14" s="927" t="str">
        <f>IF(D14="","",IF('8c - MSA Attribute example'!AD14="TRUE","Y","N"))</f>
        <v>Y</v>
      </c>
      <c r="M14" s="926" t="str">
        <f>IF(E14="","",IF('8c - MSA Attribute example'!AE14="TRUE","Y","N"))</f>
        <v>Y</v>
      </c>
      <c r="P14" s="917">
        <v>1</v>
      </c>
      <c r="Q14" s="916">
        <f>IF('8c - MSA Attribute example'!C14="","",IF('8c - MSA Attribute example'!C14='8c - MSA Attribute example'!$C$8,'8c - MSA Attribute example'!$B$8,'8c - MSA Attribute example'!$B$9))</f>
        <v>1</v>
      </c>
      <c r="R14" s="915">
        <f>IF('8c - MSA Attribute example'!D14="","",IF('8c - MSA Attribute example'!D14='8c - MSA Attribute example'!$C$8,'8c - MSA Attribute example'!$B$8,'8c - MSA Attribute example'!$B$9))</f>
        <v>1</v>
      </c>
      <c r="S14" s="913">
        <f>IF('8c - MSA Attribute example'!E14="","",IF('8c - MSA Attribute example'!E14='8c - MSA Attribute example'!$C$8,'8c - MSA Attribute example'!$B$8,'8c - MSA Attribute example'!$B$9))</f>
        <v>1</v>
      </c>
      <c r="T14" s="915">
        <f t="shared" ref="T14:T45" si="0">IF(R14="","",IF(R14=S14,1,0))</f>
        <v>1</v>
      </c>
      <c r="U14" s="913">
        <f>IF('8c - MSA Attribute example'!$C14="","",IF(AK14="TRUE",1,0))</f>
        <v>1</v>
      </c>
      <c r="V14" s="915">
        <f>IF('8c - MSA Attribute example'!H14="","",IF('8c - MSA Attribute example'!G14='8c - MSA Attribute example'!$C$8,'8c - MSA Attribute example'!$B$8,'8c - MSA Attribute example'!$B$9))</f>
        <v>1</v>
      </c>
      <c r="W14" s="913">
        <f>IF('8c - MSA Attribute example'!G14="","",IF('8c - MSA Attribute example'!H14='8c - MSA Attribute example'!$C$8,'8c - MSA Attribute example'!$B$8,'8c - MSA Attribute example'!$B$9))</f>
        <v>1</v>
      </c>
      <c r="X14" s="915">
        <f t="shared" ref="X14:X45" si="1">IF(V14="","",IF(V14=W14,1,0))</f>
        <v>1</v>
      </c>
      <c r="Y14" s="913">
        <f>IF('8c - MSA Attribute example'!$C14="","",IF(AL14="TRUE",1,0))</f>
        <v>1</v>
      </c>
      <c r="Z14" s="915">
        <f>IF('8c - MSA Attribute example'!K14="","",IF('8c - MSA Attribute example'!J14='8c - MSA Attribute example'!$C$8,'8c - MSA Attribute example'!$B$8,'8c - MSA Attribute example'!$B$9))</f>
        <v>1</v>
      </c>
      <c r="AA14" s="915">
        <f>IF('8c - MSA Attribute example'!J14="","",IF('8c - MSA Attribute example'!K14='8c - MSA Attribute example'!$C$8,'8c - MSA Attribute example'!$B$8,'8c - MSA Attribute example'!$B$9))</f>
        <v>1</v>
      </c>
      <c r="AB14" s="915">
        <f t="shared" ref="AB14:AB45" si="2">IF(Z14="","",IF(Z14=AA14,1,0))</f>
        <v>1</v>
      </c>
      <c r="AC14" s="913">
        <f>IF('8c - MSA Attribute example'!$C14="","",IF(AM14="TRUE",1,0))</f>
        <v>1</v>
      </c>
      <c r="AD14" s="912" t="str">
        <f>IF('8c - MSA Attribute example'!G14="","",IF(Z14="",AG14,AH14))</f>
        <v>TRUE</v>
      </c>
      <c r="AE14" s="912" t="str">
        <f>IF('8c - MSA Attribute example'!G14="","",IF(Z14="",AI14,AJ14))</f>
        <v>TRUE</v>
      </c>
      <c r="AF14" s="884"/>
      <c r="AG14" s="910" t="str">
        <f>IF('8c - MSA Attribute example'!G14="","",IF($R14+$S14+$V14+$W14=4,"TRUE",IF($R14+$S14+$V14+$W14=8,"TRUE","FALSE")))</f>
        <v>TRUE</v>
      </c>
      <c r="AH14" s="910" t="str">
        <f>IF('8c - MSA Attribute example'!J14="","",IF($R14+$S14+$V14+$W14+$Z14+$AA14=6,"TRUE",IF($R14+$S14+$V14+$W14+$Z14+$AA14=12,"TRUE","FALSE")))</f>
        <v>TRUE</v>
      </c>
      <c r="AI14" s="910" t="str">
        <f>IF('8c - MSA Attribute example'!G14="","",IF($R14+$S14+$V14+$W14+$Q14=5,"TRUE",IF($R14+$S14+$V14+$W14+$Q14=10,"TRUE","FALSE")))</f>
        <v>TRUE</v>
      </c>
      <c r="AJ14" s="910" t="str">
        <f>IF('8c - MSA Attribute example'!J14="","",IF($R14+$S14+$V14+$W14+$Z14+$AA14+$Q14=7,"TRUE",IF($R14+$S14+$V14+$W14+$Z14+$AA14+$Q14=14,"TRUE","FALSE")))</f>
        <v>TRUE</v>
      </c>
      <c r="AK14" s="909" t="str">
        <f>IF('8c - MSA Attribute example'!C14="","",IF('8c - MSA Attribute example'!Q14+'8c - MSA Attribute example'!R14+'8c - MSA Attribute example'!S14=3, "TRUE",IF('8c - MSA Attribute example'!Q14+'8c - MSA Attribute example'!R14+'8c - MSA Attribute example'!S14=6,"TRUE","FALSE")))</f>
        <v>TRUE</v>
      </c>
      <c r="AL14" s="909" t="str">
        <f>IF('8c - MSA Attribute example'!$C14="","",IF($Q14+V14+W14=3, "TRUE",IF($Q14+V14+W14=6,"TRUE","FALSE")))</f>
        <v>TRUE</v>
      </c>
      <c r="AM14" s="908" t="str">
        <f>IF('8c - MSA Attribute example'!J14="","",IF('8c - MSA Attribute example'!$C14="","",IF($Q14+Z14+AA14=3, "TRUE",IF($Q14+Z14+AA14=6,"TRUE","FALSE"))))</f>
        <v>TRUE</v>
      </c>
      <c r="AN14" s="940">
        <f t="shared" ref="AN14:AN45" si="3">IF($Q14&lt;&gt;"",IF($Q14=1,IF(R14=2,IF(S14=2,1,0),0),0),"")</f>
        <v>0</v>
      </c>
      <c r="AO14" s="940">
        <f t="shared" ref="AO14:AO45" si="4">IF($Q14&lt;&gt;"",IF($Q14=2,IF(S14=1,IF(T14=1,1,0),0),0),"")</f>
        <v>0</v>
      </c>
      <c r="AP14" s="940">
        <f t="shared" ref="AP14:AP45" si="5">IF($Q14&lt;&gt;"",IF(R14&lt;&gt;S14,1,0),"")</f>
        <v>0</v>
      </c>
      <c r="AQ14" s="940">
        <f t="shared" ref="AQ14:AQ45" si="6">IF($Q14&lt;&gt;"",IF($Q14=1,IF(V14=2,IF(W14=2,1,0),0),0),"")</f>
        <v>0</v>
      </c>
      <c r="AR14" s="940">
        <f t="shared" ref="AR14:AR45" si="7">IF($Q14&lt;&gt;"",IF($Q14=2,IF(V14=1,IF(W14=1,1,0),0),0),"")</f>
        <v>0</v>
      </c>
      <c r="AS14" s="940">
        <f>IF($Q14&lt;&gt;"",IF(V14&lt;&gt;W14,1,0),"")</f>
        <v>0</v>
      </c>
      <c r="AT14" s="940">
        <f t="shared" ref="AT14:AT45" si="8">IF($Q14&lt;&gt;"",IF($Q14=1,IF(Z14=2,IF(AA14=2,1,0),0),0),"")</f>
        <v>0</v>
      </c>
      <c r="AU14" s="940">
        <f t="shared" ref="AU14:AU45" si="9">IF($Q14&lt;&gt;"",IF($Q14=2,IF(Z14=1,IF(AA14=1,1,0),0),0),"")</f>
        <v>0</v>
      </c>
      <c r="AV14" s="940">
        <f t="shared" ref="AV14:AV45" si="10">IF($Q14&lt;&gt;"",IF(Z14&lt;&gt;AA14,1,0),"")</f>
        <v>0</v>
      </c>
    </row>
    <row r="15" spans="2:48" s="930" customFormat="1" ht="15.5">
      <c r="B15" s="929">
        <v>2</v>
      </c>
      <c r="C15" s="937" t="s">
        <v>26</v>
      </c>
      <c r="D15" s="936" t="s">
        <v>26</v>
      </c>
      <c r="E15" s="935" t="s">
        <v>26</v>
      </c>
      <c r="F15" s="933"/>
      <c r="G15" s="936" t="s">
        <v>26</v>
      </c>
      <c r="H15" s="935" t="s">
        <v>26</v>
      </c>
      <c r="I15" s="933"/>
      <c r="J15" s="936" t="s">
        <v>26</v>
      </c>
      <c r="K15" s="935" t="s">
        <v>26</v>
      </c>
      <c r="L15" s="927" t="str">
        <f>IF(D15="","",IF('8c - MSA Attribute example'!AD15="TRUE","Y","N"))</f>
        <v>Y</v>
      </c>
      <c r="M15" s="926" t="str">
        <f>IF(E15="","",IF('8c - MSA Attribute example'!AE15="TRUE","Y","N"))</f>
        <v>Y</v>
      </c>
      <c r="P15" s="917">
        <v>2</v>
      </c>
      <c r="Q15" s="916">
        <f>IF('8c - MSA Attribute example'!C15="","",IF('8c - MSA Attribute example'!C15='8c - MSA Attribute example'!$C$8,'8c - MSA Attribute example'!$B$8,'8c - MSA Attribute example'!$B$9))</f>
        <v>1</v>
      </c>
      <c r="R15" s="915">
        <f>IF('8c - MSA Attribute example'!D15="","",IF('8c - MSA Attribute example'!D15='8c - MSA Attribute example'!$C$8,'8c - MSA Attribute example'!$B$8,'8c - MSA Attribute example'!$B$9))</f>
        <v>1</v>
      </c>
      <c r="S15" s="913">
        <f>IF('8c - MSA Attribute example'!E15="","",IF('8c - MSA Attribute example'!E15='8c - MSA Attribute example'!$C$8,'8c - MSA Attribute example'!$B$8,'8c - MSA Attribute example'!$B$9))</f>
        <v>1</v>
      </c>
      <c r="T15" s="915">
        <f t="shared" si="0"/>
        <v>1</v>
      </c>
      <c r="U15" s="913">
        <f>IF('8c - MSA Attribute example'!$C15="","",IF(AK15="TRUE",1,0))</f>
        <v>1</v>
      </c>
      <c r="V15" s="915">
        <f>IF('8c - MSA Attribute example'!H15="","",IF('8c - MSA Attribute example'!G15='8c - MSA Attribute example'!$C$8,'8c - MSA Attribute example'!$B$8,'8c - MSA Attribute example'!$B$9))</f>
        <v>1</v>
      </c>
      <c r="W15" s="913">
        <f>IF('8c - MSA Attribute example'!G15="","",IF('8c - MSA Attribute example'!H15='8c - MSA Attribute example'!$C$8,'8c - MSA Attribute example'!$B$8,'8c - MSA Attribute example'!$B$9))</f>
        <v>1</v>
      </c>
      <c r="X15" s="915">
        <f t="shared" si="1"/>
        <v>1</v>
      </c>
      <c r="Y15" s="913">
        <f>IF('8c - MSA Attribute example'!$C15="","",IF(AL15="TRUE",1,0))</f>
        <v>1</v>
      </c>
      <c r="Z15" s="915">
        <f>IF('8c - MSA Attribute example'!K15="","",IF('8c - MSA Attribute example'!J15='8c - MSA Attribute example'!$C$8,'8c - MSA Attribute example'!$B$8,'8c - MSA Attribute example'!$B$9))</f>
        <v>1</v>
      </c>
      <c r="AA15" s="915">
        <f>IF('8c - MSA Attribute example'!J15="","",IF('8c - MSA Attribute example'!K15='8c - MSA Attribute example'!$C$8,'8c - MSA Attribute example'!$B$8,'8c - MSA Attribute example'!$B$9))</f>
        <v>1</v>
      </c>
      <c r="AB15" s="915">
        <f t="shared" si="2"/>
        <v>1</v>
      </c>
      <c r="AC15" s="913">
        <f>IF('8c - MSA Attribute example'!$C15="","",IF(AM15="TRUE",1,0))</f>
        <v>1</v>
      </c>
      <c r="AD15" s="912" t="str">
        <f>IF('8c - MSA Attribute example'!G15="","",IF(Z15="",AG15,AH15))</f>
        <v>TRUE</v>
      </c>
      <c r="AE15" s="912" t="str">
        <f>IF('8c - MSA Attribute example'!G15="","",IF(Z15="",AI15,AJ15))</f>
        <v>TRUE</v>
      </c>
      <c r="AF15" s="884"/>
      <c r="AG15" s="910" t="str">
        <f>IF('8c - MSA Attribute example'!G15="","",IF($R15+$S15+$V15+$W15=4,"TRUE",IF($R15+$S15+$V15+$W15=8,"TRUE","FALSE")))</f>
        <v>TRUE</v>
      </c>
      <c r="AH15" s="910" t="str">
        <f>IF('8c - MSA Attribute example'!J15="","",IF($R15+$S15+$V15+$W15+$Z15+$AA15=6,"TRUE",IF($R15+$S15+$V15+$W15+$Z15+$AA15=12,"TRUE","FALSE")))</f>
        <v>TRUE</v>
      </c>
      <c r="AI15" s="910" t="str">
        <f>IF('8c - MSA Attribute example'!G15="","",IF($R15+$S15+$V15+$W15+$Q15=5,"TRUE",IF($R15+$S15+$V15+$W15+$Q15=10,"TRUE","FALSE")))</f>
        <v>TRUE</v>
      </c>
      <c r="AJ15" s="910" t="str">
        <f>IF('8c - MSA Attribute example'!J15="","",IF($R15+$S15+$V15+$W15+$Z15+$AA15+$Q15=7,"TRUE",IF($R15+$S15+$V15+$W15+$Z15+$AA15+$Q15=14,"TRUE","FALSE")))</f>
        <v>TRUE</v>
      </c>
      <c r="AK15" s="909" t="str">
        <f>IF('8c - MSA Attribute example'!C15="","",IF('8c - MSA Attribute example'!Q15+'8c - MSA Attribute example'!R15+'8c - MSA Attribute example'!S15=3, "TRUE",IF('8c - MSA Attribute example'!Q15+'8c - MSA Attribute example'!R15+'8c - MSA Attribute example'!S15=6,"TRUE","FALSE")))</f>
        <v>TRUE</v>
      </c>
      <c r="AL15" s="909" t="str">
        <f>IF('8c - MSA Attribute example'!$C15="","",IF($Q15+V15+W15=3, "TRUE",IF($Q15+V15+W15=6,"TRUE","FALSE")))</f>
        <v>TRUE</v>
      </c>
      <c r="AM15" s="908" t="str">
        <f>IF('8c - MSA Attribute example'!J15="","",IF('8c - MSA Attribute example'!$C15="","",IF($Q15+Z15+AA15=3, "TRUE",IF($Q15+Z15+AA15=6,"TRUE","FALSE"))))</f>
        <v>TRUE</v>
      </c>
      <c r="AN15" s="907">
        <f t="shared" si="3"/>
        <v>0</v>
      </c>
      <c r="AO15" s="907">
        <f t="shared" si="4"/>
        <v>0</v>
      </c>
      <c r="AP15" s="907">
        <f t="shared" si="5"/>
        <v>0</v>
      </c>
      <c r="AQ15" s="907">
        <f t="shared" si="6"/>
        <v>0</v>
      </c>
      <c r="AR15" s="907">
        <f t="shared" si="7"/>
        <v>0</v>
      </c>
      <c r="AS15" s="907">
        <f t="shared" ref="AS15:AS46" si="11">IF(Q15&lt;&gt;"",IF(V15&lt;&gt;W15,1,0),"")</f>
        <v>0</v>
      </c>
      <c r="AT15" s="907">
        <f t="shared" si="8"/>
        <v>0</v>
      </c>
      <c r="AU15" s="907">
        <f t="shared" si="9"/>
        <v>0</v>
      </c>
      <c r="AV15" s="907">
        <f t="shared" si="10"/>
        <v>0</v>
      </c>
    </row>
    <row r="16" spans="2:48" s="930" customFormat="1" ht="15.5">
      <c r="B16" s="929">
        <v>3</v>
      </c>
      <c r="C16" s="937" t="s">
        <v>548</v>
      </c>
      <c r="D16" s="936" t="s">
        <v>548</v>
      </c>
      <c r="E16" s="935" t="s">
        <v>548</v>
      </c>
      <c r="F16" s="933"/>
      <c r="G16" s="936" t="s">
        <v>548</v>
      </c>
      <c r="H16" s="935" t="s">
        <v>548</v>
      </c>
      <c r="I16" s="933"/>
      <c r="J16" s="939" t="s">
        <v>548</v>
      </c>
      <c r="K16" s="938" t="s">
        <v>548</v>
      </c>
      <c r="L16" s="927" t="str">
        <f>IF(D16="","",IF('8c - MSA Attribute example'!AD16="TRUE","Y","N"))</f>
        <v>Y</v>
      </c>
      <c r="M16" s="926" t="str">
        <f>IF(E16="","",IF('8c - MSA Attribute example'!AE16="TRUE","Y","N"))</f>
        <v>Y</v>
      </c>
      <c r="P16" s="917">
        <v>3</v>
      </c>
      <c r="Q16" s="916">
        <f>IF('8c - MSA Attribute example'!C16="","",IF('8c - MSA Attribute example'!C16='8c - MSA Attribute example'!$C$8,'8c - MSA Attribute example'!$B$8,'8c - MSA Attribute example'!$B$9))</f>
        <v>2</v>
      </c>
      <c r="R16" s="915">
        <f>IF('8c - MSA Attribute example'!D16="","",IF('8c - MSA Attribute example'!D16='8c - MSA Attribute example'!$C$8,'8c - MSA Attribute example'!$B$8,'8c - MSA Attribute example'!$B$9))</f>
        <v>2</v>
      </c>
      <c r="S16" s="913">
        <f>IF('8c - MSA Attribute example'!E16="","",IF('8c - MSA Attribute example'!E16='8c - MSA Attribute example'!$C$8,'8c - MSA Attribute example'!$B$8,'8c - MSA Attribute example'!$B$9))</f>
        <v>2</v>
      </c>
      <c r="T16" s="915">
        <f t="shared" si="0"/>
        <v>1</v>
      </c>
      <c r="U16" s="913">
        <f>IF('8c - MSA Attribute example'!$C16="","",IF(AK16="TRUE",1,0))</f>
        <v>1</v>
      </c>
      <c r="V16" s="915">
        <f>IF('8c - MSA Attribute example'!H16="","",IF('8c - MSA Attribute example'!G16='8c - MSA Attribute example'!$C$8,'8c - MSA Attribute example'!$B$8,'8c - MSA Attribute example'!$B$9))</f>
        <v>2</v>
      </c>
      <c r="W16" s="913">
        <f>IF('8c - MSA Attribute example'!G16="","",IF('8c - MSA Attribute example'!H16='8c - MSA Attribute example'!$C$8,'8c - MSA Attribute example'!$B$8,'8c - MSA Attribute example'!$B$9))</f>
        <v>2</v>
      </c>
      <c r="X16" s="915">
        <f t="shared" si="1"/>
        <v>1</v>
      </c>
      <c r="Y16" s="913">
        <f>IF('8c - MSA Attribute example'!$C16="","",IF(AL16="TRUE",1,0))</f>
        <v>1</v>
      </c>
      <c r="Z16" s="915">
        <f>IF('8c - MSA Attribute example'!K16="","",IF('8c - MSA Attribute example'!J16='8c - MSA Attribute example'!$C$8,'8c - MSA Attribute example'!$B$8,'8c - MSA Attribute example'!$B$9))</f>
        <v>2</v>
      </c>
      <c r="AA16" s="915">
        <f>IF('8c - MSA Attribute example'!J16="","",IF('8c - MSA Attribute example'!K16='8c - MSA Attribute example'!$C$8,'8c - MSA Attribute example'!$B$8,'8c - MSA Attribute example'!$B$9))</f>
        <v>2</v>
      </c>
      <c r="AB16" s="915">
        <f t="shared" si="2"/>
        <v>1</v>
      </c>
      <c r="AC16" s="913">
        <f>IF('8c - MSA Attribute example'!$C16="","",IF(AM16="TRUE",1,0))</f>
        <v>1</v>
      </c>
      <c r="AD16" s="912" t="str">
        <f>IF('8c - MSA Attribute example'!G16="","",IF(Z16="",AG16,AH16))</f>
        <v>TRUE</v>
      </c>
      <c r="AE16" s="912" t="str">
        <f>IF('8c - MSA Attribute example'!G16="","",IF(Z16="",AI16,AJ16))</f>
        <v>TRUE</v>
      </c>
      <c r="AF16" s="884"/>
      <c r="AG16" s="910" t="str">
        <f>IF('8c - MSA Attribute example'!G16="","",IF($R16+$S16+$V16+$W16=4,"TRUE",IF($R16+$S16+$V16+$W16=8,"TRUE","FALSE")))</f>
        <v>TRUE</v>
      </c>
      <c r="AH16" s="910" t="str">
        <f>IF('8c - MSA Attribute example'!J16="","",IF($R16+$S16+$V16+$W16+$Z16+$AA16=6,"TRUE",IF($R16+$S16+$V16+$W16+$Z16+$AA16=12,"TRUE","FALSE")))</f>
        <v>TRUE</v>
      </c>
      <c r="AI16" s="910" t="str">
        <f>IF('8c - MSA Attribute example'!G16="","",IF($R16+$S16+$V16+$W16+$Q16=5,"TRUE",IF($R16+$S16+$V16+$W16+$Q16=10,"TRUE","FALSE")))</f>
        <v>TRUE</v>
      </c>
      <c r="AJ16" s="910" t="str">
        <f>IF('8c - MSA Attribute example'!J16="","",IF($R16+$S16+$V16+$W16+$Z16+$AA16+$Q16=7,"TRUE",IF($R16+$S16+$V16+$W16+$Z16+$AA16+$Q16=14,"TRUE","FALSE")))</f>
        <v>TRUE</v>
      </c>
      <c r="AK16" s="909" t="str">
        <f>IF('8c - MSA Attribute example'!C16="","",IF('8c - MSA Attribute example'!Q16+'8c - MSA Attribute example'!R16+'8c - MSA Attribute example'!S16=3, "TRUE",IF('8c - MSA Attribute example'!Q16+'8c - MSA Attribute example'!R16+'8c - MSA Attribute example'!S16=6,"TRUE","FALSE")))</f>
        <v>TRUE</v>
      </c>
      <c r="AL16" s="909" t="str">
        <f>IF('8c - MSA Attribute example'!$C16="","",IF($Q16+V16+W16=3, "TRUE",IF($Q16+V16+W16=6,"TRUE","FALSE")))</f>
        <v>TRUE</v>
      </c>
      <c r="AM16" s="908" t="str">
        <f>IF('8c - MSA Attribute example'!J16="","",IF('8c - MSA Attribute example'!$C16="","",IF($Q16+Z16+AA16=3, "TRUE",IF($Q16+Z16+AA16=6,"TRUE","FALSE"))))</f>
        <v>TRUE</v>
      </c>
      <c r="AN16" s="907">
        <f t="shared" si="3"/>
        <v>0</v>
      </c>
      <c r="AO16" s="907">
        <f t="shared" si="4"/>
        <v>0</v>
      </c>
      <c r="AP16" s="907">
        <f t="shared" si="5"/>
        <v>0</v>
      </c>
      <c r="AQ16" s="907">
        <f t="shared" si="6"/>
        <v>0</v>
      </c>
      <c r="AR16" s="907">
        <f t="shared" si="7"/>
        <v>0</v>
      </c>
      <c r="AS16" s="907">
        <f t="shared" si="11"/>
        <v>0</v>
      </c>
      <c r="AT16" s="907">
        <f t="shared" si="8"/>
        <v>0</v>
      </c>
      <c r="AU16" s="907">
        <f t="shared" si="9"/>
        <v>0</v>
      </c>
      <c r="AV16" s="907">
        <f t="shared" si="10"/>
        <v>0</v>
      </c>
    </row>
    <row r="17" spans="2:48" s="930" customFormat="1" ht="15.5">
      <c r="B17" s="929">
        <v>4</v>
      </c>
      <c r="C17" s="937" t="s">
        <v>548</v>
      </c>
      <c r="D17" s="936" t="s">
        <v>548</v>
      </c>
      <c r="E17" s="935" t="s">
        <v>548</v>
      </c>
      <c r="F17" s="933"/>
      <c r="G17" s="936" t="s">
        <v>26</v>
      </c>
      <c r="H17" s="935" t="s">
        <v>548</v>
      </c>
      <c r="I17" s="933"/>
      <c r="J17" s="936" t="s">
        <v>548</v>
      </c>
      <c r="K17" s="935" t="s">
        <v>548</v>
      </c>
      <c r="L17" s="927" t="str">
        <f>IF(D17="","",IF('8c - MSA Attribute example'!AD17="TRUE","Y","N"))</f>
        <v>N</v>
      </c>
      <c r="M17" s="926" t="str">
        <f>IF(E17="","",IF('8c - MSA Attribute example'!AE17="TRUE","Y","N"))</f>
        <v>N</v>
      </c>
      <c r="P17" s="917">
        <v>4</v>
      </c>
      <c r="Q17" s="916">
        <f>IF('8c - MSA Attribute example'!C17="","",IF('8c - MSA Attribute example'!C17='8c - MSA Attribute example'!$C$8,'8c - MSA Attribute example'!$B$8,'8c - MSA Attribute example'!$B$9))</f>
        <v>2</v>
      </c>
      <c r="R17" s="915">
        <f>IF('8c - MSA Attribute example'!D17="","",IF('8c - MSA Attribute example'!D17='8c - MSA Attribute example'!$C$8,'8c - MSA Attribute example'!$B$8,'8c - MSA Attribute example'!$B$9))</f>
        <v>2</v>
      </c>
      <c r="S17" s="913">
        <f>IF('8c - MSA Attribute example'!E17="","",IF('8c - MSA Attribute example'!E17='8c - MSA Attribute example'!$C$8,'8c - MSA Attribute example'!$B$8,'8c - MSA Attribute example'!$B$9))</f>
        <v>2</v>
      </c>
      <c r="T17" s="915">
        <f t="shared" si="0"/>
        <v>1</v>
      </c>
      <c r="U17" s="913">
        <f>IF('8c - MSA Attribute example'!$C17="","",IF(AK17="TRUE",1,0))</f>
        <v>1</v>
      </c>
      <c r="V17" s="915">
        <f>IF('8c - MSA Attribute example'!H17="","",IF('8c - MSA Attribute example'!G17='8c - MSA Attribute example'!$C$8,'8c - MSA Attribute example'!$B$8,'8c - MSA Attribute example'!$B$9))</f>
        <v>1</v>
      </c>
      <c r="W17" s="913">
        <f>IF('8c - MSA Attribute example'!G17="","",IF('8c - MSA Attribute example'!H17='8c - MSA Attribute example'!$C$8,'8c - MSA Attribute example'!$B$8,'8c - MSA Attribute example'!$B$9))</f>
        <v>2</v>
      </c>
      <c r="X17" s="915">
        <f t="shared" si="1"/>
        <v>0</v>
      </c>
      <c r="Y17" s="913">
        <f>IF('8c - MSA Attribute example'!$C17="","",IF(AL17="TRUE",1,0))</f>
        <v>0</v>
      </c>
      <c r="Z17" s="915">
        <f>IF('8c - MSA Attribute example'!K17="","",IF('8c - MSA Attribute example'!J17='8c - MSA Attribute example'!$C$8,'8c - MSA Attribute example'!$B$8,'8c - MSA Attribute example'!$B$9))</f>
        <v>2</v>
      </c>
      <c r="AA17" s="915">
        <f>IF('8c - MSA Attribute example'!J17="","",IF('8c - MSA Attribute example'!K17='8c - MSA Attribute example'!$C$8,'8c - MSA Attribute example'!$B$8,'8c - MSA Attribute example'!$B$9))</f>
        <v>2</v>
      </c>
      <c r="AB17" s="915">
        <f t="shared" si="2"/>
        <v>1</v>
      </c>
      <c r="AC17" s="913">
        <f>IF('8c - MSA Attribute example'!$C17="","",IF(AM17="TRUE",1,0))</f>
        <v>1</v>
      </c>
      <c r="AD17" s="912" t="str">
        <f>IF('8c - MSA Attribute example'!G17="","",IF(Z17="",AG17,AH17))</f>
        <v>FALSE</v>
      </c>
      <c r="AE17" s="912" t="str">
        <f>IF('8c - MSA Attribute example'!G17="","",IF(Z17="",AI17,AJ17))</f>
        <v>FALSE</v>
      </c>
      <c r="AF17" s="884"/>
      <c r="AG17" s="910" t="str">
        <f>IF('8c - MSA Attribute example'!G17="","",IF($R17+$S17+$V17+$W17=4,"TRUE",IF($R17+$S17+$V17+$W17=8,"TRUE","FALSE")))</f>
        <v>FALSE</v>
      </c>
      <c r="AH17" s="910" t="str">
        <f>IF('8c - MSA Attribute example'!J17="","",IF($R17+$S17+$V17+$W17+$Z17+$AA17=6,"TRUE",IF($R17+$S17+$V17+$W17+$Z17+$AA17=12,"TRUE","FALSE")))</f>
        <v>FALSE</v>
      </c>
      <c r="AI17" s="910" t="str">
        <f>IF('8c - MSA Attribute example'!G17="","",IF($R17+$S17+$V17+$W17+$Q17=5,"TRUE",IF($R17+$S17+$V17+$W17+$Q17=10,"TRUE","FALSE")))</f>
        <v>FALSE</v>
      </c>
      <c r="AJ17" s="910" t="str">
        <f>IF('8c - MSA Attribute example'!J17="","",IF($R17+$S17+$V17+$W17+$Z17+$AA17+$Q17=7,"TRUE",IF($R17+$S17+$V17+$W17+$Z17+$AA17+$Q17=14,"TRUE","FALSE")))</f>
        <v>FALSE</v>
      </c>
      <c r="AK17" s="909" t="str">
        <f>IF('8c - MSA Attribute example'!C17="","",IF('8c - MSA Attribute example'!Q17+'8c - MSA Attribute example'!R17+'8c - MSA Attribute example'!S17=3, "TRUE",IF('8c - MSA Attribute example'!Q17+'8c - MSA Attribute example'!R17+'8c - MSA Attribute example'!S17=6,"TRUE","FALSE")))</f>
        <v>TRUE</v>
      </c>
      <c r="AL17" s="909" t="str">
        <f>IF('8c - MSA Attribute example'!$C17="","",IF($Q17+V17+W17=3, "TRUE",IF($Q17+V17+W17=6,"TRUE","FALSE")))</f>
        <v>FALSE</v>
      </c>
      <c r="AM17" s="908" t="str">
        <f>IF('8c - MSA Attribute example'!J17="","",IF('8c - MSA Attribute example'!$C17="","",IF($Q17+Z17+AA17=3, "TRUE",IF($Q17+Z17+AA17=6,"TRUE","FALSE"))))</f>
        <v>TRUE</v>
      </c>
      <c r="AN17" s="907">
        <f t="shared" si="3"/>
        <v>0</v>
      </c>
      <c r="AO17" s="907">
        <f t="shared" si="4"/>
        <v>0</v>
      </c>
      <c r="AP17" s="907">
        <f t="shared" si="5"/>
        <v>0</v>
      </c>
      <c r="AQ17" s="907">
        <f t="shared" si="6"/>
        <v>0</v>
      </c>
      <c r="AR17" s="907">
        <f t="shared" si="7"/>
        <v>0</v>
      </c>
      <c r="AS17" s="907">
        <f t="shared" si="11"/>
        <v>1</v>
      </c>
      <c r="AT17" s="907">
        <f t="shared" si="8"/>
        <v>0</v>
      </c>
      <c r="AU17" s="907">
        <f t="shared" si="9"/>
        <v>0</v>
      </c>
      <c r="AV17" s="907">
        <f t="shared" si="10"/>
        <v>0</v>
      </c>
    </row>
    <row r="18" spans="2:48" s="930" customFormat="1" ht="15.5">
      <c r="B18" s="929">
        <v>5</v>
      </c>
      <c r="C18" s="937" t="s">
        <v>26</v>
      </c>
      <c r="D18" s="936" t="s">
        <v>26</v>
      </c>
      <c r="E18" s="938" t="s">
        <v>26</v>
      </c>
      <c r="F18" s="933"/>
      <c r="G18" s="939" t="s">
        <v>26</v>
      </c>
      <c r="H18" s="938" t="s">
        <v>26</v>
      </c>
      <c r="I18" s="933"/>
      <c r="J18" s="936" t="s">
        <v>26</v>
      </c>
      <c r="K18" s="935" t="s">
        <v>26</v>
      </c>
      <c r="L18" s="927" t="str">
        <f>IF(D18="","",IF('8c - MSA Attribute example'!AD18="TRUE","Y","N"))</f>
        <v>Y</v>
      </c>
      <c r="M18" s="926" t="str">
        <f>IF(E18="","",IF('8c - MSA Attribute example'!AE18="TRUE","Y","N"))</f>
        <v>Y</v>
      </c>
      <c r="P18" s="917">
        <v>5</v>
      </c>
      <c r="Q18" s="916">
        <f>IF('8c - MSA Attribute example'!C18="","",IF('8c - MSA Attribute example'!C18='8c - MSA Attribute example'!$C$8,'8c - MSA Attribute example'!$B$8,'8c - MSA Attribute example'!$B$9))</f>
        <v>1</v>
      </c>
      <c r="R18" s="915">
        <f>IF('8c - MSA Attribute example'!D18="","",IF('8c - MSA Attribute example'!D18='8c - MSA Attribute example'!$C$8,'8c - MSA Attribute example'!$B$8,'8c - MSA Attribute example'!$B$9))</f>
        <v>1</v>
      </c>
      <c r="S18" s="913">
        <f>IF('8c - MSA Attribute example'!E18="","",IF('8c - MSA Attribute example'!E18='8c - MSA Attribute example'!$C$8,'8c - MSA Attribute example'!$B$8,'8c - MSA Attribute example'!$B$9))</f>
        <v>1</v>
      </c>
      <c r="T18" s="915">
        <f t="shared" si="0"/>
        <v>1</v>
      </c>
      <c r="U18" s="913">
        <f>IF('8c - MSA Attribute example'!$C18="","",IF(AK18="TRUE",1,0))</f>
        <v>1</v>
      </c>
      <c r="V18" s="915">
        <f>IF('8c - MSA Attribute example'!H18="","",IF('8c - MSA Attribute example'!G18='8c - MSA Attribute example'!$C$8,'8c - MSA Attribute example'!$B$8,'8c - MSA Attribute example'!$B$9))</f>
        <v>1</v>
      </c>
      <c r="W18" s="913">
        <f>IF('8c - MSA Attribute example'!G18="","",IF('8c - MSA Attribute example'!H18='8c - MSA Attribute example'!$C$8,'8c - MSA Attribute example'!$B$8,'8c - MSA Attribute example'!$B$9))</f>
        <v>1</v>
      </c>
      <c r="X18" s="915">
        <f t="shared" si="1"/>
        <v>1</v>
      </c>
      <c r="Y18" s="913">
        <f>IF('8c - MSA Attribute example'!$C18="","",IF(AL18="TRUE",1,0))</f>
        <v>1</v>
      </c>
      <c r="Z18" s="915">
        <f>IF('8c - MSA Attribute example'!K18="","",IF('8c - MSA Attribute example'!J18='8c - MSA Attribute example'!$C$8,'8c - MSA Attribute example'!$B$8,'8c - MSA Attribute example'!$B$9))</f>
        <v>1</v>
      </c>
      <c r="AA18" s="915">
        <f>IF('8c - MSA Attribute example'!J18="","",IF('8c - MSA Attribute example'!K18='8c - MSA Attribute example'!$C$8,'8c - MSA Attribute example'!$B$8,'8c - MSA Attribute example'!$B$9))</f>
        <v>1</v>
      </c>
      <c r="AB18" s="915">
        <f t="shared" si="2"/>
        <v>1</v>
      </c>
      <c r="AC18" s="913">
        <f>IF('8c - MSA Attribute example'!$C18="","",IF(AM18="TRUE",1,0))</f>
        <v>1</v>
      </c>
      <c r="AD18" s="912" t="str">
        <f>IF('8c - MSA Attribute example'!G18="","",IF(Z18="",AG18,AH18))</f>
        <v>TRUE</v>
      </c>
      <c r="AE18" s="912" t="str">
        <f>IF('8c - MSA Attribute example'!G18="","",IF(Z18="",AI18,AJ18))</f>
        <v>TRUE</v>
      </c>
      <c r="AF18" s="884"/>
      <c r="AG18" s="910" t="str">
        <f>IF('8c - MSA Attribute example'!G18="","",IF($R18+$S18+$V18+$W18=4,"TRUE",IF($R18+$S18+$V18+$W18=8,"TRUE","FALSE")))</f>
        <v>TRUE</v>
      </c>
      <c r="AH18" s="910" t="str">
        <f>IF('8c - MSA Attribute example'!J18="","",IF($R18+$S18+$V18+$W18+$Z18+$AA18=6,"TRUE",IF($R18+$S18+$V18+$W18+$Z18+$AA18=12,"TRUE","FALSE")))</f>
        <v>TRUE</v>
      </c>
      <c r="AI18" s="910" t="str">
        <f>IF('8c - MSA Attribute example'!G18="","",IF($R18+$S18+$V18+$W18+$Q18=5,"TRUE",IF($R18+$S18+$V18+$W18+$Q18=10,"TRUE","FALSE")))</f>
        <v>TRUE</v>
      </c>
      <c r="AJ18" s="910" t="str">
        <f>IF('8c - MSA Attribute example'!J18="","",IF($R18+$S18+$V18+$W18+$Z18+$AA18+$Q18=7,"TRUE",IF($R18+$S18+$V18+$W18+$Z18+$AA18+$Q18=14,"TRUE","FALSE")))</f>
        <v>TRUE</v>
      </c>
      <c r="AK18" s="909" t="str">
        <f>IF('8c - MSA Attribute example'!C18="","",IF('8c - MSA Attribute example'!Q18+'8c - MSA Attribute example'!R18+'8c - MSA Attribute example'!S18=3, "TRUE",IF('8c - MSA Attribute example'!Q18+'8c - MSA Attribute example'!R18+'8c - MSA Attribute example'!S18=6,"TRUE","FALSE")))</f>
        <v>TRUE</v>
      </c>
      <c r="AL18" s="909" t="str">
        <f>IF('8c - MSA Attribute example'!$C18="","",IF($Q18+V18+W18=3, "TRUE",IF($Q18+V18+W18=6,"TRUE","FALSE")))</f>
        <v>TRUE</v>
      </c>
      <c r="AM18" s="908" t="str">
        <f>IF('8c - MSA Attribute example'!J18="","",IF('8c - MSA Attribute example'!$C18="","",IF($Q18+Z18+AA18=3, "TRUE",IF($Q18+Z18+AA18=6,"TRUE","FALSE"))))</f>
        <v>TRUE</v>
      </c>
      <c r="AN18" s="907">
        <f t="shared" si="3"/>
        <v>0</v>
      </c>
      <c r="AO18" s="907">
        <f t="shared" si="4"/>
        <v>0</v>
      </c>
      <c r="AP18" s="907">
        <f t="shared" si="5"/>
        <v>0</v>
      </c>
      <c r="AQ18" s="907">
        <f t="shared" si="6"/>
        <v>0</v>
      </c>
      <c r="AR18" s="907">
        <f t="shared" si="7"/>
        <v>0</v>
      </c>
      <c r="AS18" s="907">
        <f t="shared" si="11"/>
        <v>0</v>
      </c>
      <c r="AT18" s="907">
        <f t="shared" si="8"/>
        <v>0</v>
      </c>
      <c r="AU18" s="907">
        <f t="shared" si="9"/>
        <v>0</v>
      </c>
      <c r="AV18" s="907">
        <f t="shared" si="10"/>
        <v>0</v>
      </c>
    </row>
    <row r="19" spans="2:48" s="930" customFormat="1" ht="15.5">
      <c r="B19" s="929">
        <v>6</v>
      </c>
      <c r="C19" s="937" t="s">
        <v>26</v>
      </c>
      <c r="D19" s="936" t="s">
        <v>26</v>
      </c>
      <c r="E19" s="935" t="s">
        <v>26</v>
      </c>
      <c r="F19" s="933"/>
      <c r="G19" s="936" t="s">
        <v>26</v>
      </c>
      <c r="H19" s="935" t="s">
        <v>26</v>
      </c>
      <c r="I19" s="933"/>
      <c r="J19" s="936" t="s">
        <v>26</v>
      </c>
      <c r="K19" s="935" t="s">
        <v>26</v>
      </c>
      <c r="L19" s="927" t="str">
        <f>IF(D19="","",IF('8c - MSA Attribute example'!AD19="TRUE","Y","N"))</f>
        <v>Y</v>
      </c>
      <c r="M19" s="926" t="str">
        <f>IF(E19="","",IF('8c - MSA Attribute example'!AE19="TRUE","Y","N"))</f>
        <v>Y</v>
      </c>
      <c r="P19" s="917">
        <v>6</v>
      </c>
      <c r="Q19" s="916">
        <f>IF('8c - MSA Attribute example'!C19="","",IF('8c - MSA Attribute example'!C19='8c - MSA Attribute example'!$C$8,'8c - MSA Attribute example'!$B$8,'8c - MSA Attribute example'!$B$9))</f>
        <v>1</v>
      </c>
      <c r="R19" s="915">
        <f>IF('8c - MSA Attribute example'!D19="","",IF('8c - MSA Attribute example'!D19='8c - MSA Attribute example'!$C$8,'8c - MSA Attribute example'!$B$8,'8c - MSA Attribute example'!$B$9))</f>
        <v>1</v>
      </c>
      <c r="S19" s="913">
        <f>IF('8c - MSA Attribute example'!E19="","",IF('8c - MSA Attribute example'!E19='8c - MSA Attribute example'!$C$8,'8c - MSA Attribute example'!$B$8,'8c - MSA Attribute example'!$B$9))</f>
        <v>1</v>
      </c>
      <c r="T19" s="915">
        <f t="shared" si="0"/>
        <v>1</v>
      </c>
      <c r="U19" s="913">
        <f>IF('8c - MSA Attribute example'!$C19="","",IF(AK19="TRUE",1,0))</f>
        <v>1</v>
      </c>
      <c r="V19" s="915">
        <f>IF('8c - MSA Attribute example'!H19="","",IF('8c - MSA Attribute example'!G19='8c - MSA Attribute example'!$C$8,'8c - MSA Attribute example'!$B$8,'8c - MSA Attribute example'!$B$9))</f>
        <v>1</v>
      </c>
      <c r="W19" s="913">
        <f>IF('8c - MSA Attribute example'!G19="","",IF('8c - MSA Attribute example'!H19='8c - MSA Attribute example'!$C$8,'8c - MSA Attribute example'!$B$8,'8c - MSA Attribute example'!$B$9))</f>
        <v>1</v>
      </c>
      <c r="X19" s="915">
        <f t="shared" si="1"/>
        <v>1</v>
      </c>
      <c r="Y19" s="913">
        <f>IF('8c - MSA Attribute example'!$C19="","",IF(AL19="TRUE",1,0))</f>
        <v>1</v>
      </c>
      <c r="Z19" s="915">
        <f>IF('8c - MSA Attribute example'!K19="","",IF('8c - MSA Attribute example'!J19='8c - MSA Attribute example'!$C$8,'8c - MSA Attribute example'!$B$8,'8c - MSA Attribute example'!$B$9))</f>
        <v>1</v>
      </c>
      <c r="AA19" s="915">
        <f>IF('8c - MSA Attribute example'!J19="","",IF('8c - MSA Attribute example'!K19='8c - MSA Attribute example'!$C$8,'8c - MSA Attribute example'!$B$8,'8c - MSA Attribute example'!$B$9))</f>
        <v>1</v>
      </c>
      <c r="AB19" s="915">
        <f t="shared" si="2"/>
        <v>1</v>
      </c>
      <c r="AC19" s="913">
        <f>IF('8c - MSA Attribute example'!$C19="","",IF(AM19="TRUE",1,0))</f>
        <v>1</v>
      </c>
      <c r="AD19" s="912" t="str">
        <f>IF('8c - MSA Attribute example'!G19="","",IF(Z19="",AG19,AH19))</f>
        <v>TRUE</v>
      </c>
      <c r="AE19" s="912" t="str">
        <f>IF('8c - MSA Attribute example'!G19="","",IF(Z19="",AI19,AJ19))</f>
        <v>TRUE</v>
      </c>
      <c r="AF19" s="884"/>
      <c r="AG19" s="910" t="str">
        <f>IF('8c - MSA Attribute example'!G19="","",IF($R19+$S19+$V19+$W19=4,"TRUE",IF($R19+$S19+$V19+$W19=8,"TRUE","FALSE")))</f>
        <v>TRUE</v>
      </c>
      <c r="AH19" s="910" t="str">
        <f>IF('8c - MSA Attribute example'!J19="","",IF($R19+$S19+$V19+$W19+$Z19+$AA19=6,"TRUE",IF($R19+$S19+$V19+$W19+$Z19+$AA19=12,"TRUE","FALSE")))</f>
        <v>TRUE</v>
      </c>
      <c r="AI19" s="910" t="str">
        <f>IF('8c - MSA Attribute example'!G19="","",IF($R19+$S19+$V19+$W19+$Q19=5,"TRUE",IF($R19+$S19+$V19+$W19+$Q19=10,"TRUE","FALSE")))</f>
        <v>TRUE</v>
      </c>
      <c r="AJ19" s="910" t="str">
        <f>IF('8c - MSA Attribute example'!J19="","",IF($R19+$S19+$V19+$W19+$Z19+$AA19+$Q19=7,"TRUE",IF($R19+$S19+$V19+$W19+$Z19+$AA19+$Q19=14,"TRUE","FALSE")))</f>
        <v>TRUE</v>
      </c>
      <c r="AK19" s="909" t="str">
        <f>IF('8c - MSA Attribute example'!C19="","",IF('8c - MSA Attribute example'!Q19+'8c - MSA Attribute example'!R19+'8c - MSA Attribute example'!S19=3, "TRUE",IF('8c - MSA Attribute example'!Q19+'8c - MSA Attribute example'!R19+'8c - MSA Attribute example'!S19=6,"TRUE","FALSE")))</f>
        <v>TRUE</v>
      </c>
      <c r="AL19" s="909" t="str">
        <f>IF('8c - MSA Attribute example'!$C19="","",IF($Q19+V19+W19=3, "TRUE",IF($Q19+V19+W19=6,"TRUE","FALSE")))</f>
        <v>TRUE</v>
      </c>
      <c r="AM19" s="908" t="str">
        <f>IF('8c - MSA Attribute example'!J19="","",IF('8c - MSA Attribute example'!$C19="","",IF($Q19+Z19+AA19=3, "TRUE",IF($Q19+Z19+AA19=6,"TRUE","FALSE"))))</f>
        <v>TRUE</v>
      </c>
      <c r="AN19" s="907">
        <f t="shared" si="3"/>
        <v>0</v>
      </c>
      <c r="AO19" s="907">
        <f t="shared" si="4"/>
        <v>0</v>
      </c>
      <c r="AP19" s="907">
        <f t="shared" si="5"/>
        <v>0</v>
      </c>
      <c r="AQ19" s="907">
        <f t="shared" si="6"/>
        <v>0</v>
      </c>
      <c r="AR19" s="907">
        <f t="shared" si="7"/>
        <v>0</v>
      </c>
      <c r="AS19" s="907">
        <f t="shared" si="11"/>
        <v>0</v>
      </c>
      <c r="AT19" s="907">
        <f t="shared" si="8"/>
        <v>0</v>
      </c>
      <c r="AU19" s="907">
        <f t="shared" si="9"/>
        <v>0</v>
      </c>
      <c r="AV19" s="907">
        <f t="shared" si="10"/>
        <v>0</v>
      </c>
    </row>
    <row r="20" spans="2:48" s="930" customFormat="1" ht="15.5">
      <c r="B20" s="929">
        <v>7</v>
      </c>
      <c r="C20" s="937" t="s">
        <v>26</v>
      </c>
      <c r="D20" s="936" t="s">
        <v>26</v>
      </c>
      <c r="E20" s="935" t="s">
        <v>26</v>
      </c>
      <c r="F20" s="933"/>
      <c r="G20" s="936" t="s">
        <v>26</v>
      </c>
      <c r="H20" s="935" t="s">
        <v>26</v>
      </c>
      <c r="I20" s="933"/>
      <c r="J20" s="936" t="s">
        <v>26</v>
      </c>
      <c r="K20" s="935" t="s">
        <v>26</v>
      </c>
      <c r="L20" s="927" t="str">
        <f>IF(D20="","",IF('8c - MSA Attribute example'!AD20="TRUE","Y","N"))</f>
        <v>Y</v>
      </c>
      <c r="M20" s="926" t="str">
        <f>IF(E20="","",IF('8c - MSA Attribute example'!AE20="TRUE","Y","N"))</f>
        <v>Y</v>
      </c>
      <c r="P20" s="917">
        <v>7</v>
      </c>
      <c r="Q20" s="916">
        <f>IF('8c - MSA Attribute example'!C20="","",IF('8c - MSA Attribute example'!C20='8c - MSA Attribute example'!$C$8,'8c - MSA Attribute example'!$B$8,'8c - MSA Attribute example'!$B$9))</f>
        <v>1</v>
      </c>
      <c r="R20" s="915">
        <f>IF('8c - MSA Attribute example'!D20="","",IF('8c - MSA Attribute example'!D20='8c - MSA Attribute example'!$C$8,'8c - MSA Attribute example'!$B$8,'8c - MSA Attribute example'!$B$9))</f>
        <v>1</v>
      </c>
      <c r="S20" s="913">
        <f>IF('8c - MSA Attribute example'!E20="","",IF('8c - MSA Attribute example'!E20='8c - MSA Attribute example'!$C$8,'8c - MSA Attribute example'!$B$8,'8c - MSA Attribute example'!$B$9))</f>
        <v>1</v>
      </c>
      <c r="T20" s="915">
        <f t="shared" si="0"/>
        <v>1</v>
      </c>
      <c r="U20" s="913">
        <f>IF('8c - MSA Attribute example'!$C20="","",IF(AK20="TRUE",1,0))</f>
        <v>1</v>
      </c>
      <c r="V20" s="915">
        <f>IF('8c - MSA Attribute example'!H20="","",IF('8c - MSA Attribute example'!G20='8c - MSA Attribute example'!$C$8,'8c - MSA Attribute example'!$B$8,'8c - MSA Attribute example'!$B$9))</f>
        <v>1</v>
      </c>
      <c r="W20" s="913">
        <f>IF('8c - MSA Attribute example'!G20="","",IF('8c - MSA Attribute example'!H20='8c - MSA Attribute example'!$C$8,'8c - MSA Attribute example'!$B$8,'8c - MSA Attribute example'!$B$9))</f>
        <v>1</v>
      </c>
      <c r="X20" s="915">
        <f t="shared" si="1"/>
        <v>1</v>
      </c>
      <c r="Y20" s="913">
        <f>IF('8c - MSA Attribute example'!$C20="","",IF(AL20="TRUE",1,0))</f>
        <v>1</v>
      </c>
      <c r="Z20" s="915">
        <f>IF('8c - MSA Attribute example'!K20="","",IF('8c - MSA Attribute example'!J20='8c - MSA Attribute example'!$C$8,'8c - MSA Attribute example'!$B$8,'8c - MSA Attribute example'!$B$9))</f>
        <v>1</v>
      </c>
      <c r="AA20" s="915">
        <f>IF('8c - MSA Attribute example'!J20="","",IF('8c - MSA Attribute example'!K20='8c - MSA Attribute example'!$C$8,'8c - MSA Attribute example'!$B$8,'8c - MSA Attribute example'!$B$9))</f>
        <v>1</v>
      </c>
      <c r="AB20" s="915">
        <f t="shared" si="2"/>
        <v>1</v>
      </c>
      <c r="AC20" s="913">
        <f>IF('8c - MSA Attribute example'!$C20="","",IF(AM20="TRUE",1,0))</f>
        <v>1</v>
      </c>
      <c r="AD20" s="912" t="str">
        <f>IF('8c - MSA Attribute example'!G20="","",IF(Z20="",AG20,AH20))</f>
        <v>TRUE</v>
      </c>
      <c r="AE20" s="912" t="str">
        <f>IF('8c - MSA Attribute example'!G20="","",IF(Z20="",AI20,AJ20))</f>
        <v>TRUE</v>
      </c>
      <c r="AF20" s="884"/>
      <c r="AG20" s="910" t="str">
        <f>IF('8c - MSA Attribute example'!G20="","",IF($R20+$S20+$V20+$W20=4,"TRUE",IF($R20+$S20+$V20+$W20=8,"TRUE","FALSE")))</f>
        <v>TRUE</v>
      </c>
      <c r="AH20" s="910" t="str">
        <f>IF('8c - MSA Attribute example'!J20="","",IF($R20+$S20+$V20+$W20+$Z20+$AA20=6,"TRUE",IF($R20+$S20+$V20+$W20+$Z20+$AA20=12,"TRUE","FALSE")))</f>
        <v>TRUE</v>
      </c>
      <c r="AI20" s="910" t="str">
        <f>IF('8c - MSA Attribute example'!G20="","",IF($R20+$S20+$V20+$W20+$Q20=5,"TRUE",IF($R20+$S20+$V20+$W20+$Q20=10,"TRUE","FALSE")))</f>
        <v>TRUE</v>
      </c>
      <c r="AJ20" s="910" t="str">
        <f>IF('8c - MSA Attribute example'!J20="","",IF($R20+$S20+$V20+$W20+$Z20+$AA20+$Q20=7,"TRUE",IF($R20+$S20+$V20+$W20+$Z20+$AA20+$Q20=14,"TRUE","FALSE")))</f>
        <v>TRUE</v>
      </c>
      <c r="AK20" s="909" t="str">
        <f>IF('8c - MSA Attribute example'!C20="","",IF('8c - MSA Attribute example'!Q20+'8c - MSA Attribute example'!R20+'8c - MSA Attribute example'!S20=3, "TRUE",IF('8c - MSA Attribute example'!Q20+'8c - MSA Attribute example'!R20+'8c - MSA Attribute example'!S20=6,"TRUE","FALSE")))</f>
        <v>TRUE</v>
      </c>
      <c r="AL20" s="909" t="str">
        <f>IF('8c - MSA Attribute example'!$C20="","",IF($Q20+V20+W20=3, "TRUE",IF($Q20+V20+W20=6,"TRUE","FALSE")))</f>
        <v>TRUE</v>
      </c>
      <c r="AM20" s="908" t="str">
        <f>IF('8c - MSA Attribute example'!J20="","",IF('8c - MSA Attribute example'!$C20="","",IF($Q20+Z20+AA20=3, "TRUE",IF($Q20+Z20+AA20=6,"TRUE","FALSE"))))</f>
        <v>TRUE</v>
      </c>
      <c r="AN20" s="907">
        <f t="shared" si="3"/>
        <v>0</v>
      </c>
      <c r="AO20" s="907">
        <f t="shared" si="4"/>
        <v>0</v>
      </c>
      <c r="AP20" s="907">
        <f t="shared" si="5"/>
        <v>0</v>
      </c>
      <c r="AQ20" s="907">
        <f t="shared" si="6"/>
        <v>0</v>
      </c>
      <c r="AR20" s="907">
        <f t="shared" si="7"/>
        <v>0</v>
      </c>
      <c r="AS20" s="907">
        <f t="shared" si="11"/>
        <v>0</v>
      </c>
      <c r="AT20" s="907">
        <f t="shared" si="8"/>
        <v>0</v>
      </c>
      <c r="AU20" s="907">
        <f t="shared" si="9"/>
        <v>0</v>
      </c>
      <c r="AV20" s="907">
        <f t="shared" si="10"/>
        <v>0</v>
      </c>
    </row>
    <row r="21" spans="2:48" s="930" customFormat="1" ht="15.5">
      <c r="B21" s="929">
        <v>8</v>
      </c>
      <c r="C21" s="937" t="s">
        <v>26</v>
      </c>
      <c r="D21" s="936" t="s">
        <v>26</v>
      </c>
      <c r="E21" s="935" t="s">
        <v>26</v>
      </c>
      <c r="F21" s="933"/>
      <c r="G21" s="936" t="s">
        <v>26</v>
      </c>
      <c r="H21" s="935" t="s">
        <v>26</v>
      </c>
      <c r="I21" s="933"/>
      <c r="J21" s="936" t="s">
        <v>26</v>
      </c>
      <c r="K21" s="935" t="s">
        <v>26</v>
      </c>
      <c r="L21" s="927" t="str">
        <f>IF(D21="","",IF('8c - MSA Attribute example'!AD21="TRUE","Y","N"))</f>
        <v>Y</v>
      </c>
      <c r="M21" s="926" t="str">
        <f>IF(E21="","",IF('8c - MSA Attribute example'!AE21="TRUE","Y","N"))</f>
        <v>Y</v>
      </c>
      <c r="P21" s="917">
        <v>8</v>
      </c>
      <c r="Q21" s="916">
        <f>IF('8c - MSA Attribute example'!C21="","",IF('8c - MSA Attribute example'!C21='8c - MSA Attribute example'!$C$8,'8c - MSA Attribute example'!$B$8,'8c - MSA Attribute example'!$B$9))</f>
        <v>1</v>
      </c>
      <c r="R21" s="915">
        <f>IF('8c - MSA Attribute example'!D21="","",IF('8c - MSA Attribute example'!D21='8c - MSA Attribute example'!$C$8,'8c - MSA Attribute example'!$B$8,'8c - MSA Attribute example'!$B$9))</f>
        <v>1</v>
      </c>
      <c r="S21" s="913">
        <f>IF('8c - MSA Attribute example'!E21="","",IF('8c - MSA Attribute example'!E21='8c - MSA Attribute example'!$C$8,'8c - MSA Attribute example'!$B$8,'8c - MSA Attribute example'!$B$9))</f>
        <v>1</v>
      </c>
      <c r="T21" s="915">
        <f t="shared" si="0"/>
        <v>1</v>
      </c>
      <c r="U21" s="913">
        <f>IF('8c - MSA Attribute example'!$C21="","",IF(AK21="TRUE",1,0))</f>
        <v>1</v>
      </c>
      <c r="V21" s="915">
        <f>IF('8c - MSA Attribute example'!H21="","",IF('8c - MSA Attribute example'!G21='8c - MSA Attribute example'!$C$8,'8c - MSA Attribute example'!$B$8,'8c - MSA Attribute example'!$B$9))</f>
        <v>1</v>
      </c>
      <c r="W21" s="913">
        <f>IF('8c - MSA Attribute example'!G21="","",IF('8c - MSA Attribute example'!H21='8c - MSA Attribute example'!$C$8,'8c - MSA Attribute example'!$B$8,'8c - MSA Attribute example'!$B$9))</f>
        <v>1</v>
      </c>
      <c r="X21" s="915">
        <f t="shared" si="1"/>
        <v>1</v>
      </c>
      <c r="Y21" s="913">
        <f>IF('8c - MSA Attribute example'!$C21="","",IF(AL21="TRUE",1,0))</f>
        <v>1</v>
      </c>
      <c r="Z21" s="915">
        <f>IF('8c - MSA Attribute example'!K21="","",IF('8c - MSA Attribute example'!J21='8c - MSA Attribute example'!$C$8,'8c - MSA Attribute example'!$B$8,'8c - MSA Attribute example'!$B$9))</f>
        <v>1</v>
      </c>
      <c r="AA21" s="915">
        <f>IF('8c - MSA Attribute example'!J21="","",IF('8c - MSA Attribute example'!K21='8c - MSA Attribute example'!$C$8,'8c - MSA Attribute example'!$B$8,'8c - MSA Attribute example'!$B$9))</f>
        <v>1</v>
      </c>
      <c r="AB21" s="915">
        <f t="shared" si="2"/>
        <v>1</v>
      </c>
      <c r="AC21" s="913">
        <f>IF('8c - MSA Attribute example'!$C21="","",IF(AM21="TRUE",1,0))</f>
        <v>1</v>
      </c>
      <c r="AD21" s="912" t="str">
        <f>IF('8c - MSA Attribute example'!G21="","",IF(Z21="",AG21,AH21))</f>
        <v>TRUE</v>
      </c>
      <c r="AE21" s="912" t="str">
        <f>IF('8c - MSA Attribute example'!G21="","",IF(Z21="",AI21,AJ21))</f>
        <v>TRUE</v>
      </c>
      <c r="AF21" s="884"/>
      <c r="AG21" s="910" t="str">
        <f>IF('8c - MSA Attribute example'!G21="","",IF($R21+$S21+$V21+$W21=4,"TRUE",IF($R21+$S21+$V21+$W21=8,"TRUE","FALSE")))</f>
        <v>TRUE</v>
      </c>
      <c r="AH21" s="910" t="str">
        <f>IF('8c - MSA Attribute example'!J21="","",IF($R21+$S21+$V21+$W21+$Z21+$AA21=6,"TRUE",IF($R21+$S21+$V21+$W21+$Z21+$AA21=12,"TRUE","FALSE")))</f>
        <v>TRUE</v>
      </c>
      <c r="AI21" s="910" t="str">
        <f>IF('8c - MSA Attribute example'!G21="","",IF($R21+$S21+$V21+$W21+$Q21=5,"TRUE",IF($R21+$S21+$V21+$W21+$Q21=10,"TRUE","FALSE")))</f>
        <v>TRUE</v>
      </c>
      <c r="AJ21" s="910" t="str">
        <f>IF('8c - MSA Attribute example'!J21="","",IF($R21+$S21+$V21+$W21+$Z21+$AA21+$Q21=7,"TRUE",IF($R21+$S21+$V21+$W21+$Z21+$AA21+$Q21=14,"TRUE","FALSE")))</f>
        <v>TRUE</v>
      </c>
      <c r="AK21" s="909" t="str">
        <f>IF('8c - MSA Attribute example'!C21="","",IF('8c - MSA Attribute example'!Q21+'8c - MSA Attribute example'!R21+'8c - MSA Attribute example'!S21=3, "TRUE",IF('8c - MSA Attribute example'!Q21+'8c - MSA Attribute example'!R21+'8c - MSA Attribute example'!S21=6,"TRUE","FALSE")))</f>
        <v>TRUE</v>
      </c>
      <c r="AL21" s="909" t="str">
        <f>IF('8c - MSA Attribute example'!$C21="","",IF($Q21+V21+W21=3, "TRUE",IF($Q21+V21+W21=6,"TRUE","FALSE")))</f>
        <v>TRUE</v>
      </c>
      <c r="AM21" s="908" t="str">
        <f>IF('8c - MSA Attribute example'!J21="","",IF('8c - MSA Attribute example'!$C21="","",IF($Q21+Z21+AA21=3, "TRUE",IF($Q21+Z21+AA21=6,"TRUE","FALSE"))))</f>
        <v>TRUE</v>
      </c>
      <c r="AN21" s="907">
        <f t="shared" si="3"/>
        <v>0</v>
      </c>
      <c r="AO21" s="907">
        <f t="shared" si="4"/>
        <v>0</v>
      </c>
      <c r="AP21" s="907">
        <f t="shared" si="5"/>
        <v>0</v>
      </c>
      <c r="AQ21" s="907">
        <f t="shared" si="6"/>
        <v>0</v>
      </c>
      <c r="AR21" s="907">
        <f t="shared" si="7"/>
        <v>0</v>
      </c>
      <c r="AS21" s="907">
        <f t="shared" si="11"/>
        <v>0</v>
      </c>
      <c r="AT21" s="907">
        <f t="shared" si="8"/>
        <v>0</v>
      </c>
      <c r="AU21" s="907">
        <f t="shared" si="9"/>
        <v>0</v>
      </c>
      <c r="AV21" s="907">
        <f t="shared" si="10"/>
        <v>0</v>
      </c>
    </row>
    <row r="22" spans="2:48" s="930" customFormat="1" ht="15.5">
      <c r="B22" s="929">
        <v>9</v>
      </c>
      <c r="C22" s="937" t="s">
        <v>548</v>
      </c>
      <c r="D22" s="936" t="s">
        <v>548</v>
      </c>
      <c r="E22" s="935" t="s">
        <v>548</v>
      </c>
      <c r="F22" s="933"/>
      <c r="G22" s="939" t="s">
        <v>548</v>
      </c>
      <c r="H22" s="938" t="s">
        <v>548</v>
      </c>
      <c r="I22" s="933"/>
      <c r="J22" s="936" t="s">
        <v>548</v>
      </c>
      <c r="K22" s="935" t="s">
        <v>548</v>
      </c>
      <c r="L22" s="927" t="str">
        <f>IF(D22="","",IF('8c - MSA Attribute example'!AD22="TRUE","Y","N"))</f>
        <v>Y</v>
      </c>
      <c r="M22" s="926" t="str">
        <f>IF(E22="","",IF('8c - MSA Attribute example'!AE22="TRUE","Y","N"))</f>
        <v>Y</v>
      </c>
      <c r="P22" s="917">
        <v>9</v>
      </c>
      <c r="Q22" s="916">
        <f>IF('8c - MSA Attribute example'!C22="","",IF('8c - MSA Attribute example'!C22='8c - MSA Attribute example'!$C$8,'8c - MSA Attribute example'!$B$8,'8c - MSA Attribute example'!$B$9))</f>
        <v>2</v>
      </c>
      <c r="R22" s="915">
        <f>IF('8c - MSA Attribute example'!D22="","",IF('8c - MSA Attribute example'!D22='8c - MSA Attribute example'!$C$8,'8c - MSA Attribute example'!$B$8,'8c - MSA Attribute example'!$B$9))</f>
        <v>2</v>
      </c>
      <c r="S22" s="913">
        <f>IF('8c - MSA Attribute example'!E22="","",IF('8c - MSA Attribute example'!E22='8c - MSA Attribute example'!$C$8,'8c - MSA Attribute example'!$B$8,'8c - MSA Attribute example'!$B$9))</f>
        <v>2</v>
      </c>
      <c r="T22" s="915">
        <f t="shared" si="0"/>
        <v>1</v>
      </c>
      <c r="U22" s="913">
        <f>IF('8c - MSA Attribute example'!$C22="","",IF(AK22="TRUE",1,0))</f>
        <v>1</v>
      </c>
      <c r="V22" s="915">
        <f>IF('8c - MSA Attribute example'!H22="","",IF('8c - MSA Attribute example'!G22='8c - MSA Attribute example'!$C$8,'8c - MSA Attribute example'!$B$8,'8c - MSA Attribute example'!$B$9))</f>
        <v>2</v>
      </c>
      <c r="W22" s="913">
        <f>IF('8c - MSA Attribute example'!G22="","",IF('8c - MSA Attribute example'!H22='8c - MSA Attribute example'!$C$8,'8c - MSA Attribute example'!$B$8,'8c - MSA Attribute example'!$B$9))</f>
        <v>2</v>
      </c>
      <c r="X22" s="915">
        <f t="shared" si="1"/>
        <v>1</v>
      </c>
      <c r="Y22" s="913">
        <f>IF('8c - MSA Attribute example'!$C22="","",IF(AL22="TRUE",1,0))</f>
        <v>1</v>
      </c>
      <c r="Z22" s="915">
        <f>IF('8c - MSA Attribute example'!K22="","",IF('8c - MSA Attribute example'!J22='8c - MSA Attribute example'!$C$8,'8c - MSA Attribute example'!$B$8,'8c - MSA Attribute example'!$B$9))</f>
        <v>2</v>
      </c>
      <c r="AA22" s="915">
        <f>IF('8c - MSA Attribute example'!J22="","",IF('8c - MSA Attribute example'!K22='8c - MSA Attribute example'!$C$8,'8c - MSA Attribute example'!$B$8,'8c - MSA Attribute example'!$B$9))</f>
        <v>2</v>
      </c>
      <c r="AB22" s="915">
        <f t="shared" si="2"/>
        <v>1</v>
      </c>
      <c r="AC22" s="913">
        <f>IF('8c - MSA Attribute example'!$C22="","",IF(AM22="TRUE",1,0))</f>
        <v>1</v>
      </c>
      <c r="AD22" s="912" t="str">
        <f>IF('8c - MSA Attribute example'!G22="","",IF(Z22="",AG22,AH22))</f>
        <v>TRUE</v>
      </c>
      <c r="AE22" s="912" t="str">
        <f>IF('8c - MSA Attribute example'!G22="","",IF(Z22="",AI22,AJ22))</f>
        <v>TRUE</v>
      </c>
      <c r="AF22" s="884"/>
      <c r="AG22" s="910" t="str">
        <f>IF('8c - MSA Attribute example'!G22="","",IF($R22+$S22+$V22+$W22=4,"TRUE",IF($R22+$S22+$V22+$W22=8,"TRUE","FALSE")))</f>
        <v>TRUE</v>
      </c>
      <c r="AH22" s="910" t="str">
        <f>IF('8c - MSA Attribute example'!J22="","",IF($R22+$S22+$V22+$W22+$Z22+$AA22=6,"TRUE",IF($R22+$S22+$V22+$W22+$Z22+$AA22=12,"TRUE","FALSE")))</f>
        <v>TRUE</v>
      </c>
      <c r="AI22" s="910" t="str">
        <f>IF('8c - MSA Attribute example'!G22="","",IF($R22+$S22+$V22+$W22+$Q22=5,"TRUE",IF($R22+$S22+$V22+$W22+$Q22=10,"TRUE","FALSE")))</f>
        <v>TRUE</v>
      </c>
      <c r="AJ22" s="910" t="str">
        <f>IF('8c - MSA Attribute example'!J22="","",IF($R22+$S22+$V22+$W22+$Z22+$AA22+$Q22=7,"TRUE",IF($R22+$S22+$V22+$W22+$Z22+$AA22+$Q22=14,"TRUE","FALSE")))</f>
        <v>TRUE</v>
      </c>
      <c r="AK22" s="909" t="str">
        <f>IF('8c - MSA Attribute example'!C22="","",IF('8c - MSA Attribute example'!Q22+'8c - MSA Attribute example'!R22+'8c - MSA Attribute example'!S22=3, "TRUE",IF('8c - MSA Attribute example'!Q22+'8c - MSA Attribute example'!R22+'8c - MSA Attribute example'!S22=6,"TRUE","FALSE")))</f>
        <v>TRUE</v>
      </c>
      <c r="AL22" s="909" t="str">
        <f>IF('8c - MSA Attribute example'!$C22="","",IF($Q22+V22+W22=3, "TRUE",IF($Q22+V22+W22=6,"TRUE","FALSE")))</f>
        <v>TRUE</v>
      </c>
      <c r="AM22" s="908" t="str">
        <f>IF('8c - MSA Attribute example'!J22="","",IF('8c - MSA Attribute example'!$C22="","",IF($Q22+Z22+AA22=3, "TRUE",IF($Q22+Z22+AA22=6,"TRUE","FALSE"))))</f>
        <v>TRUE</v>
      </c>
      <c r="AN22" s="907">
        <f t="shared" si="3"/>
        <v>0</v>
      </c>
      <c r="AO22" s="907">
        <f t="shared" si="4"/>
        <v>0</v>
      </c>
      <c r="AP22" s="907">
        <f t="shared" si="5"/>
        <v>0</v>
      </c>
      <c r="AQ22" s="907">
        <f t="shared" si="6"/>
        <v>0</v>
      </c>
      <c r="AR22" s="907">
        <f t="shared" si="7"/>
        <v>0</v>
      </c>
      <c r="AS22" s="907">
        <f t="shared" si="11"/>
        <v>0</v>
      </c>
      <c r="AT22" s="907">
        <f t="shared" si="8"/>
        <v>0</v>
      </c>
      <c r="AU22" s="907">
        <f t="shared" si="9"/>
        <v>0</v>
      </c>
      <c r="AV22" s="907">
        <f t="shared" si="10"/>
        <v>0</v>
      </c>
    </row>
    <row r="23" spans="2:48" s="930" customFormat="1" ht="15.5">
      <c r="B23" s="929">
        <v>10</v>
      </c>
      <c r="C23" s="937" t="s">
        <v>548</v>
      </c>
      <c r="D23" s="936" t="s">
        <v>548</v>
      </c>
      <c r="E23" s="935" t="s">
        <v>548</v>
      </c>
      <c r="F23" s="933"/>
      <c r="G23" s="936" t="s">
        <v>548</v>
      </c>
      <c r="H23" s="935" t="s">
        <v>26</v>
      </c>
      <c r="I23" s="933"/>
      <c r="J23" s="936" t="s">
        <v>548</v>
      </c>
      <c r="K23" s="935" t="s">
        <v>548</v>
      </c>
      <c r="L23" s="927" t="str">
        <f>IF(D23="","",IF('8c - MSA Attribute example'!AD23="TRUE","Y","N"))</f>
        <v>N</v>
      </c>
      <c r="M23" s="926" t="str">
        <f>IF(E23="","",IF('8c - MSA Attribute example'!AE23="TRUE","Y","N"))</f>
        <v>N</v>
      </c>
      <c r="P23" s="917">
        <v>10</v>
      </c>
      <c r="Q23" s="916">
        <f>IF('8c - MSA Attribute example'!C23="","",IF('8c - MSA Attribute example'!C23='8c - MSA Attribute example'!$C$8,'8c - MSA Attribute example'!$B$8,'8c - MSA Attribute example'!$B$9))</f>
        <v>2</v>
      </c>
      <c r="R23" s="915">
        <f>IF('8c - MSA Attribute example'!D23="","",IF('8c - MSA Attribute example'!D23='8c - MSA Attribute example'!$C$8,'8c - MSA Attribute example'!$B$8,'8c - MSA Attribute example'!$B$9))</f>
        <v>2</v>
      </c>
      <c r="S23" s="913">
        <f>IF('8c - MSA Attribute example'!E23="","",IF('8c - MSA Attribute example'!E23='8c - MSA Attribute example'!$C$8,'8c - MSA Attribute example'!$B$8,'8c - MSA Attribute example'!$B$9))</f>
        <v>2</v>
      </c>
      <c r="T23" s="915">
        <f t="shared" si="0"/>
        <v>1</v>
      </c>
      <c r="U23" s="913">
        <f>IF('8c - MSA Attribute example'!$C23="","",IF(AK23="TRUE",1,0))</f>
        <v>1</v>
      </c>
      <c r="V23" s="915">
        <f>IF('8c - MSA Attribute example'!H23="","",IF('8c - MSA Attribute example'!G23='8c - MSA Attribute example'!$C$8,'8c - MSA Attribute example'!$B$8,'8c - MSA Attribute example'!$B$9))</f>
        <v>2</v>
      </c>
      <c r="W23" s="913">
        <f>IF('8c - MSA Attribute example'!G23="","",IF('8c - MSA Attribute example'!H23='8c - MSA Attribute example'!$C$8,'8c - MSA Attribute example'!$B$8,'8c - MSA Attribute example'!$B$9))</f>
        <v>1</v>
      </c>
      <c r="X23" s="915">
        <f t="shared" si="1"/>
        <v>0</v>
      </c>
      <c r="Y23" s="913">
        <f>IF('8c - MSA Attribute example'!$C23="","",IF(AL23="TRUE",1,0))</f>
        <v>0</v>
      </c>
      <c r="Z23" s="915">
        <f>IF('8c - MSA Attribute example'!K23="","",IF('8c - MSA Attribute example'!J23='8c - MSA Attribute example'!$C$8,'8c - MSA Attribute example'!$B$8,'8c - MSA Attribute example'!$B$9))</f>
        <v>2</v>
      </c>
      <c r="AA23" s="915">
        <f>IF('8c - MSA Attribute example'!J23="","",IF('8c - MSA Attribute example'!K23='8c - MSA Attribute example'!$C$8,'8c - MSA Attribute example'!$B$8,'8c - MSA Attribute example'!$B$9))</f>
        <v>2</v>
      </c>
      <c r="AB23" s="915">
        <f t="shared" si="2"/>
        <v>1</v>
      </c>
      <c r="AC23" s="913">
        <f>IF('8c - MSA Attribute example'!$C23="","",IF(AM23="TRUE",1,0))</f>
        <v>1</v>
      </c>
      <c r="AD23" s="912" t="str">
        <f>IF('8c - MSA Attribute example'!G23="","",IF(Z23="",AG23,AH23))</f>
        <v>FALSE</v>
      </c>
      <c r="AE23" s="912" t="str">
        <f>IF('8c - MSA Attribute example'!G23="","",IF(Z23="",AI23,AJ23))</f>
        <v>FALSE</v>
      </c>
      <c r="AF23" s="884"/>
      <c r="AG23" s="910" t="str">
        <f>IF('8c - MSA Attribute example'!G23="","",IF($R23+$S23+$V23+$W23=4,"TRUE",IF($R23+$S23+$V23+$W23=8,"TRUE","FALSE")))</f>
        <v>FALSE</v>
      </c>
      <c r="AH23" s="910" t="str">
        <f>IF('8c - MSA Attribute example'!J23="","",IF($R23+$S23+$V23+$W23+$Z23+$AA23=6,"TRUE",IF($R23+$S23+$V23+$W23+$Z23+$AA23=12,"TRUE","FALSE")))</f>
        <v>FALSE</v>
      </c>
      <c r="AI23" s="910" t="str">
        <f>IF('8c - MSA Attribute example'!G23="","",IF($R23+$S23+$V23+$W23+$Q23=5,"TRUE",IF($R23+$S23+$V23+$W23+$Q23=10,"TRUE","FALSE")))</f>
        <v>FALSE</v>
      </c>
      <c r="AJ23" s="910" t="str">
        <f>IF('8c - MSA Attribute example'!J23="","",IF($R23+$S23+$V23+$W23+$Z23+$AA23+$Q23=7,"TRUE",IF($R23+$S23+$V23+$W23+$Z23+$AA23+$Q23=14,"TRUE","FALSE")))</f>
        <v>FALSE</v>
      </c>
      <c r="AK23" s="909" t="str">
        <f>IF('8c - MSA Attribute example'!C23="","",IF('8c - MSA Attribute example'!Q23+'8c - MSA Attribute example'!R23+'8c - MSA Attribute example'!S23=3, "TRUE",IF('8c - MSA Attribute example'!Q23+'8c - MSA Attribute example'!R23+'8c - MSA Attribute example'!S23=6,"TRUE","FALSE")))</f>
        <v>TRUE</v>
      </c>
      <c r="AL23" s="909" t="str">
        <f>IF('8c - MSA Attribute example'!$C23="","",IF($Q23+V23+W23=3, "TRUE",IF($Q23+V23+W23=6,"TRUE","FALSE")))</f>
        <v>FALSE</v>
      </c>
      <c r="AM23" s="908" t="str">
        <f>IF('8c - MSA Attribute example'!J23="","",IF('8c - MSA Attribute example'!$C23="","",IF($Q23+Z23+AA23=3, "TRUE",IF($Q23+Z23+AA23=6,"TRUE","FALSE"))))</f>
        <v>TRUE</v>
      </c>
      <c r="AN23" s="907">
        <f t="shared" si="3"/>
        <v>0</v>
      </c>
      <c r="AO23" s="907">
        <f t="shared" si="4"/>
        <v>0</v>
      </c>
      <c r="AP23" s="907">
        <f t="shared" si="5"/>
        <v>0</v>
      </c>
      <c r="AQ23" s="907">
        <f t="shared" si="6"/>
        <v>0</v>
      </c>
      <c r="AR23" s="907">
        <f t="shared" si="7"/>
        <v>0</v>
      </c>
      <c r="AS23" s="907">
        <f t="shared" si="11"/>
        <v>1</v>
      </c>
      <c r="AT23" s="907">
        <f t="shared" si="8"/>
        <v>0</v>
      </c>
      <c r="AU23" s="907">
        <f t="shared" si="9"/>
        <v>0</v>
      </c>
      <c r="AV23" s="907">
        <f t="shared" si="10"/>
        <v>0</v>
      </c>
    </row>
    <row r="24" spans="2:48" s="930" customFormat="1" ht="15.5">
      <c r="B24" s="929">
        <v>11</v>
      </c>
      <c r="C24" s="937" t="s">
        <v>548</v>
      </c>
      <c r="D24" s="936" t="s">
        <v>548</v>
      </c>
      <c r="E24" s="935" t="s">
        <v>548</v>
      </c>
      <c r="F24" s="933"/>
      <c r="G24" s="936" t="s">
        <v>548</v>
      </c>
      <c r="H24" s="935" t="s">
        <v>548</v>
      </c>
      <c r="I24" s="933"/>
      <c r="J24" s="936" t="s">
        <v>548</v>
      </c>
      <c r="K24" s="935" t="s">
        <v>548</v>
      </c>
      <c r="L24" s="927" t="str">
        <f>IF(D24="","",IF('8c - MSA Attribute example'!AD24="TRUE","Y","N"))</f>
        <v>Y</v>
      </c>
      <c r="M24" s="926" t="str">
        <f>IF(E24="","",IF('8c - MSA Attribute example'!AE24="TRUE","Y","N"))</f>
        <v>Y</v>
      </c>
      <c r="P24" s="917">
        <v>11</v>
      </c>
      <c r="Q24" s="916">
        <f>IF('8c - MSA Attribute example'!C24="","",IF('8c - MSA Attribute example'!C24='8c - MSA Attribute example'!$C$8,'8c - MSA Attribute example'!$B$8,'8c - MSA Attribute example'!$B$9))</f>
        <v>2</v>
      </c>
      <c r="R24" s="915">
        <f>IF('8c - MSA Attribute example'!D24="","",IF('8c - MSA Attribute example'!D24='8c - MSA Attribute example'!$C$8,'8c - MSA Attribute example'!$B$8,'8c - MSA Attribute example'!$B$9))</f>
        <v>2</v>
      </c>
      <c r="S24" s="913">
        <f>IF('8c - MSA Attribute example'!E24="","",IF('8c - MSA Attribute example'!E24='8c - MSA Attribute example'!$C$8,'8c - MSA Attribute example'!$B$8,'8c - MSA Attribute example'!$B$9))</f>
        <v>2</v>
      </c>
      <c r="T24" s="915">
        <f t="shared" si="0"/>
        <v>1</v>
      </c>
      <c r="U24" s="913">
        <f>IF('8c - MSA Attribute example'!$C24="","",IF(AK24="TRUE",1,0))</f>
        <v>1</v>
      </c>
      <c r="V24" s="915">
        <f>IF('8c - MSA Attribute example'!H24="","",IF('8c - MSA Attribute example'!G24='8c - MSA Attribute example'!$C$8,'8c - MSA Attribute example'!$B$8,'8c - MSA Attribute example'!$B$9))</f>
        <v>2</v>
      </c>
      <c r="W24" s="913">
        <f>IF('8c - MSA Attribute example'!G24="","",IF('8c - MSA Attribute example'!H24='8c - MSA Attribute example'!$C$8,'8c - MSA Attribute example'!$B$8,'8c - MSA Attribute example'!$B$9))</f>
        <v>2</v>
      </c>
      <c r="X24" s="915">
        <f t="shared" si="1"/>
        <v>1</v>
      </c>
      <c r="Y24" s="913">
        <f>IF('8c - MSA Attribute example'!$C24="","",IF(AL24="TRUE",1,0))</f>
        <v>1</v>
      </c>
      <c r="Z24" s="915">
        <f>IF('8c - MSA Attribute example'!K24="","",IF('8c - MSA Attribute example'!J24='8c - MSA Attribute example'!$C$8,'8c - MSA Attribute example'!$B$8,'8c - MSA Attribute example'!$B$9))</f>
        <v>2</v>
      </c>
      <c r="AA24" s="915">
        <f>IF('8c - MSA Attribute example'!J24="","",IF('8c - MSA Attribute example'!K24='8c - MSA Attribute example'!$C$8,'8c - MSA Attribute example'!$B$8,'8c - MSA Attribute example'!$B$9))</f>
        <v>2</v>
      </c>
      <c r="AB24" s="915">
        <f t="shared" si="2"/>
        <v>1</v>
      </c>
      <c r="AC24" s="913">
        <f>IF('8c - MSA Attribute example'!$C24="","",IF(AM24="TRUE",1,0))</f>
        <v>1</v>
      </c>
      <c r="AD24" s="912" t="str">
        <f>IF('8c - MSA Attribute example'!G24="","",IF(Z24="",AG24,AH24))</f>
        <v>TRUE</v>
      </c>
      <c r="AE24" s="912" t="str">
        <f>IF('8c - MSA Attribute example'!G24="","",IF(Z24="",AI24,AJ24))</f>
        <v>TRUE</v>
      </c>
      <c r="AF24" s="884"/>
      <c r="AG24" s="910" t="str">
        <f>IF('8c - MSA Attribute example'!G24="","",IF($R24+$S24+$V24+$W24=4,"TRUE",IF($R24+$S24+$V24+$W24=8,"TRUE","FALSE")))</f>
        <v>TRUE</v>
      </c>
      <c r="AH24" s="910" t="str">
        <f>IF('8c - MSA Attribute example'!J24="","",IF($R24+$S24+$V24+$W24+$Z24+$AA24=6,"TRUE",IF($R24+$S24+$V24+$W24+$Z24+$AA24=12,"TRUE","FALSE")))</f>
        <v>TRUE</v>
      </c>
      <c r="AI24" s="910" t="str">
        <f>IF('8c - MSA Attribute example'!G24="","",IF($R24+$S24+$V24+$W24+$Q24=5,"TRUE",IF($R24+$S24+$V24+$W24+$Q24=10,"TRUE","FALSE")))</f>
        <v>TRUE</v>
      </c>
      <c r="AJ24" s="910" t="str">
        <f>IF('8c - MSA Attribute example'!J24="","",IF($R24+$S24+$V24+$W24+$Z24+$AA24+$Q24=7,"TRUE",IF($R24+$S24+$V24+$W24+$Z24+$AA24+$Q24=14,"TRUE","FALSE")))</f>
        <v>TRUE</v>
      </c>
      <c r="AK24" s="909" t="str">
        <f>IF('8c - MSA Attribute example'!C24="","",IF('8c - MSA Attribute example'!Q24+'8c - MSA Attribute example'!R24+'8c - MSA Attribute example'!S24=3, "TRUE",IF('8c - MSA Attribute example'!Q24+'8c - MSA Attribute example'!R24+'8c - MSA Attribute example'!S24=6,"TRUE","FALSE")))</f>
        <v>TRUE</v>
      </c>
      <c r="AL24" s="909" t="str">
        <f>IF('8c - MSA Attribute example'!$C24="","",IF($Q24+V24+W24=3, "TRUE",IF($Q24+V24+W24=6,"TRUE","FALSE")))</f>
        <v>TRUE</v>
      </c>
      <c r="AM24" s="908" t="str">
        <f>IF('8c - MSA Attribute example'!J24="","",IF('8c - MSA Attribute example'!$C24="","",IF($Q24+Z24+AA24=3, "TRUE",IF($Q24+Z24+AA24=6,"TRUE","FALSE"))))</f>
        <v>TRUE</v>
      </c>
      <c r="AN24" s="907">
        <f t="shared" si="3"/>
        <v>0</v>
      </c>
      <c r="AO24" s="907">
        <f t="shared" si="4"/>
        <v>0</v>
      </c>
      <c r="AP24" s="907">
        <f t="shared" si="5"/>
        <v>0</v>
      </c>
      <c r="AQ24" s="907">
        <f t="shared" si="6"/>
        <v>0</v>
      </c>
      <c r="AR24" s="907">
        <f t="shared" si="7"/>
        <v>0</v>
      </c>
      <c r="AS24" s="907">
        <f t="shared" si="11"/>
        <v>0</v>
      </c>
      <c r="AT24" s="907">
        <f t="shared" si="8"/>
        <v>0</v>
      </c>
      <c r="AU24" s="907">
        <f t="shared" si="9"/>
        <v>0</v>
      </c>
      <c r="AV24" s="907">
        <f t="shared" si="10"/>
        <v>0</v>
      </c>
    </row>
    <row r="25" spans="2:48" s="930" customFormat="1" ht="15.5">
      <c r="B25" s="929">
        <v>12</v>
      </c>
      <c r="C25" s="937" t="s">
        <v>548</v>
      </c>
      <c r="D25" s="936" t="s">
        <v>548</v>
      </c>
      <c r="E25" s="935" t="s">
        <v>548</v>
      </c>
      <c r="F25" s="933"/>
      <c r="G25" s="936" t="s">
        <v>548</v>
      </c>
      <c r="H25" s="935" t="s">
        <v>548</v>
      </c>
      <c r="I25" s="933"/>
      <c r="J25" s="936" t="s">
        <v>548</v>
      </c>
      <c r="K25" s="935" t="s">
        <v>548</v>
      </c>
      <c r="L25" s="927" t="str">
        <f>IF(D25="","",IF('8c - MSA Attribute example'!AD25="TRUE","Y","N"))</f>
        <v>Y</v>
      </c>
      <c r="M25" s="926" t="str">
        <f>IF(E25="","",IF('8c - MSA Attribute example'!AE25="TRUE","Y","N"))</f>
        <v>Y</v>
      </c>
      <c r="P25" s="917">
        <v>12</v>
      </c>
      <c r="Q25" s="916">
        <f>IF('8c - MSA Attribute example'!C25="","",IF('8c - MSA Attribute example'!C25='8c - MSA Attribute example'!$C$8,'8c - MSA Attribute example'!$B$8,'8c - MSA Attribute example'!$B$9))</f>
        <v>2</v>
      </c>
      <c r="R25" s="915">
        <f>IF('8c - MSA Attribute example'!D25="","",IF('8c - MSA Attribute example'!D25='8c - MSA Attribute example'!$C$8,'8c - MSA Attribute example'!$B$8,'8c - MSA Attribute example'!$B$9))</f>
        <v>2</v>
      </c>
      <c r="S25" s="913">
        <f>IF('8c - MSA Attribute example'!E25="","",IF('8c - MSA Attribute example'!E25='8c - MSA Attribute example'!$C$8,'8c - MSA Attribute example'!$B$8,'8c - MSA Attribute example'!$B$9))</f>
        <v>2</v>
      </c>
      <c r="T25" s="915">
        <f t="shared" si="0"/>
        <v>1</v>
      </c>
      <c r="U25" s="913">
        <f>IF('8c - MSA Attribute example'!$C25="","",IF(AK25="TRUE",1,0))</f>
        <v>1</v>
      </c>
      <c r="V25" s="915">
        <f>IF('8c - MSA Attribute example'!H25="","",IF('8c - MSA Attribute example'!G25='8c - MSA Attribute example'!$C$8,'8c - MSA Attribute example'!$B$8,'8c - MSA Attribute example'!$B$9))</f>
        <v>2</v>
      </c>
      <c r="W25" s="913">
        <f>IF('8c - MSA Attribute example'!G25="","",IF('8c - MSA Attribute example'!H25='8c - MSA Attribute example'!$C$8,'8c - MSA Attribute example'!$B$8,'8c - MSA Attribute example'!$B$9))</f>
        <v>2</v>
      </c>
      <c r="X25" s="915">
        <f t="shared" si="1"/>
        <v>1</v>
      </c>
      <c r="Y25" s="913">
        <f>IF('8c - MSA Attribute example'!$C25="","",IF(AL25="TRUE",1,0))</f>
        <v>1</v>
      </c>
      <c r="Z25" s="915">
        <f>IF('8c - MSA Attribute example'!K25="","",IF('8c - MSA Attribute example'!J25='8c - MSA Attribute example'!$C$8,'8c - MSA Attribute example'!$B$8,'8c - MSA Attribute example'!$B$9))</f>
        <v>2</v>
      </c>
      <c r="AA25" s="915">
        <f>IF('8c - MSA Attribute example'!J25="","",IF('8c - MSA Attribute example'!K25='8c - MSA Attribute example'!$C$8,'8c - MSA Attribute example'!$B$8,'8c - MSA Attribute example'!$B$9))</f>
        <v>2</v>
      </c>
      <c r="AB25" s="915">
        <f t="shared" si="2"/>
        <v>1</v>
      </c>
      <c r="AC25" s="913">
        <f>IF('8c - MSA Attribute example'!$C25="","",IF(AM25="TRUE",1,0))</f>
        <v>1</v>
      </c>
      <c r="AD25" s="912" t="str">
        <f>IF('8c - MSA Attribute example'!G25="","",IF(Z25="",AG25,AH25))</f>
        <v>TRUE</v>
      </c>
      <c r="AE25" s="912" t="str">
        <f>IF('8c - MSA Attribute example'!G25="","",IF(Z25="",AI25,AJ25))</f>
        <v>TRUE</v>
      </c>
      <c r="AF25" s="884"/>
      <c r="AG25" s="910" t="str">
        <f>IF('8c - MSA Attribute example'!G25="","",IF($R25+$S25+$V25+$W25=4,"TRUE",IF($R25+$S25+$V25+$W25=8,"TRUE","FALSE")))</f>
        <v>TRUE</v>
      </c>
      <c r="AH25" s="910" t="str">
        <f>IF('8c - MSA Attribute example'!J25="","",IF($R25+$S25+$V25+$W25+$Z25+$AA25=6,"TRUE",IF($R25+$S25+$V25+$W25+$Z25+$AA25=12,"TRUE","FALSE")))</f>
        <v>TRUE</v>
      </c>
      <c r="AI25" s="910" t="str">
        <f>IF('8c - MSA Attribute example'!G25="","",IF($R25+$S25+$V25+$W25+$Q25=5,"TRUE",IF($R25+$S25+$V25+$W25+$Q25=10,"TRUE","FALSE")))</f>
        <v>TRUE</v>
      </c>
      <c r="AJ25" s="910" t="str">
        <f>IF('8c - MSA Attribute example'!J25="","",IF($R25+$S25+$V25+$W25+$Z25+$AA25+$Q25=7,"TRUE",IF($R25+$S25+$V25+$W25+$Z25+$AA25+$Q25=14,"TRUE","FALSE")))</f>
        <v>TRUE</v>
      </c>
      <c r="AK25" s="909" t="str">
        <f>IF('8c - MSA Attribute example'!C25="","",IF('8c - MSA Attribute example'!Q25+'8c - MSA Attribute example'!R25+'8c - MSA Attribute example'!S25=3, "TRUE",IF('8c - MSA Attribute example'!Q25+'8c - MSA Attribute example'!R25+'8c - MSA Attribute example'!S25=6,"TRUE","FALSE")))</f>
        <v>TRUE</v>
      </c>
      <c r="AL25" s="909" t="str">
        <f>IF('8c - MSA Attribute example'!$C25="","",IF($Q25+V25+W25=3, "TRUE",IF($Q25+V25+W25=6,"TRUE","FALSE")))</f>
        <v>TRUE</v>
      </c>
      <c r="AM25" s="908" t="str">
        <f>IF('8c - MSA Attribute example'!J25="","",IF('8c - MSA Attribute example'!$C25="","",IF($Q25+Z25+AA25=3, "TRUE",IF($Q25+Z25+AA25=6,"TRUE","FALSE"))))</f>
        <v>TRUE</v>
      </c>
      <c r="AN25" s="907">
        <f t="shared" si="3"/>
        <v>0</v>
      </c>
      <c r="AO25" s="907">
        <f t="shared" si="4"/>
        <v>0</v>
      </c>
      <c r="AP25" s="907">
        <f t="shared" si="5"/>
        <v>0</v>
      </c>
      <c r="AQ25" s="907">
        <f t="shared" si="6"/>
        <v>0</v>
      </c>
      <c r="AR25" s="907">
        <f t="shared" si="7"/>
        <v>0</v>
      </c>
      <c r="AS25" s="907">
        <f t="shared" si="11"/>
        <v>0</v>
      </c>
      <c r="AT25" s="907">
        <f t="shared" si="8"/>
        <v>0</v>
      </c>
      <c r="AU25" s="907">
        <f t="shared" si="9"/>
        <v>0</v>
      </c>
      <c r="AV25" s="907">
        <f t="shared" si="10"/>
        <v>0</v>
      </c>
    </row>
    <row r="26" spans="2:48" s="930" customFormat="1" ht="15.5">
      <c r="B26" s="929">
        <v>13</v>
      </c>
      <c r="C26" s="937" t="s">
        <v>548</v>
      </c>
      <c r="D26" s="936" t="s">
        <v>548</v>
      </c>
      <c r="E26" s="935" t="s">
        <v>548</v>
      </c>
      <c r="F26" s="933"/>
      <c r="G26" s="936" t="s">
        <v>548</v>
      </c>
      <c r="H26" s="935" t="s">
        <v>548</v>
      </c>
      <c r="I26" s="933"/>
      <c r="J26" s="936" t="s">
        <v>548</v>
      </c>
      <c r="K26" s="935" t="s">
        <v>548</v>
      </c>
      <c r="L26" s="927" t="str">
        <f>IF(D26="","",IF('8c - MSA Attribute example'!AD26="TRUE","Y","N"))</f>
        <v>Y</v>
      </c>
      <c r="M26" s="926" t="str">
        <f>IF(E26="","",IF('8c - MSA Attribute example'!AE26="TRUE","Y","N"))</f>
        <v>Y</v>
      </c>
      <c r="P26" s="917">
        <v>13</v>
      </c>
      <c r="Q26" s="916">
        <f>IF('8c - MSA Attribute example'!C26="","",IF('8c - MSA Attribute example'!C26='8c - MSA Attribute example'!$C$8,'8c - MSA Attribute example'!$B$8,'8c - MSA Attribute example'!$B$9))</f>
        <v>2</v>
      </c>
      <c r="R26" s="915">
        <f>IF('8c - MSA Attribute example'!D26="","",IF('8c - MSA Attribute example'!D26='8c - MSA Attribute example'!$C$8,'8c - MSA Attribute example'!$B$8,'8c - MSA Attribute example'!$B$9))</f>
        <v>2</v>
      </c>
      <c r="S26" s="913">
        <f>IF('8c - MSA Attribute example'!E26="","",IF('8c - MSA Attribute example'!E26='8c - MSA Attribute example'!$C$8,'8c - MSA Attribute example'!$B$8,'8c - MSA Attribute example'!$B$9))</f>
        <v>2</v>
      </c>
      <c r="T26" s="915">
        <f t="shared" si="0"/>
        <v>1</v>
      </c>
      <c r="U26" s="913">
        <f>IF('8c - MSA Attribute example'!$C26="","",IF(AK26="TRUE",1,0))</f>
        <v>1</v>
      </c>
      <c r="V26" s="915">
        <f>IF('8c - MSA Attribute example'!H26="","",IF('8c - MSA Attribute example'!G26='8c - MSA Attribute example'!$C$8,'8c - MSA Attribute example'!$B$8,'8c - MSA Attribute example'!$B$9))</f>
        <v>2</v>
      </c>
      <c r="W26" s="913">
        <f>IF('8c - MSA Attribute example'!G26="","",IF('8c - MSA Attribute example'!H26='8c - MSA Attribute example'!$C$8,'8c - MSA Attribute example'!$B$8,'8c - MSA Attribute example'!$B$9))</f>
        <v>2</v>
      </c>
      <c r="X26" s="915">
        <f t="shared" si="1"/>
        <v>1</v>
      </c>
      <c r="Y26" s="913">
        <f>IF('8c - MSA Attribute example'!$C26="","",IF(AL26="TRUE",1,0))</f>
        <v>1</v>
      </c>
      <c r="Z26" s="915">
        <f>IF('8c - MSA Attribute example'!K26="","",IF('8c - MSA Attribute example'!J26='8c - MSA Attribute example'!$C$8,'8c - MSA Attribute example'!$B$8,'8c - MSA Attribute example'!$B$9))</f>
        <v>2</v>
      </c>
      <c r="AA26" s="915">
        <f>IF('8c - MSA Attribute example'!J26="","",IF('8c - MSA Attribute example'!K26='8c - MSA Attribute example'!$C$8,'8c - MSA Attribute example'!$B$8,'8c - MSA Attribute example'!$B$9))</f>
        <v>2</v>
      </c>
      <c r="AB26" s="915">
        <f t="shared" si="2"/>
        <v>1</v>
      </c>
      <c r="AC26" s="913">
        <f>IF('8c - MSA Attribute example'!$C26="","",IF(AM26="TRUE",1,0))</f>
        <v>1</v>
      </c>
      <c r="AD26" s="912" t="str">
        <f>IF('8c - MSA Attribute example'!G26="","",IF(Z26="",AG26,AH26))</f>
        <v>TRUE</v>
      </c>
      <c r="AE26" s="912" t="str">
        <f>IF('8c - MSA Attribute example'!G26="","",IF(Z26="",AI26,AJ26))</f>
        <v>TRUE</v>
      </c>
      <c r="AF26" s="884"/>
      <c r="AG26" s="910" t="str">
        <f>IF('8c - MSA Attribute example'!G26="","",IF($R26+$S26+$V26+$W26=4,"TRUE",IF($R26+$S26+$V26+$W26=8,"TRUE","FALSE")))</f>
        <v>TRUE</v>
      </c>
      <c r="AH26" s="910" t="str">
        <f>IF('8c - MSA Attribute example'!J26="","",IF($R26+$S26+$V26+$W26+$Z26+$AA26=6,"TRUE",IF($R26+$S26+$V26+$W26+$Z26+$AA26=12,"TRUE","FALSE")))</f>
        <v>TRUE</v>
      </c>
      <c r="AI26" s="910" t="str">
        <f>IF('8c - MSA Attribute example'!G26="","",IF($R26+$S26+$V26+$W26+$Q26=5,"TRUE",IF($R26+$S26+$V26+$W26+$Q26=10,"TRUE","FALSE")))</f>
        <v>TRUE</v>
      </c>
      <c r="AJ26" s="910" t="str">
        <f>IF('8c - MSA Attribute example'!J26="","",IF($R26+$S26+$V26+$W26+$Z26+$AA26+$Q26=7,"TRUE",IF($R26+$S26+$V26+$W26+$Z26+$AA26+$Q26=14,"TRUE","FALSE")))</f>
        <v>TRUE</v>
      </c>
      <c r="AK26" s="909" t="str">
        <f>IF('8c - MSA Attribute example'!C26="","",IF('8c - MSA Attribute example'!Q26+'8c - MSA Attribute example'!R26+'8c - MSA Attribute example'!S26=3, "TRUE",IF('8c - MSA Attribute example'!Q26+'8c - MSA Attribute example'!R26+'8c - MSA Attribute example'!S26=6,"TRUE","FALSE")))</f>
        <v>TRUE</v>
      </c>
      <c r="AL26" s="909" t="str">
        <f>IF('8c - MSA Attribute example'!$C26="","",IF($Q26+V26+W26=3, "TRUE",IF($Q26+V26+W26=6,"TRUE","FALSE")))</f>
        <v>TRUE</v>
      </c>
      <c r="AM26" s="908" t="str">
        <f>IF('8c - MSA Attribute example'!J26="","",IF('8c - MSA Attribute example'!$C26="","",IF($Q26+Z26+AA26=3, "TRUE",IF($Q26+Z26+AA26=6,"TRUE","FALSE"))))</f>
        <v>TRUE</v>
      </c>
      <c r="AN26" s="907">
        <f t="shared" si="3"/>
        <v>0</v>
      </c>
      <c r="AO26" s="907">
        <f t="shared" si="4"/>
        <v>0</v>
      </c>
      <c r="AP26" s="907">
        <f t="shared" si="5"/>
        <v>0</v>
      </c>
      <c r="AQ26" s="907">
        <f t="shared" si="6"/>
        <v>0</v>
      </c>
      <c r="AR26" s="907">
        <f t="shared" si="7"/>
        <v>0</v>
      </c>
      <c r="AS26" s="907">
        <f t="shared" si="11"/>
        <v>0</v>
      </c>
      <c r="AT26" s="907">
        <f t="shared" si="8"/>
        <v>0</v>
      </c>
      <c r="AU26" s="907">
        <f t="shared" si="9"/>
        <v>0</v>
      </c>
      <c r="AV26" s="907">
        <f t="shared" si="10"/>
        <v>0</v>
      </c>
    </row>
    <row r="27" spans="2:48" s="930" customFormat="1" ht="15.5">
      <c r="B27" s="929">
        <v>14</v>
      </c>
      <c r="C27" s="937" t="s">
        <v>548</v>
      </c>
      <c r="D27" s="936" t="s">
        <v>548</v>
      </c>
      <c r="E27" s="935" t="s">
        <v>548</v>
      </c>
      <c r="F27" s="933"/>
      <c r="G27" s="936" t="s">
        <v>548</v>
      </c>
      <c r="H27" s="935" t="s">
        <v>26</v>
      </c>
      <c r="I27" s="933"/>
      <c r="J27" s="936" t="s">
        <v>548</v>
      </c>
      <c r="K27" s="935" t="s">
        <v>548</v>
      </c>
      <c r="L27" s="927" t="str">
        <f>IF(D27="","",IF('8c - MSA Attribute example'!AD27="TRUE","Y","N"))</f>
        <v>N</v>
      </c>
      <c r="M27" s="926" t="str">
        <f>IF(E27="","",IF('8c - MSA Attribute example'!AE27="TRUE","Y","N"))</f>
        <v>N</v>
      </c>
      <c r="P27" s="917">
        <v>14</v>
      </c>
      <c r="Q27" s="916">
        <f>IF('8c - MSA Attribute example'!C27="","",IF('8c - MSA Attribute example'!C27='8c - MSA Attribute example'!$C$8,'8c - MSA Attribute example'!$B$8,'8c - MSA Attribute example'!$B$9))</f>
        <v>2</v>
      </c>
      <c r="R27" s="915">
        <f>IF('8c - MSA Attribute example'!D27="","",IF('8c - MSA Attribute example'!D27='8c - MSA Attribute example'!$C$8,'8c - MSA Attribute example'!$B$8,'8c - MSA Attribute example'!$B$9))</f>
        <v>2</v>
      </c>
      <c r="S27" s="913">
        <f>IF('8c - MSA Attribute example'!E27="","",IF('8c - MSA Attribute example'!E27='8c - MSA Attribute example'!$C$8,'8c - MSA Attribute example'!$B$8,'8c - MSA Attribute example'!$B$9))</f>
        <v>2</v>
      </c>
      <c r="T27" s="915">
        <f t="shared" si="0"/>
        <v>1</v>
      </c>
      <c r="U27" s="913">
        <f>IF('8c - MSA Attribute example'!$C27="","",IF(AK27="TRUE",1,0))</f>
        <v>1</v>
      </c>
      <c r="V27" s="915">
        <f>IF('8c - MSA Attribute example'!H27="","",IF('8c - MSA Attribute example'!G27='8c - MSA Attribute example'!$C$8,'8c - MSA Attribute example'!$B$8,'8c - MSA Attribute example'!$B$9))</f>
        <v>2</v>
      </c>
      <c r="W27" s="913">
        <f>IF('8c - MSA Attribute example'!G27="","",IF('8c - MSA Attribute example'!H27='8c - MSA Attribute example'!$C$8,'8c - MSA Attribute example'!$B$8,'8c - MSA Attribute example'!$B$9))</f>
        <v>1</v>
      </c>
      <c r="X27" s="915">
        <f t="shared" si="1"/>
        <v>0</v>
      </c>
      <c r="Y27" s="913">
        <f>IF('8c - MSA Attribute example'!$C27="","",IF(AL27="TRUE",1,0))</f>
        <v>0</v>
      </c>
      <c r="Z27" s="915">
        <f>IF('8c - MSA Attribute example'!K27="","",IF('8c - MSA Attribute example'!J27='8c - MSA Attribute example'!$C$8,'8c - MSA Attribute example'!$B$8,'8c - MSA Attribute example'!$B$9))</f>
        <v>2</v>
      </c>
      <c r="AA27" s="915">
        <f>IF('8c - MSA Attribute example'!J27="","",IF('8c - MSA Attribute example'!K27='8c - MSA Attribute example'!$C$8,'8c - MSA Attribute example'!$B$8,'8c - MSA Attribute example'!$B$9))</f>
        <v>2</v>
      </c>
      <c r="AB27" s="915">
        <f t="shared" si="2"/>
        <v>1</v>
      </c>
      <c r="AC27" s="913">
        <f>IF('8c - MSA Attribute example'!$C27="","",IF(AM27="TRUE",1,0))</f>
        <v>1</v>
      </c>
      <c r="AD27" s="912" t="str">
        <f>IF('8c - MSA Attribute example'!G27="","",IF(Z27="",AG27,AH27))</f>
        <v>FALSE</v>
      </c>
      <c r="AE27" s="912" t="str">
        <f>IF('8c - MSA Attribute example'!G27="","",IF(Z27="",AI27,AJ27))</f>
        <v>FALSE</v>
      </c>
      <c r="AF27" s="884"/>
      <c r="AG27" s="910" t="str">
        <f>IF('8c - MSA Attribute example'!G27="","",IF($R27+$S27+$V27+$W27=4,"TRUE",IF($R27+$S27+$V27+$W27=8,"TRUE","FALSE")))</f>
        <v>FALSE</v>
      </c>
      <c r="AH27" s="910" t="str">
        <f>IF('8c - MSA Attribute example'!J27="","",IF($R27+$S27+$V27+$W27+$Z27+$AA27=6,"TRUE",IF($R27+$S27+$V27+$W27+$Z27+$AA27=12,"TRUE","FALSE")))</f>
        <v>FALSE</v>
      </c>
      <c r="AI27" s="910" t="str">
        <f>IF('8c - MSA Attribute example'!G27="","",IF($R27+$S27+$V27+$W27+$Q27=5,"TRUE",IF($R27+$S27+$V27+$W27+$Q27=10,"TRUE","FALSE")))</f>
        <v>FALSE</v>
      </c>
      <c r="AJ27" s="910" t="str">
        <f>IF('8c - MSA Attribute example'!J27="","",IF($R27+$S27+$V27+$W27+$Z27+$AA27+$Q27=7,"TRUE",IF($R27+$S27+$V27+$W27+$Z27+$AA27+$Q27=14,"TRUE","FALSE")))</f>
        <v>FALSE</v>
      </c>
      <c r="AK27" s="909" t="str">
        <f>IF('8c - MSA Attribute example'!C27="","",IF('8c - MSA Attribute example'!Q27+'8c - MSA Attribute example'!R27+'8c - MSA Attribute example'!S27=3, "TRUE",IF('8c - MSA Attribute example'!Q27+'8c - MSA Attribute example'!R27+'8c - MSA Attribute example'!S27=6,"TRUE","FALSE")))</f>
        <v>TRUE</v>
      </c>
      <c r="AL27" s="909" t="str">
        <f>IF('8c - MSA Attribute example'!$C27="","",IF($Q27+V27+W27=3, "TRUE",IF($Q27+V27+W27=6,"TRUE","FALSE")))</f>
        <v>FALSE</v>
      </c>
      <c r="AM27" s="908" t="str">
        <f>IF('8c - MSA Attribute example'!J27="","",IF('8c - MSA Attribute example'!$C27="","",IF($Q27+Z27+AA27=3, "TRUE",IF($Q27+Z27+AA27=6,"TRUE","FALSE"))))</f>
        <v>TRUE</v>
      </c>
      <c r="AN27" s="907">
        <f t="shared" si="3"/>
        <v>0</v>
      </c>
      <c r="AO27" s="907">
        <f t="shared" si="4"/>
        <v>0</v>
      </c>
      <c r="AP27" s="907">
        <f t="shared" si="5"/>
        <v>0</v>
      </c>
      <c r="AQ27" s="907">
        <f t="shared" si="6"/>
        <v>0</v>
      </c>
      <c r="AR27" s="907">
        <f t="shared" si="7"/>
        <v>0</v>
      </c>
      <c r="AS27" s="907">
        <f t="shared" si="11"/>
        <v>1</v>
      </c>
      <c r="AT27" s="907">
        <f t="shared" si="8"/>
        <v>0</v>
      </c>
      <c r="AU27" s="907">
        <f t="shared" si="9"/>
        <v>0</v>
      </c>
      <c r="AV27" s="907">
        <f t="shared" si="10"/>
        <v>0</v>
      </c>
    </row>
    <row r="28" spans="2:48" s="930" customFormat="1" ht="15.5">
      <c r="B28" s="929">
        <v>15</v>
      </c>
      <c r="C28" s="934" t="s">
        <v>548</v>
      </c>
      <c r="D28" s="921" t="s">
        <v>548</v>
      </c>
      <c r="E28" s="920" t="s">
        <v>548</v>
      </c>
      <c r="F28" s="933"/>
      <c r="G28" s="921" t="s">
        <v>548</v>
      </c>
      <c r="H28" s="920" t="s">
        <v>548</v>
      </c>
      <c r="I28" s="933"/>
      <c r="J28" s="921" t="s">
        <v>548</v>
      </c>
      <c r="K28" s="920" t="s">
        <v>548</v>
      </c>
      <c r="L28" s="927" t="str">
        <f>IF(D28="","",IF('8c - MSA Attribute example'!AD28="TRUE","Y","N"))</f>
        <v>Y</v>
      </c>
      <c r="M28" s="926" t="str">
        <f>IF(E28="","",IF('8c - MSA Attribute example'!AE28="TRUE","Y","N"))</f>
        <v>Y</v>
      </c>
      <c r="P28" s="917">
        <v>15</v>
      </c>
      <c r="Q28" s="916">
        <f>IF('8c - MSA Attribute example'!C28="","",IF('8c - MSA Attribute example'!C28='8c - MSA Attribute example'!$C$8,'8c - MSA Attribute example'!$B$8,'8c - MSA Attribute example'!$B$9))</f>
        <v>2</v>
      </c>
      <c r="R28" s="915">
        <f>IF('8c - MSA Attribute example'!D28="","",IF('8c - MSA Attribute example'!D28='8c - MSA Attribute example'!$C$8,'8c - MSA Attribute example'!$B$8,'8c - MSA Attribute example'!$B$9))</f>
        <v>2</v>
      </c>
      <c r="S28" s="913">
        <f>IF('8c - MSA Attribute example'!E28="","",IF('8c - MSA Attribute example'!E28='8c - MSA Attribute example'!$C$8,'8c - MSA Attribute example'!$B$8,'8c - MSA Attribute example'!$B$9))</f>
        <v>2</v>
      </c>
      <c r="T28" s="915">
        <f t="shared" si="0"/>
        <v>1</v>
      </c>
      <c r="U28" s="913">
        <f>IF('8c - MSA Attribute example'!$C28="","",IF(AK28="TRUE",1,0))</f>
        <v>1</v>
      </c>
      <c r="V28" s="915">
        <f>IF('8c - MSA Attribute example'!H28="","",IF('8c - MSA Attribute example'!G28='8c - MSA Attribute example'!$C$8,'8c - MSA Attribute example'!$B$8,'8c - MSA Attribute example'!$B$9))</f>
        <v>2</v>
      </c>
      <c r="W28" s="913">
        <f>IF('8c - MSA Attribute example'!G28="","",IF('8c - MSA Attribute example'!H28='8c - MSA Attribute example'!$C$8,'8c - MSA Attribute example'!$B$8,'8c - MSA Attribute example'!$B$9))</f>
        <v>2</v>
      </c>
      <c r="X28" s="915">
        <f t="shared" si="1"/>
        <v>1</v>
      </c>
      <c r="Y28" s="913">
        <f>IF('8c - MSA Attribute example'!$C28="","",IF(AL28="TRUE",1,0))</f>
        <v>1</v>
      </c>
      <c r="Z28" s="915">
        <f>IF('8c - MSA Attribute example'!K28="","",IF('8c - MSA Attribute example'!J28='8c - MSA Attribute example'!$C$8,'8c - MSA Attribute example'!$B$8,'8c - MSA Attribute example'!$B$9))</f>
        <v>2</v>
      </c>
      <c r="AA28" s="915">
        <f>IF('8c - MSA Attribute example'!J28="","",IF('8c - MSA Attribute example'!K28='8c - MSA Attribute example'!$C$8,'8c - MSA Attribute example'!$B$8,'8c - MSA Attribute example'!$B$9))</f>
        <v>2</v>
      </c>
      <c r="AB28" s="915">
        <f t="shared" si="2"/>
        <v>1</v>
      </c>
      <c r="AC28" s="913">
        <f>IF('8c - MSA Attribute example'!$C28="","",IF(AM28="TRUE",1,0))</f>
        <v>1</v>
      </c>
      <c r="AD28" s="912" t="str">
        <f>IF('8c - MSA Attribute example'!G28="","",IF(Z28="",AG28,AH28))</f>
        <v>TRUE</v>
      </c>
      <c r="AE28" s="912" t="str">
        <f>IF('8c - MSA Attribute example'!G28="","",IF(Z28="",AI28,AJ28))</f>
        <v>TRUE</v>
      </c>
      <c r="AF28" s="884"/>
      <c r="AG28" s="910" t="str">
        <f>IF('8c - MSA Attribute example'!G28="","",IF($R28+$S28+$V28+$W28=4,"TRUE",IF($R28+$S28+$V28+$W28=8,"TRUE","FALSE")))</f>
        <v>TRUE</v>
      </c>
      <c r="AH28" s="910" t="str">
        <f>IF('8c - MSA Attribute example'!J28="","",IF($R28+$S28+$V28+$W28+$Z28+$AA28=6,"TRUE",IF($R28+$S28+$V28+$W28+$Z28+$AA28=12,"TRUE","FALSE")))</f>
        <v>TRUE</v>
      </c>
      <c r="AI28" s="910" t="str">
        <f>IF('8c - MSA Attribute example'!G28="","",IF($R28+$S28+$V28+$W28+$Q28=5,"TRUE",IF($R28+$S28+$V28+$W28+$Q28=10,"TRUE","FALSE")))</f>
        <v>TRUE</v>
      </c>
      <c r="AJ28" s="910" t="str">
        <f>IF('8c - MSA Attribute example'!J28="","",IF($R28+$S28+$V28+$W28+$Z28+$AA28+$Q28=7,"TRUE",IF($R28+$S28+$V28+$W28+$Z28+$AA28+$Q28=14,"TRUE","FALSE")))</f>
        <v>TRUE</v>
      </c>
      <c r="AK28" s="909" t="str">
        <f>IF('8c - MSA Attribute example'!C28="","",IF('8c - MSA Attribute example'!Q28+'8c - MSA Attribute example'!R28+'8c - MSA Attribute example'!S28=3, "TRUE",IF('8c - MSA Attribute example'!Q28+'8c - MSA Attribute example'!R28+'8c - MSA Attribute example'!S28=6,"TRUE","FALSE")))</f>
        <v>TRUE</v>
      </c>
      <c r="AL28" s="909" t="str">
        <f>IF('8c - MSA Attribute example'!$C28="","",IF($Q28+V28+W28=3, "TRUE",IF($Q28+V28+W28=6,"TRUE","FALSE")))</f>
        <v>TRUE</v>
      </c>
      <c r="AM28" s="908" t="str">
        <f>IF('8c - MSA Attribute example'!J28="","",IF('8c - MSA Attribute example'!$C28="","",IF($Q28+Z28+AA28=3, "TRUE",IF($Q28+Z28+AA28=6,"TRUE","FALSE"))))</f>
        <v>TRUE</v>
      </c>
      <c r="AN28" s="907">
        <f t="shared" si="3"/>
        <v>0</v>
      </c>
      <c r="AO28" s="907">
        <f t="shared" si="4"/>
        <v>0</v>
      </c>
      <c r="AP28" s="907">
        <f t="shared" si="5"/>
        <v>0</v>
      </c>
      <c r="AQ28" s="907">
        <f t="shared" si="6"/>
        <v>0</v>
      </c>
      <c r="AR28" s="907">
        <f t="shared" si="7"/>
        <v>0</v>
      </c>
      <c r="AS28" s="907">
        <f t="shared" si="11"/>
        <v>0</v>
      </c>
      <c r="AT28" s="907">
        <f t="shared" si="8"/>
        <v>0</v>
      </c>
      <c r="AU28" s="907">
        <f t="shared" si="9"/>
        <v>0</v>
      </c>
      <c r="AV28" s="907">
        <f t="shared" si="10"/>
        <v>0</v>
      </c>
    </row>
    <row r="29" spans="2:48" s="930" customFormat="1" ht="15.5">
      <c r="B29" s="929">
        <v>16</v>
      </c>
      <c r="C29" s="934" t="s">
        <v>26</v>
      </c>
      <c r="D29" s="921" t="s">
        <v>26</v>
      </c>
      <c r="E29" s="920" t="s">
        <v>26</v>
      </c>
      <c r="F29" s="933"/>
      <c r="G29" s="921" t="s">
        <v>26</v>
      </c>
      <c r="H29" s="920" t="s">
        <v>26</v>
      </c>
      <c r="I29" s="933"/>
      <c r="J29" s="921" t="s">
        <v>26</v>
      </c>
      <c r="K29" s="920" t="s">
        <v>26</v>
      </c>
      <c r="L29" s="927" t="str">
        <f>IF(D29="","",IF('8c - MSA Attribute example'!AD29="TRUE","Y","N"))</f>
        <v>Y</v>
      </c>
      <c r="M29" s="926" t="str">
        <f>IF(E29="","",IF('8c - MSA Attribute example'!AE29="TRUE","Y","N"))</f>
        <v>Y</v>
      </c>
      <c r="P29" s="917">
        <v>16</v>
      </c>
      <c r="Q29" s="916">
        <f>IF('8c - MSA Attribute example'!C29="","",IF('8c - MSA Attribute example'!C29='8c - MSA Attribute example'!$C$8,'8c - MSA Attribute example'!$B$8,'8c - MSA Attribute example'!$B$9))</f>
        <v>1</v>
      </c>
      <c r="R29" s="915">
        <f>IF('8c - MSA Attribute example'!D29="","",IF('8c - MSA Attribute example'!D29='8c - MSA Attribute example'!$C$8,'8c - MSA Attribute example'!$B$8,'8c - MSA Attribute example'!$B$9))</f>
        <v>1</v>
      </c>
      <c r="S29" s="913">
        <f>IF('8c - MSA Attribute example'!E29="","",IF('8c - MSA Attribute example'!E29='8c - MSA Attribute example'!$C$8,'8c - MSA Attribute example'!$B$8,'8c - MSA Attribute example'!$B$9))</f>
        <v>1</v>
      </c>
      <c r="T29" s="915">
        <f t="shared" si="0"/>
        <v>1</v>
      </c>
      <c r="U29" s="913">
        <f>IF('8c - MSA Attribute example'!$C29="","",IF(AK29="TRUE",1,0))</f>
        <v>1</v>
      </c>
      <c r="V29" s="915">
        <f>IF('8c - MSA Attribute example'!H29="","",IF('8c - MSA Attribute example'!G29='8c - MSA Attribute example'!$C$8,'8c - MSA Attribute example'!$B$8,'8c - MSA Attribute example'!$B$9))</f>
        <v>1</v>
      </c>
      <c r="W29" s="913">
        <f>IF('8c - MSA Attribute example'!G29="","",IF('8c - MSA Attribute example'!H29='8c - MSA Attribute example'!$C$8,'8c - MSA Attribute example'!$B$8,'8c - MSA Attribute example'!$B$9))</f>
        <v>1</v>
      </c>
      <c r="X29" s="915">
        <f t="shared" si="1"/>
        <v>1</v>
      </c>
      <c r="Y29" s="913">
        <f>IF('8c - MSA Attribute example'!$C29="","",IF(AL29="TRUE",1,0))</f>
        <v>1</v>
      </c>
      <c r="Z29" s="915">
        <f>IF('8c - MSA Attribute example'!K29="","",IF('8c - MSA Attribute example'!J29='8c - MSA Attribute example'!$C$8,'8c - MSA Attribute example'!$B$8,'8c - MSA Attribute example'!$B$9))</f>
        <v>1</v>
      </c>
      <c r="AA29" s="915">
        <f>IF('8c - MSA Attribute example'!J29="","",IF('8c - MSA Attribute example'!K29='8c - MSA Attribute example'!$C$8,'8c - MSA Attribute example'!$B$8,'8c - MSA Attribute example'!$B$9))</f>
        <v>1</v>
      </c>
      <c r="AB29" s="915">
        <f t="shared" si="2"/>
        <v>1</v>
      </c>
      <c r="AC29" s="913">
        <f>IF('8c - MSA Attribute example'!$C29="","",IF(AM29="TRUE",1,0))</f>
        <v>1</v>
      </c>
      <c r="AD29" s="912" t="str">
        <f>IF('8c - MSA Attribute example'!G29="","",IF(Z29="",AG29,AH29))</f>
        <v>TRUE</v>
      </c>
      <c r="AE29" s="912" t="str">
        <f>IF('8c - MSA Attribute example'!G29="","",IF(Z29="",AI29,AJ29))</f>
        <v>TRUE</v>
      </c>
      <c r="AF29" s="884"/>
      <c r="AG29" s="910" t="str">
        <f>IF('8c - MSA Attribute example'!G29="","",IF($R29+$S29+$V29+$W29=4,"TRUE",IF($R29+$S29+$V29+$W29=8,"TRUE","FALSE")))</f>
        <v>TRUE</v>
      </c>
      <c r="AH29" s="910" t="str">
        <f>IF('8c - MSA Attribute example'!J29="","",IF($R29+$S29+$V29+$W29+$Z29+$AA29=6,"TRUE",IF($R29+$S29+$V29+$W29+$Z29+$AA29=12,"TRUE","FALSE")))</f>
        <v>TRUE</v>
      </c>
      <c r="AI29" s="910" t="str">
        <f>IF('8c - MSA Attribute example'!G29="","",IF($R29+$S29+$V29+$W29+$Q29=5,"TRUE",IF($R29+$S29+$V29+$W29+$Q29=10,"TRUE","FALSE")))</f>
        <v>TRUE</v>
      </c>
      <c r="AJ29" s="910" t="str">
        <f>IF('8c - MSA Attribute example'!J29="","",IF($R29+$S29+$V29+$W29+$Z29+$AA29+$Q29=7,"TRUE",IF($R29+$S29+$V29+$W29+$Z29+$AA29+$Q29=14,"TRUE","FALSE")))</f>
        <v>TRUE</v>
      </c>
      <c r="AK29" s="909" t="str">
        <f>IF('8c - MSA Attribute example'!C29="","",IF('8c - MSA Attribute example'!Q29+'8c - MSA Attribute example'!R29+'8c - MSA Attribute example'!S29=3, "TRUE",IF('8c - MSA Attribute example'!Q29+'8c - MSA Attribute example'!R29+'8c - MSA Attribute example'!S29=6,"TRUE","FALSE")))</f>
        <v>TRUE</v>
      </c>
      <c r="AL29" s="909" t="str">
        <f>IF('8c - MSA Attribute example'!$C29="","",IF($Q29+V29+W29=3, "TRUE",IF($Q29+V29+W29=6,"TRUE","FALSE")))</f>
        <v>TRUE</v>
      </c>
      <c r="AM29" s="908" t="str">
        <f>IF('8c - MSA Attribute example'!J29="","",IF('8c - MSA Attribute example'!$C29="","",IF($Q29+Z29+AA29=3, "TRUE",IF($Q29+Z29+AA29=6,"TRUE","FALSE"))))</f>
        <v>TRUE</v>
      </c>
      <c r="AN29" s="907">
        <f t="shared" si="3"/>
        <v>0</v>
      </c>
      <c r="AO29" s="907">
        <f t="shared" si="4"/>
        <v>0</v>
      </c>
      <c r="AP29" s="907">
        <f t="shared" si="5"/>
        <v>0</v>
      </c>
      <c r="AQ29" s="907">
        <f t="shared" si="6"/>
        <v>0</v>
      </c>
      <c r="AR29" s="907">
        <f t="shared" si="7"/>
        <v>0</v>
      </c>
      <c r="AS29" s="907">
        <f t="shared" si="11"/>
        <v>0</v>
      </c>
      <c r="AT29" s="907">
        <f t="shared" si="8"/>
        <v>0</v>
      </c>
      <c r="AU29" s="907">
        <f t="shared" si="9"/>
        <v>0</v>
      </c>
      <c r="AV29" s="907">
        <f t="shared" si="10"/>
        <v>0</v>
      </c>
    </row>
    <row r="30" spans="2:48" s="930" customFormat="1" ht="15.5">
      <c r="B30" s="929">
        <v>17</v>
      </c>
      <c r="C30" s="924" t="s">
        <v>26</v>
      </c>
      <c r="D30" s="923" t="s">
        <v>26</v>
      </c>
      <c r="E30" s="920" t="s">
        <v>26</v>
      </c>
      <c r="F30" s="933"/>
      <c r="G30" s="921" t="s">
        <v>26</v>
      </c>
      <c r="H30" s="920" t="s">
        <v>26</v>
      </c>
      <c r="I30" s="933"/>
      <c r="J30" s="921" t="s">
        <v>26</v>
      </c>
      <c r="K30" s="920" t="s">
        <v>26</v>
      </c>
      <c r="L30" s="927" t="str">
        <f>IF(D30="","",IF('8c - MSA Attribute example'!AD30="TRUE","Y","N"))</f>
        <v>Y</v>
      </c>
      <c r="M30" s="926" t="str">
        <f>IF(E30="","",IF('8c - MSA Attribute example'!AE30="TRUE","Y","N"))</f>
        <v>Y</v>
      </c>
      <c r="P30" s="917">
        <v>17</v>
      </c>
      <c r="Q30" s="916">
        <f>IF('8c - MSA Attribute example'!C30="","",IF('8c - MSA Attribute example'!C30='8c - MSA Attribute example'!$C$8,'8c - MSA Attribute example'!$B$8,'8c - MSA Attribute example'!$B$9))</f>
        <v>1</v>
      </c>
      <c r="R30" s="915">
        <f>IF('8c - MSA Attribute example'!D30="","",IF('8c - MSA Attribute example'!D30='8c - MSA Attribute example'!$C$8,'8c - MSA Attribute example'!$B$8,'8c - MSA Attribute example'!$B$9))</f>
        <v>1</v>
      </c>
      <c r="S30" s="913">
        <f>IF('8c - MSA Attribute example'!E30="","",IF('8c - MSA Attribute example'!E30='8c - MSA Attribute example'!$C$8,'8c - MSA Attribute example'!$B$8,'8c - MSA Attribute example'!$B$9))</f>
        <v>1</v>
      </c>
      <c r="T30" s="915">
        <f t="shared" si="0"/>
        <v>1</v>
      </c>
      <c r="U30" s="913">
        <f>IF('8c - MSA Attribute example'!$C30="","",IF(AK30="TRUE",1,0))</f>
        <v>1</v>
      </c>
      <c r="V30" s="915">
        <f>IF('8c - MSA Attribute example'!H30="","",IF('8c - MSA Attribute example'!G30='8c - MSA Attribute example'!$C$8,'8c - MSA Attribute example'!$B$8,'8c - MSA Attribute example'!$B$9))</f>
        <v>1</v>
      </c>
      <c r="W30" s="913">
        <f>IF('8c - MSA Attribute example'!G30="","",IF('8c - MSA Attribute example'!H30='8c - MSA Attribute example'!$C$8,'8c - MSA Attribute example'!$B$8,'8c - MSA Attribute example'!$B$9))</f>
        <v>1</v>
      </c>
      <c r="X30" s="915">
        <f t="shared" si="1"/>
        <v>1</v>
      </c>
      <c r="Y30" s="913">
        <f>IF('8c - MSA Attribute example'!$C30="","",IF(AL30="TRUE",1,0))</f>
        <v>1</v>
      </c>
      <c r="Z30" s="915">
        <f>IF('8c - MSA Attribute example'!K30="","",IF('8c - MSA Attribute example'!J30='8c - MSA Attribute example'!$C$8,'8c - MSA Attribute example'!$B$8,'8c - MSA Attribute example'!$B$9))</f>
        <v>1</v>
      </c>
      <c r="AA30" s="915">
        <f>IF('8c - MSA Attribute example'!J30="","",IF('8c - MSA Attribute example'!K30='8c - MSA Attribute example'!$C$8,'8c - MSA Attribute example'!$B$8,'8c - MSA Attribute example'!$B$9))</f>
        <v>1</v>
      </c>
      <c r="AB30" s="915">
        <f t="shared" si="2"/>
        <v>1</v>
      </c>
      <c r="AC30" s="913">
        <f>IF('8c - MSA Attribute example'!$C30="","",IF(AM30="TRUE",1,0))</f>
        <v>1</v>
      </c>
      <c r="AD30" s="912" t="str">
        <f>IF('8c - MSA Attribute example'!G30="","",IF(Z30="",AG30,AH30))</f>
        <v>TRUE</v>
      </c>
      <c r="AE30" s="912" t="str">
        <f>IF('8c - MSA Attribute example'!G30="","",IF(Z30="",AI30,AJ30))</f>
        <v>TRUE</v>
      </c>
      <c r="AF30" s="884"/>
      <c r="AG30" s="910" t="str">
        <f>IF('8c - MSA Attribute example'!G30="","",IF($R30+$S30+$V30+$W30=4,"TRUE",IF($R30+$S30+$V30+$W30=8,"TRUE","FALSE")))</f>
        <v>TRUE</v>
      </c>
      <c r="AH30" s="910" t="str">
        <f>IF('8c - MSA Attribute example'!J30="","",IF($R30+$S30+$V30+$W30+$Z30+$AA30=6,"TRUE",IF($R30+$S30+$V30+$W30+$Z30+$AA30=12,"TRUE","FALSE")))</f>
        <v>TRUE</v>
      </c>
      <c r="AI30" s="910" t="str">
        <f>IF('8c - MSA Attribute example'!G30="","",IF($R30+$S30+$V30+$W30+$Q30=5,"TRUE",IF($R30+$S30+$V30+$W30+$Q30=10,"TRUE","FALSE")))</f>
        <v>TRUE</v>
      </c>
      <c r="AJ30" s="910" t="str">
        <f>IF('8c - MSA Attribute example'!J30="","",IF($R30+$S30+$V30+$W30+$Z30+$AA30+$Q30=7,"TRUE",IF($R30+$S30+$V30+$W30+$Z30+$AA30+$Q30=14,"TRUE","FALSE")))</f>
        <v>TRUE</v>
      </c>
      <c r="AK30" s="909" t="str">
        <f>IF('8c - MSA Attribute example'!C30="","",IF('8c - MSA Attribute example'!Q30+'8c - MSA Attribute example'!R30+'8c - MSA Attribute example'!S30=3, "TRUE",IF('8c - MSA Attribute example'!Q30+'8c - MSA Attribute example'!R30+'8c - MSA Attribute example'!S30=6,"TRUE","FALSE")))</f>
        <v>TRUE</v>
      </c>
      <c r="AL30" s="909" t="str">
        <f>IF('8c - MSA Attribute example'!$C30="","",IF($Q30+V30+W30=3, "TRUE",IF($Q30+V30+W30=6,"TRUE","FALSE")))</f>
        <v>TRUE</v>
      </c>
      <c r="AM30" s="908" t="str">
        <f>IF('8c - MSA Attribute example'!J30="","",IF('8c - MSA Attribute example'!$C30="","",IF($Q30+Z30+AA30=3, "TRUE",IF($Q30+Z30+AA30=6,"TRUE","FALSE"))))</f>
        <v>TRUE</v>
      </c>
      <c r="AN30" s="907">
        <f t="shared" si="3"/>
        <v>0</v>
      </c>
      <c r="AO30" s="907">
        <f t="shared" si="4"/>
        <v>0</v>
      </c>
      <c r="AP30" s="907">
        <f t="shared" si="5"/>
        <v>0</v>
      </c>
      <c r="AQ30" s="907">
        <f t="shared" si="6"/>
        <v>0</v>
      </c>
      <c r="AR30" s="907">
        <f t="shared" si="7"/>
        <v>0</v>
      </c>
      <c r="AS30" s="907">
        <f t="shared" si="11"/>
        <v>0</v>
      </c>
      <c r="AT30" s="907">
        <f t="shared" si="8"/>
        <v>0</v>
      </c>
      <c r="AU30" s="907">
        <f t="shared" si="9"/>
        <v>0</v>
      </c>
      <c r="AV30" s="907">
        <f t="shared" si="10"/>
        <v>0</v>
      </c>
    </row>
    <row r="31" spans="2:48" s="930" customFormat="1" ht="15.5">
      <c r="B31" s="929">
        <v>18</v>
      </c>
      <c r="C31" s="924" t="s">
        <v>26</v>
      </c>
      <c r="D31" s="923" t="s">
        <v>26</v>
      </c>
      <c r="E31" s="920" t="s">
        <v>26</v>
      </c>
      <c r="F31" s="933"/>
      <c r="G31" s="921" t="s">
        <v>26</v>
      </c>
      <c r="H31" s="920" t="s">
        <v>26</v>
      </c>
      <c r="I31" s="933"/>
      <c r="J31" s="921" t="s">
        <v>548</v>
      </c>
      <c r="K31" s="920" t="s">
        <v>26</v>
      </c>
      <c r="L31" s="927" t="str">
        <f>IF(D31="","",IF('8c - MSA Attribute example'!AD31="TRUE","Y","N"))</f>
        <v>N</v>
      </c>
      <c r="M31" s="926" t="str">
        <f>IF(E31="","",IF('8c - MSA Attribute example'!AE31="TRUE","Y","N"))</f>
        <v>N</v>
      </c>
      <c r="P31" s="917">
        <v>18</v>
      </c>
      <c r="Q31" s="916">
        <f>IF('8c - MSA Attribute example'!C31="","",IF('8c - MSA Attribute example'!C31='8c - MSA Attribute example'!$C$8,'8c - MSA Attribute example'!$B$8,'8c - MSA Attribute example'!$B$9))</f>
        <v>1</v>
      </c>
      <c r="R31" s="915">
        <f>IF('8c - MSA Attribute example'!D31="","",IF('8c - MSA Attribute example'!D31='8c - MSA Attribute example'!$C$8,'8c - MSA Attribute example'!$B$8,'8c - MSA Attribute example'!$B$9))</f>
        <v>1</v>
      </c>
      <c r="S31" s="913">
        <f>IF('8c - MSA Attribute example'!E31="","",IF('8c - MSA Attribute example'!E31='8c - MSA Attribute example'!$C$8,'8c - MSA Attribute example'!$B$8,'8c - MSA Attribute example'!$B$9))</f>
        <v>1</v>
      </c>
      <c r="T31" s="915">
        <f t="shared" si="0"/>
        <v>1</v>
      </c>
      <c r="U31" s="913">
        <f>IF('8c - MSA Attribute example'!$C31="","",IF(AK31="TRUE",1,0))</f>
        <v>1</v>
      </c>
      <c r="V31" s="915">
        <f>IF('8c - MSA Attribute example'!H31="","",IF('8c - MSA Attribute example'!G31='8c - MSA Attribute example'!$C$8,'8c - MSA Attribute example'!$B$8,'8c - MSA Attribute example'!$B$9))</f>
        <v>1</v>
      </c>
      <c r="W31" s="913">
        <f>IF('8c - MSA Attribute example'!G31="","",IF('8c - MSA Attribute example'!H31='8c - MSA Attribute example'!$C$8,'8c - MSA Attribute example'!$B$8,'8c - MSA Attribute example'!$B$9))</f>
        <v>1</v>
      </c>
      <c r="X31" s="915">
        <f t="shared" si="1"/>
        <v>1</v>
      </c>
      <c r="Y31" s="913">
        <f>IF('8c - MSA Attribute example'!$C31="","",IF(AL31="TRUE",1,0))</f>
        <v>1</v>
      </c>
      <c r="Z31" s="915">
        <f>IF('8c - MSA Attribute example'!K31="","",IF('8c - MSA Attribute example'!J31='8c - MSA Attribute example'!$C$8,'8c - MSA Attribute example'!$B$8,'8c - MSA Attribute example'!$B$9))</f>
        <v>2</v>
      </c>
      <c r="AA31" s="915">
        <f>IF('8c - MSA Attribute example'!J31="","",IF('8c - MSA Attribute example'!K31='8c - MSA Attribute example'!$C$8,'8c - MSA Attribute example'!$B$8,'8c - MSA Attribute example'!$B$9))</f>
        <v>1</v>
      </c>
      <c r="AB31" s="915">
        <f t="shared" si="2"/>
        <v>0</v>
      </c>
      <c r="AC31" s="913">
        <f>IF('8c - MSA Attribute example'!$C31="","",IF(AM31="TRUE",1,0))</f>
        <v>0</v>
      </c>
      <c r="AD31" s="912" t="str">
        <f>IF('8c - MSA Attribute example'!G31="","",IF(Z31="",AG31,AH31))</f>
        <v>FALSE</v>
      </c>
      <c r="AE31" s="912" t="str">
        <f>IF('8c - MSA Attribute example'!G31="","",IF(Z31="",AI31,AJ31))</f>
        <v>FALSE</v>
      </c>
      <c r="AF31" s="884"/>
      <c r="AG31" s="910" t="str">
        <f>IF('8c - MSA Attribute example'!G31="","",IF($R31+$S31+$V31+$W31=4,"TRUE",IF($R31+$S31+$V31+$W31=8,"TRUE","FALSE")))</f>
        <v>TRUE</v>
      </c>
      <c r="AH31" s="910" t="str">
        <f>IF('8c - MSA Attribute example'!J31="","",IF($R31+$S31+$V31+$W31+$Z31+$AA31=6,"TRUE",IF($R31+$S31+$V31+$W31+$Z31+$AA31=12,"TRUE","FALSE")))</f>
        <v>FALSE</v>
      </c>
      <c r="AI31" s="910" t="str">
        <f>IF('8c - MSA Attribute example'!G31="","",IF($R31+$S31+$V31+$W31+$Q31=5,"TRUE",IF($R31+$S31+$V31+$W31+$Q31=10,"TRUE","FALSE")))</f>
        <v>TRUE</v>
      </c>
      <c r="AJ31" s="910" t="str">
        <f>IF('8c - MSA Attribute example'!J31="","",IF($R31+$S31+$V31+$W31+$Z31+$AA31+$Q31=7,"TRUE",IF($R31+$S31+$V31+$W31+$Z31+$AA31+$Q31=14,"TRUE","FALSE")))</f>
        <v>FALSE</v>
      </c>
      <c r="AK31" s="909" t="str">
        <f>IF('8c - MSA Attribute example'!C31="","",IF('8c - MSA Attribute example'!Q31+'8c - MSA Attribute example'!R31+'8c - MSA Attribute example'!S31=3, "TRUE",IF('8c - MSA Attribute example'!Q31+'8c - MSA Attribute example'!R31+'8c - MSA Attribute example'!S31=6,"TRUE","FALSE")))</f>
        <v>TRUE</v>
      </c>
      <c r="AL31" s="909" t="str">
        <f>IF('8c - MSA Attribute example'!$C31="","",IF($Q31+V31+W31=3, "TRUE",IF($Q31+V31+W31=6,"TRUE","FALSE")))</f>
        <v>TRUE</v>
      </c>
      <c r="AM31" s="908" t="str">
        <f>IF('8c - MSA Attribute example'!J31="","",IF('8c - MSA Attribute example'!$C31="","",IF($Q31+Z31+AA31=3, "TRUE",IF($Q31+Z31+AA31=6,"TRUE","FALSE"))))</f>
        <v>FALSE</v>
      </c>
      <c r="AN31" s="907">
        <f t="shared" si="3"/>
        <v>0</v>
      </c>
      <c r="AO31" s="907">
        <f t="shared" si="4"/>
        <v>0</v>
      </c>
      <c r="AP31" s="907">
        <f t="shared" si="5"/>
        <v>0</v>
      </c>
      <c r="AQ31" s="907">
        <f t="shared" si="6"/>
        <v>0</v>
      </c>
      <c r="AR31" s="907">
        <f t="shared" si="7"/>
        <v>0</v>
      </c>
      <c r="AS31" s="907">
        <f t="shared" si="11"/>
        <v>0</v>
      </c>
      <c r="AT31" s="907">
        <f t="shared" si="8"/>
        <v>0</v>
      </c>
      <c r="AU31" s="907">
        <f t="shared" si="9"/>
        <v>0</v>
      </c>
      <c r="AV31" s="907">
        <f t="shared" si="10"/>
        <v>1</v>
      </c>
    </row>
    <row r="32" spans="2:48" s="930" customFormat="1" ht="15.5">
      <c r="B32" s="929">
        <v>19</v>
      </c>
      <c r="C32" s="924" t="s">
        <v>548</v>
      </c>
      <c r="D32" s="923" t="s">
        <v>548</v>
      </c>
      <c r="E32" s="920" t="s">
        <v>548</v>
      </c>
      <c r="F32" s="933"/>
      <c r="G32" s="921" t="s">
        <v>548</v>
      </c>
      <c r="H32" s="920" t="s">
        <v>548</v>
      </c>
      <c r="I32" s="933"/>
      <c r="J32" s="921" t="s">
        <v>548</v>
      </c>
      <c r="K32" s="920" t="s">
        <v>548</v>
      </c>
      <c r="L32" s="927" t="str">
        <f>IF(D32="","",IF('8c - MSA Attribute example'!AD32="TRUE","Y","N"))</f>
        <v>Y</v>
      </c>
      <c r="M32" s="926" t="str">
        <f>IF(E32="","",IF('8c - MSA Attribute example'!AE32="TRUE","Y","N"))</f>
        <v>Y</v>
      </c>
      <c r="P32" s="917">
        <v>19</v>
      </c>
      <c r="Q32" s="916">
        <f>IF('8c - MSA Attribute example'!C32="","",IF('8c - MSA Attribute example'!C32='8c - MSA Attribute example'!$C$8,'8c - MSA Attribute example'!$B$8,'8c - MSA Attribute example'!$B$9))</f>
        <v>2</v>
      </c>
      <c r="R32" s="915">
        <f>IF('8c - MSA Attribute example'!D32="","",IF('8c - MSA Attribute example'!D32='8c - MSA Attribute example'!$C$8,'8c - MSA Attribute example'!$B$8,'8c - MSA Attribute example'!$B$9))</f>
        <v>2</v>
      </c>
      <c r="S32" s="913">
        <f>IF('8c - MSA Attribute example'!E32="","",IF('8c - MSA Attribute example'!E32='8c - MSA Attribute example'!$C$8,'8c - MSA Attribute example'!$B$8,'8c - MSA Attribute example'!$B$9))</f>
        <v>2</v>
      </c>
      <c r="T32" s="915">
        <f t="shared" si="0"/>
        <v>1</v>
      </c>
      <c r="U32" s="913">
        <f>IF('8c - MSA Attribute example'!$C32="","",IF(AK32="TRUE",1,0))</f>
        <v>1</v>
      </c>
      <c r="V32" s="915">
        <f>IF('8c - MSA Attribute example'!H32="","",IF('8c - MSA Attribute example'!G32='8c - MSA Attribute example'!$C$8,'8c - MSA Attribute example'!$B$8,'8c - MSA Attribute example'!$B$9))</f>
        <v>2</v>
      </c>
      <c r="W32" s="913">
        <f>IF('8c - MSA Attribute example'!G32="","",IF('8c - MSA Attribute example'!H32='8c - MSA Attribute example'!$C$8,'8c - MSA Attribute example'!$B$8,'8c - MSA Attribute example'!$B$9))</f>
        <v>2</v>
      </c>
      <c r="X32" s="915">
        <f t="shared" si="1"/>
        <v>1</v>
      </c>
      <c r="Y32" s="913">
        <f>IF('8c - MSA Attribute example'!$C32="","",IF(AL32="TRUE",1,0))</f>
        <v>1</v>
      </c>
      <c r="Z32" s="915">
        <f>IF('8c - MSA Attribute example'!K32="","",IF('8c - MSA Attribute example'!J32='8c - MSA Attribute example'!$C$8,'8c - MSA Attribute example'!$B$8,'8c - MSA Attribute example'!$B$9))</f>
        <v>2</v>
      </c>
      <c r="AA32" s="915">
        <f>IF('8c - MSA Attribute example'!J32="","",IF('8c - MSA Attribute example'!K32='8c - MSA Attribute example'!$C$8,'8c - MSA Attribute example'!$B$8,'8c - MSA Attribute example'!$B$9))</f>
        <v>2</v>
      </c>
      <c r="AB32" s="915">
        <f t="shared" si="2"/>
        <v>1</v>
      </c>
      <c r="AC32" s="913">
        <f>IF('8c - MSA Attribute example'!$C32="","",IF(AM32="TRUE",1,0))</f>
        <v>1</v>
      </c>
      <c r="AD32" s="912" t="str">
        <f>IF('8c - MSA Attribute example'!G32="","",IF(Z32="",AG32,AH32))</f>
        <v>TRUE</v>
      </c>
      <c r="AE32" s="912" t="str">
        <f>IF('8c - MSA Attribute example'!G32="","",IF(Z32="",AI32,AJ32))</f>
        <v>TRUE</v>
      </c>
      <c r="AF32" s="884"/>
      <c r="AG32" s="910" t="str">
        <f>IF('8c - MSA Attribute example'!G32="","",IF($R32+$S32+$V32+$W32=4,"TRUE",IF($R32+$S32+$V32+$W32=8,"TRUE","FALSE")))</f>
        <v>TRUE</v>
      </c>
      <c r="AH32" s="910" t="str">
        <f>IF('8c - MSA Attribute example'!J32="","",IF($R32+$S32+$V32+$W32+$Z32+$AA32=6,"TRUE",IF($R32+$S32+$V32+$W32+$Z32+$AA32=12,"TRUE","FALSE")))</f>
        <v>TRUE</v>
      </c>
      <c r="AI32" s="910" t="str">
        <f>IF('8c - MSA Attribute example'!G32="","",IF($R32+$S32+$V32+$W32+$Q32=5,"TRUE",IF($R32+$S32+$V32+$W32+$Q32=10,"TRUE","FALSE")))</f>
        <v>TRUE</v>
      </c>
      <c r="AJ32" s="910" t="str">
        <f>IF('8c - MSA Attribute example'!J32="","",IF($R32+$S32+$V32+$W32+$Z32+$AA32+$Q32=7,"TRUE",IF($R32+$S32+$V32+$W32+$Z32+$AA32+$Q32=14,"TRUE","FALSE")))</f>
        <v>TRUE</v>
      </c>
      <c r="AK32" s="909" t="str">
        <f>IF('8c - MSA Attribute example'!C32="","",IF('8c - MSA Attribute example'!Q32+'8c - MSA Attribute example'!R32+'8c - MSA Attribute example'!S32=3, "TRUE",IF('8c - MSA Attribute example'!Q32+'8c - MSA Attribute example'!R32+'8c - MSA Attribute example'!S32=6,"TRUE","FALSE")))</f>
        <v>TRUE</v>
      </c>
      <c r="AL32" s="909" t="str">
        <f>IF('8c - MSA Attribute example'!$C32="","",IF($Q32+V32+W32=3, "TRUE",IF($Q32+V32+W32=6,"TRUE","FALSE")))</f>
        <v>TRUE</v>
      </c>
      <c r="AM32" s="908" t="str">
        <f>IF('8c - MSA Attribute example'!J32="","",IF('8c - MSA Attribute example'!$C32="","",IF($Q32+Z32+AA32=3, "TRUE",IF($Q32+Z32+AA32=6,"TRUE","FALSE"))))</f>
        <v>TRUE</v>
      </c>
      <c r="AN32" s="907">
        <f t="shared" si="3"/>
        <v>0</v>
      </c>
      <c r="AO32" s="907">
        <f t="shared" si="4"/>
        <v>0</v>
      </c>
      <c r="AP32" s="907">
        <f t="shared" si="5"/>
        <v>0</v>
      </c>
      <c r="AQ32" s="907">
        <f t="shared" si="6"/>
        <v>0</v>
      </c>
      <c r="AR32" s="907">
        <f t="shared" si="7"/>
        <v>0</v>
      </c>
      <c r="AS32" s="907">
        <f t="shared" si="11"/>
        <v>0</v>
      </c>
      <c r="AT32" s="907">
        <f t="shared" si="8"/>
        <v>0</v>
      </c>
      <c r="AU32" s="907">
        <f t="shared" si="9"/>
        <v>0</v>
      </c>
      <c r="AV32" s="907">
        <f t="shared" si="10"/>
        <v>0</v>
      </c>
    </row>
    <row r="33" spans="2:48" s="930" customFormat="1" ht="15.5">
      <c r="B33" s="929">
        <v>20</v>
      </c>
      <c r="C33" s="924" t="s">
        <v>26</v>
      </c>
      <c r="D33" s="923" t="s">
        <v>26</v>
      </c>
      <c r="E33" s="920" t="s">
        <v>26</v>
      </c>
      <c r="F33" s="933"/>
      <c r="G33" s="921" t="s">
        <v>26</v>
      </c>
      <c r="H33" s="920" t="s">
        <v>26</v>
      </c>
      <c r="I33" s="933"/>
      <c r="J33" s="921" t="s">
        <v>26</v>
      </c>
      <c r="K33" s="920" t="s">
        <v>26</v>
      </c>
      <c r="L33" s="927" t="str">
        <f>IF(D33="","",IF('8c - MSA Attribute example'!AD33="TRUE","Y","N"))</f>
        <v>Y</v>
      </c>
      <c r="M33" s="926" t="str">
        <f>IF(E33="","",IF('8c - MSA Attribute example'!AE33="TRUE","Y","N"))</f>
        <v>Y</v>
      </c>
      <c r="P33" s="917">
        <v>20</v>
      </c>
      <c r="Q33" s="916">
        <f>IF('8c - MSA Attribute example'!C33="","",IF('8c - MSA Attribute example'!C33='8c - MSA Attribute example'!$C$8,'8c - MSA Attribute example'!$B$8,'8c - MSA Attribute example'!$B$9))</f>
        <v>1</v>
      </c>
      <c r="R33" s="915">
        <f>IF('8c - MSA Attribute example'!D33="","",IF('8c - MSA Attribute example'!D33='8c - MSA Attribute example'!$C$8,'8c - MSA Attribute example'!$B$8,'8c - MSA Attribute example'!$B$9))</f>
        <v>1</v>
      </c>
      <c r="S33" s="913">
        <f>IF('8c - MSA Attribute example'!E33="","",IF('8c - MSA Attribute example'!E33='8c - MSA Attribute example'!$C$8,'8c - MSA Attribute example'!$B$8,'8c - MSA Attribute example'!$B$9))</f>
        <v>1</v>
      </c>
      <c r="T33" s="915">
        <f t="shared" si="0"/>
        <v>1</v>
      </c>
      <c r="U33" s="913">
        <f>IF('8c - MSA Attribute example'!$C33="","",IF(AK33="TRUE",1,0))</f>
        <v>1</v>
      </c>
      <c r="V33" s="915">
        <f>IF('8c - MSA Attribute example'!H33="","",IF('8c - MSA Attribute example'!G33='8c - MSA Attribute example'!$C$8,'8c - MSA Attribute example'!$B$8,'8c - MSA Attribute example'!$B$9))</f>
        <v>1</v>
      </c>
      <c r="W33" s="913">
        <f>IF('8c - MSA Attribute example'!G33="","",IF('8c - MSA Attribute example'!H33='8c - MSA Attribute example'!$C$8,'8c - MSA Attribute example'!$B$8,'8c - MSA Attribute example'!$B$9))</f>
        <v>1</v>
      </c>
      <c r="X33" s="915">
        <f t="shared" si="1"/>
        <v>1</v>
      </c>
      <c r="Y33" s="913">
        <f>IF('8c - MSA Attribute example'!$C33="","",IF(AL33="TRUE",1,0))</f>
        <v>1</v>
      </c>
      <c r="Z33" s="915">
        <f>IF('8c - MSA Attribute example'!K33="","",IF('8c - MSA Attribute example'!J33='8c - MSA Attribute example'!$C$8,'8c - MSA Attribute example'!$B$8,'8c - MSA Attribute example'!$B$9))</f>
        <v>1</v>
      </c>
      <c r="AA33" s="915">
        <f>IF('8c - MSA Attribute example'!J33="","",IF('8c - MSA Attribute example'!K33='8c - MSA Attribute example'!$C$8,'8c - MSA Attribute example'!$B$8,'8c - MSA Attribute example'!$B$9))</f>
        <v>1</v>
      </c>
      <c r="AB33" s="915">
        <f t="shared" si="2"/>
        <v>1</v>
      </c>
      <c r="AC33" s="913">
        <f>IF('8c - MSA Attribute example'!$C33="","",IF(AM33="TRUE",1,0))</f>
        <v>1</v>
      </c>
      <c r="AD33" s="912" t="str">
        <f>IF('8c - MSA Attribute example'!G33="","",IF(Z33="",AG33,AH33))</f>
        <v>TRUE</v>
      </c>
      <c r="AE33" s="912" t="str">
        <f>IF('8c - MSA Attribute example'!G33="","",IF(Z33="",AI33,AJ33))</f>
        <v>TRUE</v>
      </c>
      <c r="AF33" s="884"/>
      <c r="AG33" s="910" t="str">
        <f>IF('8c - MSA Attribute example'!G33="","",IF($R33+$S33+$V33+$W33=4,"TRUE",IF($R33+$S33+$V33+$W33=8,"TRUE","FALSE")))</f>
        <v>TRUE</v>
      </c>
      <c r="AH33" s="910" t="str">
        <f>IF('8c - MSA Attribute example'!J33="","",IF($R33+$S33+$V33+$W33+$Z33+$AA33=6,"TRUE",IF($R33+$S33+$V33+$W33+$Z33+$AA33=12,"TRUE","FALSE")))</f>
        <v>TRUE</v>
      </c>
      <c r="AI33" s="910" t="str">
        <f>IF('8c - MSA Attribute example'!G33="","",IF($R33+$S33+$V33+$W33+$Q33=5,"TRUE",IF($R33+$S33+$V33+$W33+$Q33=10,"TRUE","FALSE")))</f>
        <v>TRUE</v>
      </c>
      <c r="AJ33" s="910" t="str">
        <f>IF('8c - MSA Attribute example'!J33="","",IF($R33+$S33+$V33+$W33+$Z33+$AA33+$Q33=7,"TRUE",IF($R33+$S33+$V33+$W33+$Z33+$AA33+$Q33=14,"TRUE","FALSE")))</f>
        <v>TRUE</v>
      </c>
      <c r="AK33" s="909" t="str">
        <f>IF('8c - MSA Attribute example'!C33="","",IF('8c - MSA Attribute example'!Q33+'8c - MSA Attribute example'!R33+'8c - MSA Attribute example'!S33=3, "TRUE",IF('8c - MSA Attribute example'!Q33+'8c - MSA Attribute example'!R33+'8c - MSA Attribute example'!S33=6,"TRUE","FALSE")))</f>
        <v>TRUE</v>
      </c>
      <c r="AL33" s="909" t="str">
        <f>IF('8c - MSA Attribute example'!$C33="","",IF($Q33+V33+W33=3, "TRUE",IF($Q33+V33+W33=6,"TRUE","FALSE")))</f>
        <v>TRUE</v>
      </c>
      <c r="AM33" s="908" t="str">
        <f>IF('8c - MSA Attribute example'!J33="","",IF('8c - MSA Attribute example'!$C33="","",IF($Q33+Z33+AA33=3, "TRUE",IF($Q33+Z33+AA33=6,"TRUE","FALSE"))))</f>
        <v>TRUE</v>
      </c>
      <c r="AN33" s="907">
        <f t="shared" si="3"/>
        <v>0</v>
      </c>
      <c r="AO33" s="907">
        <f t="shared" si="4"/>
        <v>0</v>
      </c>
      <c r="AP33" s="907">
        <f t="shared" si="5"/>
        <v>0</v>
      </c>
      <c r="AQ33" s="907">
        <f t="shared" si="6"/>
        <v>0</v>
      </c>
      <c r="AR33" s="907">
        <f t="shared" si="7"/>
        <v>0</v>
      </c>
      <c r="AS33" s="907">
        <f t="shared" si="11"/>
        <v>0</v>
      </c>
      <c r="AT33" s="907">
        <f t="shared" si="8"/>
        <v>0</v>
      </c>
      <c r="AU33" s="907">
        <f t="shared" si="9"/>
        <v>0</v>
      </c>
      <c r="AV33" s="907">
        <f t="shared" si="10"/>
        <v>0</v>
      </c>
    </row>
    <row r="34" spans="2:48" s="930" customFormat="1" ht="15.5">
      <c r="B34" s="929">
        <v>21</v>
      </c>
      <c r="C34" s="924" t="s">
        <v>548</v>
      </c>
      <c r="D34" s="923" t="s">
        <v>548</v>
      </c>
      <c r="E34" s="920" t="s">
        <v>548</v>
      </c>
      <c r="F34" s="933"/>
      <c r="G34" s="921" t="s">
        <v>548</v>
      </c>
      <c r="H34" s="920" t="s">
        <v>548</v>
      </c>
      <c r="I34" s="933"/>
      <c r="J34" s="921" t="s">
        <v>548</v>
      </c>
      <c r="K34" s="920" t="s">
        <v>548</v>
      </c>
      <c r="L34" s="927" t="str">
        <f>IF(D34="","",IF('8c - MSA Attribute example'!AD34="TRUE","Y","N"))</f>
        <v>Y</v>
      </c>
      <c r="M34" s="926" t="str">
        <f>IF(E34="","",IF('8c - MSA Attribute example'!AE34="TRUE","Y","N"))</f>
        <v>Y</v>
      </c>
      <c r="P34" s="917">
        <v>21</v>
      </c>
      <c r="Q34" s="916">
        <f>IF('8c - MSA Attribute example'!C34="","",IF('8c - MSA Attribute example'!C34='8c - MSA Attribute example'!$C$8,'8c - MSA Attribute example'!$B$8,'8c - MSA Attribute example'!$B$9))</f>
        <v>2</v>
      </c>
      <c r="R34" s="915">
        <f>IF('8c - MSA Attribute example'!D34="","",IF('8c - MSA Attribute example'!D34='8c - MSA Attribute example'!$C$8,'8c - MSA Attribute example'!$B$8,'8c - MSA Attribute example'!$B$9))</f>
        <v>2</v>
      </c>
      <c r="S34" s="913">
        <f>IF('8c - MSA Attribute example'!E34="","",IF('8c - MSA Attribute example'!E34='8c - MSA Attribute example'!$C$8,'8c - MSA Attribute example'!$B$8,'8c - MSA Attribute example'!$B$9))</f>
        <v>2</v>
      </c>
      <c r="T34" s="915">
        <f t="shared" si="0"/>
        <v>1</v>
      </c>
      <c r="U34" s="913">
        <f>IF('8c - MSA Attribute example'!$C34="","",IF(AK34="TRUE",1,0))</f>
        <v>1</v>
      </c>
      <c r="V34" s="915">
        <f>IF('8c - MSA Attribute example'!H34="","",IF('8c - MSA Attribute example'!G34='8c - MSA Attribute example'!$C$8,'8c - MSA Attribute example'!$B$8,'8c - MSA Attribute example'!$B$9))</f>
        <v>2</v>
      </c>
      <c r="W34" s="913">
        <f>IF('8c - MSA Attribute example'!G34="","",IF('8c - MSA Attribute example'!H34='8c - MSA Attribute example'!$C$8,'8c - MSA Attribute example'!$B$8,'8c - MSA Attribute example'!$B$9))</f>
        <v>2</v>
      </c>
      <c r="X34" s="915">
        <f t="shared" si="1"/>
        <v>1</v>
      </c>
      <c r="Y34" s="913">
        <f>IF('8c - MSA Attribute example'!$C34="","",IF(AL34="TRUE",1,0))</f>
        <v>1</v>
      </c>
      <c r="Z34" s="915">
        <f>IF('8c - MSA Attribute example'!K34="","",IF('8c - MSA Attribute example'!J34='8c - MSA Attribute example'!$C$8,'8c - MSA Attribute example'!$B$8,'8c - MSA Attribute example'!$B$9))</f>
        <v>2</v>
      </c>
      <c r="AA34" s="915">
        <f>IF('8c - MSA Attribute example'!J34="","",IF('8c - MSA Attribute example'!K34='8c - MSA Attribute example'!$C$8,'8c - MSA Attribute example'!$B$8,'8c - MSA Attribute example'!$B$9))</f>
        <v>2</v>
      </c>
      <c r="AB34" s="915">
        <f t="shared" si="2"/>
        <v>1</v>
      </c>
      <c r="AC34" s="913">
        <f>IF('8c - MSA Attribute example'!$C34="","",IF(AM34="TRUE",1,0))</f>
        <v>1</v>
      </c>
      <c r="AD34" s="912" t="str">
        <f>IF('8c - MSA Attribute example'!G34="","",IF(Z34="",AG34,AH34))</f>
        <v>TRUE</v>
      </c>
      <c r="AE34" s="912" t="str">
        <f>IF('8c - MSA Attribute example'!G34="","",IF(Z34="",AI34,AJ34))</f>
        <v>TRUE</v>
      </c>
      <c r="AF34" s="884"/>
      <c r="AG34" s="910" t="str">
        <f>IF('8c - MSA Attribute example'!G34="","",IF($R34+$S34+$V34+$W34=4,"TRUE",IF($R34+$S34+$V34+$W34=8,"TRUE","FALSE")))</f>
        <v>TRUE</v>
      </c>
      <c r="AH34" s="910" t="str">
        <f>IF('8c - MSA Attribute example'!J34="","",IF($R34+$S34+$V34+$W34+$Z34+$AA34=6,"TRUE",IF($R34+$S34+$V34+$W34+$Z34+$AA34=12,"TRUE","FALSE")))</f>
        <v>TRUE</v>
      </c>
      <c r="AI34" s="910" t="str">
        <f>IF('8c - MSA Attribute example'!G34="","",IF($R34+$S34+$V34+$W34+$Q34=5,"TRUE",IF($R34+$S34+$V34+$W34+$Q34=10,"TRUE","FALSE")))</f>
        <v>TRUE</v>
      </c>
      <c r="AJ34" s="910" t="str">
        <f>IF('8c - MSA Attribute example'!J34="","",IF($R34+$S34+$V34+$W34+$Z34+$AA34+$Q34=7,"TRUE",IF($R34+$S34+$V34+$W34+$Z34+$AA34+$Q34=14,"TRUE","FALSE")))</f>
        <v>TRUE</v>
      </c>
      <c r="AK34" s="909" t="str">
        <f>IF('8c - MSA Attribute example'!C34="","",IF('8c - MSA Attribute example'!Q34+'8c - MSA Attribute example'!R34+'8c - MSA Attribute example'!S34=3, "TRUE",IF('8c - MSA Attribute example'!Q34+'8c - MSA Attribute example'!R34+'8c - MSA Attribute example'!S34=6,"TRUE","FALSE")))</f>
        <v>TRUE</v>
      </c>
      <c r="AL34" s="909" t="str">
        <f>IF('8c - MSA Attribute example'!$C34="","",IF($Q34+V34+W34=3, "TRUE",IF($Q34+V34+W34=6,"TRUE","FALSE")))</f>
        <v>TRUE</v>
      </c>
      <c r="AM34" s="908" t="str">
        <f>IF('8c - MSA Attribute example'!J34="","",IF('8c - MSA Attribute example'!$C34="","",IF($Q34+Z34+AA34=3, "TRUE",IF($Q34+Z34+AA34=6,"TRUE","FALSE"))))</f>
        <v>TRUE</v>
      </c>
      <c r="AN34" s="907">
        <f t="shared" si="3"/>
        <v>0</v>
      </c>
      <c r="AO34" s="907">
        <f t="shared" si="4"/>
        <v>0</v>
      </c>
      <c r="AP34" s="907">
        <f t="shared" si="5"/>
        <v>0</v>
      </c>
      <c r="AQ34" s="907">
        <f t="shared" si="6"/>
        <v>0</v>
      </c>
      <c r="AR34" s="907">
        <f t="shared" si="7"/>
        <v>0</v>
      </c>
      <c r="AS34" s="907">
        <f t="shared" si="11"/>
        <v>0</v>
      </c>
      <c r="AT34" s="907">
        <f t="shared" si="8"/>
        <v>0</v>
      </c>
      <c r="AU34" s="907">
        <f t="shared" si="9"/>
        <v>0</v>
      </c>
      <c r="AV34" s="907">
        <f t="shared" si="10"/>
        <v>0</v>
      </c>
    </row>
    <row r="35" spans="2:48" s="930" customFormat="1" ht="15.5">
      <c r="B35" s="929">
        <v>22</v>
      </c>
      <c r="C35" s="924" t="s">
        <v>26</v>
      </c>
      <c r="D35" s="923" t="s">
        <v>26</v>
      </c>
      <c r="E35" s="920" t="s">
        <v>26</v>
      </c>
      <c r="F35" s="933"/>
      <c r="G35" s="921" t="s">
        <v>26</v>
      </c>
      <c r="H35" s="920" t="s">
        <v>26</v>
      </c>
      <c r="I35" s="933"/>
      <c r="J35" s="921" t="s">
        <v>26</v>
      </c>
      <c r="K35" s="920" t="s">
        <v>26</v>
      </c>
      <c r="L35" s="927" t="str">
        <f>IF(D35="","",IF('8c - MSA Attribute example'!AD35="TRUE","Y","N"))</f>
        <v>Y</v>
      </c>
      <c r="M35" s="926" t="str">
        <f>IF(E35="","",IF('8c - MSA Attribute example'!AE35="TRUE","Y","N"))</f>
        <v>Y</v>
      </c>
      <c r="P35" s="917">
        <v>22</v>
      </c>
      <c r="Q35" s="916">
        <f>IF('8c - MSA Attribute example'!C35="","",IF('8c - MSA Attribute example'!C35='8c - MSA Attribute example'!$C$8,'8c - MSA Attribute example'!$B$8,'8c - MSA Attribute example'!$B$9))</f>
        <v>1</v>
      </c>
      <c r="R35" s="915">
        <f>IF('8c - MSA Attribute example'!D35="","",IF('8c - MSA Attribute example'!D35='8c - MSA Attribute example'!$C$8,'8c - MSA Attribute example'!$B$8,'8c - MSA Attribute example'!$B$9))</f>
        <v>1</v>
      </c>
      <c r="S35" s="913">
        <f>IF('8c - MSA Attribute example'!E35="","",IF('8c - MSA Attribute example'!E35='8c - MSA Attribute example'!$C$8,'8c - MSA Attribute example'!$B$8,'8c - MSA Attribute example'!$B$9))</f>
        <v>1</v>
      </c>
      <c r="T35" s="915">
        <f t="shared" si="0"/>
        <v>1</v>
      </c>
      <c r="U35" s="913">
        <f>IF('8c - MSA Attribute example'!$C35="","",IF(AK35="TRUE",1,0))</f>
        <v>1</v>
      </c>
      <c r="V35" s="915">
        <f>IF('8c - MSA Attribute example'!H35="","",IF('8c - MSA Attribute example'!G35='8c - MSA Attribute example'!$C$8,'8c - MSA Attribute example'!$B$8,'8c - MSA Attribute example'!$B$9))</f>
        <v>1</v>
      </c>
      <c r="W35" s="913">
        <f>IF('8c - MSA Attribute example'!G35="","",IF('8c - MSA Attribute example'!H35='8c - MSA Attribute example'!$C$8,'8c - MSA Attribute example'!$B$8,'8c - MSA Attribute example'!$B$9))</f>
        <v>1</v>
      </c>
      <c r="X35" s="915">
        <f t="shared" si="1"/>
        <v>1</v>
      </c>
      <c r="Y35" s="913">
        <f>IF('8c - MSA Attribute example'!$C35="","",IF(AL35="TRUE",1,0))</f>
        <v>1</v>
      </c>
      <c r="Z35" s="915">
        <f>IF('8c - MSA Attribute example'!K35="","",IF('8c - MSA Attribute example'!J35='8c - MSA Attribute example'!$C$8,'8c - MSA Attribute example'!$B$8,'8c - MSA Attribute example'!$B$9))</f>
        <v>1</v>
      </c>
      <c r="AA35" s="915">
        <f>IF('8c - MSA Attribute example'!J35="","",IF('8c - MSA Attribute example'!K35='8c - MSA Attribute example'!$C$8,'8c - MSA Attribute example'!$B$8,'8c - MSA Attribute example'!$B$9))</f>
        <v>1</v>
      </c>
      <c r="AB35" s="915">
        <f t="shared" si="2"/>
        <v>1</v>
      </c>
      <c r="AC35" s="913">
        <f>IF('8c - MSA Attribute example'!$C35="","",IF(AM35="TRUE",1,0))</f>
        <v>1</v>
      </c>
      <c r="AD35" s="912" t="str">
        <f>IF('8c - MSA Attribute example'!G35="","",IF(Z35="",AG35,AH35))</f>
        <v>TRUE</v>
      </c>
      <c r="AE35" s="912" t="str">
        <f>IF('8c - MSA Attribute example'!G35="","",IF(Z35="",AI35,AJ35))</f>
        <v>TRUE</v>
      </c>
      <c r="AF35" s="884"/>
      <c r="AG35" s="910" t="str">
        <f>IF('8c - MSA Attribute example'!G35="","",IF($R35+$S35+$V35+$W35=4,"TRUE",IF($R35+$S35+$V35+$W35=8,"TRUE","FALSE")))</f>
        <v>TRUE</v>
      </c>
      <c r="AH35" s="910" t="str">
        <f>IF('8c - MSA Attribute example'!J35="","",IF($R35+$S35+$V35+$W35+$Z35+$AA35=6,"TRUE",IF($R35+$S35+$V35+$W35+$Z35+$AA35=12,"TRUE","FALSE")))</f>
        <v>TRUE</v>
      </c>
      <c r="AI35" s="910" t="str">
        <f>IF('8c - MSA Attribute example'!G35="","",IF($R35+$S35+$V35+$W35+$Q35=5,"TRUE",IF($R35+$S35+$V35+$W35+$Q35=10,"TRUE","FALSE")))</f>
        <v>TRUE</v>
      </c>
      <c r="AJ35" s="910" t="str">
        <f>IF('8c - MSA Attribute example'!J35="","",IF($R35+$S35+$V35+$W35+$Z35+$AA35+$Q35=7,"TRUE",IF($R35+$S35+$V35+$W35+$Z35+$AA35+$Q35=14,"TRUE","FALSE")))</f>
        <v>TRUE</v>
      </c>
      <c r="AK35" s="909" t="str">
        <f>IF('8c - MSA Attribute example'!C35="","",IF('8c - MSA Attribute example'!Q35+'8c - MSA Attribute example'!R35+'8c - MSA Attribute example'!S35=3, "TRUE",IF('8c - MSA Attribute example'!Q35+'8c - MSA Attribute example'!R35+'8c - MSA Attribute example'!S35=6,"TRUE","FALSE")))</f>
        <v>TRUE</v>
      </c>
      <c r="AL35" s="909" t="str">
        <f>IF('8c - MSA Attribute example'!$C35="","",IF($Q35+V35+W35=3, "TRUE",IF($Q35+V35+W35=6,"TRUE","FALSE")))</f>
        <v>TRUE</v>
      </c>
      <c r="AM35" s="908" t="str">
        <f>IF('8c - MSA Attribute example'!J35="","",IF('8c - MSA Attribute example'!$C35="","",IF($Q35+Z35+AA35=3, "TRUE",IF($Q35+Z35+AA35=6,"TRUE","FALSE"))))</f>
        <v>TRUE</v>
      </c>
      <c r="AN35" s="907">
        <f t="shared" si="3"/>
        <v>0</v>
      </c>
      <c r="AO35" s="907">
        <f t="shared" si="4"/>
        <v>0</v>
      </c>
      <c r="AP35" s="907">
        <f t="shared" si="5"/>
        <v>0</v>
      </c>
      <c r="AQ35" s="907">
        <f t="shared" si="6"/>
        <v>0</v>
      </c>
      <c r="AR35" s="907">
        <f t="shared" si="7"/>
        <v>0</v>
      </c>
      <c r="AS35" s="907">
        <f t="shared" si="11"/>
        <v>0</v>
      </c>
      <c r="AT35" s="907">
        <f t="shared" si="8"/>
        <v>0</v>
      </c>
      <c r="AU35" s="907">
        <f t="shared" si="9"/>
        <v>0</v>
      </c>
      <c r="AV35" s="907">
        <f t="shared" si="10"/>
        <v>0</v>
      </c>
    </row>
    <row r="36" spans="2:48" s="930" customFormat="1" ht="15.5">
      <c r="B36" s="929">
        <v>23</v>
      </c>
      <c r="C36" s="924" t="s">
        <v>26</v>
      </c>
      <c r="D36" s="923" t="s">
        <v>26</v>
      </c>
      <c r="E36" s="920" t="s">
        <v>26</v>
      </c>
      <c r="F36" s="933"/>
      <c r="G36" s="921" t="s">
        <v>26</v>
      </c>
      <c r="H36" s="920" t="s">
        <v>26</v>
      </c>
      <c r="I36" s="933"/>
      <c r="J36" s="921" t="s">
        <v>548</v>
      </c>
      <c r="K36" s="920" t="s">
        <v>26</v>
      </c>
      <c r="L36" s="927" t="str">
        <f>IF(D36="","",IF('8c - MSA Attribute example'!AD36="TRUE","Y","N"))</f>
        <v>N</v>
      </c>
      <c r="M36" s="926" t="str">
        <f>IF(E36="","",IF('8c - MSA Attribute example'!AE36="TRUE","Y","N"))</f>
        <v>N</v>
      </c>
      <c r="P36" s="917">
        <v>23</v>
      </c>
      <c r="Q36" s="916">
        <f>IF('8c - MSA Attribute example'!C36="","",IF('8c - MSA Attribute example'!C36='8c - MSA Attribute example'!$C$8,'8c - MSA Attribute example'!$B$8,'8c - MSA Attribute example'!$B$9))</f>
        <v>1</v>
      </c>
      <c r="R36" s="915">
        <f>IF('8c - MSA Attribute example'!D36="","",IF('8c - MSA Attribute example'!D36='8c - MSA Attribute example'!$C$8,'8c - MSA Attribute example'!$B$8,'8c - MSA Attribute example'!$B$9))</f>
        <v>1</v>
      </c>
      <c r="S36" s="913">
        <f>IF('8c - MSA Attribute example'!E36="","",IF('8c - MSA Attribute example'!E36='8c - MSA Attribute example'!$C$8,'8c - MSA Attribute example'!$B$8,'8c - MSA Attribute example'!$B$9))</f>
        <v>1</v>
      </c>
      <c r="T36" s="915">
        <f t="shared" si="0"/>
        <v>1</v>
      </c>
      <c r="U36" s="913">
        <f>IF('8c - MSA Attribute example'!$C36="","",IF(AK36="TRUE",1,0))</f>
        <v>1</v>
      </c>
      <c r="V36" s="915">
        <f>IF('8c - MSA Attribute example'!H36="","",IF('8c - MSA Attribute example'!G36='8c - MSA Attribute example'!$C$8,'8c - MSA Attribute example'!$B$8,'8c - MSA Attribute example'!$B$9))</f>
        <v>1</v>
      </c>
      <c r="W36" s="913">
        <f>IF('8c - MSA Attribute example'!G36="","",IF('8c - MSA Attribute example'!H36='8c - MSA Attribute example'!$C$8,'8c - MSA Attribute example'!$B$8,'8c - MSA Attribute example'!$B$9))</f>
        <v>1</v>
      </c>
      <c r="X36" s="915">
        <f t="shared" si="1"/>
        <v>1</v>
      </c>
      <c r="Y36" s="913">
        <f>IF('8c - MSA Attribute example'!$C36="","",IF(AL36="TRUE",1,0))</f>
        <v>1</v>
      </c>
      <c r="Z36" s="915">
        <f>IF('8c - MSA Attribute example'!K36="","",IF('8c - MSA Attribute example'!J36='8c - MSA Attribute example'!$C$8,'8c - MSA Attribute example'!$B$8,'8c - MSA Attribute example'!$B$9))</f>
        <v>2</v>
      </c>
      <c r="AA36" s="915">
        <f>IF('8c - MSA Attribute example'!J36="","",IF('8c - MSA Attribute example'!K36='8c - MSA Attribute example'!$C$8,'8c - MSA Attribute example'!$B$8,'8c - MSA Attribute example'!$B$9))</f>
        <v>1</v>
      </c>
      <c r="AB36" s="915">
        <f t="shared" si="2"/>
        <v>0</v>
      </c>
      <c r="AC36" s="913">
        <f>IF('8c - MSA Attribute example'!$C36="","",IF(AM36="TRUE",1,0))</f>
        <v>0</v>
      </c>
      <c r="AD36" s="912" t="str">
        <f>IF('8c - MSA Attribute example'!G36="","",IF(Z36="",AG36,AH36))</f>
        <v>FALSE</v>
      </c>
      <c r="AE36" s="912" t="str">
        <f>IF('8c - MSA Attribute example'!G36="","",IF(Z36="",AI36,AJ36))</f>
        <v>FALSE</v>
      </c>
      <c r="AF36" s="884"/>
      <c r="AG36" s="910" t="str">
        <f>IF('8c - MSA Attribute example'!G36="","",IF($R36+$S36+$V36+$W36=4,"TRUE",IF($R36+$S36+$V36+$W36=8,"TRUE","FALSE")))</f>
        <v>TRUE</v>
      </c>
      <c r="AH36" s="910" t="str">
        <f>IF('8c - MSA Attribute example'!J36="","",IF($R36+$S36+$V36+$W36+$Z36+$AA36=6,"TRUE",IF($R36+$S36+$V36+$W36+$Z36+$AA36=12,"TRUE","FALSE")))</f>
        <v>FALSE</v>
      </c>
      <c r="AI36" s="910" t="str">
        <f>IF('8c - MSA Attribute example'!G36="","",IF($R36+$S36+$V36+$W36+$Q36=5,"TRUE",IF($R36+$S36+$V36+$W36+$Q36=10,"TRUE","FALSE")))</f>
        <v>TRUE</v>
      </c>
      <c r="AJ36" s="910" t="str">
        <f>IF('8c - MSA Attribute example'!J36="","",IF($R36+$S36+$V36+$W36+$Z36+$AA36+$Q36=7,"TRUE",IF($R36+$S36+$V36+$W36+$Z36+$AA36+$Q36=14,"TRUE","FALSE")))</f>
        <v>FALSE</v>
      </c>
      <c r="AK36" s="909" t="str">
        <f>IF('8c - MSA Attribute example'!C36="","",IF('8c - MSA Attribute example'!Q36+'8c - MSA Attribute example'!R36+'8c - MSA Attribute example'!S36=3, "TRUE",IF('8c - MSA Attribute example'!Q36+'8c - MSA Attribute example'!R36+'8c - MSA Attribute example'!S36=6,"TRUE","FALSE")))</f>
        <v>TRUE</v>
      </c>
      <c r="AL36" s="909" t="str">
        <f>IF('8c - MSA Attribute example'!$C36="","",IF($Q36+V36+W36=3, "TRUE",IF($Q36+V36+W36=6,"TRUE","FALSE")))</f>
        <v>TRUE</v>
      </c>
      <c r="AM36" s="908" t="str">
        <f>IF('8c - MSA Attribute example'!J36="","",IF('8c - MSA Attribute example'!$C36="","",IF($Q36+Z36+AA36=3, "TRUE",IF($Q36+Z36+AA36=6,"TRUE","FALSE"))))</f>
        <v>FALSE</v>
      </c>
      <c r="AN36" s="907">
        <f t="shared" si="3"/>
        <v>0</v>
      </c>
      <c r="AO36" s="907">
        <f t="shared" si="4"/>
        <v>0</v>
      </c>
      <c r="AP36" s="907">
        <f t="shared" si="5"/>
        <v>0</v>
      </c>
      <c r="AQ36" s="907">
        <f t="shared" si="6"/>
        <v>0</v>
      </c>
      <c r="AR36" s="907">
        <f t="shared" si="7"/>
        <v>0</v>
      </c>
      <c r="AS36" s="907">
        <f t="shared" si="11"/>
        <v>0</v>
      </c>
      <c r="AT36" s="907">
        <f t="shared" si="8"/>
        <v>0</v>
      </c>
      <c r="AU36" s="907">
        <f t="shared" si="9"/>
        <v>0</v>
      </c>
      <c r="AV36" s="907">
        <f t="shared" si="10"/>
        <v>1</v>
      </c>
    </row>
    <row r="37" spans="2:48" s="930" customFormat="1" ht="15.5">
      <c r="B37" s="929">
        <v>24</v>
      </c>
      <c r="C37" s="924" t="s">
        <v>548</v>
      </c>
      <c r="D37" s="923" t="s">
        <v>548</v>
      </c>
      <c r="E37" s="920" t="s">
        <v>548</v>
      </c>
      <c r="F37" s="933"/>
      <c r="G37" s="921" t="s">
        <v>548</v>
      </c>
      <c r="H37" s="920" t="s">
        <v>548</v>
      </c>
      <c r="I37" s="933"/>
      <c r="J37" s="921" t="s">
        <v>548</v>
      </c>
      <c r="K37" s="920" t="s">
        <v>548</v>
      </c>
      <c r="L37" s="927" t="str">
        <f>IF(D37="","",IF('8c - MSA Attribute example'!AD37="TRUE","Y","N"))</f>
        <v>Y</v>
      </c>
      <c r="M37" s="926" t="str">
        <f>IF(E37="","",IF('8c - MSA Attribute example'!AE37="TRUE","Y","N"))</f>
        <v>Y</v>
      </c>
      <c r="P37" s="917">
        <v>24</v>
      </c>
      <c r="Q37" s="916">
        <f>IF('8c - MSA Attribute example'!C37="","",IF('8c - MSA Attribute example'!C37='8c - MSA Attribute example'!$C$8,'8c - MSA Attribute example'!$B$8,'8c - MSA Attribute example'!$B$9))</f>
        <v>2</v>
      </c>
      <c r="R37" s="915">
        <f>IF('8c - MSA Attribute example'!D37="","",IF('8c - MSA Attribute example'!D37='8c - MSA Attribute example'!$C$8,'8c - MSA Attribute example'!$B$8,'8c - MSA Attribute example'!$B$9))</f>
        <v>2</v>
      </c>
      <c r="S37" s="913">
        <f>IF('8c - MSA Attribute example'!E37="","",IF('8c - MSA Attribute example'!E37='8c - MSA Attribute example'!$C$8,'8c - MSA Attribute example'!$B$8,'8c - MSA Attribute example'!$B$9))</f>
        <v>2</v>
      </c>
      <c r="T37" s="915">
        <f t="shared" si="0"/>
        <v>1</v>
      </c>
      <c r="U37" s="913">
        <f>IF('8c - MSA Attribute example'!$C37="","",IF(AK37="TRUE",1,0))</f>
        <v>1</v>
      </c>
      <c r="V37" s="915">
        <f>IF('8c - MSA Attribute example'!H37="","",IF('8c - MSA Attribute example'!G37='8c - MSA Attribute example'!$C$8,'8c - MSA Attribute example'!$B$8,'8c - MSA Attribute example'!$B$9))</f>
        <v>2</v>
      </c>
      <c r="W37" s="913">
        <f>IF('8c - MSA Attribute example'!G37="","",IF('8c - MSA Attribute example'!H37='8c - MSA Attribute example'!$C$8,'8c - MSA Attribute example'!$B$8,'8c - MSA Attribute example'!$B$9))</f>
        <v>2</v>
      </c>
      <c r="X37" s="915">
        <f t="shared" si="1"/>
        <v>1</v>
      </c>
      <c r="Y37" s="913">
        <f>IF('8c - MSA Attribute example'!$C37="","",IF(AL37="TRUE",1,0))</f>
        <v>1</v>
      </c>
      <c r="Z37" s="915">
        <f>IF('8c - MSA Attribute example'!K37="","",IF('8c - MSA Attribute example'!J37='8c - MSA Attribute example'!$C$8,'8c - MSA Attribute example'!$B$8,'8c - MSA Attribute example'!$B$9))</f>
        <v>2</v>
      </c>
      <c r="AA37" s="915">
        <f>IF('8c - MSA Attribute example'!J37="","",IF('8c - MSA Attribute example'!K37='8c - MSA Attribute example'!$C$8,'8c - MSA Attribute example'!$B$8,'8c - MSA Attribute example'!$B$9))</f>
        <v>2</v>
      </c>
      <c r="AB37" s="915">
        <f t="shared" si="2"/>
        <v>1</v>
      </c>
      <c r="AC37" s="913">
        <f>IF('8c - MSA Attribute example'!$C37="","",IF(AM37="TRUE",1,0))</f>
        <v>1</v>
      </c>
      <c r="AD37" s="912" t="str">
        <f>IF('8c - MSA Attribute example'!G37="","",IF(Z37="",AG37,AH37))</f>
        <v>TRUE</v>
      </c>
      <c r="AE37" s="912" t="str">
        <f>IF('8c - MSA Attribute example'!G37="","",IF(Z37="",AI37,AJ37))</f>
        <v>TRUE</v>
      </c>
      <c r="AF37" s="884"/>
      <c r="AG37" s="910" t="str">
        <f>IF('8c - MSA Attribute example'!G37="","",IF($R37+$S37+$V37+$W37=4,"TRUE",IF($R37+$S37+$V37+$W37=8,"TRUE","FALSE")))</f>
        <v>TRUE</v>
      </c>
      <c r="AH37" s="910" t="str">
        <f>IF('8c - MSA Attribute example'!J37="","",IF($R37+$S37+$V37+$W37+$Z37+$AA37=6,"TRUE",IF($R37+$S37+$V37+$W37+$Z37+$AA37=12,"TRUE","FALSE")))</f>
        <v>TRUE</v>
      </c>
      <c r="AI37" s="910" t="str">
        <f>IF('8c - MSA Attribute example'!G37="","",IF($R37+$S37+$V37+$W37+$Q37=5,"TRUE",IF($R37+$S37+$V37+$W37+$Q37=10,"TRUE","FALSE")))</f>
        <v>TRUE</v>
      </c>
      <c r="AJ37" s="910" t="str">
        <f>IF('8c - MSA Attribute example'!J37="","",IF($R37+$S37+$V37+$W37+$Z37+$AA37+$Q37=7,"TRUE",IF($R37+$S37+$V37+$W37+$Z37+$AA37+$Q37=14,"TRUE","FALSE")))</f>
        <v>TRUE</v>
      </c>
      <c r="AK37" s="909" t="str">
        <f>IF('8c - MSA Attribute example'!C37="","",IF('8c - MSA Attribute example'!Q37+'8c - MSA Attribute example'!R37+'8c - MSA Attribute example'!S37=3, "TRUE",IF('8c - MSA Attribute example'!Q37+'8c - MSA Attribute example'!R37+'8c - MSA Attribute example'!S37=6,"TRUE","FALSE")))</f>
        <v>TRUE</v>
      </c>
      <c r="AL37" s="909" t="str">
        <f>IF('8c - MSA Attribute example'!$C37="","",IF($Q37+V37+W37=3, "TRUE",IF($Q37+V37+W37=6,"TRUE","FALSE")))</f>
        <v>TRUE</v>
      </c>
      <c r="AM37" s="908" t="str">
        <f>IF('8c - MSA Attribute example'!J37="","",IF('8c - MSA Attribute example'!$C37="","",IF($Q37+Z37+AA37=3, "TRUE",IF($Q37+Z37+AA37=6,"TRUE","FALSE"))))</f>
        <v>TRUE</v>
      </c>
      <c r="AN37" s="907">
        <f t="shared" si="3"/>
        <v>0</v>
      </c>
      <c r="AO37" s="907">
        <f t="shared" si="4"/>
        <v>0</v>
      </c>
      <c r="AP37" s="907">
        <f t="shared" si="5"/>
        <v>0</v>
      </c>
      <c r="AQ37" s="907">
        <f t="shared" si="6"/>
        <v>0</v>
      </c>
      <c r="AR37" s="907">
        <f t="shared" si="7"/>
        <v>0</v>
      </c>
      <c r="AS37" s="907">
        <f t="shared" si="11"/>
        <v>0</v>
      </c>
      <c r="AT37" s="907">
        <f t="shared" si="8"/>
        <v>0</v>
      </c>
      <c r="AU37" s="907">
        <f t="shared" si="9"/>
        <v>0</v>
      </c>
      <c r="AV37" s="907">
        <f t="shared" si="10"/>
        <v>0</v>
      </c>
    </row>
    <row r="38" spans="2:48" s="930" customFormat="1" ht="15.5">
      <c r="B38" s="929">
        <v>25</v>
      </c>
      <c r="C38" s="924" t="s">
        <v>548</v>
      </c>
      <c r="D38" s="923" t="s">
        <v>548</v>
      </c>
      <c r="E38" s="920" t="s">
        <v>548</v>
      </c>
      <c r="F38" s="933"/>
      <c r="G38" s="921" t="s">
        <v>548</v>
      </c>
      <c r="H38" s="920" t="s">
        <v>548</v>
      </c>
      <c r="I38" s="933"/>
      <c r="J38" s="921" t="s">
        <v>26</v>
      </c>
      <c r="K38" s="920" t="s">
        <v>26</v>
      </c>
      <c r="L38" s="927" t="str">
        <f>IF(D38="","",IF('8c - MSA Attribute example'!AD38="TRUE","Y","N"))</f>
        <v>N</v>
      </c>
      <c r="M38" s="926" t="str">
        <f>IF(E38="","",IF('8c - MSA Attribute example'!AE38="TRUE","Y","N"))</f>
        <v>N</v>
      </c>
      <c r="P38" s="917">
        <v>25</v>
      </c>
      <c r="Q38" s="916">
        <f>IF('8c - MSA Attribute example'!C38="","",IF('8c - MSA Attribute example'!C38='8c - MSA Attribute example'!$C$8,'8c - MSA Attribute example'!$B$8,'8c - MSA Attribute example'!$B$9))</f>
        <v>2</v>
      </c>
      <c r="R38" s="915">
        <f>IF('8c - MSA Attribute example'!D38="","",IF('8c - MSA Attribute example'!D38='8c - MSA Attribute example'!$C$8,'8c - MSA Attribute example'!$B$8,'8c - MSA Attribute example'!$B$9))</f>
        <v>2</v>
      </c>
      <c r="S38" s="913">
        <f>IF('8c - MSA Attribute example'!E38="","",IF('8c - MSA Attribute example'!E38='8c - MSA Attribute example'!$C$8,'8c - MSA Attribute example'!$B$8,'8c - MSA Attribute example'!$B$9))</f>
        <v>2</v>
      </c>
      <c r="T38" s="915">
        <f t="shared" si="0"/>
        <v>1</v>
      </c>
      <c r="U38" s="913">
        <f>IF('8c - MSA Attribute example'!$C38="","",IF(AK38="TRUE",1,0))</f>
        <v>1</v>
      </c>
      <c r="V38" s="915">
        <f>IF('8c - MSA Attribute example'!H38="","",IF('8c - MSA Attribute example'!G38='8c - MSA Attribute example'!$C$8,'8c - MSA Attribute example'!$B$8,'8c - MSA Attribute example'!$B$9))</f>
        <v>2</v>
      </c>
      <c r="W38" s="913">
        <f>IF('8c - MSA Attribute example'!G38="","",IF('8c - MSA Attribute example'!H38='8c - MSA Attribute example'!$C$8,'8c - MSA Attribute example'!$B$8,'8c - MSA Attribute example'!$B$9))</f>
        <v>2</v>
      </c>
      <c r="X38" s="915">
        <f t="shared" si="1"/>
        <v>1</v>
      </c>
      <c r="Y38" s="913">
        <f>IF('8c - MSA Attribute example'!$C38="","",IF(AL38="TRUE",1,0))</f>
        <v>1</v>
      </c>
      <c r="Z38" s="915">
        <f>IF('8c - MSA Attribute example'!K38="","",IF('8c - MSA Attribute example'!J38='8c - MSA Attribute example'!$C$8,'8c - MSA Attribute example'!$B$8,'8c - MSA Attribute example'!$B$9))</f>
        <v>1</v>
      </c>
      <c r="AA38" s="915">
        <f>IF('8c - MSA Attribute example'!J38="","",IF('8c - MSA Attribute example'!K38='8c - MSA Attribute example'!$C$8,'8c - MSA Attribute example'!$B$8,'8c - MSA Attribute example'!$B$9))</f>
        <v>1</v>
      </c>
      <c r="AB38" s="915">
        <f t="shared" si="2"/>
        <v>1</v>
      </c>
      <c r="AC38" s="913">
        <f>IF('8c - MSA Attribute example'!$C38="","",IF(AM38="TRUE",1,0))</f>
        <v>0</v>
      </c>
      <c r="AD38" s="912" t="str">
        <f>IF('8c - MSA Attribute example'!G38="","",IF(Z38="",AG38,AH38))</f>
        <v>FALSE</v>
      </c>
      <c r="AE38" s="912" t="str">
        <f>IF('8c - MSA Attribute example'!G38="","",IF(Z38="",AI38,AJ38))</f>
        <v>FALSE</v>
      </c>
      <c r="AF38" s="884"/>
      <c r="AG38" s="910" t="str">
        <f>IF('8c - MSA Attribute example'!G38="","",IF($R38+$S38+$V38+$W38=4,"TRUE",IF($R38+$S38+$V38+$W38=8,"TRUE","FALSE")))</f>
        <v>TRUE</v>
      </c>
      <c r="AH38" s="910" t="str">
        <f>IF('8c - MSA Attribute example'!J38="","",IF($R38+$S38+$V38+$W38+$Z38+$AA38=6,"TRUE",IF($R38+$S38+$V38+$W38+$Z38+$AA38=12,"TRUE","FALSE")))</f>
        <v>FALSE</v>
      </c>
      <c r="AI38" s="910" t="str">
        <f>IF('8c - MSA Attribute example'!G38="","",IF($R38+$S38+$V38+$W38+$Q38=5,"TRUE",IF($R38+$S38+$V38+$W38+$Q38=10,"TRUE","FALSE")))</f>
        <v>TRUE</v>
      </c>
      <c r="AJ38" s="910" t="str">
        <f>IF('8c - MSA Attribute example'!J38="","",IF($R38+$S38+$V38+$W38+$Z38+$AA38+$Q38=7,"TRUE",IF($R38+$S38+$V38+$W38+$Z38+$AA38+$Q38=14,"TRUE","FALSE")))</f>
        <v>FALSE</v>
      </c>
      <c r="AK38" s="909" t="str">
        <f>IF('8c - MSA Attribute example'!C38="","",IF('8c - MSA Attribute example'!Q38+'8c - MSA Attribute example'!R38+'8c - MSA Attribute example'!S38=3, "TRUE",IF('8c - MSA Attribute example'!Q38+'8c - MSA Attribute example'!R38+'8c - MSA Attribute example'!S38=6,"TRUE","FALSE")))</f>
        <v>TRUE</v>
      </c>
      <c r="AL38" s="909" t="str">
        <f>IF('8c - MSA Attribute example'!$C38="","",IF($Q38+V38+W38=3, "TRUE",IF($Q38+V38+W38=6,"TRUE","FALSE")))</f>
        <v>TRUE</v>
      </c>
      <c r="AM38" s="908" t="str">
        <f>IF('8c - MSA Attribute example'!J38="","",IF('8c - MSA Attribute example'!$C38="","",IF($Q38+Z38+AA38=3, "TRUE",IF($Q38+Z38+AA38=6,"TRUE","FALSE"))))</f>
        <v>FALSE</v>
      </c>
      <c r="AN38" s="907">
        <f t="shared" si="3"/>
        <v>0</v>
      </c>
      <c r="AO38" s="907">
        <f t="shared" si="4"/>
        <v>0</v>
      </c>
      <c r="AP38" s="907">
        <f t="shared" si="5"/>
        <v>0</v>
      </c>
      <c r="AQ38" s="907">
        <f t="shared" si="6"/>
        <v>0</v>
      </c>
      <c r="AR38" s="907">
        <f t="shared" si="7"/>
        <v>0</v>
      </c>
      <c r="AS38" s="907">
        <f t="shared" si="11"/>
        <v>0</v>
      </c>
      <c r="AT38" s="907">
        <f t="shared" si="8"/>
        <v>0</v>
      </c>
      <c r="AU38" s="907">
        <f t="shared" si="9"/>
        <v>1</v>
      </c>
      <c r="AV38" s="907">
        <f t="shared" si="10"/>
        <v>0</v>
      </c>
    </row>
    <row r="39" spans="2:48" s="930" customFormat="1" ht="15.5">
      <c r="B39" s="929">
        <v>26</v>
      </c>
      <c r="C39" s="924" t="s">
        <v>548</v>
      </c>
      <c r="D39" s="923" t="s">
        <v>548</v>
      </c>
      <c r="E39" s="920" t="s">
        <v>548</v>
      </c>
      <c r="F39" s="933"/>
      <c r="G39" s="921" t="s">
        <v>548</v>
      </c>
      <c r="H39" s="920" t="s">
        <v>548</v>
      </c>
      <c r="I39" s="933"/>
      <c r="J39" s="921" t="s">
        <v>548</v>
      </c>
      <c r="K39" s="920" t="s">
        <v>548</v>
      </c>
      <c r="L39" s="927" t="str">
        <f>IF(D39="","",IF('8c - MSA Attribute example'!AD39="TRUE","Y","N"))</f>
        <v>Y</v>
      </c>
      <c r="M39" s="926" t="str">
        <f>IF(E39="","",IF('8c - MSA Attribute example'!AE39="TRUE","Y","N"))</f>
        <v>Y</v>
      </c>
      <c r="P39" s="917">
        <v>26</v>
      </c>
      <c r="Q39" s="916">
        <f>IF('8c - MSA Attribute example'!C39="","",IF('8c - MSA Attribute example'!C39='8c - MSA Attribute example'!$C$8,'8c - MSA Attribute example'!$B$8,'8c - MSA Attribute example'!$B$9))</f>
        <v>2</v>
      </c>
      <c r="R39" s="915">
        <f>IF('8c - MSA Attribute example'!D39="","",IF('8c - MSA Attribute example'!D39='8c - MSA Attribute example'!$C$8,'8c - MSA Attribute example'!$B$8,'8c - MSA Attribute example'!$B$9))</f>
        <v>2</v>
      </c>
      <c r="S39" s="913">
        <f>IF('8c - MSA Attribute example'!E39="","",IF('8c - MSA Attribute example'!E39='8c - MSA Attribute example'!$C$8,'8c - MSA Attribute example'!$B$8,'8c - MSA Attribute example'!$B$9))</f>
        <v>2</v>
      </c>
      <c r="T39" s="915">
        <f t="shared" si="0"/>
        <v>1</v>
      </c>
      <c r="U39" s="913">
        <f>IF('8c - MSA Attribute example'!$C39="","",IF(AK39="TRUE",1,0))</f>
        <v>1</v>
      </c>
      <c r="V39" s="915">
        <f>IF('8c - MSA Attribute example'!H39="","",IF('8c - MSA Attribute example'!G39='8c - MSA Attribute example'!$C$8,'8c - MSA Attribute example'!$B$8,'8c - MSA Attribute example'!$B$9))</f>
        <v>2</v>
      </c>
      <c r="W39" s="913">
        <f>IF('8c - MSA Attribute example'!G39="","",IF('8c - MSA Attribute example'!H39='8c - MSA Attribute example'!$C$8,'8c - MSA Attribute example'!$B$8,'8c - MSA Attribute example'!$B$9))</f>
        <v>2</v>
      </c>
      <c r="X39" s="915">
        <f t="shared" si="1"/>
        <v>1</v>
      </c>
      <c r="Y39" s="913">
        <f>IF('8c - MSA Attribute example'!$C39="","",IF(AL39="TRUE",1,0))</f>
        <v>1</v>
      </c>
      <c r="Z39" s="915">
        <f>IF('8c - MSA Attribute example'!K39="","",IF('8c - MSA Attribute example'!J39='8c - MSA Attribute example'!$C$8,'8c - MSA Attribute example'!$B$8,'8c - MSA Attribute example'!$B$9))</f>
        <v>2</v>
      </c>
      <c r="AA39" s="915">
        <f>IF('8c - MSA Attribute example'!J39="","",IF('8c - MSA Attribute example'!K39='8c - MSA Attribute example'!$C$8,'8c - MSA Attribute example'!$B$8,'8c - MSA Attribute example'!$B$9))</f>
        <v>2</v>
      </c>
      <c r="AB39" s="915">
        <f t="shared" si="2"/>
        <v>1</v>
      </c>
      <c r="AC39" s="913">
        <f>IF('8c - MSA Attribute example'!$C39="","",IF(AM39="TRUE",1,0))</f>
        <v>1</v>
      </c>
      <c r="AD39" s="912" t="str">
        <f>IF('8c - MSA Attribute example'!G39="","",IF(Z39="",AG39,AH39))</f>
        <v>TRUE</v>
      </c>
      <c r="AE39" s="912" t="str">
        <f>IF('8c - MSA Attribute example'!G39="","",IF(Z39="",AI39,AJ39))</f>
        <v>TRUE</v>
      </c>
      <c r="AF39" s="884"/>
      <c r="AG39" s="910" t="str">
        <f>IF('8c - MSA Attribute example'!G39="","",IF($R39+$S39+$V39+$W39=4,"TRUE",IF($R39+$S39+$V39+$W39=8,"TRUE","FALSE")))</f>
        <v>TRUE</v>
      </c>
      <c r="AH39" s="910" t="str">
        <f>IF('8c - MSA Attribute example'!J39="","",IF($R39+$S39+$V39+$W39+$Z39+$AA39=6,"TRUE",IF($R39+$S39+$V39+$W39+$Z39+$AA39=12,"TRUE","FALSE")))</f>
        <v>TRUE</v>
      </c>
      <c r="AI39" s="910" t="str">
        <f>IF('8c - MSA Attribute example'!G39="","",IF($R39+$S39+$V39+$W39+$Q39=5,"TRUE",IF($R39+$S39+$V39+$W39+$Q39=10,"TRUE","FALSE")))</f>
        <v>TRUE</v>
      </c>
      <c r="AJ39" s="910" t="str">
        <f>IF('8c - MSA Attribute example'!J39="","",IF($R39+$S39+$V39+$W39+$Z39+$AA39+$Q39=7,"TRUE",IF($R39+$S39+$V39+$W39+$Z39+$AA39+$Q39=14,"TRUE","FALSE")))</f>
        <v>TRUE</v>
      </c>
      <c r="AK39" s="909" t="str">
        <f>IF('8c - MSA Attribute example'!C39="","",IF('8c - MSA Attribute example'!Q39+'8c - MSA Attribute example'!R39+'8c - MSA Attribute example'!S39=3, "TRUE",IF('8c - MSA Attribute example'!Q39+'8c - MSA Attribute example'!R39+'8c - MSA Attribute example'!S39=6,"TRUE","FALSE")))</f>
        <v>TRUE</v>
      </c>
      <c r="AL39" s="909" t="str">
        <f>IF('8c - MSA Attribute example'!$C39="","",IF($Q39+V39+W39=3, "TRUE",IF($Q39+V39+W39=6,"TRUE","FALSE")))</f>
        <v>TRUE</v>
      </c>
      <c r="AM39" s="908" t="str">
        <f>IF('8c - MSA Attribute example'!J39="","",IF('8c - MSA Attribute example'!$C39="","",IF($Q39+Z39+AA39=3, "TRUE",IF($Q39+Z39+AA39=6,"TRUE","FALSE"))))</f>
        <v>TRUE</v>
      </c>
      <c r="AN39" s="907">
        <f t="shared" si="3"/>
        <v>0</v>
      </c>
      <c r="AO39" s="907">
        <f t="shared" si="4"/>
        <v>0</v>
      </c>
      <c r="AP39" s="907">
        <f t="shared" si="5"/>
        <v>0</v>
      </c>
      <c r="AQ39" s="907">
        <f t="shared" si="6"/>
        <v>0</v>
      </c>
      <c r="AR39" s="907">
        <f t="shared" si="7"/>
        <v>0</v>
      </c>
      <c r="AS39" s="907">
        <f t="shared" si="11"/>
        <v>0</v>
      </c>
      <c r="AT39" s="907">
        <f t="shared" si="8"/>
        <v>0</v>
      </c>
      <c r="AU39" s="907">
        <f t="shared" si="9"/>
        <v>0</v>
      </c>
      <c r="AV39" s="907">
        <f t="shared" si="10"/>
        <v>0</v>
      </c>
    </row>
    <row r="40" spans="2:48" s="930" customFormat="1" ht="15.5">
      <c r="B40" s="929">
        <v>27</v>
      </c>
      <c r="C40" s="924" t="s">
        <v>548</v>
      </c>
      <c r="D40" s="923" t="s">
        <v>548</v>
      </c>
      <c r="E40" s="920" t="s">
        <v>548</v>
      </c>
      <c r="F40" s="933"/>
      <c r="G40" s="921" t="s">
        <v>548</v>
      </c>
      <c r="H40" s="920" t="s">
        <v>548</v>
      </c>
      <c r="I40" s="933"/>
      <c r="J40" s="921" t="s">
        <v>548</v>
      </c>
      <c r="K40" s="920" t="s">
        <v>548</v>
      </c>
      <c r="L40" s="927" t="str">
        <f>IF(D40="","",IF('8c - MSA Attribute example'!AD40="TRUE","Y","N"))</f>
        <v>Y</v>
      </c>
      <c r="M40" s="926" t="str">
        <f>IF(E40="","",IF('8c - MSA Attribute example'!AE40="TRUE","Y","N"))</f>
        <v>Y</v>
      </c>
      <c r="P40" s="917">
        <v>27</v>
      </c>
      <c r="Q40" s="916">
        <f>IF('8c - MSA Attribute example'!C40="","",IF('8c - MSA Attribute example'!C40='8c - MSA Attribute example'!$C$8,'8c - MSA Attribute example'!$B$8,'8c - MSA Attribute example'!$B$9))</f>
        <v>2</v>
      </c>
      <c r="R40" s="915">
        <f>IF('8c - MSA Attribute example'!D40="","",IF('8c - MSA Attribute example'!D40='8c - MSA Attribute example'!$C$8,'8c - MSA Attribute example'!$B$8,'8c - MSA Attribute example'!$B$9))</f>
        <v>2</v>
      </c>
      <c r="S40" s="913">
        <f>IF('8c - MSA Attribute example'!E40="","",IF('8c - MSA Attribute example'!E40='8c - MSA Attribute example'!$C$8,'8c - MSA Attribute example'!$B$8,'8c - MSA Attribute example'!$B$9))</f>
        <v>2</v>
      </c>
      <c r="T40" s="915">
        <f t="shared" si="0"/>
        <v>1</v>
      </c>
      <c r="U40" s="913">
        <f>IF('8c - MSA Attribute example'!$C40="","",IF(AK40="TRUE",1,0))</f>
        <v>1</v>
      </c>
      <c r="V40" s="915">
        <f>IF('8c - MSA Attribute example'!H40="","",IF('8c - MSA Attribute example'!G40='8c - MSA Attribute example'!$C$8,'8c - MSA Attribute example'!$B$8,'8c - MSA Attribute example'!$B$9))</f>
        <v>2</v>
      </c>
      <c r="W40" s="913">
        <f>IF('8c - MSA Attribute example'!G40="","",IF('8c - MSA Attribute example'!H40='8c - MSA Attribute example'!$C$8,'8c - MSA Attribute example'!$B$8,'8c - MSA Attribute example'!$B$9))</f>
        <v>2</v>
      </c>
      <c r="X40" s="915">
        <f t="shared" si="1"/>
        <v>1</v>
      </c>
      <c r="Y40" s="913">
        <f>IF('8c - MSA Attribute example'!$C40="","",IF(AL40="TRUE",1,0))</f>
        <v>1</v>
      </c>
      <c r="Z40" s="915">
        <f>IF('8c - MSA Attribute example'!K40="","",IF('8c - MSA Attribute example'!J40='8c - MSA Attribute example'!$C$8,'8c - MSA Attribute example'!$B$8,'8c - MSA Attribute example'!$B$9))</f>
        <v>2</v>
      </c>
      <c r="AA40" s="915">
        <f>IF('8c - MSA Attribute example'!J40="","",IF('8c - MSA Attribute example'!K40='8c - MSA Attribute example'!$C$8,'8c - MSA Attribute example'!$B$8,'8c - MSA Attribute example'!$B$9))</f>
        <v>2</v>
      </c>
      <c r="AB40" s="915">
        <f t="shared" si="2"/>
        <v>1</v>
      </c>
      <c r="AC40" s="913">
        <f>IF('8c - MSA Attribute example'!$C40="","",IF(AM40="TRUE",1,0))</f>
        <v>1</v>
      </c>
      <c r="AD40" s="912" t="str">
        <f>IF('8c - MSA Attribute example'!G40="","",IF(Z40="",AG40,AH40))</f>
        <v>TRUE</v>
      </c>
      <c r="AE40" s="912" t="str">
        <f>IF('8c - MSA Attribute example'!G40="","",IF(Z40="",AI40,AJ40))</f>
        <v>TRUE</v>
      </c>
      <c r="AF40" s="884"/>
      <c r="AG40" s="910" t="str">
        <f>IF('8c - MSA Attribute example'!G40="","",IF($R40+$S40+$V40+$W40=4,"TRUE",IF($R40+$S40+$V40+$W40=8,"TRUE","FALSE")))</f>
        <v>TRUE</v>
      </c>
      <c r="AH40" s="910" t="str">
        <f>IF('8c - MSA Attribute example'!J40="","",IF($R40+$S40+$V40+$W40+$Z40+$AA40=6,"TRUE",IF($R40+$S40+$V40+$W40+$Z40+$AA40=12,"TRUE","FALSE")))</f>
        <v>TRUE</v>
      </c>
      <c r="AI40" s="910" t="str">
        <f>IF('8c - MSA Attribute example'!G40="","",IF($R40+$S40+$V40+$W40+$Q40=5,"TRUE",IF($R40+$S40+$V40+$W40+$Q40=10,"TRUE","FALSE")))</f>
        <v>TRUE</v>
      </c>
      <c r="AJ40" s="910" t="str">
        <f>IF('8c - MSA Attribute example'!J40="","",IF($R40+$S40+$V40+$W40+$Z40+$AA40+$Q40=7,"TRUE",IF($R40+$S40+$V40+$W40+$Z40+$AA40+$Q40=14,"TRUE","FALSE")))</f>
        <v>TRUE</v>
      </c>
      <c r="AK40" s="909" t="str">
        <f>IF('8c - MSA Attribute example'!C40="","",IF('8c - MSA Attribute example'!Q40+'8c - MSA Attribute example'!R40+'8c - MSA Attribute example'!S40=3, "TRUE",IF('8c - MSA Attribute example'!Q40+'8c - MSA Attribute example'!R40+'8c - MSA Attribute example'!S40=6,"TRUE","FALSE")))</f>
        <v>TRUE</v>
      </c>
      <c r="AL40" s="909" t="str">
        <f>IF('8c - MSA Attribute example'!$C40="","",IF($Q40+V40+W40=3, "TRUE",IF($Q40+V40+W40=6,"TRUE","FALSE")))</f>
        <v>TRUE</v>
      </c>
      <c r="AM40" s="908" t="str">
        <f>IF('8c - MSA Attribute example'!J40="","",IF('8c - MSA Attribute example'!$C40="","",IF($Q40+Z40+AA40=3, "TRUE",IF($Q40+Z40+AA40=6,"TRUE","FALSE"))))</f>
        <v>TRUE</v>
      </c>
      <c r="AN40" s="907">
        <f t="shared" si="3"/>
        <v>0</v>
      </c>
      <c r="AO40" s="907">
        <f t="shared" si="4"/>
        <v>0</v>
      </c>
      <c r="AP40" s="907">
        <f t="shared" si="5"/>
        <v>0</v>
      </c>
      <c r="AQ40" s="907">
        <f t="shared" si="6"/>
        <v>0</v>
      </c>
      <c r="AR40" s="907">
        <f t="shared" si="7"/>
        <v>0</v>
      </c>
      <c r="AS40" s="907">
        <f t="shared" si="11"/>
        <v>0</v>
      </c>
      <c r="AT40" s="907">
        <f t="shared" si="8"/>
        <v>0</v>
      </c>
      <c r="AU40" s="907">
        <f t="shared" si="9"/>
        <v>0</v>
      </c>
      <c r="AV40" s="907">
        <f t="shared" si="10"/>
        <v>0</v>
      </c>
    </row>
    <row r="41" spans="2:48" s="930" customFormat="1" ht="15.5">
      <c r="B41" s="929">
        <v>28</v>
      </c>
      <c r="C41" s="924" t="s">
        <v>26</v>
      </c>
      <c r="D41" s="923" t="s">
        <v>26</v>
      </c>
      <c r="E41" s="920" t="s">
        <v>26</v>
      </c>
      <c r="F41" s="933"/>
      <c r="G41" s="921" t="s">
        <v>26</v>
      </c>
      <c r="H41" s="920" t="s">
        <v>26</v>
      </c>
      <c r="I41" s="933"/>
      <c r="J41" s="921" t="s">
        <v>26</v>
      </c>
      <c r="K41" s="920" t="s">
        <v>26</v>
      </c>
      <c r="L41" s="927" t="str">
        <f>IF(D41="","",IF('8c - MSA Attribute example'!AD41="TRUE","Y","N"))</f>
        <v>Y</v>
      </c>
      <c r="M41" s="926" t="str">
        <f>IF(E41="","",IF('8c - MSA Attribute example'!AE41="TRUE","Y","N"))</f>
        <v>Y</v>
      </c>
      <c r="P41" s="917">
        <v>28</v>
      </c>
      <c r="Q41" s="916">
        <f>IF('8c - MSA Attribute example'!C41="","",IF('8c - MSA Attribute example'!C41='8c - MSA Attribute example'!$C$8,'8c - MSA Attribute example'!$B$8,'8c - MSA Attribute example'!$B$9))</f>
        <v>1</v>
      </c>
      <c r="R41" s="915">
        <f>IF('8c - MSA Attribute example'!D41="","",IF('8c - MSA Attribute example'!D41='8c - MSA Attribute example'!$C$8,'8c - MSA Attribute example'!$B$8,'8c - MSA Attribute example'!$B$9))</f>
        <v>1</v>
      </c>
      <c r="S41" s="913">
        <f>IF('8c - MSA Attribute example'!E41="","",IF('8c - MSA Attribute example'!E41='8c - MSA Attribute example'!$C$8,'8c - MSA Attribute example'!$B$8,'8c - MSA Attribute example'!$B$9))</f>
        <v>1</v>
      </c>
      <c r="T41" s="915">
        <f t="shared" si="0"/>
        <v>1</v>
      </c>
      <c r="U41" s="913">
        <f>IF('8c - MSA Attribute example'!$C41="","",IF(AK41="TRUE",1,0))</f>
        <v>1</v>
      </c>
      <c r="V41" s="915">
        <f>IF('8c - MSA Attribute example'!H41="","",IF('8c - MSA Attribute example'!G41='8c - MSA Attribute example'!$C$8,'8c - MSA Attribute example'!$B$8,'8c - MSA Attribute example'!$B$9))</f>
        <v>1</v>
      </c>
      <c r="W41" s="913">
        <f>IF('8c - MSA Attribute example'!G41="","",IF('8c - MSA Attribute example'!H41='8c - MSA Attribute example'!$C$8,'8c - MSA Attribute example'!$B$8,'8c - MSA Attribute example'!$B$9))</f>
        <v>1</v>
      </c>
      <c r="X41" s="915">
        <f t="shared" si="1"/>
        <v>1</v>
      </c>
      <c r="Y41" s="913">
        <f>IF('8c - MSA Attribute example'!$C41="","",IF(AL41="TRUE",1,0))</f>
        <v>1</v>
      </c>
      <c r="Z41" s="915">
        <f>IF('8c - MSA Attribute example'!K41="","",IF('8c - MSA Attribute example'!J41='8c - MSA Attribute example'!$C$8,'8c - MSA Attribute example'!$B$8,'8c - MSA Attribute example'!$B$9))</f>
        <v>1</v>
      </c>
      <c r="AA41" s="915">
        <f>IF('8c - MSA Attribute example'!J41="","",IF('8c - MSA Attribute example'!K41='8c - MSA Attribute example'!$C$8,'8c - MSA Attribute example'!$B$8,'8c - MSA Attribute example'!$B$9))</f>
        <v>1</v>
      </c>
      <c r="AB41" s="915">
        <f t="shared" si="2"/>
        <v>1</v>
      </c>
      <c r="AC41" s="913">
        <f>IF('8c - MSA Attribute example'!$C41="","",IF(AM41="TRUE",1,0))</f>
        <v>1</v>
      </c>
      <c r="AD41" s="912" t="str">
        <f>IF('8c - MSA Attribute example'!G41="","",IF(Z41="",AG41,AH41))</f>
        <v>TRUE</v>
      </c>
      <c r="AE41" s="912" t="str">
        <f>IF('8c - MSA Attribute example'!G41="","",IF(Z41="",AI41,AJ41))</f>
        <v>TRUE</v>
      </c>
      <c r="AF41" s="884"/>
      <c r="AG41" s="910" t="str">
        <f>IF('8c - MSA Attribute example'!G41="","",IF($R41+$S41+$V41+$W41=4,"TRUE",IF($R41+$S41+$V41+$W41=8,"TRUE","FALSE")))</f>
        <v>TRUE</v>
      </c>
      <c r="AH41" s="910" t="str">
        <f>IF('8c - MSA Attribute example'!J41="","",IF($R41+$S41+$V41+$W41+$Z41+$AA41=6,"TRUE",IF($R41+$S41+$V41+$W41+$Z41+$AA41=12,"TRUE","FALSE")))</f>
        <v>TRUE</v>
      </c>
      <c r="AI41" s="910" t="str">
        <f>IF('8c - MSA Attribute example'!G41="","",IF($R41+$S41+$V41+$W41+$Q41=5,"TRUE",IF($R41+$S41+$V41+$W41+$Q41=10,"TRUE","FALSE")))</f>
        <v>TRUE</v>
      </c>
      <c r="AJ41" s="910" t="str">
        <f>IF('8c - MSA Attribute example'!J41="","",IF($R41+$S41+$V41+$W41+$Z41+$AA41+$Q41=7,"TRUE",IF($R41+$S41+$V41+$W41+$Z41+$AA41+$Q41=14,"TRUE","FALSE")))</f>
        <v>TRUE</v>
      </c>
      <c r="AK41" s="909" t="str">
        <f>IF('8c - MSA Attribute example'!C41="","",IF('8c - MSA Attribute example'!Q41+'8c - MSA Attribute example'!R41+'8c - MSA Attribute example'!S41=3, "TRUE",IF('8c - MSA Attribute example'!Q41+'8c - MSA Attribute example'!R41+'8c - MSA Attribute example'!S41=6,"TRUE","FALSE")))</f>
        <v>TRUE</v>
      </c>
      <c r="AL41" s="909" t="str">
        <f>IF('8c - MSA Attribute example'!$C41="","",IF($Q41+V41+W41=3, "TRUE",IF($Q41+V41+W41=6,"TRUE","FALSE")))</f>
        <v>TRUE</v>
      </c>
      <c r="AM41" s="908" t="str">
        <f>IF('8c - MSA Attribute example'!J41="","",IF('8c - MSA Attribute example'!$C41="","",IF($Q41+Z41+AA41=3, "TRUE",IF($Q41+Z41+AA41=6,"TRUE","FALSE"))))</f>
        <v>TRUE</v>
      </c>
      <c r="AN41" s="907">
        <f t="shared" si="3"/>
        <v>0</v>
      </c>
      <c r="AO41" s="907">
        <f t="shared" si="4"/>
        <v>0</v>
      </c>
      <c r="AP41" s="907">
        <f t="shared" si="5"/>
        <v>0</v>
      </c>
      <c r="AQ41" s="907">
        <f t="shared" si="6"/>
        <v>0</v>
      </c>
      <c r="AR41" s="907">
        <f t="shared" si="7"/>
        <v>0</v>
      </c>
      <c r="AS41" s="907">
        <f t="shared" si="11"/>
        <v>0</v>
      </c>
      <c r="AT41" s="907">
        <f t="shared" si="8"/>
        <v>0</v>
      </c>
      <c r="AU41" s="907">
        <f t="shared" si="9"/>
        <v>0</v>
      </c>
      <c r="AV41" s="907">
        <f t="shared" si="10"/>
        <v>0</v>
      </c>
    </row>
    <row r="42" spans="2:48" s="930" customFormat="1" ht="15.5">
      <c r="B42" s="929">
        <v>29</v>
      </c>
      <c r="C42" s="924" t="s">
        <v>26</v>
      </c>
      <c r="D42" s="923" t="s">
        <v>26</v>
      </c>
      <c r="E42" s="920" t="s">
        <v>26</v>
      </c>
      <c r="F42" s="933"/>
      <c r="G42" s="921" t="s">
        <v>26</v>
      </c>
      <c r="H42" s="920" t="s">
        <v>26</v>
      </c>
      <c r="I42" s="933"/>
      <c r="J42" s="921" t="s">
        <v>26</v>
      </c>
      <c r="K42" s="920" t="s">
        <v>26</v>
      </c>
      <c r="L42" s="927" t="str">
        <f>IF(D42="","",IF('8c - MSA Attribute example'!AD42="TRUE","Y","N"))</f>
        <v>Y</v>
      </c>
      <c r="M42" s="926" t="str">
        <f>IF(E42="","",IF('8c - MSA Attribute example'!AE42="TRUE","Y","N"))</f>
        <v>Y</v>
      </c>
      <c r="P42" s="917">
        <v>29</v>
      </c>
      <c r="Q42" s="916">
        <f>IF('8c - MSA Attribute example'!C42="","",IF('8c - MSA Attribute example'!C42='8c - MSA Attribute example'!$C$8,'8c - MSA Attribute example'!$B$8,'8c - MSA Attribute example'!$B$9))</f>
        <v>1</v>
      </c>
      <c r="R42" s="915">
        <f>IF('8c - MSA Attribute example'!D42="","",IF('8c - MSA Attribute example'!D42='8c - MSA Attribute example'!$C$8,'8c - MSA Attribute example'!$B$8,'8c - MSA Attribute example'!$B$9))</f>
        <v>1</v>
      </c>
      <c r="S42" s="913">
        <f>IF('8c - MSA Attribute example'!E42="","",IF('8c - MSA Attribute example'!E42='8c - MSA Attribute example'!$C$8,'8c - MSA Attribute example'!$B$8,'8c - MSA Attribute example'!$B$9))</f>
        <v>1</v>
      </c>
      <c r="T42" s="915">
        <f t="shared" si="0"/>
        <v>1</v>
      </c>
      <c r="U42" s="913">
        <f>IF('8c - MSA Attribute example'!$C42="","",IF(AK42="TRUE",1,0))</f>
        <v>1</v>
      </c>
      <c r="V42" s="915">
        <f>IF('8c - MSA Attribute example'!H42="","",IF('8c - MSA Attribute example'!G42='8c - MSA Attribute example'!$C$8,'8c - MSA Attribute example'!$B$8,'8c - MSA Attribute example'!$B$9))</f>
        <v>1</v>
      </c>
      <c r="W42" s="913">
        <f>IF('8c - MSA Attribute example'!G42="","",IF('8c - MSA Attribute example'!H42='8c - MSA Attribute example'!$C$8,'8c - MSA Attribute example'!$B$8,'8c - MSA Attribute example'!$B$9))</f>
        <v>1</v>
      </c>
      <c r="X42" s="915">
        <f t="shared" si="1"/>
        <v>1</v>
      </c>
      <c r="Y42" s="913">
        <f>IF('8c - MSA Attribute example'!$C42="","",IF(AL42="TRUE",1,0))</f>
        <v>1</v>
      </c>
      <c r="Z42" s="915">
        <f>IF('8c - MSA Attribute example'!K42="","",IF('8c - MSA Attribute example'!J42='8c - MSA Attribute example'!$C$8,'8c - MSA Attribute example'!$B$8,'8c - MSA Attribute example'!$B$9))</f>
        <v>1</v>
      </c>
      <c r="AA42" s="915">
        <f>IF('8c - MSA Attribute example'!J42="","",IF('8c - MSA Attribute example'!K42='8c - MSA Attribute example'!$C$8,'8c - MSA Attribute example'!$B$8,'8c - MSA Attribute example'!$B$9))</f>
        <v>1</v>
      </c>
      <c r="AB42" s="915">
        <f t="shared" si="2"/>
        <v>1</v>
      </c>
      <c r="AC42" s="913">
        <f>IF('8c - MSA Attribute example'!$C42="","",IF(AM42="TRUE",1,0))</f>
        <v>1</v>
      </c>
      <c r="AD42" s="912" t="str">
        <f>IF('8c - MSA Attribute example'!G42="","",IF(Z42="",AG42,AH42))</f>
        <v>TRUE</v>
      </c>
      <c r="AE42" s="912" t="str">
        <f>IF('8c - MSA Attribute example'!G42="","",IF(Z42="",AI42,AJ42))</f>
        <v>TRUE</v>
      </c>
      <c r="AF42" s="884"/>
      <c r="AG42" s="910" t="str">
        <f>IF('8c - MSA Attribute example'!G42="","",IF($R42+$S42+$V42+$W42=4,"TRUE",IF($R42+$S42+$V42+$W42=8,"TRUE","FALSE")))</f>
        <v>TRUE</v>
      </c>
      <c r="AH42" s="910" t="str">
        <f>IF('8c - MSA Attribute example'!J42="","",IF($R42+$S42+$V42+$W42+$Z42+$AA42=6,"TRUE",IF($R42+$S42+$V42+$W42+$Z42+$AA42=12,"TRUE","FALSE")))</f>
        <v>TRUE</v>
      </c>
      <c r="AI42" s="910" t="str">
        <f>IF('8c - MSA Attribute example'!G42="","",IF($R42+$S42+$V42+$W42+$Q42=5,"TRUE",IF($R42+$S42+$V42+$W42+$Q42=10,"TRUE","FALSE")))</f>
        <v>TRUE</v>
      </c>
      <c r="AJ42" s="910" t="str">
        <f>IF('8c - MSA Attribute example'!J42="","",IF($R42+$S42+$V42+$W42+$Z42+$AA42+$Q42=7,"TRUE",IF($R42+$S42+$V42+$W42+$Z42+$AA42+$Q42=14,"TRUE","FALSE")))</f>
        <v>TRUE</v>
      </c>
      <c r="AK42" s="909" t="str">
        <f>IF('8c - MSA Attribute example'!C42="","",IF('8c - MSA Attribute example'!Q42+'8c - MSA Attribute example'!R42+'8c - MSA Attribute example'!S42=3, "TRUE",IF('8c - MSA Attribute example'!Q42+'8c - MSA Attribute example'!R42+'8c - MSA Attribute example'!S42=6,"TRUE","FALSE")))</f>
        <v>TRUE</v>
      </c>
      <c r="AL42" s="909" t="str">
        <f>IF('8c - MSA Attribute example'!$C42="","",IF($Q42+V42+W42=3, "TRUE",IF($Q42+V42+W42=6,"TRUE","FALSE")))</f>
        <v>TRUE</v>
      </c>
      <c r="AM42" s="908" t="str">
        <f>IF('8c - MSA Attribute example'!J42="","",IF('8c - MSA Attribute example'!$C42="","",IF($Q42+Z42+AA42=3, "TRUE",IF($Q42+Z42+AA42=6,"TRUE","FALSE"))))</f>
        <v>TRUE</v>
      </c>
      <c r="AN42" s="907">
        <f t="shared" si="3"/>
        <v>0</v>
      </c>
      <c r="AO42" s="907">
        <f t="shared" si="4"/>
        <v>0</v>
      </c>
      <c r="AP42" s="907">
        <f t="shared" si="5"/>
        <v>0</v>
      </c>
      <c r="AQ42" s="907">
        <f t="shared" si="6"/>
        <v>0</v>
      </c>
      <c r="AR42" s="907">
        <f t="shared" si="7"/>
        <v>0</v>
      </c>
      <c r="AS42" s="907">
        <f t="shared" si="11"/>
        <v>0</v>
      </c>
      <c r="AT42" s="907">
        <f t="shared" si="8"/>
        <v>0</v>
      </c>
      <c r="AU42" s="907">
        <f t="shared" si="9"/>
        <v>0</v>
      </c>
      <c r="AV42" s="907">
        <f t="shared" si="10"/>
        <v>0</v>
      </c>
    </row>
    <row r="43" spans="2:48" s="930" customFormat="1" ht="15.5">
      <c r="B43" s="929">
        <v>30</v>
      </c>
      <c r="C43" s="924" t="s">
        <v>548</v>
      </c>
      <c r="D43" s="923" t="s">
        <v>548</v>
      </c>
      <c r="E43" s="920" t="s">
        <v>548</v>
      </c>
      <c r="F43" s="933"/>
      <c r="G43" s="921" t="s">
        <v>548</v>
      </c>
      <c r="H43" s="920" t="s">
        <v>548</v>
      </c>
      <c r="I43" s="933"/>
      <c r="J43" s="921" t="s">
        <v>548</v>
      </c>
      <c r="K43" s="920" t="s">
        <v>548</v>
      </c>
      <c r="L43" s="927" t="str">
        <f>IF(D43="","",IF('8c - MSA Attribute example'!AD43="TRUE","Y","N"))</f>
        <v>Y</v>
      </c>
      <c r="M43" s="926" t="str">
        <f>IF(E43="","",IF('8c - MSA Attribute example'!AE43="TRUE","Y","N"))</f>
        <v>Y</v>
      </c>
      <c r="P43" s="917">
        <v>30</v>
      </c>
      <c r="Q43" s="916">
        <f>IF('8c - MSA Attribute example'!C43="","",IF('8c - MSA Attribute example'!C43='8c - MSA Attribute example'!$C$8,'8c - MSA Attribute example'!$B$8,'8c - MSA Attribute example'!$B$9))</f>
        <v>2</v>
      </c>
      <c r="R43" s="915">
        <f>IF('8c - MSA Attribute example'!D43="","",IF('8c - MSA Attribute example'!D43='8c - MSA Attribute example'!$C$8,'8c - MSA Attribute example'!$B$8,'8c - MSA Attribute example'!$B$9))</f>
        <v>2</v>
      </c>
      <c r="S43" s="913">
        <f>IF('8c - MSA Attribute example'!E43="","",IF('8c - MSA Attribute example'!E43='8c - MSA Attribute example'!$C$8,'8c - MSA Attribute example'!$B$8,'8c - MSA Attribute example'!$B$9))</f>
        <v>2</v>
      </c>
      <c r="T43" s="915">
        <f t="shared" si="0"/>
        <v>1</v>
      </c>
      <c r="U43" s="913">
        <f>IF('8c - MSA Attribute example'!$C43="","",IF(AK43="TRUE",1,0))</f>
        <v>1</v>
      </c>
      <c r="V43" s="915">
        <f>IF('8c - MSA Attribute example'!H43="","",IF('8c - MSA Attribute example'!G43='8c - MSA Attribute example'!$C$8,'8c - MSA Attribute example'!$B$8,'8c - MSA Attribute example'!$B$9))</f>
        <v>2</v>
      </c>
      <c r="W43" s="913">
        <f>IF('8c - MSA Attribute example'!G43="","",IF('8c - MSA Attribute example'!H43='8c - MSA Attribute example'!$C$8,'8c - MSA Attribute example'!$B$8,'8c - MSA Attribute example'!$B$9))</f>
        <v>2</v>
      </c>
      <c r="X43" s="915">
        <f t="shared" si="1"/>
        <v>1</v>
      </c>
      <c r="Y43" s="913">
        <f>IF('8c - MSA Attribute example'!$C43="","",IF(AL43="TRUE",1,0))</f>
        <v>1</v>
      </c>
      <c r="Z43" s="915">
        <f>IF('8c - MSA Attribute example'!K43="","",IF('8c - MSA Attribute example'!J43='8c - MSA Attribute example'!$C$8,'8c - MSA Attribute example'!$B$8,'8c - MSA Attribute example'!$B$9))</f>
        <v>2</v>
      </c>
      <c r="AA43" s="915">
        <f>IF('8c - MSA Attribute example'!J43="","",IF('8c - MSA Attribute example'!K43='8c - MSA Attribute example'!$C$8,'8c - MSA Attribute example'!$B$8,'8c - MSA Attribute example'!$B$9))</f>
        <v>2</v>
      </c>
      <c r="AB43" s="915">
        <f t="shared" si="2"/>
        <v>1</v>
      </c>
      <c r="AC43" s="913">
        <f>IF('8c - MSA Attribute example'!$C43="","",IF(AM43="TRUE",1,0))</f>
        <v>1</v>
      </c>
      <c r="AD43" s="912" t="str">
        <f>IF('8c - MSA Attribute example'!G43="","",IF(Z43="",AG43,AH43))</f>
        <v>TRUE</v>
      </c>
      <c r="AE43" s="912" t="str">
        <f>IF('8c - MSA Attribute example'!G43="","",IF(Z43="",AI43,AJ43))</f>
        <v>TRUE</v>
      </c>
      <c r="AF43" s="884"/>
      <c r="AG43" s="910" t="str">
        <f>IF('8c - MSA Attribute example'!G43="","",IF($R43+$S43+$V43+$W43=4,"TRUE",IF($R43+$S43+$V43+$W43=8,"TRUE","FALSE")))</f>
        <v>TRUE</v>
      </c>
      <c r="AH43" s="910" t="str">
        <f>IF('8c - MSA Attribute example'!J43="","",IF($R43+$S43+$V43+$W43+$Z43+$AA43=6,"TRUE",IF($R43+$S43+$V43+$W43+$Z43+$AA43=12,"TRUE","FALSE")))</f>
        <v>TRUE</v>
      </c>
      <c r="AI43" s="910" t="str">
        <f>IF('8c - MSA Attribute example'!G43="","",IF($R43+$S43+$V43+$W43+$Q43=5,"TRUE",IF($R43+$S43+$V43+$W43+$Q43=10,"TRUE","FALSE")))</f>
        <v>TRUE</v>
      </c>
      <c r="AJ43" s="910" t="str">
        <f>IF('8c - MSA Attribute example'!J43="","",IF($R43+$S43+$V43+$W43+$Z43+$AA43+$Q43=7,"TRUE",IF($R43+$S43+$V43+$W43+$Z43+$AA43+$Q43=14,"TRUE","FALSE")))</f>
        <v>TRUE</v>
      </c>
      <c r="AK43" s="909" t="str">
        <f>IF('8c - MSA Attribute example'!C43="","",IF('8c - MSA Attribute example'!Q43+'8c - MSA Attribute example'!R43+'8c - MSA Attribute example'!S43=3, "TRUE",IF('8c - MSA Attribute example'!Q43+'8c - MSA Attribute example'!R43+'8c - MSA Attribute example'!S43=6,"TRUE","FALSE")))</f>
        <v>TRUE</v>
      </c>
      <c r="AL43" s="909" t="str">
        <f>IF('8c - MSA Attribute example'!$C43="","",IF($Q43+V43+W43=3, "TRUE",IF($Q43+V43+W43=6,"TRUE","FALSE")))</f>
        <v>TRUE</v>
      </c>
      <c r="AM43" s="908" t="str">
        <f>IF('8c - MSA Attribute example'!J43="","",IF('8c - MSA Attribute example'!$C43="","",IF($Q43+Z43+AA43=3, "TRUE",IF($Q43+Z43+AA43=6,"TRUE","FALSE"))))</f>
        <v>TRUE</v>
      </c>
      <c r="AN43" s="907">
        <f t="shared" si="3"/>
        <v>0</v>
      </c>
      <c r="AO43" s="907">
        <f t="shared" si="4"/>
        <v>0</v>
      </c>
      <c r="AP43" s="907">
        <f t="shared" si="5"/>
        <v>0</v>
      </c>
      <c r="AQ43" s="907">
        <f t="shared" si="6"/>
        <v>0</v>
      </c>
      <c r="AR43" s="907">
        <f t="shared" si="7"/>
        <v>0</v>
      </c>
      <c r="AS43" s="907">
        <f t="shared" si="11"/>
        <v>0</v>
      </c>
      <c r="AT43" s="907">
        <f t="shared" si="8"/>
        <v>0</v>
      </c>
      <c r="AU43" s="907">
        <f t="shared" si="9"/>
        <v>0</v>
      </c>
      <c r="AV43" s="907">
        <f t="shared" si="10"/>
        <v>0</v>
      </c>
    </row>
    <row r="44" spans="2:48" s="930" customFormat="1" ht="15.5">
      <c r="B44" s="929">
        <v>31</v>
      </c>
      <c r="C44" s="924"/>
      <c r="D44" s="923"/>
      <c r="E44" s="920"/>
      <c r="F44" s="933"/>
      <c r="G44" s="921"/>
      <c r="H44" s="920"/>
      <c r="I44" s="933"/>
      <c r="J44" s="921"/>
      <c r="K44" s="920"/>
      <c r="L44" s="927" t="str">
        <f>IF(D44="","",IF('8c - MSA Attribute example'!AD44="TRUE","Y","N"))</f>
        <v/>
      </c>
      <c r="M44" s="926" t="str">
        <f>IF(E44="","",IF('8c - MSA Attribute example'!AE44="TRUE","Y","N"))</f>
        <v/>
      </c>
      <c r="P44" s="917">
        <v>31</v>
      </c>
      <c r="Q44" s="916" t="str">
        <f>IF('8c - MSA Attribute example'!C44="","",IF('8c - MSA Attribute example'!C44='8c - MSA Attribute example'!$C$8,'8c - MSA Attribute example'!$B$8,'8c - MSA Attribute example'!$B$9))</f>
        <v/>
      </c>
      <c r="R44" s="915" t="str">
        <f>IF('8c - MSA Attribute example'!D44="","",IF('8c - MSA Attribute example'!D44='8c - MSA Attribute example'!$C$8,'8c - MSA Attribute example'!$B$8,'8c - MSA Attribute example'!$B$9))</f>
        <v/>
      </c>
      <c r="S44" s="913" t="str">
        <f>IF('8c - MSA Attribute example'!E44="","",IF('8c - MSA Attribute example'!E44='8c - MSA Attribute example'!$C$8,'8c - MSA Attribute example'!$B$8,'8c - MSA Attribute example'!$B$9))</f>
        <v/>
      </c>
      <c r="T44" s="915" t="str">
        <f t="shared" si="0"/>
        <v/>
      </c>
      <c r="U44" s="913" t="str">
        <f>IF('8c - MSA Attribute example'!$C44="","",IF(AK44="TRUE",1,0))</f>
        <v/>
      </c>
      <c r="V44" s="915" t="str">
        <f>IF('8c - MSA Attribute example'!H44="","",IF('8c - MSA Attribute example'!G44='8c - MSA Attribute example'!$C$8,'8c - MSA Attribute example'!$B$8,'8c - MSA Attribute example'!$B$9))</f>
        <v/>
      </c>
      <c r="W44" s="913" t="str">
        <f>IF('8c - MSA Attribute example'!G44="","",IF('8c - MSA Attribute example'!H44='8c - MSA Attribute example'!$C$8,'8c - MSA Attribute example'!$B$8,'8c - MSA Attribute example'!$B$9))</f>
        <v/>
      </c>
      <c r="X44" s="915" t="str">
        <f t="shared" si="1"/>
        <v/>
      </c>
      <c r="Y44" s="913" t="str">
        <f>IF('8c - MSA Attribute example'!$C44="","",IF(AL44="TRUE",1,0))</f>
        <v/>
      </c>
      <c r="Z44" s="915" t="str">
        <f>IF('8c - MSA Attribute example'!K44="","",IF('8c - MSA Attribute example'!J44='8c - MSA Attribute example'!$C$8,'8c - MSA Attribute example'!$B$8,'8c - MSA Attribute example'!$B$9))</f>
        <v/>
      </c>
      <c r="AA44" s="915" t="str">
        <f>IF('8c - MSA Attribute example'!J44="","",IF('8c - MSA Attribute example'!K44='8c - MSA Attribute example'!$C$8,'8c - MSA Attribute example'!$B$8,'8c - MSA Attribute example'!$B$9))</f>
        <v/>
      </c>
      <c r="AB44" s="915" t="str">
        <f t="shared" si="2"/>
        <v/>
      </c>
      <c r="AC44" s="913" t="str">
        <f>IF('8c - MSA Attribute example'!$C44="","",IF(AM44="TRUE",1,0))</f>
        <v/>
      </c>
      <c r="AD44" s="912" t="str">
        <f>IF('8c - MSA Attribute example'!G44="","",IF(Z44="",AG44,AH44))</f>
        <v/>
      </c>
      <c r="AE44" s="912" t="str">
        <f>IF('8c - MSA Attribute example'!G44="","",IF(Z44="",AI44,AJ44))</f>
        <v/>
      </c>
      <c r="AF44" s="884"/>
      <c r="AG44" s="910" t="str">
        <f>IF('8c - MSA Attribute example'!G44="","",IF($R44+$S44+$V44+$W44=4,"TRUE",IF($R44+$S44+$V44+$W44=8,"TRUE","FALSE")))</f>
        <v/>
      </c>
      <c r="AH44" s="910" t="str">
        <f>IF('8c - MSA Attribute example'!J44="","",IF($R44+$S44+$V44+$W44+$Z44+$AA44=6,"TRUE",IF($R44+$S44+$V44+$W44+$Z44+$AA44=12,"TRUE","FALSE")))</f>
        <v/>
      </c>
      <c r="AI44" s="910" t="str">
        <f>IF('8c - MSA Attribute example'!G44="","",IF($R44+$S44+$V44+$W44+$Q44=5,"TRUE",IF($R44+$S44+$V44+$W44+$Q44=10,"TRUE","FALSE")))</f>
        <v/>
      </c>
      <c r="AJ44" s="910" t="str">
        <f>IF('8c - MSA Attribute example'!J44="","",IF($R44+$S44+$V44+$W44+$Z44+$AA44+$Q44=7,"TRUE",IF($R44+$S44+$V44+$W44+$Z44+$AA44+$Q44=14,"TRUE","FALSE")))</f>
        <v/>
      </c>
      <c r="AK44" s="909" t="str">
        <f>IF('8c - MSA Attribute example'!C44="","",IF('8c - MSA Attribute example'!Q44+'8c - MSA Attribute example'!R44+'8c - MSA Attribute example'!S44=3, "TRUE",IF('8c - MSA Attribute example'!Q44+'8c - MSA Attribute example'!R44+'8c - MSA Attribute example'!S44=6,"TRUE","FALSE")))</f>
        <v/>
      </c>
      <c r="AL44" s="909" t="str">
        <f>IF('8c - MSA Attribute example'!$C44="","",IF($Q44+V44+W44=3, "TRUE",IF($Q44+V44+W44=6,"TRUE","FALSE")))</f>
        <v/>
      </c>
      <c r="AM44" s="908" t="str">
        <f>IF('8c - MSA Attribute example'!J44="","",IF('8c - MSA Attribute example'!$C44="","",IF($Q44+Z44+AA44=3, "TRUE",IF($Q44+Z44+AA44=6,"TRUE","FALSE"))))</f>
        <v/>
      </c>
      <c r="AN44" s="907" t="str">
        <f t="shared" si="3"/>
        <v/>
      </c>
      <c r="AO44" s="907" t="str">
        <f t="shared" si="4"/>
        <v/>
      </c>
      <c r="AP44" s="907" t="str">
        <f t="shared" si="5"/>
        <v/>
      </c>
      <c r="AQ44" s="907" t="str">
        <f t="shared" si="6"/>
        <v/>
      </c>
      <c r="AR44" s="907" t="str">
        <f t="shared" si="7"/>
        <v/>
      </c>
      <c r="AS44" s="907" t="str">
        <f t="shared" si="11"/>
        <v/>
      </c>
      <c r="AT44" s="907" t="str">
        <f t="shared" si="8"/>
        <v/>
      </c>
      <c r="AU44" s="907" t="str">
        <f t="shared" si="9"/>
        <v/>
      </c>
      <c r="AV44" s="907" t="str">
        <f t="shared" si="10"/>
        <v/>
      </c>
    </row>
    <row r="45" spans="2:48" s="930" customFormat="1" ht="15.5">
      <c r="B45" s="929">
        <v>32</v>
      </c>
      <c r="C45" s="924"/>
      <c r="D45" s="923"/>
      <c r="E45" s="920"/>
      <c r="F45" s="933"/>
      <c r="G45" s="921"/>
      <c r="H45" s="920"/>
      <c r="I45" s="933"/>
      <c r="J45" s="921"/>
      <c r="K45" s="920"/>
      <c r="L45" s="927" t="str">
        <f>IF(D45="","",IF('8c - MSA Attribute example'!AD45="TRUE","Y","N"))</f>
        <v/>
      </c>
      <c r="M45" s="926" t="str">
        <f>IF(E45="","",IF('8c - MSA Attribute example'!AE45="TRUE","Y","N"))</f>
        <v/>
      </c>
      <c r="P45" s="917">
        <v>32</v>
      </c>
      <c r="Q45" s="916" t="str">
        <f>IF('8c - MSA Attribute example'!C45="","",IF('8c - MSA Attribute example'!C45='8c - MSA Attribute example'!$C$8,'8c - MSA Attribute example'!$B$8,'8c - MSA Attribute example'!$B$9))</f>
        <v/>
      </c>
      <c r="R45" s="915" t="str">
        <f>IF('8c - MSA Attribute example'!D45="","",IF('8c - MSA Attribute example'!D45='8c - MSA Attribute example'!$C$8,'8c - MSA Attribute example'!$B$8,'8c - MSA Attribute example'!$B$9))</f>
        <v/>
      </c>
      <c r="S45" s="913" t="str">
        <f>IF('8c - MSA Attribute example'!E45="","",IF('8c - MSA Attribute example'!E45='8c - MSA Attribute example'!$C$8,'8c - MSA Attribute example'!$B$8,'8c - MSA Attribute example'!$B$9))</f>
        <v/>
      </c>
      <c r="T45" s="915" t="str">
        <f t="shared" si="0"/>
        <v/>
      </c>
      <c r="U45" s="913" t="str">
        <f>IF('8c - MSA Attribute example'!$C45="","",IF(AK45="TRUE",1,0))</f>
        <v/>
      </c>
      <c r="V45" s="915" t="str">
        <f>IF('8c - MSA Attribute example'!H45="","",IF('8c - MSA Attribute example'!G45='8c - MSA Attribute example'!$C$8,'8c - MSA Attribute example'!$B$8,'8c - MSA Attribute example'!$B$9))</f>
        <v/>
      </c>
      <c r="W45" s="913" t="str">
        <f>IF('8c - MSA Attribute example'!G45="","",IF('8c - MSA Attribute example'!H45='8c - MSA Attribute example'!$C$8,'8c - MSA Attribute example'!$B$8,'8c - MSA Attribute example'!$B$9))</f>
        <v/>
      </c>
      <c r="X45" s="915" t="str">
        <f t="shared" si="1"/>
        <v/>
      </c>
      <c r="Y45" s="913" t="str">
        <f>IF('8c - MSA Attribute example'!$C45="","",IF(AL45="TRUE",1,0))</f>
        <v/>
      </c>
      <c r="Z45" s="915" t="str">
        <f>IF('8c - MSA Attribute example'!K45="","",IF('8c - MSA Attribute example'!J45='8c - MSA Attribute example'!$C$8,'8c - MSA Attribute example'!$B$8,'8c - MSA Attribute example'!$B$9))</f>
        <v/>
      </c>
      <c r="AA45" s="915" t="str">
        <f>IF('8c - MSA Attribute example'!J45="","",IF('8c - MSA Attribute example'!K45='8c - MSA Attribute example'!$C$8,'8c - MSA Attribute example'!$B$8,'8c - MSA Attribute example'!$B$9))</f>
        <v/>
      </c>
      <c r="AB45" s="915" t="str">
        <f t="shared" si="2"/>
        <v/>
      </c>
      <c r="AC45" s="913" t="str">
        <f>IF('8c - MSA Attribute example'!$C45="","",IF(AM45="TRUE",1,0))</f>
        <v/>
      </c>
      <c r="AD45" s="912" t="str">
        <f>IF('8c - MSA Attribute example'!G45="","",IF(Z45="",AG45,AH45))</f>
        <v/>
      </c>
      <c r="AE45" s="912" t="str">
        <f>IF('8c - MSA Attribute example'!G45="","",IF(Z45="",AI45,AJ45))</f>
        <v/>
      </c>
      <c r="AF45" s="884"/>
      <c r="AG45" s="910" t="str">
        <f>IF('8c - MSA Attribute example'!G45="","",IF($R45+$S45+$V45+$W45=4,"TRUE",IF($R45+$S45+$V45+$W45=8,"TRUE","FALSE")))</f>
        <v/>
      </c>
      <c r="AH45" s="910" t="str">
        <f>IF('8c - MSA Attribute example'!J45="","",IF($R45+$S45+$V45+$W45+$Z45+$AA45=6,"TRUE",IF($R45+$S45+$V45+$W45+$Z45+$AA45=12,"TRUE","FALSE")))</f>
        <v/>
      </c>
      <c r="AI45" s="910" t="str">
        <f>IF('8c - MSA Attribute example'!G45="","",IF($R45+$S45+$V45+$W45+$Q45=5,"TRUE",IF($R45+$S45+$V45+$W45+$Q45=10,"TRUE","FALSE")))</f>
        <v/>
      </c>
      <c r="AJ45" s="910" t="str">
        <f>IF('8c - MSA Attribute example'!J45="","",IF($R45+$S45+$V45+$W45+$Z45+$AA45+$Q45=7,"TRUE",IF($R45+$S45+$V45+$W45+$Z45+$AA45+$Q45=14,"TRUE","FALSE")))</f>
        <v/>
      </c>
      <c r="AK45" s="909" t="str">
        <f>IF('8c - MSA Attribute example'!C45="","",IF('8c - MSA Attribute example'!Q45+'8c - MSA Attribute example'!R45+'8c - MSA Attribute example'!S45=3, "TRUE",IF('8c - MSA Attribute example'!Q45+'8c - MSA Attribute example'!R45+'8c - MSA Attribute example'!S45=6,"TRUE","FALSE")))</f>
        <v/>
      </c>
      <c r="AL45" s="909" t="str">
        <f>IF('8c - MSA Attribute example'!$C45="","",IF($Q45+V45+W45=3, "TRUE",IF($Q45+V45+W45=6,"TRUE","FALSE")))</f>
        <v/>
      </c>
      <c r="AM45" s="908" t="str">
        <f>IF('8c - MSA Attribute example'!J45="","",IF('8c - MSA Attribute example'!$C45="","",IF($Q45+Z45+AA45=3, "TRUE",IF($Q45+Z45+AA45=6,"TRUE","FALSE"))))</f>
        <v/>
      </c>
      <c r="AN45" s="907" t="str">
        <f t="shared" si="3"/>
        <v/>
      </c>
      <c r="AO45" s="907" t="str">
        <f t="shared" si="4"/>
        <v/>
      </c>
      <c r="AP45" s="907" t="str">
        <f t="shared" si="5"/>
        <v/>
      </c>
      <c r="AQ45" s="907" t="str">
        <f t="shared" si="6"/>
        <v/>
      </c>
      <c r="AR45" s="907" t="str">
        <f t="shared" si="7"/>
        <v/>
      </c>
      <c r="AS45" s="907" t="str">
        <f t="shared" si="11"/>
        <v/>
      </c>
      <c r="AT45" s="907" t="str">
        <f t="shared" si="8"/>
        <v/>
      </c>
      <c r="AU45" s="907" t="str">
        <f t="shared" si="9"/>
        <v/>
      </c>
      <c r="AV45" s="907" t="str">
        <f t="shared" si="10"/>
        <v/>
      </c>
    </row>
    <row r="46" spans="2:48" s="930" customFormat="1" ht="15.5">
      <c r="B46" s="929">
        <v>33</v>
      </c>
      <c r="C46" s="924"/>
      <c r="D46" s="923"/>
      <c r="E46" s="920"/>
      <c r="F46" s="933"/>
      <c r="G46" s="921"/>
      <c r="H46" s="920"/>
      <c r="I46" s="933"/>
      <c r="J46" s="921"/>
      <c r="K46" s="920"/>
      <c r="L46" s="927" t="str">
        <f>IF(D46="","",IF('8c - MSA Attribute example'!AD46="TRUE","Y","N"))</f>
        <v/>
      </c>
      <c r="M46" s="926" t="str">
        <f>IF(E46="","",IF('8c - MSA Attribute example'!AE46="TRUE","Y","N"))</f>
        <v/>
      </c>
      <c r="P46" s="917">
        <v>33</v>
      </c>
      <c r="Q46" s="916" t="str">
        <f>IF('8c - MSA Attribute example'!C46="","",IF('8c - MSA Attribute example'!C46='8c - MSA Attribute example'!$C$8,'8c - MSA Attribute example'!$B$8,'8c - MSA Attribute example'!$B$9))</f>
        <v/>
      </c>
      <c r="R46" s="915" t="str">
        <f>IF('8c - MSA Attribute example'!D46="","",IF('8c - MSA Attribute example'!D46='8c - MSA Attribute example'!$C$8,'8c - MSA Attribute example'!$B$8,'8c - MSA Attribute example'!$B$9))</f>
        <v/>
      </c>
      <c r="S46" s="913" t="str">
        <f>IF('8c - MSA Attribute example'!E46="","",IF('8c - MSA Attribute example'!E46='8c - MSA Attribute example'!$C$8,'8c - MSA Attribute example'!$B$8,'8c - MSA Attribute example'!$B$9))</f>
        <v/>
      </c>
      <c r="T46" s="915" t="str">
        <f t="shared" ref="T46:T77" si="12">IF(R46="","",IF(R46=S46,1,0))</f>
        <v/>
      </c>
      <c r="U46" s="913" t="str">
        <f>IF('8c - MSA Attribute example'!$C46="","",IF(AK46="TRUE",1,0))</f>
        <v/>
      </c>
      <c r="V46" s="915" t="str">
        <f>IF('8c - MSA Attribute example'!H46="","",IF('8c - MSA Attribute example'!G46='8c - MSA Attribute example'!$C$8,'8c - MSA Attribute example'!$B$8,'8c - MSA Attribute example'!$B$9))</f>
        <v/>
      </c>
      <c r="W46" s="913" t="str">
        <f>IF('8c - MSA Attribute example'!G46="","",IF('8c - MSA Attribute example'!H46='8c - MSA Attribute example'!$C$8,'8c - MSA Attribute example'!$B$8,'8c - MSA Attribute example'!$B$9))</f>
        <v/>
      </c>
      <c r="X46" s="915" t="str">
        <f t="shared" ref="X46:X77" si="13">IF(V46="","",IF(V46=W46,1,0))</f>
        <v/>
      </c>
      <c r="Y46" s="913" t="str">
        <f>IF('8c - MSA Attribute example'!$C46="","",IF(AL46="TRUE",1,0))</f>
        <v/>
      </c>
      <c r="Z46" s="915" t="str">
        <f>IF('8c - MSA Attribute example'!K46="","",IF('8c - MSA Attribute example'!J46='8c - MSA Attribute example'!$C$8,'8c - MSA Attribute example'!$B$8,'8c - MSA Attribute example'!$B$9))</f>
        <v/>
      </c>
      <c r="AA46" s="915" t="str">
        <f>IF('8c - MSA Attribute example'!J46="","",IF('8c - MSA Attribute example'!K46='8c - MSA Attribute example'!$C$8,'8c - MSA Attribute example'!$B$8,'8c - MSA Attribute example'!$B$9))</f>
        <v/>
      </c>
      <c r="AB46" s="915" t="str">
        <f t="shared" ref="AB46:AB77" si="14">IF(Z46="","",IF(Z46=AA46,1,0))</f>
        <v/>
      </c>
      <c r="AC46" s="913" t="str">
        <f>IF('8c - MSA Attribute example'!$C46="","",IF(AM46="TRUE",1,0))</f>
        <v/>
      </c>
      <c r="AD46" s="912" t="str">
        <f>IF('8c - MSA Attribute example'!G46="","",IF(Z46="",AG46,AH46))</f>
        <v/>
      </c>
      <c r="AE46" s="912" t="str">
        <f>IF('8c - MSA Attribute example'!G46="","",IF(Z46="",AI46,AJ46))</f>
        <v/>
      </c>
      <c r="AF46" s="884"/>
      <c r="AG46" s="910" t="str">
        <f>IF('8c - MSA Attribute example'!G46="","",IF($R46+$S46+$V46+$W46=4,"TRUE",IF($R46+$S46+$V46+$W46=8,"TRUE","FALSE")))</f>
        <v/>
      </c>
      <c r="AH46" s="910" t="str">
        <f>IF('8c - MSA Attribute example'!J46="","",IF($R46+$S46+$V46+$W46+$Z46+$AA46=6,"TRUE",IF($R46+$S46+$V46+$W46+$Z46+$AA46=12,"TRUE","FALSE")))</f>
        <v/>
      </c>
      <c r="AI46" s="910" t="str">
        <f>IF('8c - MSA Attribute example'!G46="","",IF($R46+$S46+$V46+$W46+$Q46=5,"TRUE",IF($R46+$S46+$V46+$W46+$Q46=10,"TRUE","FALSE")))</f>
        <v/>
      </c>
      <c r="AJ46" s="910" t="str">
        <f>IF('8c - MSA Attribute example'!J46="","",IF($R46+$S46+$V46+$W46+$Z46+$AA46+$Q46=7,"TRUE",IF($R46+$S46+$V46+$W46+$Z46+$AA46+$Q46=14,"TRUE","FALSE")))</f>
        <v/>
      </c>
      <c r="AK46" s="909" t="str">
        <f>IF('8c - MSA Attribute example'!C46="","",IF('8c - MSA Attribute example'!Q46+'8c - MSA Attribute example'!R46+'8c - MSA Attribute example'!S46=3, "TRUE",IF('8c - MSA Attribute example'!Q46+'8c - MSA Attribute example'!R46+'8c - MSA Attribute example'!S46=6,"TRUE","FALSE")))</f>
        <v/>
      </c>
      <c r="AL46" s="909" t="str">
        <f>IF('8c - MSA Attribute example'!$C46="","",IF($Q46+V46+W46=3, "TRUE",IF($Q46+V46+W46=6,"TRUE","FALSE")))</f>
        <v/>
      </c>
      <c r="AM46" s="908" t="str">
        <f>IF('8c - MSA Attribute example'!J46="","",IF('8c - MSA Attribute example'!$C46="","",IF($Q46+Z46+AA46=3, "TRUE",IF($Q46+Z46+AA46=6,"TRUE","FALSE"))))</f>
        <v/>
      </c>
      <c r="AN46" s="907" t="str">
        <f t="shared" ref="AN46:AN77" si="15">IF($Q46&lt;&gt;"",IF($Q46=1,IF(R46=2,IF(S46=2,1,0),0),0),"")</f>
        <v/>
      </c>
      <c r="AO46" s="907" t="str">
        <f t="shared" ref="AO46:AO77" si="16">IF($Q46&lt;&gt;"",IF($Q46=2,IF(S46=1,IF(T46=1,1,0),0),0),"")</f>
        <v/>
      </c>
      <c r="AP46" s="907" t="str">
        <f t="shared" ref="AP46:AP77" si="17">IF($Q46&lt;&gt;"",IF(R46&lt;&gt;S46,1,0),"")</f>
        <v/>
      </c>
      <c r="AQ46" s="907" t="str">
        <f t="shared" ref="AQ46:AQ77" si="18">IF($Q46&lt;&gt;"",IF($Q46=1,IF(V46=2,IF(W46=2,1,0),0),0),"")</f>
        <v/>
      </c>
      <c r="AR46" s="907" t="str">
        <f t="shared" ref="AR46:AR77" si="19">IF($Q46&lt;&gt;"",IF($Q46=2,IF(V46=1,IF(W46=1,1,0),0),0),"")</f>
        <v/>
      </c>
      <c r="AS46" s="907" t="str">
        <f t="shared" si="11"/>
        <v/>
      </c>
      <c r="AT46" s="907" t="str">
        <f t="shared" ref="AT46:AT77" si="20">IF($Q46&lt;&gt;"",IF($Q46=1,IF(Z46=2,IF(AA46=2,1,0),0),0),"")</f>
        <v/>
      </c>
      <c r="AU46" s="907" t="str">
        <f t="shared" ref="AU46:AU77" si="21">IF($Q46&lt;&gt;"",IF($Q46=2,IF(Z46=1,IF(AA46=1,1,0),0),0),"")</f>
        <v/>
      </c>
      <c r="AV46" s="907" t="str">
        <f t="shared" ref="AV46:AV77" si="22">IF($Q46&lt;&gt;"",IF(Z46&lt;&gt;AA46,1,0),"")</f>
        <v/>
      </c>
    </row>
    <row r="47" spans="2:48" s="930" customFormat="1" ht="15.5">
      <c r="B47" s="929">
        <v>34</v>
      </c>
      <c r="C47" s="924"/>
      <c r="D47" s="923"/>
      <c r="E47" s="920"/>
      <c r="F47" s="933"/>
      <c r="G47" s="921"/>
      <c r="H47" s="920"/>
      <c r="I47" s="933"/>
      <c r="J47" s="921"/>
      <c r="K47" s="920"/>
      <c r="L47" s="927" t="str">
        <f>IF(D47="","",IF('8c - MSA Attribute example'!AD47="TRUE","Y","N"))</f>
        <v/>
      </c>
      <c r="M47" s="926" t="str">
        <f>IF(E47="","",IF('8c - MSA Attribute example'!AE47="TRUE","Y","N"))</f>
        <v/>
      </c>
      <c r="P47" s="917">
        <v>34</v>
      </c>
      <c r="Q47" s="916" t="str">
        <f>IF('8c - MSA Attribute example'!C47="","",IF('8c - MSA Attribute example'!C47='8c - MSA Attribute example'!$C$8,'8c - MSA Attribute example'!$B$8,'8c - MSA Attribute example'!$B$9))</f>
        <v/>
      </c>
      <c r="R47" s="915" t="str">
        <f>IF('8c - MSA Attribute example'!D47="","",IF('8c - MSA Attribute example'!D47='8c - MSA Attribute example'!$C$8,'8c - MSA Attribute example'!$B$8,'8c - MSA Attribute example'!$B$9))</f>
        <v/>
      </c>
      <c r="S47" s="913" t="str">
        <f>IF('8c - MSA Attribute example'!E47="","",IF('8c - MSA Attribute example'!E47='8c - MSA Attribute example'!$C$8,'8c - MSA Attribute example'!$B$8,'8c - MSA Attribute example'!$B$9))</f>
        <v/>
      </c>
      <c r="T47" s="915" t="str">
        <f t="shared" si="12"/>
        <v/>
      </c>
      <c r="U47" s="913" t="str">
        <f>IF('8c - MSA Attribute example'!$C47="","",IF(AK47="TRUE",1,0))</f>
        <v/>
      </c>
      <c r="V47" s="915" t="str">
        <f>IF('8c - MSA Attribute example'!H47="","",IF('8c - MSA Attribute example'!G47='8c - MSA Attribute example'!$C$8,'8c - MSA Attribute example'!$B$8,'8c - MSA Attribute example'!$B$9))</f>
        <v/>
      </c>
      <c r="W47" s="913" t="str">
        <f>IF('8c - MSA Attribute example'!G47="","",IF('8c - MSA Attribute example'!H47='8c - MSA Attribute example'!$C$8,'8c - MSA Attribute example'!$B$8,'8c - MSA Attribute example'!$B$9))</f>
        <v/>
      </c>
      <c r="X47" s="915" t="str">
        <f t="shared" si="13"/>
        <v/>
      </c>
      <c r="Y47" s="913" t="str">
        <f>IF('8c - MSA Attribute example'!$C47="","",IF(AL47="TRUE",1,0))</f>
        <v/>
      </c>
      <c r="Z47" s="915" t="str">
        <f>IF('8c - MSA Attribute example'!K47="","",IF('8c - MSA Attribute example'!J47='8c - MSA Attribute example'!$C$8,'8c - MSA Attribute example'!$B$8,'8c - MSA Attribute example'!$B$9))</f>
        <v/>
      </c>
      <c r="AA47" s="915" t="str">
        <f>IF('8c - MSA Attribute example'!J47="","",IF('8c - MSA Attribute example'!K47='8c - MSA Attribute example'!$C$8,'8c - MSA Attribute example'!$B$8,'8c - MSA Attribute example'!$B$9))</f>
        <v/>
      </c>
      <c r="AB47" s="915" t="str">
        <f t="shared" si="14"/>
        <v/>
      </c>
      <c r="AC47" s="913" t="str">
        <f>IF('8c - MSA Attribute example'!$C47="","",IF(AM47="TRUE",1,0))</f>
        <v/>
      </c>
      <c r="AD47" s="912" t="str">
        <f>IF('8c - MSA Attribute example'!G47="","",IF(Z47="",AG47,AH47))</f>
        <v/>
      </c>
      <c r="AE47" s="912" t="str">
        <f>IF('8c - MSA Attribute example'!G47="","",IF(Z47="",AI47,AJ47))</f>
        <v/>
      </c>
      <c r="AF47" s="884"/>
      <c r="AG47" s="910" t="str">
        <f>IF('8c - MSA Attribute example'!G47="","",IF($R47+$S47+$V47+$W47=4,"TRUE",IF($R47+$S47+$V47+$W47=8,"TRUE","FALSE")))</f>
        <v/>
      </c>
      <c r="AH47" s="910" t="str">
        <f>IF('8c - MSA Attribute example'!J47="","",IF($R47+$S47+$V47+$W47+$Z47+$AA47=6,"TRUE",IF($R47+$S47+$V47+$W47+$Z47+$AA47=12,"TRUE","FALSE")))</f>
        <v/>
      </c>
      <c r="AI47" s="910" t="str">
        <f>IF('8c - MSA Attribute example'!G47="","",IF($R47+$S47+$V47+$W47+$Q47=5,"TRUE",IF($R47+$S47+$V47+$W47+$Q47=10,"TRUE","FALSE")))</f>
        <v/>
      </c>
      <c r="AJ47" s="910" t="str">
        <f>IF('8c - MSA Attribute example'!J47="","",IF($R47+$S47+$V47+$W47+$Z47+$AA47+$Q47=7,"TRUE",IF($R47+$S47+$V47+$W47+$Z47+$AA47+$Q47=14,"TRUE","FALSE")))</f>
        <v/>
      </c>
      <c r="AK47" s="909" t="str">
        <f>IF('8c - MSA Attribute example'!C47="","",IF('8c - MSA Attribute example'!Q47+'8c - MSA Attribute example'!R47+'8c - MSA Attribute example'!S47=3, "TRUE",IF('8c - MSA Attribute example'!Q47+'8c - MSA Attribute example'!R47+'8c - MSA Attribute example'!S47=6,"TRUE","FALSE")))</f>
        <v/>
      </c>
      <c r="AL47" s="909" t="str">
        <f>IF('8c - MSA Attribute example'!$C47="","",IF($Q47+V47+W47=3, "TRUE",IF($Q47+V47+W47=6,"TRUE","FALSE")))</f>
        <v/>
      </c>
      <c r="AM47" s="908" t="str">
        <f>IF('8c - MSA Attribute example'!J47="","",IF('8c - MSA Attribute example'!$C47="","",IF($Q47+Z47+AA47=3, "TRUE",IF($Q47+Z47+AA47=6,"TRUE","FALSE"))))</f>
        <v/>
      </c>
      <c r="AN47" s="907" t="str">
        <f t="shared" si="15"/>
        <v/>
      </c>
      <c r="AO47" s="907" t="str">
        <f t="shared" si="16"/>
        <v/>
      </c>
      <c r="AP47" s="907" t="str">
        <f t="shared" si="17"/>
        <v/>
      </c>
      <c r="AQ47" s="907" t="str">
        <f t="shared" si="18"/>
        <v/>
      </c>
      <c r="AR47" s="907" t="str">
        <f t="shared" si="19"/>
        <v/>
      </c>
      <c r="AS47" s="907" t="str">
        <f t="shared" ref="AS47:AS78" si="23">IF(Q47&lt;&gt;"",IF(V47&lt;&gt;W47,1,0),"")</f>
        <v/>
      </c>
      <c r="AT47" s="907" t="str">
        <f t="shared" si="20"/>
        <v/>
      </c>
      <c r="AU47" s="907" t="str">
        <f t="shared" si="21"/>
        <v/>
      </c>
      <c r="AV47" s="907" t="str">
        <f t="shared" si="22"/>
        <v/>
      </c>
    </row>
    <row r="48" spans="2:48" s="930" customFormat="1" ht="15.5">
      <c r="B48" s="929">
        <v>35</v>
      </c>
      <c r="C48" s="924"/>
      <c r="D48" s="923"/>
      <c r="E48" s="920"/>
      <c r="F48" s="933"/>
      <c r="G48" s="921"/>
      <c r="H48" s="920"/>
      <c r="I48" s="933"/>
      <c r="J48" s="921"/>
      <c r="K48" s="920"/>
      <c r="L48" s="927" t="str">
        <f>IF(D48="","",IF('8c - MSA Attribute example'!AD48="TRUE","Y","N"))</f>
        <v/>
      </c>
      <c r="M48" s="926" t="str">
        <f>IF(E48="","",IF('8c - MSA Attribute example'!AE48="TRUE","Y","N"))</f>
        <v/>
      </c>
      <c r="P48" s="917">
        <v>35</v>
      </c>
      <c r="Q48" s="916" t="str">
        <f>IF('8c - MSA Attribute example'!C48="","",IF('8c - MSA Attribute example'!C48='8c - MSA Attribute example'!$C$8,'8c - MSA Attribute example'!$B$8,'8c - MSA Attribute example'!$B$9))</f>
        <v/>
      </c>
      <c r="R48" s="915" t="str">
        <f>IF('8c - MSA Attribute example'!D48="","",IF('8c - MSA Attribute example'!D48='8c - MSA Attribute example'!$C$8,'8c - MSA Attribute example'!$B$8,'8c - MSA Attribute example'!$B$9))</f>
        <v/>
      </c>
      <c r="S48" s="913" t="str">
        <f>IF('8c - MSA Attribute example'!E48="","",IF('8c - MSA Attribute example'!E48='8c - MSA Attribute example'!$C$8,'8c - MSA Attribute example'!$B$8,'8c - MSA Attribute example'!$B$9))</f>
        <v/>
      </c>
      <c r="T48" s="915" t="str">
        <f t="shared" si="12"/>
        <v/>
      </c>
      <c r="U48" s="913" t="str">
        <f>IF('8c - MSA Attribute example'!$C48="","",IF(AK48="TRUE",1,0))</f>
        <v/>
      </c>
      <c r="V48" s="915" t="str">
        <f>IF('8c - MSA Attribute example'!H48="","",IF('8c - MSA Attribute example'!G48='8c - MSA Attribute example'!$C$8,'8c - MSA Attribute example'!$B$8,'8c - MSA Attribute example'!$B$9))</f>
        <v/>
      </c>
      <c r="W48" s="913" t="str">
        <f>IF('8c - MSA Attribute example'!G48="","",IF('8c - MSA Attribute example'!H48='8c - MSA Attribute example'!$C$8,'8c - MSA Attribute example'!$B$8,'8c - MSA Attribute example'!$B$9))</f>
        <v/>
      </c>
      <c r="X48" s="915" t="str">
        <f t="shared" si="13"/>
        <v/>
      </c>
      <c r="Y48" s="913" t="str">
        <f>IF('8c - MSA Attribute example'!$C48="","",IF(AL48="TRUE",1,0))</f>
        <v/>
      </c>
      <c r="Z48" s="915" t="str">
        <f>IF('8c - MSA Attribute example'!K48="","",IF('8c - MSA Attribute example'!J48='8c - MSA Attribute example'!$C$8,'8c - MSA Attribute example'!$B$8,'8c - MSA Attribute example'!$B$9))</f>
        <v/>
      </c>
      <c r="AA48" s="915" t="str">
        <f>IF('8c - MSA Attribute example'!J48="","",IF('8c - MSA Attribute example'!K48='8c - MSA Attribute example'!$C$8,'8c - MSA Attribute example'!$B$8,'8c - MSA Attribute example'!$B$9))</f>
        <v/>
      </c>
      <c r="AB48" s="915" t="str">
        <f t="shared" si="14"/>
        <v/>
      </c>
      <c r="AC48" s="913" t="str">
        <f>IF('8c - MSA Attribute example'!$C48="","",IF(AM48="TRUE",1,0))</f>
        <v/>
      </c>
      <c r="AD48" s="912" t="str">
        <f>IF('8c - MSA Attribute example'!G48="","",IF(Z48="",AG48,AH48))</f>
        <v/>
      </c>
      <c r="AE48" s="912" t="str">
        <f>IF('8c - MSA Attribute example'!G48="","",IF(Z48="",AI48,AJ48))</f>
        <v/>
      </c>
      <c r="AF48" s="884"/>
      <c r="AG48" s="910" t="str">
        <f>IF('8c - MSA Attribute example'!G48="","",IF($R48+$S48+$V48+$W48=4,"TRUE",IF($R48+$S48+$V48+$W48=8,"TRUE","FALSE")))</f>
        <v/>
      </c>
      <c r="AH48" s="910" t="str">
        <f>IF('8c - MSA Attribute example'!J48="","",IF($R48+$S48+$V48+$W48+$Z48+$AA48=6,"TRUE",IF($R48+$S48+$V48+$W48+$Z48+$AA48=12,"TRUE","FALSE")))</f>
        <v/>
      </c>
      <c r="AI48" s="910" t="str">
        <f>IF('8c - MSA Attribute example'!G48="","",IF($R48+$S48+$V48+$W48+$Q48=5,"TRUE",IF($R48+$S48+$V48+$W48+$Q48=10,"TRUE","FALSE")))</f>
        <v/>
      </c>
      <c r="AJ48" s="910" t="str">
        <f>IF('8c - MSA Attribute example'!J48="","",IF($R48+$S48+$V48+$W48+$Z48+$AA48+$Q48=7,"TRUE",IF($R48+$S48+$V48+$W48+$Z48+$AA48+$Q48=14,"TRUE","FALSE")))</f>
        <v/>
      </c>
      <c r="AK48" s="909" t="str">
        <f>IF('8c - MSA Attribute example'!C48="","",IF('8c - MSA Attribute example'!Q48+'8c - MSA Attribute example'!R48+'8c - MSA Attribute example'!S48=3, "TRUE",IF('8c - MSA Attribute example'!Q48+'8c - MSA Attribute example'!R48+'8c - MSA Attribute example'!S48=6,"TRUE","FALSE")))</f>
        <v/>
      </c>
      <c r="AL48" s="909" t="str">
        <f>IF('8c - MSA Attribute example'!$C48="","",IF($Q48+V48+W48=3, "TRUE",IF($Q48+V48+W48=6,"TRUE","FALSE")))</f>
        <v/>
      </c>
      <c r="AM48" s="908" t="str">
        <f>IF('8c - MSA Attribute example'!J48="","",IF('8c - MSA Attribute example'!$C48="","",IF($Q48+Z48+AA48=3, "TRUE",IF($Q48+Z48+AA48=6,"TRUE","FALSE"))))</f>
        <v/>
      </c>
      <c r="AN48" s="907" t="str">
        <f t="shared" si="15"/>
        <v/>
      </c>
      <c r="AO48" s="907" t="str">
        <f t="shared" si="16"/>
        <v/>
      </c>
      <c r="AP48" s="907" t="str">
        <f t="shared" si="17"/>
        <v/>
      </c>
      <c r="AQ48" s="907" t="str">
        <f t="shared" si="18"/>
        <v/>
      </c>
      <c r="AR48" s="907" t="str">
        <f t="shared" si="19"/>
        <v/>
      </c>
      <c r="AS48" s="907" t="str">
        <f t="shared" si="23"/>
        <v/>
      </c>
      <c r="AT48" s="907" t="str">
        <f t="shared" si="20"/>
        <v/>
      </c>
      <c r="AU48" s="907" t="str">
        <f t="shared" si="21"/>
        <v/>
      </c>
      <c r="AV48" s="907" t="str">
        <f t="shared" si="22"/>
        <v/>
      </c>
    </row>
    <row r="49" spans="2:48" s="930" customFormat="1" ht="15.5">
      <c r="B49" s="929">
        <v>36</v>
      </c>
      <c r="C49" s="924"/>
      <c r="D49" s="923"/>
      <c r="E49" s="920"/>
      <c r="F49" s="933"/>
      <c r="G49" s="921"/>
      <c r="H49" s="920"/>
      <c r="I49" s="933"/>
      <c r="J49" s="921"/>
      <c r="K49" s="920"/>
      <c r="L49" s="927" t="str">
        <f>IF(D49="","",IF('8c - MSA Attribute example'!AD49="TRUE","Y","N"))</f>
        <v/>
      </c>
      <c r="M49" s="926" t="str">
        <f>IF(E49="","",IF('8c - MSA Attribute example'!AE49="TRUE","Y","N"))</f>
        <v/>
      </c>
      <c r="P49" s="917">
        <v>36</v>
      </c>
      <c r="Q49" s="916" t="str">
        <f>IF('8c - MSA Attribute example'!C49="","",IF('8c - MSA Attribute example'!C49='8c - MSA Attribute example'!$C$8,'8c - MSA Attribute example'!$B$8,'8c - MSA Attribute example'!$B$9))</f>
        <v/>
      </c>
      <c r="R49" s="915" t="str">
        <f>IF('8c - MSA Attribute example'!D49="","",IF('8c - MSA Attribute example'!D49='8c - MSA Attribute example'!$C$8,'8c - MSA Attribute example'!$B$8,'8c - MSA Attribute example'!$B$9))</f>
        <v/>
      </c>
      <c r="S49" s="913" t="str">
        <f>IF('8c - MSA Attribute example'!E49="","",IF('8c - MSA Attribute example'!E49='8c - MSA Attribute example'!$C$8,'8c - MSA Attribute example'!$B$8,'8c - MSA Attribute example'!$B$9))</f>
        <v/>
      </c>
      <c r="T49" s="915" t="str">
        <f t="shared" si="12"/>
        <v/>
      </c>
      <c r="U49" s="913" t="str">
        <f>IF('8c - MSA Attribute example'!$C49="","",IF(AK49="TRUE",1,0))</f>
        <v/>
      </c>
      <c r="V49" s="915" t="str">
        <f>IF('8c - MSA Attribute example'!H49="","",IF('8c - MSA Attribute example'!G49='8c - MSA Attribute example'!$C$8,'8c - MSA Attribute example'!$B$8,'8c - MSA Attribute example'!$B$9))</f>
        <v/>
      </c>
      <c r="W49" s="913" t="str">
        <f>IF('8c - MSA Attribute example'!G49="","",IF('8c - MSA Attribute example'!H49='8c - MSA Attribute example'!$C$8,'8c - MSA Attribute example'!$B$8,'8c - MSA Attribute example'!$B$9))</f>
        <v/>
      </c>
      <c r="X49" s="915" t="str">
        <f t="shared" si="13"/>
        <v/>
      </c>
      <c r="Y49" s="913" t="str">
        <f>IF('8c - MSA Attribute example'!$C49="","",IF(AL49="TRUE",1,0))</f>
        <v/>
      </c>
      <c r="Z49" s="915" t="str">
        <f>IF('8c - MSA Attribute example'!K49="","",IF('8c - MSA Attribute example'!J49='8c - MSA Attribute example'!$C$8,'8c - MSA Attribute example'!$B$8,'8c - MSA Attribute example'!$B$9))</f>
        <v/>
      </c>
      <c r="AA49" s="915" t="str">
        <f>IF('8c - MSA Attribute example'!J49="","",IF('8c - MSA Attribute example'!K49='8c - MSA Attribute example'!$C$8,'8c - MSA Attribute example'!$B$8,'8c - MSA Attribute example'!$B$9))</f>
        <v/>
      </c>
      <c r="AB49" s="915" t="str">
        <f t="shared" si="14"/>
        <v/>
      </c>
      <c r="AC49" s="913" t="str">
        <f>IF('8c - MSA Attribute example'!$C49="","",IF(AM49="TRUE",1,0))</f>
        <v/>
      </c>
      <c r="AD49" s="912" t="str">
        <f>IF('8c - MSA Attribute example'!G49="","",IF(Z49="",AG49,AH49))</f>
        <v/>
      </c>
      <c r="AE49" s="912" t="str">
        <f>IF('8c - MSA Attribute example'!G49="","",IF(Z49="",AI49,AJ49))</f>
        <v/>
      </c>
      <c r="AF49" s="884"/>
      <c r="AG49" s="910" t="str">
        <f>IF('8c - MSA Attribute example'!G49="","",IF($R49+$S49+$V49+$W49=4,"TRUE",IF($R49+$S49+$V49+$W49=8,"TRUE","FALSE")))</f>
        <v/>
      </c>
      <c r="AH49" s="910" t="str">
        <f>IF('8c - MSA Attribute example'!J49="","",IF($R49+$S49+$V49+$W49+$Z49+$AA49=6,"TRUE",IF($R49+$S49+$V49+$W49+$Z49+$AA49=12,"TRUE","FALSE")))</f>
        <v/>
      </c>
      <c r="AI49" s="910" t="str">
        <f>IF('8c - MSA Attribute example'!G49="","",IF($R49+$S49+$V49+$W49+$Q49=5,"TRUE",IF($R49+$S49+$V49+$W49+$Q49=10,"TRUE","FALSE")))</f>
        <v/>
      </c>
      <c r="AJ49" s="910" t="str">
        <f>IF('8c - MSA Attribute example'!J49="","",IF($R49+$S49+$V49+$W49+$Z49+$AA49+$Q49=7,"TRUE",IF($R49+$S49+$V49+$W49+$Z49+$AA49+$Q49=14,"TRUE","FALSE")))</f>
        <v/>
      </c>
      <c r="AK49" s="909" t="str">
        <f>IF('8c - MSA Attribute example'!C49="","",IF('8c - MSA Attribute example'!Q49+'8c - MSA Attribute example'!R49+'8c - MSA Attribute example'!S49=3, "TRUE",IF('8c - MSA Attribute example'!Q49+'8c - MSA Attribute example'!R49+'8c - MSA Attribute example'!S49=6,"TRUE","FALSE")))</f>
        <v/>
      </c>
      <c r="AL49" s="909" t="str">
        <f>IF('8c - MSA Attribute example'!$C49="","",IF($Q49+V49+W49=3, "TRUE",IF($Q49+V49+W49=6,"TRUE","FALSE")))</f>
        <v/>
      </c>
      <c r="AM49" s="908" t="str">
        <f>IF('8c - MSA Attribute example'!J49="","",IF('8c - MSA Attribute example'!$C49="","",IF($Q49+Z49+AA49=3, "TRUE",IF($Q49+Z49+AA49=6,"TRUE","FALSE"))))</f>
        <v/>
      </c>
      <c r="AN49" s="907" t="str">
        <f t="shared" si="15"/>
        <v/>
      </c>
      <c r="AO49" s="907" t="str">
        <f t="shared" si="16"/>
        <v/>
      </c>
      <c r="AP49" s="907" t="str">
        <f t="shared" si="17"/>
        <v/>
      </c>
      <c r="AQ49" s="907" t="str">
        <f t="shared" si="18"/>
        <v/>
      </c>
      <c r="AR49" s="907" t="str">
        <f t="shared" si="19"/>
        <v/>
      </c>
      <c r="AS49" s="907" t="str">
        <f t="shared" si="23"/>
        <v/>
      </c>
      <c r="AT49" s="907" t="str">
        <f t="shared" si="20"/>
        <v/>
      </c>
      <c r="AU49" s="907" t="str">
        <f t="shared" si="21"/>
        <v/>
      </c>
      <c r="AV49" s="907" t="str">
        <f t="shared" si="22"/>
        <v/>
      </c>
    </row>
    <row r="50" spans="2:48" s="930" customFormat="1" ht="15.5">
      <c r="B50" s="929">
        <v>37</v>
      </c>
      <c r="C50" s="924"/>
      <c r="D50" s="923"/>
      <c r="E50" s="920"/>
      <c r="F50" s="933"/>
      <c r="G50" s="921"/>
      <c r="H50" s="920"/>
      <c r="I50" s="933"/>
      <c r="J50" s="921"/>
      <c r="K50" s="920"/>
      <c r="L50" s="927" t="str">
        <f>IF(D50="","",IF('8c - MSA Attribute example'!AD50="TRUE","Y","N"))</f>
        <v/>
      </c>
      <c r="M50" s="926" t="str">
        <f>IF(E50="","",IF('8c - MSA Attribute example'!AE50="TRUE","Y","N"))</f>
        <v/>
      </c>
      <c r="P50" s="917">
        <v>37</v>
      </c>
      <c r="Q50" s="916" t="str">
        <f>IF('8c - MSA Attribute example'!C50="","",IF('8c - MSA Attribute example'!C50='8c - MSA Attribute example'!$C$8,'8c - MSA Attribute example'!$B$8,'8c - MSA Attribute example'!$B$9))</f>
        <v/>
      </c>
      <c r="R50" s="915" t="str">
        <f>IF('8c - MSA Attribute example'!D50="","",IF('8c - MSA Attribute example'!D50='8c - MSA Attribute example'!$C$8,'8c - MSA Attribute example'!$B$8,'8c - MSA Attribute example'!$B$9))</f>
        <v/>
      </c>
      <c r="S50" s="913" t="str">
        <f>IF('8c - MSA Attribute example'!E50="","",IF('8c - MSA Attribute example'!E50='8c - MSA Attribute example'!$C$8,'8c - MSA Attribute example'!$B$8,'8c - MSA Attribute example'!$B$9))</f>
        <v/>
      </c>
      <c r="T50" s="915" t="str">
        <f t="shared" si="12"/>
        <v/>
      </c>
      <c r="U50" s="913" t="str">
        <f>IF('8c - MSA Attribute example'!$C50="","",IF(AK50="TRUE",1,0))</f>
        <v/>
      </c>
      <c r="V50" s="915" t="str">
        <f>IF('8c - MSA Attribute example'!H50="","",IF('8c - MSA Attribute example'!G50='8c - MSA Attribute example'!$C$8,'8c - MSA Attribute example'!$B$8,'8c - MSA Attribute example'!$B$9))</f>
        <v/>
      </c>
      <c r="W50" s="913" t="str">
        <f>IF('8c - MSA Attribute example'!G50="","",IF('8c - MSA Attribute example'!H50='8c - MSA Attribute example'!$C$8,'8c - MSA Attribute example'!$B$8,'8c - MSA Attribute example'!$B$9))</f>
        <v/>
      </c>
      <c r="X50" s="915" t="str">
        <f t="shared" si="13"/>
        <v/>
      </c>
      <c r="Y50" s="913" t="str">
        <f>IF('8c - MSA Attribute example'!$C50="","",IF(AL50="TRUE",1,0))</f>
        <v/>
      </c>
      <c r="Z50" s="915" t="str">
        <f>IF('8c - MSA Attribute example'!K50="","",IF('8c - MSA Attribute example'!J50='8c - MSA Attribute example'!$C$8,'8c - MSA Attribute example'!$B$8,'8c - MSA Attribute example'!$B$9))</f>
        <v/>
      </c>
      <c r="AA50" s="915" t="str">
        <f>IF('8c - MSA Attribute example'!J50="","",IF('8c - MSA Attribute example'!K50='8c - MSA Attribute example'!$C$8,'8c - MSA Attribute example'!$B$8,'8c - MSA Attribute example'!$B$9))</f>
        <v/>
      </c>
      <c r="AB50" s="915" t="str">
        <f t="shared" si="14"/>
        <v/>
      </c>
      <c r="AC50" s="913" t="str">
        <f>IF('8c - MSA Attribute example'!$C50="","",IF(AM50="TRUE",1,0))</f>
        <v/>
      </c>
      <c r="AD50" s="912" t="str">
        <f>IF('8c - MSA Attribute example'!G50="","",IF(Z50="",AG50,AH50))</f>
        <v/>
      </c>
      <c r="AE50" s="912" t="str">
        <f>IF('8c - MSA Attribute example'!G50="","",IF(Z50="",AI50,AJ50))</f>
        <v/>
      </c>
      <c r="AF50" s="884"/>
      <c r="AG50" s="910" t="str">
        <f>IF('8c - MSA Attribute example'!G50="","",IF($R50+$S50+$V50+$W50=4,"TRUE",IF($R50+$S50+$V50+$W50=8,"TRUE","FALSE")))</f>
        <v/>
      </c>
      <c r="AH50" s="910" t="str">
        <f>IF('8c - MSA Attribute example'!J50="","",IF($R50+$S50+$V50+$W50+$Z50+$AA50=6,"TRUE",IF($R50+$S50+$V50+$W50+$Z50+$AA50=12,"TRUE","FALSE")))</f>
        <v/>
      </c>
      <c r="AI50" s="910" t="str">
        <f>IF('8c - MSA Attribute example'!G50="","",IF($R50+$S50+$V50+$W50+$Q50=5,"TRUE",IF($R50+$S50+$V50+$W50+$Q50=10,"TRUE","FALSE")))</f>
        <v/>
      </c>
      <c r="AJ50" s="910" t="str">
        <f>IF('8c - MSA Attribute example'!J50="","",IF($R50+$S50+$V50+$W50+$Z50+$AA50+$Q50=7,"TRUE",IF($R50+$S50+$V50+$W50+$Z50+$AA50+$Q50=14,"TRUE","FALSE")))</f>
        <v/>
      </c>
      <c r="AK50" s="909" t="str">
        <f>IF('8c - MSA Attribute example'!C50="","",IF('8c - MSA Attribute example'!Q50+'8c - MSA Attribute example'!R50+'8c - MSA Attribute example'!S50=3, "TRUE",IF('8c - MSA Attribute example'!Q50+'8c - MSA Attribute example'!R50+'8c - MSA Attribute example'!S50=6,"TRUE","FALSE")))</f>
        <v/>
      </c>
      <c r="AL50" s="909" t="str">
        <f>IF('8c - MSA Attribute example'!$C50="","",IF($Q50+V50+W50=3, "TRUE",IF($Q50+V50+W50=6,"TRUE","FALSE")))</f>
        <v/>
      </c>
      <c r="AM50" s="908" t="str">
        <f>IF('8c - MSA Attribute example'!J50="","",IF('8c - MSA Attribute example'!$C50="","",IF($Q50+Z50+AA50=3, "TRUE",IF($Q50+Z50+AA50=6,"TRUE","FALSE"))))</f>
        <v/>
      </c>
      <c r="AN50" s="907" t="str">
        <f t="shared" si="15"/>
        <v/>
      </c>
      <c r="AO50" s="907" t="str">
        <f t="shared" si="16"/>
        <v/>
      </c>
      <c r="AP50" s="907" t="str">
        <f t="shared" si="17"/>
        <v/>
      </c>
      <c r="AQ50" s="907" t="str">
        <f t="shared" si="18"/>
        <v/>
      </c>
      <c r="AR50" s="907" t="str">
        <f t="shared" si="19"/>
        <v/>
      </c>
      <c r="AS50" s="907" t="str">
        <f t="shared" si="23"/>
        <v/>
      </c>
      <c r="AT50" s="907" t="str">
        <f t="shared" si="20"/>
        <v/>
      </c>
      <c r="AU50" s="907" t="str">
        <f t="shared" si="21"/>
        <v/>
      </c>
      <c r="AV50" s="907" t="str">
        <f t="shared" si="22"/>
        <v/>
      </c>
    </row>
    <row r="51" spans="2:48" s="930" customFormat="1" ht="15.5">
      <c r="B51" s="929">
        <v>38</v>
      </c>
      <c r="C51" s="924"/>
      <c r="D51" s="923"/>
      <c r="E51" s="920"/>
      <c r="F51" s="933"/>
      <c r="G51" s="921"/>
      <c r="H51" s="920"/>
      <c r="I51" s="933"/>
      <c r="J51" s="921"/>
      <c r="K51" s="920"/>
      <c r="L51" s="927" t="str">
        <f>IF(D51="","",IF('8c - MSA Attribute example'!AD51="TRUE","Y","N"))</f>
        <v/>
      </c>
      <c r="M51" s="926" t="str">
        <f>IF(E51="","",IF('8c - MSA Attribute example'!AE51="TRUE","Y","N"))</f>
        <v/>
      </c>
      <c r="P51" s="917">
        <v>38</v>
      </c>
      <c r="Q51" s="916" t="str">
        <f>IF('8c - MSA Attribute example'!C51="","",IF('8c - MSA Attribute example'!C51='8c - MSA Attribute example'!$C$8,'8c - MSA Attribute example'!$B$8,'8c - MSA Attribute example'!$B$9))</f>
        <v/>
      </c>
      <c r="R51" s="915" t="str">
        <f>IF('8c - MSA Attribute example'!D51="","",IF('8c - MSA Attribute example'!D51='8c - MSA Attribute example'!$C$8,'8c - MSA Attribute example'!$B$8,'8c - MSA Attribute example'!$B$9))</f>
        <v/>
      </c>
      <c r="S51" s="913" t="str">
        <f>IF('8c - MSA Attribute example'!E51="","",IF('8c - MSA Attribute example'!E51='8c - MSA Attribute example'!$C$8,'8c - MSA Attribute example'!$B$8,'8c - MSA Attribute example'!$B$9))</f>
        <v/>
      </c>
      <c r="T51" s="915" t="str">
        <f t="shared" si="12"/>
        <v/>
      </c>
      <c r="U51" s="913" t="str">
        <f>IF('8c - MSA Attribute example'!$C51="","",IF(AK51="TRUE",1,0))</f>
        <v/>
      </c>
      <c r="V51" s="915" t="str">
        <f>IF('8c - MSA Attribute example'!H51="","",IF('8c - MSA Attribute example'!G51='8c - MSA Attribute example'!$C$8,'8c - MSA Attribute example'!$B$8,'8c - MSA Attribute example'!$B$9))</f>
        <v/>
      </c>
      <c r="W51" s="913" t="str">
        <f>IF('8c - MSA Attribute example'!G51="","",IF('8c - MSA Attribute example'!H51='8c - MSA Attribute example'!$C$8,'8c - MSA Attribute example'!$B$8,'8c - MSA Attribute example'!$B$9))</f>
        <v/>
      </c>
      <c r="X51" s="915" t="str">
        <f t="shared" si="13"/>
        <v/>
      </c>
      <c r="Y51" s="913" t="str">
        <f>IF('8c - MSA Attribute example'!$C51="","",IF(AL51="TRUE",1,0))</f>
        <v/>
      </c>
      <c r="Z51" s="915" t="str">
        <f>IF('8c - MSA Attribute example'!K51="","",IF('8c - MSA Attribute example'!J51='8c - MSA Attribute example'!$C$8,'8c - MSA Attribute example'!$B$8,'8c - MSA Attribute example'!$B$9))</f>
        <v/>
      </c>
      <c r="AA51" s="915" t="str">
        <f>IF('8c - MSA Attribute example'!J51="","",IF('8c - MSA Attribute example'!K51='8c - MSA Attribute example'!$C$8,'8c - MSA Attribute example'!$B$8,'8c - MSA Attribute example'!$B$9))</f>
        <v/>
      </c>
      <c r="AB51" s="915" t="str">
        <f t="shared" si="14"/>
        <v/>
      </c>
      <c r="AC51" s="913" t="str">
        <f>IF('8c - MSA Attribute example'!$C51="","",IF(AM51="TRUE",1,0))</f>
        <v/>
      </c>
      <c r="AD51" s="912" t="str">
        <f>IF('8c - MSA Attribute example'!G51="","",IF(Z51="",AG51,AH51))</f>
        <v/>
      </c>
      <c r="AE51" s="912" t="str">
        <f>IF('8c - MSA Attribute example'!G51="","",IF(Z51="",AI51,AJ51))</f>
        <v/>
      </c>
      <c r="AF51" s="884"/>
      <c r="AG51" s="910" t="str">
        <f>IF('8c - MSA Attribute example'!G51="","",IF($R51+$S51+$V51+$W51=4,"TRUE",IF($R51+$S51+$V51+$W51=8,"TRUE","FALSE")))</f>
        <v/>
      </c>
      <c r="AH51" s="910" t="str">
        <f>IF('8c - MSA Attribute example'!J51="","",IF($R51+$S51+$V51+$W51+$Z51+$AA51=6,"TRUE",IF($R51+$S51+$V51+$W51+$Z51+$AA51=12,"TRUE","FALSE")))</f>
        <v/>
      </c>
      <c r="AI51" s="910" t="str">
        <f>IF('8c - MSA Attribute example'!G51="","",IF($R51+$S51+$V51+$W51+$Q51=5,"TRUE",IF($R51+$S51+$V51+$W51+$Q51=10,"TRUE","FALSE")))</f>
        <v/>
      </c>
      <c r="AJ51" s="910" t="str">
        <f>IF('8c - MSA Attribute example'!J51="","",IF($R51+$S51+$V51+$W51+$Z51+$AA51+$Q51=7,"TRUE",IF($R51+$S51+$V51+$W51+$Z51+$AA51+$Q51=14,"TRUE","FALSE")))</f>
        <v/>
      </c>
      <c r="AK51" s="909" t="str">
        <f>IF('8c - MSA Attribute example'!C51="","",IF('8c - MSA Attribute example'!Q51+'8c - MSA Attribute example'!R51+'8c - MSA Attribute example'!S51=3, "TRUE",IF('8c - MSA Attribute example'!Q51+'8c - MSA Attribute example'!R51+'8c - MSA Attribute example'!S51=6,"TRUE","FALSE")))</f>
        <v/>
      </c>
      <c r="AL51" s="909" t="str">
        <f>IF('8c - MSA Attribute example'!$C51="","",IF($Q51+V51+W51=3, "TRUE",IF($Q51+V51+W51=6,"TRUE","FALSE")))</f>
        <v/>
      </c>
      <c r="AM51" s="908" t="str">
        <f>IF('8c - MSA Attribute example'!J51="","",IF('8c - MSA Attribute example'!$C51="","",IF($Q51+Z51+AA51=3, "TRUE",IF($Q51+Z51+AA51=6,"TRUE","FALSE"))))</f>
        <v/>
      </c>
      <c r="AN51" s="907" t="str">
        <f t="shared" si="15"/>
        <v/>
      </c>
      <c r="AO51" s="907" t="str">
        <f t="shared" si="16"/>
        <v/>
      </c>
      <c r="AP51" s="907" t="str">
        <f t="shared" si="17"/>
        <v/>
      </c>
      <c r="AQ51" s="907" t="str">
        <f t="shared" si="18"/>
        <v/>
      </c>
      <c r="AR51" s="907" t="str">
        <f t="shared" si="19"/>
        <v/>
      </c>
      <c r="AS51" s="907" t="str">
        <f t="shared" si="23"/>
        <v/>
      </c>
      <c r="AT51" s="907" t="str">
        <f t="shared" si="20"/>
        <v/>
      </c>
      <c r="AU51" s="907" t="str">
        <f t="shared" si="21"/>
        <v/>
      </c>
      <c r="AV51" s="907" t="str">
        <f t="shared" si="22"/>
        <v/>
      </c>
    </row>
    <row r="52" spans="2:48" s="930" customFormat="1" ht="15.5">
      <c r="B52" s="929">
        <v>39</v>
      </c>
      <c r="C52" s="924"/>
      <c r="D52" s="923"/>
      <c r="E52" s="920"/>
      <c r="F52" s="933"/>
      <c r="G52" s="921"/>
      <c r="H52" s="920"/>
      <c r="I52" s="933"/>
      <c r="J52" s="921"/>
      <c r="K52" s="920"/>
      <c r="L52" s="927" t="str">
        <f>IF(D52="","",IF('8c - MSA Attribute example'!AD52="TRUE","Y","N"))</f>
        <v/>
      </c>
      <c r="M52" s="926" t="str">
        <f>IF(E52="","",IF('8c - MSA Attribute example'!AE52="TRUE","Y","N"))</f>
        <v/>
      </c>
      <c r="P52" s="917">
        <v>39</v>
      </c>
      <c r="Q52" s="916" t="str">
        <f>IF('8c - MSA Attribute example'!C52="","",IF('8c - MSA Attribute example'!C52='8c - MSA Attribute example'!$C$8,'8c - MSA Attribute example'!$B$8,'8c - MSA Attribute example'!$B$9))</f>
        <v/>
      </c>
      <c r="R52" s="915" t="str">
        <f>IF('8c - MSA Attribute example'!D52="","",IF('8c - MSA Attribute example'!D52='8c - MSA Attribute example'!$C$8,'8c - MSA Attribute example'!$B$8,'8c - MSA Attribute example'!$B$9))</f>
        <v/>
      </c>
      <c r="S52" s="913" t="str">
        <f>IF('8c - MSA Attribute example'!E52="","",IF('8c - MSA Attribute example'!E52='8c - MSA Attribute example'!$C$8,'8c - MSA Attribute example'!$B$8,'8c - MSA Attribute example'!$B$9))</f>
        <v/>
      </c>
      <c r="T52" s="915" t="str">
        <f t="shared" si="12"/>
        <v/>
      </c>
      <c r="U52" s="913" t="str">
        <f>IF('8c - MSA Attribute example'!$C52="","",IF(AK52="TRUE",1,0))</f>
        <v/>
      </c>
      <c r="V52" s="915" t="str">
        <f>IF('8c - MSA Attribute example'!H52="","",IF('8c - MSA Attribute example'!G52='8c - MSA Attribute example'!$C$8,'8c - MSA Attribute example'!$B$8,'8c - MSA Attribute example'!$B$9))</f>
        <v/>
      </c>
      <c r="W52" s="913" t="str">
        <f>IF('8c - MSA Attribute example'!G52="","",IF('8c - MSA Attribute example'!H52='8c - MSA Attribute example'!$C$8,'8c - MSA Attribute example'!$B$8,'8c - MSA Attribute example'!$B$9))</f>
        <v/>
      </c>
      <c r="X52" s="915" t="str">
        <f t="shared" si="13"/>
        <v/>
      </c>
      <c r="Y52" s="913" t="str">
        <f>IF('8c - MSA Attribute example'!$C52="","",IF(AL52="TRUE",1,0))</f>
        <v/>
      </c>
      <c r="Z52" s="915" t="str">
        <f>IF('8c - MSA Attribute example'!K52="","",IF('8c - MSA Attribute example'!J52='8c - MSA Attribute example'!$C$8,'8c - MSA Attribute example'!$B$8,'8c - MSA Attribute example'!$B$9))</f>
        <v/>
      </c>
      <c r="AA52" s="915" t="str">
        <f>IF('8c - MSA Attribute example'!J52="","",IF('8c - MSA Attribute example'!K52='8c - MSA Attribute example'!$C$8,'8c - MSA Attribute example'!$B$8,'8c - MSA Attribute example'!$B$9))</f>
        <v/>
      </c>
      <c r="AB52" s="915" t="str">
        <f t="shared" si="14"/>
        <v/>
      </c>
      <c r="AC52" s="913" t="str">
        <f>IF('8c - MSA Attribute example'!$C52="","",IF(AM52="TRUE",1,0))</f>
        <v/>
      </c>
      <c r="AD52" s="912" t="str">
        <f>IF('8c - MSA Attribute example'!G52="","",IF(Z52="",AG52,AH52))</f>
        <v/>
      </c>
      <c r="AE52" s="912" t="str">
        <f>IF('8c - MSA Attribute example'!G52="","",IF(Z52="",AI52,AJ52))</f>
        <v/>
      </c>
      <c r="AF52" s="884"/>
      <c r="AG52" s="910" t="str">
        <f>IF('8c - MSA Attribute example'!G52="","",IF($R52+$S52+$V52+$W52=4,"TRUE",IF($R52+$S52+$V52+$W52=8,"TRUE","FALSE")))</f>
        <v/>
      </c>
      <c r="AH52" s="910" t="str">
        <f>IF('8c - MSA Attribute example'!J52="","",IF($R52+$S52+$V52+$W52+$Z52+$AA52=6,"TRUE",IF($R52+$S52+$V52+$W52+$Z52+$AA52=12,"TRUE","FALSE")))</f>
        <v/>
      </c>
      <c r="AI52" s="910" t="str">
        <f>IF('8c - MSA Attribute example'!G52="","",IF($R52+$S52+$V52+$W52+$Q52=5,"TRUE",IF($R52+$S52+$V52+$W52+$Q52=10,"TRUE","FALSE")))</f>
        <v/>
      </c>
      <c r="AJ52" s="910" t="str">
        <f>IF('8c - MSA Attribute example'!J52="","",IF($R52+$S52+$V52+$W52+$Z52+$AA52+$Q52=7,"TRUE",IF($R52+$S52+$V52+$W52+$Z52+$AA52+$Q52=14,"TRUE","FALSE")))</f>
        <v/>
      </c>
      <c r="AK52" s="909" t="str">
        <f>IF('8c - MSA Attribute example'!C52="","",IF('8c - MSA Attribute example'!Q52+'8c - MSA Attribute example'!R52+'8c - MSA Attribute example'!S52=3, "TRUE",IF('8c - MSA Attribute example'!Q52+'8c - MSA Attribute example'!R52+'8c - MSA Attribute example'!S52=6,"TRUE","FALSE")))</f>
        <v/>
      </c>
      <c r="AL52" s="909" t="str">
        <f>IF('8c - MSA Attribute example'!$C52="","",IF($Q52+V52+W52=3, "TRUE",IF($Q52+V52+W52=6,"TRUE","FALSE")))</f>
        <v/>
      </c>
      <c r="AM52" s="908" t="str">
        <f>IF('8c - MSA Attribute example'!J52="","",IF('8c - MSA Attribute example'!$C52="","",IF($Q52+Z52+AA52=3, "TRUE",IF($Q52+Z52+AA52=6,"TRUE","FALSE"))))</f>
        <v/>
      </c>
      <c r="AN52" s="907" t="str">
        <f t="shared" si="15"/>
        <v/>
      </c>
      <c r="AO52" s="907" t="str">
        <f t="shared" si="16"/>
        <v/>
      </c>
      <c r="AP52" s="907" t="str">
        <f t="shared" si="17"/>
        <v/>
      </c>
      <c r="AQ52" s="907" t="str">
        <f t="shared" si="18"/>
        <v/>
      </c>
      <c r="AR52" s="907" t="str">
        <f t="shared" si="19"/>
        <v/>
      </c>
      <c r="AS52" s="907" t="str">
        <f t="shared" si="23"/>
        <v/>
      </c>
      <c r="AT52" s="907" t="str">
        <f t="shared" si="20"/>
        <v/>
      </c>
      <c r="AU52" s="907" t="str">
        <f t="shared" si="21"/>
        <v/>
      </c>
      <c r="AV52" s="907" t="str">
        <f t="shared" si="22"/>
        <v/>
      </c>
    </row>
    <row r="53" spans="2:48" s="930" customFormat="1" ht="15.5">
      <c r="B53" s="929">
        <v>40</v>
      </c>
      <c r="C53" s="924"/>
      <c r="D53" s="923"/>
      <c r="E53" s="920"/>
      <c r="F53" s="933"/>
      <c r="G53" s="921"/>
      <c r="H53" s="920"/>
      <c r="I53" s="933"/>
      <c r="J53" s="921"/>
      <c r="K53" s="920"/>
      <c r="L53" s="927" t="str">
        <f>IF(D53="","",IF('8c - MSA Attribute example'!AD53="TRUE","Y","N"))</f>
        <v/>
      </c>
      <c r="M53" s="926" t="str">
        <f>IF(E53="","",IF('8c - MSA Attribute example'!AE53="TRUE","Y","N"))</f>
        <v/>
      </c>
      <c r="P53" s="917">
        <v>40</v>
      </c>
      <c r="Q53" s="916" t="str">
        <f>IF('8c - MSA Attribute example'!C53="","",IF('8c - MSA Attribute example'!C53='8c - MSA Attribute example'!$C$8,'8c - MSA Attribute example'!$B$8,'8c - MSA Attribute example'!$B$9))</f>
        <v/>
      </c>
      <c r="R53" s="915" t="str">
        <f>IF('8c - MSA Attribute example'!D53="","",IF('8c - MSA Attribute example'!D53='8c - MSA Attribute example'!$C$8,'8c - MSA Attribute example'!$B$8,'8c - MSA Attribute example'!$B$9))</f>
        <v/>
      </c>
      <c r="S53" s="913" t="str">
        <f>IF('8c - MSA Attribute example'!E53="","",IF('8c - MSA Attribute example'!E53='8c - MSA Attribute example'!$C$8,'8c - MSA Attribute example'!$B$8,'8c - MSA Attribute example'!$B$9))</f>
        <v/>
      </c>
      <c r="T53" s="915" t="str">
        <f t="shared" si="12"/>
        <v/>
      </c>
      <c r="U53" s="913" t="str">
        <f>IF('8c - MSA Attribute example'!$C53="","",IF(AK53="TRUE",1,0))</f>
        <v/>
      </c>
      <c r="V53" s="915" t="str">
        <f>IF('8c - MSA Attribute example'!H53="","",IF('8c - MSA Attribute example'!G53='8c - MSA Attribute example'!$C$8,'8c - MSA Attribute example'!$B$8,'8c - MSA Attribute example'!$B$9))</f>
        <v/>
      </c>
      <c r="W53" s="913" t="str">
        <f>IF('8c - MSA Attribute example'!G53="","",IF('8c - MSA Attribute example'!H53='8c - MSA Attribute example'!$C$8,'8c - MSA Attribute example'!$B$8,'8c - MSA Attribute example'!$B$9))</f>
        <v/>
      </c>
      <c r="X53" s="915" t="str">
        <f t="shared" si="13"/>
        <v/>
      </c>
      <c r="Y53" s="913" t="str">
        <f>IF('8c - MSA Attribute example'!$C53="","",IF(AL53="TRUE",1,0))</f>
        <v/>
      </c>
      <c r="Z53" s="915" t="str">
        <f>IF('8c - MSA Attribute example'!K53="","",IF('8c - MSA Attribute example'!J53='8c - MSA Attribute example'!$C$8,'8c - MSA Attribute example'!$B$8,'8c - MSA Attribute example'!$B$9))</f>
        <v/>
      </c>
      <c r="AA53" s="915" t="str">
        <f>IF('8c - MSA Attribute example'!J53="","",IF('8c - MSA Attribute example'!K53='8c - MSA Attribute example'!$C$8,'8c - MSA Attribute example'!$B$8,'8c - MSA Attribute example'!$B$9))</f>
        <v/>
      </c>
      <c r="AB53" s="915" t="str">
        <f t="shared" si="14"/>
        <v/>
      </c>
      <c r="AC53" s="913" t="str">
        <f>IF('8c - MSA Attribute example'!$C53="","",IF(AM53="TRUE",1,0))</f>
        <v/>
      </c>
      <c r="AD53" s="912" t="str">
        <f>IF('8c - MSA Attribute example'!G53="","",IF(Z53="",AG53,AH53))</f>
        <v/>
      </c>
      <c r="AE53" s="912" t="str">
        <f>IF('8c - MSA Attribute example'!G53="","",IF(Z53="",AI53,AJ53))</f>
        <v/>
      </c>
      <c r="AF53" s="884"/>
      <c r="AG53" s="910" t="str">
        <f>IF('8c - MSA Attribute example'!G53="","",IF($R53+$S53+$V53+$W53=4,"TRUE",IF($R53+$S53+$V53+$W53=8,"TRUE","FALSE")))</f>
        <v/>
      </c>
      <c r="AH53" s="910" t="str">
        <f>IF('8c - MSA Attribute example'!J53="","",IF($R53+$S53+$V53+$W53+$Z53+$AA53=6,"TRUE",IF($R53+$S53+$V53+$W53+$Z53+$AA53=12,"TRUE","FALSE")))</f>
        <v/>
      </c>
      <c r="AI53" s="910" t="str">
        <f>IF('8c - MSA Attribute example'!G53="","",IF($R53+$S53+$V53+$W53+$Q53=5,"TRUE",IF($R53+$S53+$V53+$W53+$Q53=10,"TRUE","FALSE")))</f>
        <v/>
      </c>
      <c r="AJ53" s="910" t="str">
        <f>IF('8c - MSA Attribute example'!J53="","",IF($R53+$S53+$V53+$W53+$Z53+$AA53+$Q53=7,"TRUE",IF($R53+$S53+$V53+$W53+$Z53+$AA53+$Q53=14,"TRUE","FALSE")))</f>
        <v/>
      </c>
      <c r="AK53" s="909" t="str">
        <f>IF('8c - MSA Attribute example'!C53="","",IF('8c - MSA Attribute example'!Q53+'8c - MSA Attribute example'!R53+'8c - MSA Attribute example'!S53=3, "TRUE",IF('8c - MSA Attribute example'!Q53+'8c - MSA Attribute example'!R53+'8c - MSA Attribute example'!S53=6,"TRUE","FALSE")))</f>
        <v/>
      </c>
      <c r="AL53" s="909" t="str">
        <f>IF('8c - MSA Attribute example'!$C53="","",IF($Q53+V53+W53=3, "TRUE",IF($Q53+V53+W53=6,"TRUE","FALSE")))</f>
        <v/>
      </c>
      <c r="AM53" s="908" t="str">
        <f>IF('8c - MSA Attribute example'!J53="","",IF('8c - MSA Attribute example'!$C53="","",IF($Q53+Z53+AA53=3, "TRUE",IF($Q53+Z53+AA53=6,"TRUE","FALSE"))))</f>
        <v/>
      </c>
      <c r="AN53" s="907" t="str">
        <f t="shared" si="15"/>
        <v/>
      </c>
      <c r="AO53" s="907" t="str">
        <f t="shared" si="16"/>
        <v/>
      </c>
      <c r="AP53" s="907" t="str">
        <f t="shared" si="17"/>
        <v/>
      </c>
      <c r="AQ53" s="907" t="str">
        <f t="shared" si="18"/>
        <v/>
      </c>
      <c r="AR53" s="907" t="str">
        <f t="shared" si="19"/>
        <v/>
      </c>
      <c r="AS53" s="907" t="str">
        <f t="shared" si="23"/>
        <v/>
      </c>
      <c r="AT53" s="907" t="str">
        <f t="shared" si="20"/>
        <v/>
      </c>
      <c r="AU53" s="907" t="str">
        <f t="shared" si="21"/>
        <v/>
      </c>
      <c r="AV53" s="907" t="str">
        <f t="shared" si="22"/>
        <v/>
      </c>
    </row>
    <row r="54" spans="2:48" s="930" customFormat="1" ht="15.5">
      <c r="B54" s="929">
        <v>41</v>
      </c>
      <c r="C54" s="924"/>
      <c r="D54" s="923"/>
      <c r="E54" s="920"/>
      <c r="F54" s="933"/>
      <c r="G54" s="921"/>
      <c r="H54" s="920"/>
      <c r="I54" s="933"/>
      <c r="J54" s="921"/>
      <c r="K54" s="920"/>
      <c r="L54" s="927" t="str">
        <f>IF(D54="","",IF('8c - MSA Attribute example'!AD54="TRUE","Y","N"))</f>
        <v/>
      </c>
      <c r="M54" s="926" t="str">
        <f>IF(E54="","",IF('8c - MSA Attribute example'!AE54="TRUE","Y","N"))</f>
        <v/>
      </c>
      <c r="P54" s="917">
        <v>41</v>
      </c>
      <c r="Q54" s="916" t="str">
        <f>IF('8c - MSA Attribute example'!C54="","",IF('8c - MSA Attribute example'!C54='8c - MSA Attribute example'!$C$8,'8c - MSA Attribute example'!$B$8,'8c - MSA Attribute example'!$B$9))</f>
        <v/>
      </c>
      <c r="R54" s="915" t="str">
        <f>IF('8c - MSA Attribute example'!D54="","",IF('8c - MSA Attribute example'!D54='8c - MSA Attribute example'!$C$8,'8c - MSA Attribute example'!$B$8,'8c - MSA Attribute example'!$B$9))</f>
        <v/>
      </c>
      <c r="S54" s="913" t="str">
        <f>IF('8c - MSA Attribute example'!E54="","",IF('8c - MSA Attribute example'!E54='8c - MSA Attribute example'!$C$8,'8c - MSA Attribute example'!$B$8,'8c - MSA Attribute example'!$B$9))</f>
        <v/>
      </c>
      <c r="T54" s="915" t="str">
        <f t="shared" si="12"/>
        <v/>
      </c>
      <c r="U54" s="913" t="str">
        <f>IF('8c - MSA Attribute example'!$C54="","",IF(AK54="TRUE",1,0))</f>
        <v/>
      </c>
      <c r="V54" s="915" t="str">
        <f>IF('8c - MSA Attribute example'!H54="","",IF('8c - MSA Attribute example'!G54='8c - MSA Attribute example'!$C$8,'8c - MSA Attribute example'!$B$8,'8c - MSA Attribute example'!$B$9))</f>
        <v/>
      </c>
      <c r="W54" s="913" t="str">
        <f>IF('8c - MSA Attribute example'!G54="","",IF('8c - MSA Attribute example'!H54='8c - MSA Attribute example'!$C$8,'8c - MSA Attribute example'!$B$8,'8c - MSA Attribute example'!$B$9))</f>
        <v/>
      </c>
      <c r="X54" s="915" t="str">
        <f t="shared" si="13"/>
        <v/>
      </c>
      <c r="Y54" s="913" t="str">
        <f>IF('8c - MSA Attribute example'!$C54="","",IF(AL54="TRUE",1,0))</f>
        <v/>
      </c>
      <c r="Z54" s="915" t="str">
        <f>IF('8c - MSA Attribute example'!K54="","",IF('8c - MSA Attribute example'!J54='8c - MSA Attribute example'!$C$8,'8c - MSA Attribute example'!$B$8,'8c - MSA Attribute example'!$B$9))</f>
        <v/>
      </c>
      <c r="AA54" s="915" t="str">
        <f>IF('8c - MSA Attribute example'!J54="","",IF('8c - MSA Attribute example'!K54='8c - MSA Attribute example'!$C$8,'8c - MSA Attribute example'!$B$8,'8c - MSA Attribute example'!$B$9))</f>
        <v/>
      </c>
      <c r="AB54" s="915" t="str">
        <f t="shared" si="14"/>
        <v/>
      </c>
      <c r="AC54" s="913" t="str">
        <f>IF('8c - MSA Attribute example'!$C54="","",IF(AM54="TRUE",1,0))</f>
        <v/>
      </c>
      <c r="AD54" s="912" t="str">
        <f>IF('8c - MSA Attribute example'!G54="","",IF(Z54="",AG54,AH54))</f>
        <v/>
      </c>
      <c r="AE54" s="912" t="str">
        <f>IF('8c - MSA Attribute example'!G54="","",IF(Z54="",AI54,AJ54))</f>
        <v/>
      </c>
      <c r="AF54" s="884"/>
      <c r="AG54" s="910" t="str">
        <f>IF('8c - MSA Attribute example'!G54="","",IF($R54+$S54+$V54+$W54=4,"TRUE",IF($R54+$S54+$V54+$W54=8,"TRUE","FALSE")))</f>
        <v/>
      </c>
      <c r="AH54" s="910" t="str">
        <f>IF('8c - MSA Attribute example'!J54="","",IF($R54+$S54+$V54+$W54+$Z54+$AA54=6,"TRUE",IF($R54+$S54+$V54+$W54+$Z54+$AA54=12,"TRUE","FALSE")))</f>
        <v/>
      </c>
      <c r="AI54" s="910" t="str">
        <f>IF('8c - MSA Attribute example'!G54="","",IF($R54+$S54+$V54+$W54+$Q54=5,"TRUE",IF($R54+$S54+$V54+$W54+$Q54=10,"TRUE","FALSE")))</f>
        <v/>
      </c>
      <c r="AJ54" s="910" t="str">
        <f>IF('8c - MSA Attribute example'!J54="","",IF($R54+$S54+$V54+$W54+$Z54+$AA54+$Q54=7,"TRUE",IF($R54+$S54+$V54+$W54+$Z54+$AA54+$Q54=14,"TRUE","FALSE")))</f>
        <v/>
      </c>
      <c r="AK54" s="909" t="str">
        <f>IF('8c - MSA Attribute example'!C54="","",IF('8c - MSA Attribute example'!Q54+'8c - MSA Attribute example'!R54+'8c - MSA Attribute example'!S54=3, "TRUE",IF('8c - MSA Attribute example'!Q54+'8c - MSA Attribute example'!R54+'8c - MSA Attribute example'!S54=6,"TRUE","FALSE")))</f>
        <v/>
      </c>
      <c r="AL54" s="909" t="str">
        <f>IF('8c - MSA Attribute example'!$C54="","",IF($Q54+V54+W54=3, "TRUE",IF($Q54+V54+W54=6,"TRUE","FALSE")))</f>
        <v/>
      </c>
      <c r="AM54" s="908" t="str">
        <f>IF('8c - MSA Attribute example'!J54="","",IF('8c - MSA Attribute example'!$C54="","",IF($Q54+Z54+AA54=3, "TRUE",IF($Q54+Z54+AA54=6,"TRUE","FALSE"))))</f>
        <v/>
      </c>
      <c r="AN54" s="907" t="str">
        <f t="shared" si="15"/>
        <v/>
      </c>
      <c r="AO54" s="907" t="str">
        <f t="shared" si="16"/>
        <v/>
      </c>
      <c r="AP54" s="907" t="str">
        <f t="shared" si="17"/>
        <v/>
      </c>
      <c r="AQ54" s="907" t="str">
        <f t="shared" si="18"/>
        <v/>
      </c>
      <c r="AR54" s="907" t="str">
        <f t="shared" si="19"/>
        <v/>
      </c>
      <c r="AS54" s="907" t="str">
        <f t="shared" si="23"/>
        <v/>
      </c>
      <c r="AT54" s="907" t="str">
        <f t="shared" si="20"/>
        <v/>
      </c>
      <c r="AU54" s="907" t="str">
        <f t="shared" si="21"/>
        <v/>
      </c>
      <c r="AV54" s="907" t="str">
        <f t="shared" si="22"/>
        <v/>
      </c>
    </row>
    <row r="55" spans="2:48" s="930" customFormat="1" ht="15.5">
      <c r="B55" s="929">
        <v>42</v>
      </c>
      <c r="C55" s="924"/>
      <c r="D55" s="923"/>
      <c r="E55" s="920"/>
      <c r="F55" s="933"/>
      <c r="G55" s="921"/>
      <c r="H55" s="920"/>
      <c r="I55" s="933"/>
      <c r="J55" s="921"/>
      <c r="K55" s="920"/>
      <c r="L55" s="927" t="str">
        <f>IF(D55="","",IF('8c - MSA Attribute example'!AD55="TRUE","Y","N"))</f>
        <v/>
      </c>
      <c r="M55" s="926" t="str">
        <f>IF(E55="","",IF('8c - MSA Attribute example'!AE55="TRUE","Y","N"))</f>
        <v/>
      </c>
      <c r="P55" s="917">
        <v>42</v>
      </c>
      <c r="Q55" s="916" t="str">
        <f>IF('8c - MSA Attribute example'!C55="","",IF('8c - MSA Attribute example'!C55='8c - MSA Attribute example'!$C$8,'8c - MSA Attribute example'!$B$8,'8c - MSA Attribute example'!$B$9))</f>
        <v/>
      </c>
      <c r="R55" s="915" t="str">
        <f>IF('8c - MSA Attribute example'!D55="","",IF('8c - MSA Attribute example'!D55='8c - MSA Attribute example'!$C$8,'8c - MSA Attribute example'!$B$8,'8c - MSA Attribute example'!$B$9))</f>
        <v/>
      </c>
      <c r="S55" s="913" t="str">
        <f>IF('8c - MSA Attribute example'!E55="","",IF('8c - MSA Attribute example'!E55='8c - MSA Attribute example'!$C$8,'8c - MSA Attribute example'!$B$8,'8c - MSA Attribute example'!$B$9))</f>
        <v/>
      </c>
      <c r="T55" s="915" t="str">
        <f t="shared" si="12"/>
        <v/>
      </c>
      <c r="U55" s="913" t="str">
        <f>IF('8c - MSA Attribute example'!$C55="","",IF(AK55="TRUE",1,0))</f>
        <v/>
      </c>
      <c r="V55" s="915" t="str">
        <f>IF('8c - MSA Attribute example'!H55="","",IF('8c - MSA Attribute example'!G55='8c - MSA Attribute example'!$C$8,'8c - MSA Attribute example'!$B$8,'8c - MSA Attribute example'!$B$9))</f>
        <v/>
      </c>
      <c r="W55" s="913" t="str">
        <f>IF('8c - MSA Attribute example'!G55="","",IF('8c - MSA Attribute example'!H55='8c - MSA Attribute example'!$C$8,'8c - MSA Attribute example'!$B$8,'8c - MSA Attribute example'!$B$9))</f>
        <v/>
      </c>
      <c r="X55" s="915" t="str">
        <f t="shared" si="13"/>
        <v/>
      </c>
      <c r="Y55" s="913" t="str">
        <f>IF('8c - MSA Attribute example'!$C55="","",IF(AL55="TRUE",1,0))</f>
        <v/>
      </c>
      <c r="Z55" s="915" t="str">
        <f>IF('8c - MSA Attribute example'!K55="","",IF('8c - MSA Attribute example'!J55='8c - MSA Attribute example'!$C$8,'8c - MSA Attribute example'!$B$8,'8c - MSA Attribute example'!$B$9))</f>
        <v/>
      </c>
      <c r="AA55" s="915" t="str">
        <f>IF('8c - MSA Attribute example'!J55="","",IF('8c - MSA Attribute example'!K55='8c - MSA Attribute example'!$C$8,'8c - MSA Attribute example'!$B$8,'8c - MSA Attribute example'!$B$9))</f>
        <v/>
      </c>
      <c r="AB55" s="915" t="str">
        <f t="shared" si="14"/>
        <v/>
      </c>
      <c r="AC55" s="913" t="str">
        <f>IF('8c - MSA Attribute example'!$C55="","",IF(AM55="TRUE",1,0))</f>
        <v/>
      </c>
      <c r="AD55" s="912" t="str">
        <f>IF('8c - MSA Attribute example'!G55="","",IF(Z55="",AG55,AH55))</f>
        <v/>
      </c>
      <c r="AE55" s="912" t="str">
        <f>IF('8c - MSA Attribute example'!G55="","",IF(Z55="",AI55,AJ55))</f>
        <v/>
      </c>
      <c r="AF55" s="884"/>
      <c r="AG55" s="910" t="str">
        <f>IF('8c - MSA Attribute example'!G55="","",IF($R55+$S55+$V55+$W55=4,"TRUE",IF($R55+$S55+$V55+$W55=8,"TRUE","FALSE")))</f>
        <v/>
      </c>
      <c r="AH55" s="910" t="str">
        <f>IF('8c - MSA Attribute example'!J55="","",IF($R55+$S55+$V55+$W55+$Z55+$AA55=6,"TRUE",IF($R55+$S55+$V55+$W55+$Z55+$AA55=12,"TRUE","FALSE")))</f>
        <v/>
      </c>
      <c r="AI55" s="910" t="str">
        <f>IF('8c - MSA Attribute example'!G55="","",IF($R55+$S55+$V55+$W55+$Q55=5,"TRUE",IF($R55+$S55+$V55+$W55+$Q55=10,"TRUE","FALSE")))</f>
        <v/>
      </c>
      <c r="AJ55" s="910" t="str">
        <f>IF('8c - MSA Attribute example'!J55="","",IF($R55+$S55+$V55+$W55+$Z55+$AA55+$Q55=7,"TRUE",IF($R55+$S55+$V55+$W55+$Z55+$AA55+$Q55=14,"TRUE","FALSE")))</f>
        <v/>
      </c>
      <c r="AK55" s="909" t="str">
        <f>IF('8c - MSA Attribute example'!C55="","",IF('8c - MSA Attribute example'!Q55+'8c - MSA Attribute example'!R55+'8c - MSA Attribute example'!S55=3, "TRUE",IF('8c - MSA Attribute example'!Q55+'8c - MSA Attribute example'!R55+'8c - MSA Attribute example'!S55=6,"TRUE","FALSE")))</f>
        <v/>
      </c>
      <c r="AL55" s="909" t="str">
        <f>IF('8c - MSA Attribute example'!$C55="","",IF($Q55+V55+W55=3, "TRUE",IF($Q55+V55+W55=6,"TRUE","FALSE")))</f>
        <v/>
      </c>
      <c r="AM55" s="908" t="str">
        <f>IF('8c - MSA Attribute example'!J55="","",IF('8c - MSA Attribute example'!$C55="","",IF($Q55+Z55+AA55=3, "TRUE",IF($Q55+Z55+AA55=6,"TRUE","FALSE"))))</f>
        <v/>
      </c>
      <c r="AN55" s="907" t="str">
        <f t="shared" si="15"/>
        <v/>
      </c>
      <c r="AO55" s="907" t="str">
        <f t="shared" si="16"/>
        <v/>
      </c>
      <c r="AP55" s="907" t="str">
        <f t="shared" si="17"/>
        <v/>
      </c>
      <c r="AQ55" s="907" t="str">
        <f t="shared" si="18"/>
        <v/>
      </c>
      <c r="AR55" s="907" t="str">
        <f t="shared" si="19"/>
        <v/>
      </c>
      <c r="AS55" s="907" t="str">
        <f t="shared" si="23"/>
        <v/>
      </c>
      <c r="AT55" s="907" t="str">
        <f t="shared" si="20"/>
        <v/>
      </c>
      <c r="AU55" s="907" t="str">
        <f t="shared" si="21"/>
        <v/>
      </c>
      <c r="AV55" s="907" t="str">
        <f t="shared" si="22"/>
        <v/>
      </c>
    </row>
    <row r="56" spans="2:48" s="930" customFormat="1" ht="15.5">
      <c r="B56" s="929">
        <v>43</v>
      </c>
      <c r="C56" s="924"/>
      <c r="D56" s="923"/>
      <c r="E56" s="920"/>
      <c r="F56" s="933"/>
      <c r="G56" s="921"/>
      <c r="H56" s="920"/>
      <c r="I56" s="933"/>
      <c r="J56" s="921"/>
      <c r="K56" s="920"/>
      <c r="L56" s="927" t="str">
        <f>IF(D56="","",IF('8c - MSA Attribute example'!AD56="TRUE","Y","N"))</f>
        <v/>
      </c>
      <c r="M56" s="926" t="str">
        <f>IF(E56="","",IF('8c - MSA Attribute example'!AE56="TRUE","Y","N"))</f>
        <v/>
      </c>
      <c r="P56" s="917">
        <v>43</v>
      </c>
      <c r="Q56" s="916" t="str">
        <f>IF('8c - MSA Attribute example'!C56="","",IF('8c - MSA Attribute example'!C56='8c - MSA Attribute example'!$C$8,'8c - MSA Attribute example'!$B$8,'8c - MSA Attribute example'!$B$9))</f>
        <v/>
      </c>
      <c r="R56" s="915" t="str">
        <f>IF('8c - MSA Attribute example'!D56="","",IF('8c - MSA Attribute example'!D56='8c - MSA Attribute example'!$C$8,'8c - MSA Attribute example'!$B$8,'8c - MSA Attribute example'!$B$9))</f>
        <v/>
      </c>
      <c r="S56" s="913" t="str">
        <f>IF('8c - MSA Attribute example'!E56="","",IF('8c - MSA Attribute example'!E56='8c - MSA Attribute example'!$C$8,'8c - MSA Attribute example'!$B$8,'8c - MSA Attribute example'!$B$9))</f>
        <v/>
      </c>
      <c r="T56" s="915" t="str">
        <f t="shared" si="12"/>
        <v/>
      </c>
      <c r="U56" s="913" t="str">
        <f>IF('8c - MSA Attribute example'!$C56="","",IF(AK56="TRUE",1,0))</f>
        <v/>
      </c>
      <c r="V56" s="915" t="str">
        <f>IF('8c - MSA Attribute example'!H56="","",IF('8c - MSA Attribute example'!G56='8c - MSA Attribute example'!$C$8,'8c - MSA Attribute example'!$B$8,'8c - MSA Attribute example'!$B$9))</f>
        <v/>
      </c>
      <c r="W56" s="913" t="str">
        <f>IF('8c - MSA Attribute example'!G56="","",IF('8c - MSA Attribute example'!H56='8c - MSA Attribute example'!$C$8,'8c - MSA Attribute example'!$B$8,'8c - MSA Attribute example'!$B$9))</f>
        <v/>
      </c>
      <c r="X56" s="915" t="str">
        <f t="shared" si="13"/>
        <v/>
      </c>
      <c r="Y56" s="913" t="str">
        <f>IF('8c - MSA Attribute example'!$C56="","",IF(AL56="TRUE",1,0))</f>
        <v/>
      </c>
      <c r="Z56" s="915" t="str">
        <f>IF('8c - MSA Attribute example'!K56="","",IF('8c - MSA Attribute example'!J56='8c - MSA Attribute example'!$C$8,'8c - MSA Attribute example'!$B$8,'8c - MSA Attribute example'!$B$9))</f>
        <v/>
      </c>
      <c r="AA56" s="915" t="str">
        <f>IF('8c - MSA Attribute example'!J56="","",IF('8c - MSA Attribute example'!K56='8c - MSA Attribute example'!$C$8,'8c - MSA Attribute example'!$B$8,'8c - MSA Attribute example'!$B$9))</f>
        <v/>
      </c>
      <c r="AB56" s="915" t="str">
        <f t="shared" si="14"/>
        <v/>
      </c>
      <c r="AC56" s="913" t="str">
        <f>IF('8c - MSA Attribute example'!$C56="","",IF(AM56="TRUE",1,0))</f>
        <v/>
      </c>
      <c r="AD56" s="912" t="str">
        <f>IF('8c - MSA Attribute example'!G56="","",IF(Z56="",AG56,AH56))</f>
        <v/>
      </c>
      <c r="AE56" s="912" t="str">
        <f>IF('8c - MSA Attribute example'!G56="","",IF(Z56="",AI56,AJ56))</f>
        <v/>
      </c>
      <c r="AF56" s="884"/>
      <c r="AG56" s="910" t="str">
        <f>IF('8c - MSA Attribute example'!G56="","",IF($R56+$S56+$V56+$W56=4,"TRUE",IF($R56+$S56+$V56+$W56=8,"TRUE","FALSE")))</f>
        <v/>
      </c>
      <c r="AH56" s="910" t="str">
        <f>IF('8c - MSA Attribute example'!J56="","",IF($R56+$S56+$V56+$W56+$Z56+$AA56=6,"TRUE",IF($R56+$S56+$V56+$W56+$Z56+$AA56=12,"TRUE","FALSE")))</f>
        <v/>
      </c>
      <c r="AI56" s="910" t="str">
        <f>IF('8c - MSA Attribute example'!G56="","",IF($R56+$S56+$V56+$W56+$Q56=5,"TRUE",IF($R56+$S56+$V56+$W56+$Q56=10,"TRUE","FALSE")))</f>
        <v/>
      </c>
      <c r="AJ56" s="910" t="str">
        <f>IF('8c - MSA Attribute example'!J56="","",IF($R56+$S56+$V56+$W56+$Z56+$AA56+$Q56=7,"TRUE",IF($R56+$S56+$V56+$W56+$Z56+$AA56+$Q56=14,"TRUE","FALSE")))</f>
        <v/>
      </c>
      <c r="AK56" s="909" t="str">
        <f>IF('8c - MSA Attribute example'!C56="","",IF('8c - MSA Attribute example'!Q56+'8c - MSA Attribute example'!R56+'8c - MSA Attribute example'!S56=3, "TRUE",IF('8c - MSA Attribute example'!Q56+'8c - MSA Attribute example'!R56+'8c - MSA Attribute example'!S56=6,"TRUE","FALSE")))</f>
        <v/>
      </c>
      <c r="AL56" s="909" t="str">
        <f>IF('8c - MSA Attribute example'!$C56="","",IF($Q56+V56+W56=3, "TRUE",IF($Q56+V56+W56=6,"TRUE","FALSE")))</f>
        <v/>
      </c>
      <c r="AM56" s="908" t="str">
        <f>IF('8c - MSA Attribute example'!J56="","",IF('8c - MSA Attribute example'!$C56="","",IF($Q56+Z56+AA56=3, "TRUE",IF($Q56+Z56+AA56=6,"TRUE","FALSE"))))</f>
        <v/>
      </c>
      <c r="AN56" s="907" t="str">
        <f t="shared" si="15"/>
        <v/>
      </c>
      <c r="AO56" s="907" t="str">
        <f t="shared" si="16"/>
        <v/>
      </c>
      <c r="AP56" s="907" t="str">
        <f t="shared" si="17"/>
        <v/>
      </c>
      <c r="AQ56" s="907" t="str">
        <f t="shared" si="18"/>
        <v/>
      </c>
      <c r="AR56" s="907" t="str">
        <f t="shared" si="19"/>
        <v/>
      </c>
      <c r="AS56" s="907" t="str">
        <f t="shared" si="23"/>
        <v/>
      </c>
      <c r="AT56" s="907" t="str">
        <f t="shared" si="20"/>
        <v/>
      </c>
      <c r="AU56" s="907" t="str">
        <f t="shared" si="21"/>
        <v/>
      </c>
      <c r="AV56" s="907" t="str">
        <f t="shared" si="22"/>
        <v/>
      </c>
    </row>
    <row r="57" spans="2:48" s="930" customFormat="1" ht="15.5">
      <c r="B57" s="929">
        <v>44</v>
      </c>
      <c r="C57" s="924"/>
      <c r="D57" s="923"/>
      <c r="E57" s="920"/>
      <c r="F57" s="933"/>
      <c r="G57" s="921"/>
      <c r="H57" s="920"/>
      <c r="I57" s="933"/>
      <c r="J57" s="921"/>
      <c r="K57" s="920"/>
      <c r="L57" s="927" t="str">
        <f>IF(D57="","",IF('8c - MSA Attribute example'!AD57="TRUE","Y","N"))</f>
        <v/>
      </c>
      <c r="M57" s="926" t="str">
        <f>IF(E57="","",IF('8c - MSA Attribute example'!AE57="TRUE","Y","N"))</f>
        <v/>
      </c>
      <c r="P57" s="917">
        <v>44</v>
      </c>
      <c r="Q57" s="916" t="str">
        <f>IF('8c - MSA Attribute example'!C57="","",IF('8c - MSA Attribute example'!C57='8c - MSA Attribute example'!$C$8,'8c - MSA Attribute example'!$B$8,'8c - MSA Attribute example'!$B$9))</f>
        <v/>
      </c>
      <c r="R57" s="915" t="str">
        <f>IF('8c - MSA Attribute example'!D57="","",IF('8c - MSA Attribute example'!D57='8c - MSA Attribute example'!$C$8,'8c - MSA Attribute example'!$B$8,'8c - MSA Attribute example'!$B$9))</f>
        <v/>
      </c>
      <c r="S57" s="913" t="str">
        <f>IF('8c - MSA Attribute example'!E57="","",IF('8c - MSA Attribute example'!E57='8c - MSA Attribute example'!$C$8,'8c - MSA Attribute example'!$B$8,'8c - MSA Attribute example'!$B$9))</f>
        <v/>
      </c>
      <c r="T57" s="915" t="str">
        <f t="shared" si="12"/>
        <v/>
      </c>
      <c r="U57" s="913" t="str">
        <f>IF('8c - MSA Attribute example'!$C57="","",IF(AK57="TRUE",1,0))</f>
        <v/>
      </c>
      <c r="V57" s="915" t="str">
        <f>IF('8c - MSA Attribute example'!H57="","",IF('8c - MSA Attribute example'!G57='8c - MSA Attribute example'!$C$8,'8c - MSA Attribute example'!$B$8,'8c - MSA Attribute example'!$B$9))</f>
        <v/>
      </c>
      <c r="W57" s="913" t="str">
        <f>IF('8c - MSA Attribute example'!G57="","",IF('8c - MSA Attribute example'!H57='8c - MSA Attribute example'!$C$8,'8c - MSA Attribute example'!$B$8,'8c - MSA Attribute example'!$B$9))</f>
        <v/>
      </c>
      <c r="X57" s="915" t="str">
        <f t="shared" si="13"/>
        <v/>
      </c>
      <c r="Y57" s="913" t="str">
        <f>IF('8c - MSA Attribute example'!$C57="","",IF(AL57="TRUE",1,0))</f>
        <v/>
      </c>
      <c r="Z57" s="915" t="str">
        <f>IF('8c - MSA Attribute example'!K57="","",IF('8c - MSA Attribute example'!J57='8c - MSA Attribute example'!$C$8,'8c - MSA Attribute example'!$B$8,'8c - MSA Attribute example'!$B$9))</f>
        <v/>
      </c>
      <c r="AA57" s="915" t="str">
        <f>IF('8c - MSA Attribute example'!J57="","",IF('8c - MSA Attribute example'!K57='8c - MSA Attribute example'!$C$8,'8c - MSA Attribute example'!$B$8,'8c - MSA Attribute example'!$B$9))</f>
        <v/>
      </c>
      <c r="AB57" s="915" t="str">
        <f t="shared" si="14"/>
        <v/>
      </c>
      <c r="AC57" s="913" t="str">
        <f>IF('8c - MSA Attribute example'!$C57="","",IF(AM57="TRUE",1,0))</f>
        <v/>
      </c>
      <c r="AD57" s="912" t="str">
        <f>IF('8c - MSA Attribute example'!G57="","",IF(Z57="",AG57,AH57))</f>
        <v/>
      </c>
      <c r="AE57" s="912" t="str">
        <f>IF('8c - MSA Attribute example'!G57="","",IF(Z57="",AI57,AJ57))</f>
        <v/>
      </c>
      <c r="AF57" s="884"/>
      <c r="AG57" s="910" t="str">
        <f>IF('8c - MSA Attribute example'!G57="","",IF($R57+$S57+$V57+$W57=4,"TRUE",IF($R57+$S57+$V57+$W57=8,"TRUE","FALSE")))</f>
        <v/>
      </c>
      <c r="AH57" s="910" t="str">
        <f>IF('8c - MSA Attribute example'!J57="","",IF($R57+$S57+$V57+$W57+$Z57+$AA57=6,"TRUE",IF($R57+$S57+$V57+$W57+$Z57+$AA57=12,"TRUE","FALSE")))</f>
        <v/>
      </c>
      <c r="AI57" s="910" t="str">
        <f>IF('8c - MSA Attribute example'!G57="","",IF($R57+$S57+$V57+$W57+$Q57=5,"TRUE",IF($R57+$S57+$V57+$W57+$Q57=10,"TRUE","FALSE")))</f>
        <v/>
      </c>
      <c r="AJ57" s="910" t="str">
        <f>IF('8c - MSA Attribute example'!J57="","",IF($R57+$S57+$V57+$W57+$Z57+$AA57+$Q57=7,"TRUE",IF($R57+$S57+$V57+$W57+$Z57+$AA57+$Q57=14,"TRUE","FALSE")))</f>
        <v/>
      </c>
      <c r="AK57" s="909" t="str">
        <f>IF('8c - MSA Attribute example'!C57="","",IF('8c - MSA Attribute example'!Q57+'8c - MSA Attribute example'!R57+'8c - MSA Attribute example'!S57=3, "TRUE",IF('8c - MSA Attribute example'!Q57+'8c - MSA Attribute example'!R57+'8c - MSA Attribute example'!S57=6,"TRUE","FALSE")))</f>
        <v/>
      </c>
      <c r="AL57" s="909" t="str">
        <f>IF('8c - MSA Attribute example'!$C57="","",IF($Q57+V57+W57=3, "TRUE",IF($Q57+V57+W57=6,"TRUE","FALSE")))</f>
        <v/>
      </c>
      <c r="AM57" s="908" t="str">
        <f>IF('8c - MSA Attribute example'!J57="","",IF('8c - MSA Attribute example'!$C57="","",IF($Q57+Z57+AA57=3, "TRUE",IF($Q57+Z57+AA57=6,"TRUE","FALSE"))))</f>
        <v/>
      </c>
      <c r="AN57" s="907" t="str">
        <f t="shared" si="15"/>
        <v/>
      </c>
      <c r="AO57" s="907" t="str">
        <f t="shared" si="16"/>
        <v/>
      </c>
      <c r="AP57" s="907" t="str">
        <f t="shared" si="17"/>
        <v/>
      </c>
      <c r="AQ57" s="907" t="str">
        <f t="shared" si="18"/>
        <v/>
      </c>
      <c r="AR57" s="907" t="str">
        <f t="shared" si="19"/>
        <v/>
      </c>
      <c r="AS57" s="907" t="str">
        <f t="shared" si="23"/>
        <v/>
      </c>
      <c r="AT57" s="907" t="str">
        <f t="shared" si="20"/>
        <v/>
      </c>
      <c r="AU57" s="907" t="str">
        <f t="shared" si="21"/>
        <v/>
      </c>
      <c r="AV57" s="907" t="str">
        <f t="shared" si="22"/>
        <v/>
      </c>
    </row>
    <row r="58" spans="2:48" s="930" customFormat="1" ht="15.5">
      <c r="B58" s="929">
        <v>45</v>
      </c>
      <c r="C58" s="924"/>
      <c r="D58" s="923"/>
      <c r="E58" s="920"/>
      <c r="F58" s="933"/>
      <c r="G58" s="921"/>
      <c r="H58" s="920"/>
      <c r="I58" s="933"/>
      <c r="J58" s="921"/>
      <c r="K58" s="920"/>
      <c r="L58" s="927" t="str">
        <f>IF(D58="","",IF('8c - MSA Attribute example'!AD58="TRUE","Y","N"))</f>
        <v/>
      </c>
      <c r="M58" s="926" t="str">
        <f>IF(E58="","",IF('8c - MSA Attribute example'!AE58="TRUE","Y","N"))</f>
        <v/>
      </c>
      <c r="P58" s="917">
        <v>45</v>
      </c>
      <c r="Q58" s="916" t="str">
        <f>IF('8c - MSA Attribute example'!C58="","",IF('8c - MSA Attribute example'!C58='8c - MSA Attribute example'!$C$8,'8c - MSA Attribute example'!$B$8,'8c - MSA Attribute example'!$B$9))</f>
        <v/>
      </c>
      <c r="R58" s="915" t="str">
        <f>IF('8c - MSA Attribute example'!D58="","",IF('8c - MSA Attribute example'!D58='8c - MSA Attribute example'!$C$8,'8c - MSA Attribute example'!$B$8,'8c - MSA Attribute example'!$B$9))</f>
        <v/>
      </c>
      <c r="S58" s="913" t="str">
        <f>IF('8c - MSA Attribute example'!E58="","",IF('8c - MSA Attribute example'!E58='8c - MSA Attribute example'!$C$8,'8c - MSA Attribute example'!$B$8,'8c - MSA Attribute example'!$B$9))</f>
        <v/>
      </c>
      <c r="T58" s="915" t="str">
        <f t="shared" si="12"/>
        <v/>
      </c>
      <c r="U58" s="913" t="str">
        <f>IF('8c - MSA Attribute example'!$C58="","",IF(AK58="TRUE",1,0))</f>
        <v/>
      </c>
      <c r="V58" s="915" t="str">
        <f>IF('8c - MSA Attribute example'!H58="","",IF('8c - MSA Attribute example'!G58='8c - MSA Attribute example'!$C$8,'8c - MSA Attribute example'!$B$8,'8c - MSA Attribute example'!$B$9))</f>
        <v/>
      </c>
      <c r="W58" s="913" t="str">
        <f>IF('8c - MSA Attribute example'!G58="","",IF('8c - MSA Attribute example'!H58='8c - MSA Attribute example'!$C$8,'8c - MSA Attribute example'!$B$8,'8c - MSA Attribute example'!$B$9))</f>
        <v/>
      </c>
      <c r="X58" s="915" t="str">
        <f t="shared" si="13"/>
        <v/>
      </c>
      <c r="Y58" s="913" t="str">
        <f>IF('8c - MSA Attribute example'!$C58="","",IF(AL58="TRUE",1,0))</f>
        <v/>
      </c>
      <c r="Z58" s="915" t="str">
        <f>IF('8c - MSA Attribute example'!K58="","",IF('8c - MSA Attribute example'!J58='8c - MSA Attribute example'!$C$8,'8c - MSA Attribute example'!$B$8,'8c - MSA Attribute example'!$B$9))</f>
        <v/>
      </c>
      <c r="AA58" s="915" t="str">
        <f>IF('8c - MSA Attribute example'!J58="","",IF('8c - MSA Attribute example'!K58='8c - MSA Attribute example'!$C$8,'8c - MSA Attribute example'!$B$8,'8c - MSA Attribute example'!$B$9))</f>
        <v/>
      </c>
      <c r="AB58" s="915" t="str">
        <f t="shared" si="14"/>
        <v/>
      </c>
      <c r="AC58" s="913" t="str">
        <f>IF('8c - MSA Attribute example'!$C58="","",IF(AM58="TRUE",1,0))</f>
        <v/>
      </c>
      <c r="AD58" s="912" t="str">
        <f>IF('8c - MSA Attribute example'!G58="","",IF(Z58="",AG58,AH58))</f>
        <v/>
      </c>
      <c r="AE58" s="912" t="str">
        <f>IF('8c - MSA Attribute example'!G58="","",IF(Z58="",AI58,AJ58))</f>
        <v/>
      </c>
      <c r="AF58" s="884"/>
      <c r="AG58" s="910" t="str">
        <f>IF('8c - MSA Attribute example'!G58="","",IF($R58+$S58+$V58+$W58=4,"TRUE",IF($R58+$S58+$V58+$W58=8,"TRUE","FALSE")))</f>
        <v/>
      </c>
      <c r="AH58" s="910" t="str">
        <f>IF('8c - MSA Attribute example'!J58="","",IF($R58+$S58+$V58+$W58+$Z58+$AA58=6,"TRUE",IF($R58+$S58+$V58+$W58+$Z58+$AA58=12,"TRUE","FALSE")))</f>
        <v/>
      </c>
      <c r="AI58" s="910" t="str">
        <f>IF('8c - MSA Attribute example'!G58="","",IF($R58+$S58+$V58+$W58+$Q58=5,"TRUE",IF($R58+$S58+$V58+$W58+$Q58=10,"TRUE","FALSE")))</f>
        <v/>
      </c>
      <c r="AJ58" s="910" t="str">
        <f>IF('8c - MSA Attribute example'!J58="","",IF($R58+$S58+$V58+$W58+$Z58+$AA58+$Q58=7,"TRUE",IF($R58+$S58+$V58+$W58+$Z58+$AA58+$Q58=14,"TRUE","FALSE")))</f>
        <v/>
      </c>
      <c r="AK58" s="909" t="str">
        <f>IF('8c - MSA Attribute example'!C58="","",IF('8c - MSA Attribute example'!Q58+'8c - MSA Attribute example'!R58+'8c - MSA Attribute example'!S58=3, "TRUE",IF('8c - MSA Attribute example'!Q58+'8c - MSA Attribute example'!R58+'8c - MSA Attribute example'!S58=6,"TRUE","FALSE")))</f>
        <v/>
      </c>
      <c r="AL58" s="909" t="str">
        <f>IF('8c - MSA Attribute example'!$C58="","",IF($Q58+V58+W58=3, "TRUE",IF($Q58+V58+W58=6,"TRUE","FALSE")))</f>
        <v/>
      </c>
      <c r="AM58" s="908" t="str">
        <f>IF('8c - MSA Attribute example'!J58="","",IF('8c - MSA Attribute example'!$C58="","",IF($Q58+Z58+AA58=3, "TRUE",IF($Q58+Z58+AA58=6,"TRUE","FALSE"))))</f>
        <v/>
      </c>
      <c r="AN58" s="907" t="str">
        <f t="shared" si="15"/>
        <v/>
      </c>
      <c r="AO58" s="907" t="str">
        <f t="shared" si="16"/>
        <v/>
      </c>
      <c r="AP58" s="907" t="str">
        <f t="shared" si="17"/>
        <v/>
      </c>
      <c r="AQ58" s="907" t="str">
        <f t="shared" si="18"/>
        <v/>
      </c>
      <c r="AR58" s="907" t="str">
        <f t="shared" si="19"/>
        <v/>
      </c>
      <c r="AS58" s="907" t="str">
        <f t="shared" si="23"/>
        <v/>
      </c>
      <c r="AT58" s="907" t="str">
        <f t="shared" si="20"/>
        <v/>
      </c>
      <c r="AU58" s="907" t="str">
        <f t="shared" si="21"/>
        <v/>
      </c>
      <c r="AV58" s="907" t="str">
        <f t="shared" si="22"/>
        <v/>
      </c>
    </row>
    <row r="59" spans="2:48" s="930" customFormat="1" ht="15.5">
      <c r="B59" s="929">
        <v>46</v>
      </c>
      <c r="C59" s="924"/>
      <c r="D59" s="923"/>
      <c r="E59" s="920"/>
      <c r="F59" s="933"/>
      <c r="G59" s="921"/>
      <c r="H59" s="920"/>
      <c r="I59" s="933"/>
      <c r="J59" s="921"/>
      <c r="K59" s="920"/>
      <c r="L59" s="927" t="str">
        <f>IF(D59="","",IF('8c - MSA Attribute example'!AD59="TRUE","Y","N"))</f>
        <v/>
      </c>
      <c r="M59" s="926" t="str">
        <f>IF(E59="","",IF('8c - MSA Attribute example'!AE59="TRUE","Y","N"))</f>
        <v/>
      </c>
      <c r="P59" s="917">
        <v>46</v>
      </c>
      <c r="Q59" s="916" t="str">
        <f>IF('8c - MSA Attribute example'!C59="","",IF('8c - MSA Attribute example'!C59='8c - MSA Attribute example'!$C$8,'8c - MSA Attribute example'!$B$8,'8c - MSA Attribute example'!$B$9))</f>
        <v/>
      </c>
      <c r="R59" s="915" t="str">
        <f>IF('8c - MSA Attribute example'!D59="","",IF('8c - MSA Attribute example'!D59='8c - MSA Attribute example'!$C$8,'8c - MSA Attribute example'!$B$8,'8c - MSA Attribute example'!$B$9))</f>
        <v/>
      </c>
      <c r="S59" s="913" t="str">
        <f>IF('8c - MSA Attribute example'!E59="","",IF('8c - MSA Attribute example'!E59='8c - MSA Attribute example'!$C$8,'8c - MSA Attribute example'!$B$8,'8c - MSA Attribute example'!$B$9))</f>
        <v/>
      </c>
      <c r="T59" s="915" t="str">
        <f t="shared" si="12"/>
        <v/>
      </c>
      <c r="U59" s="913" t="str">
        <f>IF('8c - MSA Attribute example'!$C59="","",IF(AK59="TRUE",1,0))</f>
        <v/>
      </c>
      <c r="V59" s="915" t="str">
        <f>IF('8c - MSA Attribute example'!H59="","",IF('8c - MSA Attribute example'!G59='8c - MSA Attribute example'!$C$8,'8c - MSA Attribute example'!$B$8,'8c - MSA Attribute example'!$B$9))</f>
        <v/>
      </c>
      <c r="W59" s="913" t="str">
        <f>IF('8c - MSA Attribute example'!G59="","",IF('8c - MSA Attribute example'!H59='8c - MSA Attribute example'!$C$8,'8c - MSA Attribute example'!$B$8,'8c - MSA Attribute example'!$B$9))</f>
        <v/>
      </c>
      <c r="X59" s="915" t="str">
        <f t="shared" si="13"/>
        <v/>
      </c>
      <c r="Y59" s="913" t="str">
        <f>IF('8c - MSA Attribute example'!$C59="","",IF(AL59="TRUE",1,0))</f>
        <v/>
      </c>
      <c r="Z59" s="915" t="str">
        <f>IF('8c - MSA Attribute example'!K59="","",IF('8c - MSA Attribute example'!J59='8c - MSA Attribute example'!$C$8,'8c - MSA Attribute example'!$B$8,'8c - MSA Attribute example'!$B$9))</f>
        <v/>
      </c>
      <c r="AA59" s="915" t="str">
        <f>IF('8c - MSA Attribute example'!J59="","",IF('8c - MSA Attribute example'!K59='8c - MSA Attribute example'!$C$8,'8c - MSA Attribute example'!$B$8,'8c - MSA Attribute example'!$B$9))</f>
        <v/>
      </c>
      <c r="AB59" s="915" t="str">
        <f t="shared" si="14"/>
        <v/>
      </c>
      <c r="AC59" s="913" t="str">
        <f>IF('8c - MSA Attribute example'!$C59="","",IF(AM59="TRUE",1,0))</f>
        <v/>
      </c>
      <c r="AD59" s="912" t="str">
        <f>IF('8c - MSA Attribute example'!G59="","",IF(Z59="",AG59,AH59))</f>
        <v/>
      </c>
      <c r="AE59" s="912" t="str">
        <f>IF('8c - MSA Attribute example'!G59="","",IF(Z59="",AI59,AJ59))</f>
        <v/>
      </c>
      <c r="AF59" s="884"/>
      <c r="AG59" s="910" t="str">
        <f>IF('8c - MSA Attribute example'!G59="","",IF($R59+$S59+$V59+$W59=4,"TRUE",IF($R59+$S59+$V59+$W59=8,"TRUE","FALSE")))</f>
        <v/>
      </c>
      <c r="AH59" s="910" t="str">
        <f>IF('8c - MSA Attribute example'!J59="","",IF($R59+$S59+$V59+$W59+$Z59+$AA59=6,"TRUE",IF($R59+$S59+$V59+$W59+$Z59+$AA59=12,"TRUE","FALSE")))</f>
        <v/>
      </c>
      <c r="AI59" s="910" t="str">
        <f>IF('8c - MSA Attribute example'!G59="","",IF($R59+$S59+$V59+$W59+$Q59=5,"TRUE",IF($R59+$S59+$V59+$W59+$Q59=10,"TRUE","FALSE")))</f>
        <v/>
      </c>
      <c r="AJ59" s="910" t="str">
        <f>IF('8c - MSA Attribute example'!J59="","",IF($R59+$S59+$V59+$W59+$Z59+$AA59+$Q59=7,"TRUE",IF($R59+$S59+$V59+$W59+$Z59+$AA59+$Q59=14,"TRUE","FALSE")))</f>
        <v/>
      </c>
      <c r="AK59" s="909" t="str">
        <f>IF('8c - MSA Attribute example'!C59="","",IF('8c - MSA Attribute example'!Q59+'8c - MSA Attribute example'!R59+'8c - MSA Attribute example'!S59=3, "TRUE",IF('8c - MSA Attribute example'!Q59+'8c - MSA Attribute example'!R59+'8c - MSA Attribute example'!S59=6,"TRUE","FALSE")))</f>
        <v/>
      </c>
      <c r="AL59" s="909" t="str">
        <f>IF('8c - MSA Attribute example'!$C59="","",IF($Q59+V59+W59=3, "TRUE",IF($Q59+V59+W59=6,"TRUE","FALSE")))</f>
        <v/>
      </c>
      <c r="AM59" s="908" t="str">
        <f>IF('8c - MSA Attribute example'!J59="","",IF('8c - MSA Attribute example'!$C59="","",IF($Q59+Z59+AA59=3, "TRUE",IF($Q59+Z59+AA59=6,"TRUE","FALSE"))))</f>
        <v/>
      </c>
      <c r="AN59" s="907" t="str">
        <f t="shared" si="15"/>
        <v/>
      </c>
      <c r="AO59" s="907" t="str">
        <f t="shared" si="16"/>
        <v/>
      </c>
      <c r="AP59" s="907" t="str">
        <f t="shared" si="17"/>
        <v/>
      </c>
      <c r="AQ59" s="907" t="str">
        <f t="shared" si="18"/>
        <v/>
      </c>
      <c r="AR59" s="907" t="str">
        <f t="shared" si="19"/>
        <v/>
      </c>
      <c r="AS59" s="907" t="str">
        <f t="shared" si="23"/>
        <v/>
      </c>
      <c r="AT59" s="907" t="str">
        <f t="shared" si="20"/>
        <v/>
      </c>
      <c r="AU59" s="907" t="str">
        <f t="shared" si="21"/>
        <v/>
      </c>
      <c r="AV59" s="907" t="str">
        <f t="shared" si="22"/>
        <v/>
      </c>
    </row>
    <row r="60" spans="2:48" s="930" customFormat="1" ht="15.5">
      <c r="B60" s="929">
        <v>47</v>
      </c>
      <c r="C60" s="924"/>
      <c r="D60" s="923"/>
      <c r="E60" s="920"/>
      <c r="F60" s="933"/>
      <c r="G60" s="921"/>
      <c r="H60" s="920"/>
      <c r="I60" s="933"/>
      <c r="J60" s="921"/>
      <c r="K60" s="920"/>
      <c r="L60" s="927" t="str">
        <f>IF(D60="","",IF('8c - MSA Attribute example'!AD60="TRUE","Y","N"))</f>
        <v/>
      </c>
      <c r="M60" s="926" t="str">
        <f>IF(E60="","",IF('8c - MSA Attribute example'!AE60="TRUE","Y","N"))</f>
        <v/>
      </c>
      <c r="P60" s="917">
        <v>47</v>
      </c>
      <c r="Q60" s="916" t="str">
        <f>IF('8c - MSA Attribute example'!C60="","",IF('8c - MSA Attribute example'!C60='8c - MSA Attribute example'!$C$8,'8c - MSA Attribute example'!$B$8,'8c - MSA Attribute example'!$B$9))</f>
        <v/>
      </c>
      <c r="R60" s="915" t="str">
        <f>IF('8c - MSA Attribute example'!D60="","",IF('8c - MSA Attribute example'!D60='8c - MSA Attribute example'!$C$8,'8c - MSA Attribute example'!$B$8,'8c - MSA Attribute example'!$B$9))</f>
        <v/>
      </c>
      <c r="S60" s="913" t="str">
        <f>IF('8c - MSA Attribute example'!E60="","",IF('8c - MSA Attribute example'!E60='8c - MSA Attribute example'!$C$8,'8c - MSA Attribute example'!$B$8,'8c - MSA Attribute example'!$B$9))</f>
        <v/>
      </c>
      <c r="T60" s="915" t="str">
        <f t="shared" si="12"/>
        <v/>
      </c>
      <c r="U60" s="913" t="str">
        <f>IF('8c - MSA Attribute example'!$C60="","",IF(AK60="TRUE",1,0))</f>
        <v/>
      </c>
      <c r="V60" s="915" t="str">
        <f>IF('8c - MSA Attribute example'!H60="","",IF('8c - MSA Attribute example'!G60='8c - MSA Attribute example'!$C$8,'8c - MSA Attribute example'!$B$8,'8c - MSA Attribute example'!$B$9))</f>
        <v/>
      </c>
      <c r="W60" s="913" t="str">
        <f>IF('8c - MSA Attribute example'!G60="","",IF('8c - MSA Attribute example'!H60='8c - MSA Attribute example'!$C$8,'8c - MSA Attribute example'!$B$8,'8c - MSA Attribute example'!$B$9))</f>
        <v/>
      </c>
      <c r="X60" s="915" t="str">
        <f t="shared" si="13"/>
        <v/>
      </c>
      <c r="Y60" s="913" t="str">
        <f>IF('8c - MSA Attribute example'!$C60="","",IF(AL60="TRUE",1,0))</f>
        <v/>
      </c>
      <c r="Z60" s="915" t="str">
        <f>IF('8c - MSA Attribute example'!K60="","",IF('8c - MSA Attribute example'!J60='8c - MSA Attribute example'!$C$8,'8c - MSA Attribute example'!$B$8,'8c - MSA Attribute example'!$B$9))</f>
        <v/>
      </c>
      <c r="AA60" s="915" t="str">
        <f>IF('8c - MSA Attribute example'!J60="","",IF('8c - MSA Attribute example'!K60='8c - MSA Attribute example'!$C$8,'8c - MSA Attribute example'!$B$8,'8c - MSA Attribute example'!$B$9))</f>
        <v/>
      </c>
      <c r="AB60" s="915" t="str">
        <f t="shared" si="14"/>
        <v/>
      </c>
      <c r="AC60" s="913" t="str">
        <f>IF('8c - MSA Attribute example'!$C60="","",IF(AM60="TRUE",1,0))</f>
        <v/>
      </c>
      <c r="AD60" s="912" t="str">
        <f>IF('8c - MSA Attribute example'!G60="","",IF(Z60="",AG60,AH60))</f>
        <v/>
      </c>
      <c r="AE60" s="912" t="str">
        <f>IF('8c - MSA Attribute example'!G60="","",IF(Z60="",AI60,AJ60))</f>
        <v/>
      </c>
      <c r="AF60" s="884"/>
      <c r="AG60" s="910" t="str">
        <f>IF('8c - MSA Attribute example'!G60="","",IF($R60+$S60+$V60+$W60=4,"TRUE",IF($R60+$S60+$V60+$W60=8,"TRUE","FALSE")))</f>
        <v/>
      </c>
      <c r="AH60" s="910" t="str">
        <f>IF('8c - MSA Attribute example'!J60="","",IF($R60+$S60+$V60+$W60+$Z60+$AA60=6,"TRUE",IF($R60+$S60+$V60+$W60+$Z60+$AA60=12,"TRUE","FALSE")))</f>
        <v/>
      </c>
      <c r="AI60" s="910" t="str">
        <f>IF('8c - MSA Attribute example'!G60="","",IF($R60+$S60+$V60+$W60+$Q60=5,"TRUE",IF($R60+$S60+$V60+$W60+$Q60=10,"TRUE","FALSE")))</f>
        <v/>
      </c>
      <c r="AJ60" s="910" t="str">
        <f>IF('8c - MSA Attribute example'!J60="","",IF($R60+$S60+$V60+$W60+$Z60+$AA60+$Q60=7,"TRUE",IF($R60+$S60+$V60+$W60+$Z60+$AA60+$Q60=14,"TRUE","FALSE")))</f>
        <v/>
      </c>
      <c r="AK60" s="909" t="str">
        <f>IF('8c - MSA Attribute example'!C60="","",IF('8c - MSA Attribute example'!Q60+'8c - MSA Attribute example'!R60+'8c - MSA Attribute example'!S60=3, "TRUE",IF('8c - MSA Attribute example'!Q60+'8c - MSA Attribute example'!R60+'8c - MSA Attribute example'!S60=6,"TRUE","FALSE")))</f>
        <v/>
      </c>
      <c r="AL60" s="909" t="str">
        <f>IF('8c - MSA Attribute example'!$C60="","",IF($Q60+V60+W60=3, "TRUE",IF($Q60+V60+W60=6,"TRUE","FALSE")))</f>
        <v/>
      </c>
      <c r="AM60" s="908" t="str">
        <f>IF('8c - MSA Attribute example'!J60="","",IF('8c - MSA Attribute example'!$C60="","",IF($Q60+Z60+AA60=3, "TRUE",IF($Q60+Z60+AA60=6,"TRUE","FALSE"))))</f>
        <v/>
      </c>
      <c r="AN60" s="907" t="str">
        <f t="shared" si="15"/>
        <v/>
      </c>
      <c r="AO60" s="907" t="str">
        <f t="shared" si="16"/>
        <v/>
      </c>
      <c r="AP60" s="907" t="str">
        <f t="shared" si="17"/>
        <v/>
      </c>
      <c r="AQ60" s="907" t="str">
        <f t="shared" si="18"/>
        <v/>
      </c>
      <c r="AR60" s="907" t="str">
        <f t="shared" si="19"/>
        <v/>
      </c>
      <c r="AS60" s="907" t="str">
        <f t="shared" si="23"/>
        <v/>
      </c>
      <c r="AT60" s="907" t="str">
        <f t="shared" si="20"/>
        <v/>
      </c>
      <c r="AU60" s="907" t="str">
        <f t="shared" si="21"/>
        <v/>
      </c>
      <c r="AV60" s="907" t="str">
        <f t="shared" si="22"/>
        <v/>
      </c>
    </row>
    <row r="61" spans="2:48" s="930" customFormat="1" ht="15.5">
      <c r="B61" s="929">
        <v>48</v>
      </c>
      <c r="C61" s="924"/>
      <c r="D61" s="923"/>
      <c r="E61" s="920"/>
      <c r="F61" s="933"/>
      <c r="G61" s="921"/>
      <c r="H61" s="920"/>
      <c r="I61" s="933"/>
      <c r="J61" s="921"/>
      <c r="K61" s="920"/>
      <c r="L61" s="927" t="str">
        <f>IF(D61="","",IF('8c - MSA Attribute example'!AD61="TRUE","Y","N"))</f>
        <v/>
      </c>
      <c r="M61" s="926" t="str">
        <f>IF(E61="","",IF('8c - MSA Attribute example'!AE61="TRUE","Y","N"))</f>
        <v/>
      </c>
      <c r="P61" s="917">
        <v>48</v>
      </c>
      <c r="Q61" s="916" t="str">
        <f>IF('8c - MSA Attribute example'!C61="","",IF('8c - MSA Attribute example'!C61='8c - MSA Attribute example'!$C$8,'8c - MSA Attribute example'!$B$8,'8c - MSA Attribute example'!$B$9))</f>
        <v/>
      </c>
      <c r="R61" s="915" t="str">
        <f>IF('8c - MSA Attribute example'!D61="","",IF('8c - MSA Attribute example'!D61='8c - MSA Attribute example'!$C$8,'8c - MSA Attribute example'!$B$8,'8c - MSA Attribute example'!$B$9))</f>
        <v/>
      </c>
      <c r="S61" s="913" t="str">
        <f>IF('8c - MSA Attribute example'!E61="","",IF('8c - MSA Attribute example'!E61='8c - MSA Attribute example'!$C$8,'8c - MSA Attribute example'!$B$8,'8c - MSA Attribute example'!$B$9))</f>
        <v/>
      </c>
      <c r="T61" s="915" t="str">
        <f t="shared" si="12"/>
        <v/>
      </c>
      <c r="U61" s="913" t="str">
        <f>IF('8c - MSA Attribute example'!$C61="","",IF(AK61="TRUE",1,0))</f>
        <v/>
      </c>
      <c r="V61" s="915" t="str">
        <f>IF('8c - MSA Attribute example'!H61="","",IF('8c - MSA Attribute example'!G61='8c - MSA Attribute example'!$C$8,'8c - MSA Attribute example'!$B$8,'8c - MSA Attribute example'!$B$9))</f>
        <v/>
      </c>
      <c r="W61" s="913" t="str">
        <f>IF('8c - MSA Attribute example'!G61="","",IF('8c - MSA Attribute example'!H61='8c - MSA Attribute example'!$C$8,'8c - MSA Attribute example'!$B$8,'8c - MSA Attribute example'!$B$9))</f>
        <v/>
      </c>
      <c r="X61" s="915" t="str">
        <f t="shared" si="13"/>
        <v/>
      </c>
      <c r="Y61" s="913" t="str">
        <f>IF('8c - MSA Attribute example'!$C61="","",IF(AL61="TRUE",1,0))</f>
        <v/>
      </c>
      <c r="Z61" s="915" t="str">
        <f>IF('8c - MSA Attribute example'!K61="","",IF('8c - MSA Attribute example'!J61='8c - MSA Attribute example'!$C$8,'8c - MSA Attribute example'!$B$8,'8c - MSA Attribute example'!$B$9))</f>
        <v/>
      </c>
      <c r="AA61" s="915" t="str">
        <f>IF('8c - MSA Attribute example'!J61="","",IF('8c - MSA Attribute example'!K61='8c - MSA Attribute example'!$C$8,'8c - MSA Attribute example'!$B$8,'8c - MSA Attribute example'!$B$9))</f>
        <v/>
      </c>
      <c r="AB61" s="915" t="str">
        <f t="shared" si="14"/>
        <v/>
      </c>
      <c r="AC61" s="913" t="str">
        <f>IF('8c - MSA Attribute example'!$C61="","",IF(AM61="TRUE",1,0))</f>
        <v/>
      </c>
      <c r="AD61" s="912" t="str">
        <f>IF('8c - MSA Attribute example'!G61="","",IF(Z61="",AG61,AH61))</f>
        <v/>
      </c>
      <c r="AE61" s="912" t="str">
        <f>IF('8c - MSA Attribute example'!G61="","",IF(Z61="",AI61,AJ61))</f>
        <v/>
      </c>
      <c r="AF61" s="884"/>
      <c r="AG61" s="910" t="str">
        <f>IF('8c - MSA Attribute example'!G61="","",IF($R61+$S61+$V61+$W61=4,"TRUE",IF($R61+$S61+$V61+$W61=8,"TRUE","FALSE")))</f>
        <v/>
      </c>
      <c r="AH61" s="910" t="str">
        <f>IF('8c - MSA Attribute example'!J61="","",IF($R61+$S61+$V61+$W61+$Z61+$AA61=6,"TRUE",IF($R61+$S61+$V61+$W61+$Z61+$AA61=12,"TRUE","FALSE")))</f>
        <v/>
      </c>
      <c r="AI61" s="910" t="str">
        <f>IF('8c - MSA Attribute example'!G61="","",IF($R61+$S61+$V61+$W61+$Q61=5,"TRUE",IF($R61+$S61+$V61+$W61+$Q61=10,"TRUE","FALSE")))</f>
        <v/>
      </c>
      <c r="AJ61" s="910" t="str">
        <f>IF('8c - MSA Attribute example'!J61="","",IF($R61+$S61+$V61+$W61+$Z61+$AA61+$Q61=7,"TRUE",IF($R61+$S61+$V61+$W61+$Z61+$AA61+$Q61=14,"TRUE","FALSE")))</f>
        <v/>
      </c>
      <c r="AK61" s="909" t="str">
        <f>IF('8c - MSA Attribute example'!C61="","",IF('8c - MSA Attribute example'!Q61+'8c - MSA Attribute example'!R61+'8c - MSA Attribute example'!S61=3, "TRUE",IF('8c - MSA Attribute example'!Q61+'8c - MSA Attribute example'!R61+'8c - MSA Attribute example'!S61=6,"TRUE","FALSE")))</f>
        <v/>
      </c>
      <c r="AL61" s="909" t="str">
        <f>IF('8c - MSA Attribute example'!$C61="","",IF($Q61+V61+W61=3, "TRUE",IF($Q61+V61+W61=6,"TRUE","FALSE")))</f>
        <v/>
      </c>
      <c r="AM61" s="908" t="str">
        <f>IF('8c - MSA Attribute example'!J61="","",IF('8c - MSA Attribute example'!$C61="","",IF($Q61+Z61+AA61=3, "TRUE",IF($Q61+Z61+AA61=6,"TRUE","FALSE"))))</f>
        <v/>
      </c>
      <c r="AN61" s="907" t="str">
        <f t="shared" si="15"/>
        <v/>
      </c>
      <c r="AO61" s="907" t="str">
        <f t="shared" si="16"/>
        <v/>
      </c>
      <c r="AP61" s="907" t="str">
        <f t="shared" si="17"/>
        <v/>
      </c>
      <c r="AQ61" s="907" t="str">
        <f t="shared" si="18"/>
        <v/>
      </c>
      <c r="AR61" s="907" t="str">
        <f t="shared" si="19"/>
        <v/>
      </c>
      <c r="AS61" s="907" t="str">
        <f t="shared" si="23"/>
        <v/>
      </c>
      <c r="AT61" s="907" t="str">
        <f t="shared" si="20"/>
        <v/>
      </c>
      <c r="AU61" s="907" t="str">
        <f t="shared" si="21"/>
        <v/>
      </c>
      <c r="AV61" s="907" t="str">
        <f t="shared" si="22"/>
        <v/>
      </c>
    </row>
    <row r="62" spans="2:48" s="930" customFormat="1" ht="15.5">
      <c r="B62" s="929">
        <v>49</v>
      </c>
      <c r="C62" s="924"/>
      <c r="D62" s="923"/>
      <c r="E62" s="920"/>
      <c r="F62" s="933"/>
      <c r="G62" s="921"/>
      <c r="H62" s="920"/>
      <c r="I62" s="933"/>
      <c r="J62" s="921"/>
      <c r="K62" s="920"/>
      <c r="L62" s="927" t="str">
        <f>IF(D62="","",IF('8c - MSA Attribute example'!AD62="TRUE","Y","N"))</f>
        <v/>
      </c>
      <c r="M62" s="926" t="str">
        <f>IF(E62="","",IF('8c - MSA Attribute example'!AE62="TRUE","Y","N"))</f>
        <v/>
      </c>
      <c r="P62" s="917">
        <v>49</v>
      </c>
      <c r="Q62" s="916" t="str">
        <f>IF('8c - MSA Attribute example'!C62="","",IF('8c - MSA Attribute example'!C62='8c - MSA Attribute example'!$C$8,'8c - MSA Attribute example'!$B$8,'8c - MSA Attribute example'!$B$9))</f>
        <v/>
      </c>
      <c r="R62" s="915" t="str">
        <f>IF('8c - MSA Attribute example'!D62="","",IF('8c - MSA Attribute example'!D62='8c - MSA Attribute example'!$C$8,'8c - MSA Attribute example'!$B$8,'8c - MSA Attribute example'!$B$9))</f>
        <v/>
      </c>
      <c r="S62" s="913" t="str">
        <f>IF('8c - MSA Attribute example'!E62="","",IF('8c - MSA Attribute example'!E62='8c - MSA Attribute example'!$C$8,'8c - MSA Attribute example'!$B$8,'8c - MSA Attribute example'!$B$9))</f>
        <v/>
      </c>
      <c r="T62" s="915" t="str">
        <f t="shared" si="12"/>
        <v/>
      </c>
      <c r="U62" s="913" t="str">
        <f>IF('8c - MSA Attribute example'!$C62="","",IF(AK62="TRUE",1,0))</f>
        <v/>
      </c>
      <c r="V62" s="915" t="str">
        <f>IF('8c - MSA Attribute example'!H62="","",IF('8c - MSA Attribute example'!G62='8c - MSA Attribute example'!$C$8,'8c - MSA Attribute example'!$B$8,'8c - MSA Attribute example'!$B$9))</f>
        <v/>
      </c>
      <c r="W62" s="913" t="str">
        <f>IF('8c - MSA Attribute example'!G62="","",IF('8c - MSA Attribute example'!H62='8c - MSA Attribute example'!$C$8,'8c - MSA Attribute example'!$B$8,'8c - MSA Attribute example'!$B$9))</f>
        <v/>
      </c>
      <c r="X62" s="915" t="str">
        <f t="shared" si="13"/>
        <v/>
      </c>
      <c r="Y62" s="913" t="str">
        <f>IF('8c - MSA Attribute example'!$C62="","",IF(AL62="TRUE",1,0))</f>
        <v/>
      </c>
      <c r="Z62" s="915" t="str">
        <f>IF('8c - MSA Attribute example'!K62="","",IF('8c - MSA Attribute example'!J62='8c - MSA Attribute example'!$C$8,'8c - MSA Attribute example'!$B$8,'8c - MSA Attribute example'!$B$9))</f>
        <v/>
      </c>
      <c r="AA62" s="915" t="str">
        <f>IF('8c - MSA Attribute example'!J62="","",IF('8c - MSA Attribute example'!K62='8c - MSA Attribute example'!$C$8,'8c - MSA Attribute example'!$B$8,'8c - MSA Attribute example'!$B$9))</f>
        <v/>
      </c>
      <c r="AB62" s="915" t="str">
        <f t="shared" si="14"/>
        <v/>
      </c>
      <c r="AC62" s="913" t="str">
        <f>IF('8c - MSA Attribute example'!$C62="","",IF(AM62="TRUE",1,0))</f>
        <v/>
      </c>
      <c r="AD62" s="912" t="str">
        <f>IF('8c - MSA Attribute example'!G62="","",IF(Z62="",AG62,AH62))</f>
        <v/>
      </c>
      <c r="AE62" s="912" t="str">
        <f>IF('8c - MSA Attribute example'!G62="","",IF(Z62="",AI62,AJ62))</f>
        <v/>
      </c>
      <c r="AF62" s="884"/>
      <c r="AG62" s="910" t="str">
        <f>IF('8c - MSA Attribute example'!G62="","",IF($R62+$S62+$V62+$W62=4,"TRUE",IF($R62+$S62+$V62+$W62=8,"TRUE","FALSE")))</f>
        <v/>
      </c>
      <c r="AH62" s="910" t="str">
        <f>IF('8c - MSA Attribute example'!J62="","",IF($R62+$S62+$V62+$W62+$Z62+$AA62=6,"TRUE",IF($R62+$S62+$V62+$W62+$Z62+$AA62=12,"TRUE","FALSE")))</f>
        <v/>
      </c>
      <c r="AI62" s="910" t="str">
        <f>IF('8c - MSA Attribute example'!G62="","",IF($R62+$S62+$V62+$W62+$Q62=5,"TRUE",IF($R62+$S62+$V62+$W62+$Q62=10,"TRUE","FALSE")))</f>
        <v/>
      </c>
      <c r="AJ62" s="910" t="str">
        <f>IF('8c - MSA Attribute example'!J62="","",IF($R62+$S62+$V62+$W62+$Z62+$AA62+$Q62=7,"TRUE",IF($R62+$S62+$V62+$W62+$Z62+$AA62+$Q62=14,"TRUE","FALSE")))</f>
        <v/>
      </c>
      <c r="AK62" s="909" t="str">
        <f>IF('8c - MSA Attribute example'!C62="","",IF('8c - MSA Attribute example'!Q62+'8c - MSA Attribute example'!R62+'8c - MSA Attribute example'!S62=3, "TRUE",IF('8c - MSA Attribute example'!Q62+'8c - MSA Attribute example'!R62+'8c - MSA Attribute example'!S62=6,"TRUE","FALSE")))</f>
        <v/>
      </c>
      <c r="AL62" s="909" t="str">
        <f>IF('8c - MSA Attribute example'!$C62="","",IF($Q62+V62+W62=3, "TRUE",IF($Q62+V62+W62=6,"TRUE","FALSE")))</f>
        <v/>
      </c>
      <c r="AM62" s="908" t="str">
        <f>IF('8c - MSA Attribute example'!J62="","",IF('8c - MSA Attribute example'!$C62="","",IF($Q62+Z62+AA62=3, "TRUE",IF($Q62+Z62+AA62=6,"TRUE","FALSE"))))</f>
        <v/>
      </c>
      <c r="AN62" s="907" t="str">
        <f t="shared" si="15"/>
        <v/>
      </c>
      <c r="AO62" s="907" t="str">
        <f t="shared" si="16"/>
        <v/>
      </c>
      <c r="AP62" s="907" t="str">
        <f t="shared" si="17"/>
        <v/>
      </c>
      <c r="AQ62" s="907" t="str">
        <f t="shared" si="18"/>
        <v/>
      </c>
      <c r="AR62" s="907" t="str">
        <f t="shared" si="19"/>
        <v/>
      </c>
      <c r="AS62" s="907" t="str">
        <f t="shared" si="23"/>
        <v/>
      </c>
      <c r="AT62" s="907" t="str">
        <f t="shared" si="20"/>
        <v/>
      </c>
      <c r="AU62" s="907" t="str">
        <f t="shared" si="21"/>
        <v/>
      </c>
      <c r="AV62" s="907" t="str">
        <f t="shared" si="22"/>
        <v/>
      </c>
    </row>
    <row r="63" spans="2:48" s="930" customFormat="1" ht="15.5">
      <c r="B63" s="929">
        <v>50</v>
      </c>
      <c r="C63" s="924"/>
      <c r="D63" s="923"/>
      <c r="E63" s="920"/>
      <c r="F63" s="933"/>
      <c r="G63" s="921"/>
      <c r="H63" s="920"/>
      <c r="I63" s="933"/>
      <c r="J63" s="921"/>
      <c r="K63" s="920"/>
      <c r="L63" s="927" t="str">
        <f>IF(D63="","",IF('8c - MSA Attribute example'!AD63="TRUE","Y","N"))</f>
        <v/>
      </c>
      <c r="M63" s="926" t="str">
        <f>IF(E63="","",IF('8c - MSA Attribute example'!AE63="TRUE","Y","N"))</f>
        <v/>
      </c>
      <c r="P63" s="917">
        <v>50</v>
      </c>
      <c r="Q63" s="916" t="str">
        <f>IF('8c - MSA Attribute example'!C63="","",IF('8c - MSA Attribute example'!C63='8c - MSA Attribute example'!$C$8,'8c - MSA Attribute example'!$B$8,'8c - MSA Attribute example'!$B$9))</f>
        <v/>
      </c>
      <c r="R63" s="915" t="str">
        <f>IF('8c - MSA Attribute example'!D63="","",IF('8c - MSA Attribute example'!D63='8c - MSA Attribute example'!$C$8,'8c - MSA Attribute example'!$B$8,'8c - MSA Attribute example'!$B$9))</f>
        <v/>
      </c>
      <c r="S63" s="913" t="str">
        <f>IF('8c - MSA Attribute example'!E63="","",IF('8c - MSA Attribute example'!E63='8c - MSA Attribute example'!$C$8,'8c - MSA Attribute example'!$B$8,'8c - MSA Attribute example'!$B$9))</f>
        <v/>
      </c>
      <c r="T63" s="915" t="str">
        <f t="shared" si="12"/>
        <v/>
      </c>
      <c r="U63" s="913" t="str">
        <f>IF('8c - MSA Attribute example'!$C63="","",IF(AK63="TRUE",1,0))</f>
        <v/>
      </c>
      <c r="V63" s="915" t="str">
        <f>IF('8c - MSA Attribute example'!H63="","",IF('8c - MSA Attribute example'!G63='8c - MSA Attribute example'!$C$8,'8c - MSA Attribute example'!$B$8,'8c - MSA Attribute example'!$B$9))</f>
        <v/>
      </c>
      <c r="W63" s="913" t="str">
        <f>IF('8c - MSA Attribute example'!G63="","",IF('8c - MSA Attribute example'!H63='8c - MSA Attribute example'!$C$8,'8c - MSA Attribute example'!$B$8,'8c - MSA Attribute example'!$B$9))</f>
        <v/>
      </c>
      <c r="X63" s="915" t="str">
        <f t="shared" si="13"/>
        <v/>
      </c>
      <c r="Y63" s="913" t="str">
        <f>IF('8c - MSA Attribute example'!$C63="","",IF(AL63="TRUE",1,0))</f>
        <v/>
      </c>
      <c r="Z63" s="915" t="str">
        <f>IF('8c - MSA Attribute example'!K63="","",IF('8c - MSA Attribute example'!J63='8c - MSA Attribute example'!$C$8,'8c - MSA Attribute example'!$B$8,'8c - MSA Attribute example'!$B$9))</f>
        <v/>
      </c>
      <c r="AA63" s="915" t="str">
        <f>IF('8c - MSA Attribute example'!J63="","",IF('8c - MSA Attribute example'!K63='8c - MSA Attribute example'!$C$8,'8c - MSA Attribute example'!$B$8,'8c - MSA Attribute example'!$B$9))</f>
        <v/>
      </c>
      <c r="AB63" s="915" t="str">
        <f t="shared" si="14"/>
        <v/>
      </c>
      <c r="AC63" s="913" t="str">
        <f>IF('8c - MSA Attribute example'!$C63="","",IF(AM63="TRUE",1,0))</f>
        <v/>
      </c>
      <c r="AD63" s="912" t="str">
        <f>IF('8c - MSA Attribute example'!G63="","",IF(Z63="",AG63,AH63))</f>
        <v/>
      </c>
      <c r="AE63" s="912" t="str">
        <f>IF('8c - MSA Attribute example'!G63="","",IF(Z63="",AI63,AJ63))</f>
        <v/>
      </c>
      <c r="AF63" s="884"/>
      <c r="AG63" s="910" t="str">
        <f>IF('8c - MSA Attribute example'!G63="","",IF($R63+$S63+$V63+$W63=4,"TRUE",IF($R63+$S63+$V63+$W63=8,"TRUE","FALSE")))</f>
        <v/>
      </c>
      <c r="AH63" s="910" t="str">
        <f>IF('8c - MSA Attribute example'!J63="","",IF($R63+$S63+$V63+$W63+$Z63+$AA63=6,"TRUE",IF($R63+$S63+$V63+$W63+$Z63+$AA63=12,"TRUE","FALSE")))</f>
        <v/>
      </c>
      <c r="AI63" s="910" t="str">
        <f>IF('8c - MSA Attribute example'!G63="","",IF($R63+$S63+$V63+$W63+$Q63=5,"TRUE",IF($R63+$S63+$V63+$W63+$Q63=10,"TRUE","FALSE")))</f>
        <v/>
      </c>
      <c r="AJ63" s="910" t="str">
        <f>IF('8c - MSA Attribute example'!J63="","",IF($R63+$S63+$V63+$W63+$Z63+$AA63+$Q63=7,"TRUE",IF($R63+$S63+$V63+$W63+$Z63+$AA63+$Q63=14,"TRUE","FALSE")))</f>
        <v/>
      </c>
      <c r="AK63" s="909" t="str">
        <f>IF('8c - MSA Attribute example'!C63="","",IF('8c - MSA Attribute example'!Q63+'8c - MSA Attribute example'!R63+'8c - MSA Attribute example'!S63=3, "TRUE",IF('8c - MSA Attribute example'!Q63+'8c - MSA Attribute example'!R63+'8c - MSA Attribute example'!S63=6,"TRUE","FALSE")))</f>
        <v/>
      </c>
      <c r="AL63" s="909" t="str">
        <f>IF('8c - MSA Attribute example'!$C63="","",IF($Q63+V63+W63=3, "TRUE",IF($Q63+V63+W63=6,"TRUE","FALSE")))</f>
        <v/>
      </c>
      <c r="AM63" s="908" t="str">
        <f>IF('8c - MSA Attribute example'!J63="","",IF('8c - MSA Attribute example'!$C63="","",IF($Q63+Z63+AA63=3, "TRUE",IF($Q63+Z63+AA63=6,"TRUE","FALSE"))))</f>
        <v/>
      </c>
      <c r="AN63" s="907" t="str">
        <f t="shared" si="15"/>
        <v/>
      </c>
      <c r="AO63" s="907" t="str">
        <f t="shared" si="16"/>
        <v/>
      </c>
      <c r="AP63" s="907" t="str">
        <f t="shared" si="17"/>
        <v/>
      </c>
      <c r="AQ63" s="907" t="str">
        <f t="shared" si="18"/>
        <v/>
      </c>
      <c r="AR63" s="907" t="str">
        <f t="shared" si="19"/>
        <v/>
      </c>
      <c r="AS63" s="907" t="str">
        <f t="shared" si="23"/>
        <v/>
      </c>
      <c r="AT63" s="907" t="str">
        <f t="shared" si="20"/>
        <v/>
      </c>
      <c r="AU63" s="907" t="str">
        <f t="shared" si="21"/>
        <v/>
      </c>
      <c r="AV63" s="907" t="str">
        <f t="shared" si="22"/>
        <v/>
      </c>
    </row>
    <row r="64" spans="2:48" s="930" customFormat="1" ht="15.5">
      <c r="B64" s="929">
        <v>51</v>
      </c>
      <c r="C64" s="924"/>
      <c r="D64" s="923"/>
      <c r="E64" s="920"/>
      <c r="F64" s="933"/>
      <c r="G64" s="921"/>
      <c r="H64" s="920"/>
      <c r="I64" s="933"/>
      <c r="J64" s="921"/>
      <c r="K64" s="920"/>
      <c r="L64" s="927" t="str">
        <f>IF(D64="","",IF('8c - MSA Attribute example'!AD64="TRUE","Y","N"))</f>
        <v/>
      </c>
      <c r="M64" s="926" t="str">
        <f>IF(E64="","",IF('8c - MSA Attribute example'!AE64="TRUE","Y","N"))</f>
        <v/>
      </c>
      <c r="P64" s="917">
        <v>51</v>
      </c>
      <c r="Q64" s="916" t="str">
        <f>IF('8c - MSA Attribute example'!C64="","",IF('8c - MSA Attribute example'!C64='8c - MSA Attribute example'!$C$8,'8c - MSA Attribute example'!$B$8,'8c - MSA Attribute example'!$B$9))</f>
        <v/>
      </c>
      <c r="R64" s="915" t="str">
        <f>IF('8c - MSA Attribute example'!D64="","",IF('8c - MSA Attribute example'!D64='8c - MSA Attribute example'!$C$8,'8c - MSA Attribute example'!$B$8,'8c - MSA Attribute example'!$B$9))</f>
        <v/>
      </c>
      <c r="S64" s="913" t="str">
        <f>IF('8c - MSA Attribute example'!E64="","",IF('8c - MSA Attribute example'!E64='8c - MSA Attribute example'!$C$8,'8c - MSA Attribute example'!$B$8,'8c - MSA Attribute example'!$B$9))</f>
        <v/>
      </c>
      <c r="T64" s="915" t="str">
        <f t="shared" si="12"/>
        <v/>
      </c>
      <c r="U64" s="913" t="str">
        <f>IF('8c - MSA Attribute example'!$C64="","",IF(AK64="TRUE",1,0))</f>
        <v/>
      </c>
      <c r="V64" s="915" t="str">
        <f>IF('8c - MSA Attribute example'!H64="","",IF('8c - MSA Attribute example'!G64='8c - MSA Attribute example'!$C$8,'8c - MSA Attribute example'!$B$8,'8c - MSA Attribute example'!$B$9))</f>
        <v/>
      </c>
      <c r="W64" s="913" t="str">
        <f>IF('8c - MSA Attribute example'!G64="","",IF('8c - MSA Attribute example'!H64='8c - MSA Attribute example'!$C$8,'8c - MSA Attribute example'!$B$8,'8c - MSA Attribute example'!$B$9))</f>
        <v/>
      </c>
      <c r="X64" s="915" t="str">
        <f t="shared" si="13"/>
        <v/>
      </c>
      <c r="Y64" s="913" t="str">
        <f>IF('8c - MSA Attribute example'!$C64="","",IF(AL64="TRUE",1,0))</f>
        <v/>
      </c>
      <c r="Z64" s="915" t="str">
        <f>IF('8c - MSA Attribute example'!K64="","",IF('8c - MSA Attribute example'!J64='8c - MSA Attribute example'!$C$8,'8c - MSA Attribute example'!$B$8,'8c - MSA Attribute example'!$B$9))</f>
        <v/>
      </c>
      <c r="AA64" s="915" t="str">
        <f>IF('8c - MSA Attribute example'!J64="","",IF('8c - MSA Attribute example'!K64='8c - MSA Attribute example'!$C$8,'8c - MSA Attribute example'!$B$8,'8c - MSA Attribute example'!$B$9))</f>
        <v/>
      </c>
      <c r="AB64" s="915" t="str">
        <f t="shared" si="14"/>
        <v/>
      </c>
      <c r="AC64" s="913" t="str">
        <f>IF('8c - MSA Attribute example'!$C64="","",IF(AM64="TRUE",1,0))</f>
        <v/>
      </c>
      <c r="AD64" s="912" t="str">
        <f>IF('8c - MSA Attribute example'!G64="","",IF(Z64="",AG64,AH64))</f>
        <v/>
      </c>
      <c r="AE64" s="912" t="str">
        <f>IF('8c - MSA Attribute example'!G64="","",IF(Z64="",AI64,AJ64))</f>
        <v/>
      </c>
      <c r="AF64" s="884"/>
      <c r="AG64" s="910" t="str">
        <f>IF('8c - MSA Attribute example'!G64="","",IF($R64+$S64+$V64+$W64=4,"TRUE",IF($R64+$S64+$V64+$W64=8,"TRUE","FALSE")))</f>
        <v/>
      </c>
      <c r="AH64" s="910" t="str">
        <f>IF('8c - MSA Attribute example'!J64="","",IF($R64+$S64+$V64+$W64+$Z64+$AA64=6,"TRUE",IF($R64+$S64+$V64+$W64+$Z64+$AA64=12,"TRUE","FALSE")))</f>
        <v/>
      </c>
      <c r="AI64" s="910" t="str">
        <f>IF('8c - MSA Attribute example'!G64="","",IF($R64+$S64+$V64+$W64+$Q64=5,"TRUE",IF($R64+$S64+$V64+$W64+$Q64=10,"TRUE","FALSE")))</f>
        <v/>
      </c>
      <c r="AJ64" s="910" t="str">
        <f>IF('8c - MSA Attribute example'!J64="","",IF($R64+$S64+$V64+$W64+$Z64+$AA64+$Q64=7,"TRUE",IF($R64+$S64+$V64+$W64+$Z64+$AA64+$Q64=14,"TRUE","FALSE")))</f>
        <v/>
      </c>
      <c r="AK64" s="909" t="str">
        <f>IF('8c - MSA Attribute example'!C64="","",IF('8c - MSA Attribute example'!Q64+'8c - MSA Attribute example'!R64+'8c - MSA Attribute example'!S64=3, "TRUE",IF('8c - MSA Attribute example'!Q64+'8c - MSA Attribute example'!R64+'8c - MSA Attribute example'!S64=6,"TRUE","FALSE")))</f>
        <v/>
      </c>
      <c r="AL64" s="909" t="str">
        <f>IF('8c - MSA Attribute example'!$C64="","",IF($Q64+V64+W64=3, "TRUE",IF($Q64+V64+W64=6,"TRUE","FALSE")))</f>
        <v/>
      </c>
      <c r="AM64" s="908" t="str">
        <f>IF('8c - MSA Attribute example'!J64="","",IF('8c - MSA Attribute example'!$C64="","",IF($Q64+Z64+AA64=3, "TRUE",IF($Q64+Z64+AA64=6,"TRUE","FALSE"))))</f>
        <v/>
      </c>
      <c r="AN64" s="907" t="str">
        <f t="shared" si="15"/>
        <v/>
      </c>
      <c r="AO64" s="907" t="str">
        <f t="shared" si="16"/>
        <v/>
      </c>
      <c r="AP64" s="907" t="str">
        <f t="shared" si="17"/>
        <v/>
      </c>
      <c r="AQ64" s="907" t="str">
        <f t="shared" si="18"/>
        <v/>
      </c>
      <c r="AR64" s="907" t="str">
        <f t="shared" si="19"/>
        <v/>
      </c>
      <c r="AS64" s="907" t="str">
        <f t="shared" si="23"/>
        <v/>
      </c>
      <c r="AT64" s="907" t="str">
        <f t="shared" si="20"/>
        <v/>
      </c>
      <c r="AU64" s="907" t="str">
        <f t="shared" si="21"/>
        <v/>
      </c>
      <c r="AV64" s="907" t="str">
        <f t="shared" si="22"/>
        <v/>
      </c>
    </row>
    <row r="65" spans="2:48" s="930" customFormat="1" ht="15.5">
      <c r="B65" s="929">
        <v>52</v>
      </c>
      <c r="C65" s="924"/>
      <c r="D65" s="923"/>
      <c r="E65" s="920"/>
      <c r="F65" s="933"/>
      <c r="G65" s="921"/>
      <c r="H65" s="920"/>
      <c r="I65" s="933"/>
      <c r="J65" s="921"/>
      <c r="K65" s="920"/>
      <c r="L65" s="927" t="str">
        <f>IF(D65="","",IF('8c - MSA Attribute example'!AD65="TRUE","Y","N"))</f>
        <v/>
      </c>
      <c r="M65" s="926" t="str">
        <f>IF(E65="","",IF('8c - MSA Attribute example'!AE65="TRUE","Y","N"))</f>
        <v/>
      </c>
      <c r="P65" s="917">
        <v>52</v>
      </c>
      <c r="Q65" s="916" t="str">
        <f>IF('8c - MSA Attribute example'!C65="","",IF('8c - MSA Attribute example'!C65='8c - MSA Attribute example'!$C$8,'8c - MSA Attribute example'!$B$8,'8c - MSA Attribute example'!$B$9))</f>
        <v/>
      </c>
      <c r="R65" s="915" t="str">
        <f>IF('8c - MSA Attribute example'!D65="","",IF('8c - MSA Attribute example'!D65='8c - MSA Attribute example'!$C$8,'8c - MSA Attribute example'!$B$8,'8c - MSA Attribute example'!$B$9))</f>
        <v/>
      </c>
      <c r="S65" s="913" t="str">
        <f>IF('8c - MSA Attribute example'!E65="","",IF('8c - MSA Attribute example'!E65='8c - MSA Attribute example'!$C$8,'8c - MSA Attribute example'!$B$8,'8c - MSA Attribute example'!$B$9))</f>
        <v/>
      </c>
      <c r="T65" s="915" t="str">
        <f t="shared" si="12"/>
        <v/>
      </c>
      <c r="U65" s="913" t="str">
        <f>IF('8c - MSA Attribute example'!$C65="","",IF(AK65="TRUE",1,0))</f>
        <v/>
      </c>
      <c r="V65" s="915" t="str">
        <f>IF('8c - MSA Attribute example'!H65="","",IF('8c - MSA Attribute example'!G65='8c - MSA Attribute example'!$C$8,'8c - MSA Attribute example'!$B$8,'8c - MSA Attribute example'!$B$9))</f>
        <v/>
      </c>
      <c r="W65" s="913" t="str">
        <f>IF('8c - MSA Attribute example'!G65="","",IF('8c - MSA Attribute example'!H65='8c - MSA Attribute example'!$C$8,'8c - MSA Attribute example'!$B$8,'8c - MSA Attribute example'!$B$9))</f>
        <v/>
      </c>
      <c r="X65" s="915" t="str">
        <f t="shared" si="13"/>
        <v/>
      </c>
      <c r="Y65" s="913" t="str">
        <f>IF('8c - MSA Attribute example'!$C65="","",IF(AL65="TRUE",1,0))</f>
        <v/>
      </c>
      <c r="Z65" s="915" t="str">
        <f>IF('8c - MSA Attribute example'!K65="","",IF('8c - MSA Attribute example'!J65='8c - MSA Attribute example'!$C$8,'8c - MSA Attribute example'!$B$8,'8c - MSA Attribute example'!$B$9))</f>
        <v/>
      </c>
      <c r="AA65" s="915" t="str">
        <f>IF('8c - MSA Attribute example'!J65="","",IF('8c - MSA Attribute example'!K65='8c - MSA Attribute example'!$C$8,'8c - MSA Attribute example'!$B$8,'8c - MSA Attribute example'!$B$9))</f>
        <v/>
      </c>
      <c r="AB65" s="915" t="str">
        <f t="shared" si="14"/>
        <v/>
      </c>
      <c r="AC65" s="913" t="str">
        <f>IF('8c - MSA Attribute example'!$C65="","",IF(AM65="TRUE",1,0))</f>
        <v/>
      </c>
      <c r="AD65" s="912" t="str">
        <f>IF('8c - MSA Attribute example'!G65="","",IF(Z65="",AG65,AH65))</f>
        <v/>
      </c>
      <c r="AE65" s="912" t="str">
        <f>IF('8c - MSA Attribute example'!G65="","",IF(Z65="",AI65,AJ65))</f>
        <v/>
      </c>
      <c r="AF65" s="884"/>
      <c r="AG65" s="910" t="str">
        <f>IF('8c - MSA Attribute example'!G65="","",IF($R65+$S65+$V65+$W65=4,"TRUE",IF($R65+$S65+$V65+$W65=8,"TRUE","FALSE")))</f>
        <v/>
      </c>
      <c r="AH65" s="910" t="str">
        <f>IF('8c - MSA Attribute example'!J65="","",IF($R65+$S65+$V65+$W65+$Z65+$AA65=6,"TRUE",IF($R65+$S65+$V65+$W65+$Z65+$AA65=12,"TRUE","FALSE")))</f>
        <v/>
      </c>
      <c r="AI65" s="910" t="str">
        <f>IF('8c - MSA Attribute example'!G65="","",IF($R65+$S65+$V65+$W65+$Q65=5,"TRUE",IF($R65+$S65+$V65+$W65+$Q65=10,"TRUE","FALSE")))</f>
        <v/>
      </c>
      <c r="AJ65" s="910" t="str">
        <f>IF('8c - MSA Attribute example'!J65="","",IF($R65+$S65+$V65+$W65+$Z65+$AA65+$Q65=7,"TRUE",IF($R65+$S65+$V65+$W65+$Z65+$AA65+$Q65=14,"TRUE","FALSE")))</f>
        <v/>
      </c>
      <c r="AK65" s="909" t="str">
        <f>IF('8c - MSA Attribute example'!C65="","",IF('8c - MSA Attribute example'!Q65+'8c - MSA Attribute example'!R65+'8c - MSA Attribute example'!S65=3, "TRUE",IF('8c - MSA Attribute example'!Q65+'8c - MSA Attribute example'!R65+'8c - MSA Attribute example'!S65=6,"TRUE","FALSE")))</f>
        <v/>
      </c>
      <c r="AL65" s="909" t="str">
        <f>IF('8c - MSA Attribute example'!$C65="","",IF($Q65+V65+W65=3, "TRUE",IF($Q65+V65+W65=6,"TRUE","FALSE")))</f>
        <v/>
      </c>
      <c r="AM65" s="908" t="str">
        <f>IF('8c - MSA Attribute example'!J65="","",IF('8c - MSA Attribute example'!$C65="","",IF($Q65+Z65+AA65=3, "TRUE",IF($Q65+Z65+AA65=6,"TRUE","FALSE"))))</f>
        <v/>
      </c>
      <c r="AN65" s="907" t="str">
        <f t="shared" si="15"/>
        <v/>
      </c>
      <c r="AO65" s="907" t="str">
        <f t="shared" si="16"/>
        <v/>
      </c>
      <c r="AP65" s="907" t="str">
        <f t="shared" si="17"/>
        <v/>
      </c>
      <c r="AQ65" s="907" t="str">
        <f t="shared" si="18"/>
        <v/>
      </c>
      <c r="AR65" s="907" t="str">
        <f t="shared" si="19"/>
        <v/>
      </c>
      <c r="AS65" s="907" t="str">
        <f t="shared" si="23"/>
        <v/>
      </c>
      <c r="AT65" s="907" t="str">
        <f t="shared" si="20"/>
        <v/>
      </c>
      <c r="AU65" s="907" t="str">
        <f t="shared" si="21"/>
        <v/>
      </c>
      <c r="AV65" s="907" t="str">
        <f t="shared" si="22"/>
        <v/>
      </c>
    </row>
    <row r="66" spans="2:48" s="930" customFormat="1" ht="15.5">
      <c r="B66" s="929">
        <v>53</v>
      </c>
      <c r="C66" s="924"/>
      <c r="D66" s="923"/>
      <c r="E66" s="920"/>
      <c r="F66" s="933"/>
      <c r="G66" s="921"/>
      <c r="H66" s="920"/>
      <c r="I66" s="933"/>
      <c r="J66" s="921"/>
      <c r="K66" s="920"/>
      <c r="L66" s="927" t="str">
        <f>IF(D66="","",IF('8c - MSA Attribute example'!AD66="TRUE","Y","N"))</f>
        <v/>
      </c>
      <c r="M66" s="926" t="str">
        <f>IF(E66="","",IF('8c - MSA Attribute example'!AE66="TRUE","Y","N"))</f>
        <v/>
      </c>
      <c r="P66" s="917">
        <v>53</v>
      </c>
      <c r="Q66" s="916" t="str">
        <f>IF('8c - MSA Attribute example'!C66="","",IF('8c - MSA Attribute example'!C66='8c - MSA Attribute example'!$C$8,'8c - MSA Attribute example'!$B$8,'8c - MSA Attribute example'!$B$9))</f>
        <v/>
      </c>
      <c r="R66" s="915" t="str">
        <f>IF('8c - MSA Attribute example'!D66="","",IF('8c - MSA Attribute example'!D66='8c - MSA Attribute example'!$C$8,'8c - MSA Attribute example'!$B$8,'8c - MSA Attribute example'!$B$9))</f>
        <v/>
      </c>
      <c r="S66" s="913" t="str">
        <f>IF('8c - MSA Attribute example'!E66="","",IF('8c - MSA Attribute example'!E66='8c - MSA Attribute example'!$C$8,'8c - MSA Attribute example'!$B$8,'8c - MSA Attribute example'!$B$9))</f>
        <v/>
      </c>
      <c r="T66" s="915" t="str">
        <f t="shared" si="12"/>
        <v/>
      </c>
      <c r="U66" s="913" t="str">
        <f>IF('8c - MSA Attribute example'!$C66="","",IF(AK66="TRUE",1,0))</f>
        <v/>
      </c>
      <c r="V66" s="915" t="str">
        <f>IF('8c - MSA Attribute example'!H66="","",IF('8c - MSA Attribute example'!G66='8c - MSA Attribute example'!$C$8,'8c - MSA Attribute example'!$B$8,'8c - MSA Attribute example'!$B$9))</f>
        <v/>
      </c>
      <c r="W66" s="913" t="str">
        <f>IF('8c - MSA Attribute example'!G66="","",IF('8c - MSA Attribute example'!H66='8c - MSA Attribute example'!$C$8,'8c - MSA Attribute example'!$B$8,'8c - MSA Attribute example'!$B$9))</f>
        <v/>
      </c>
      <c r="X66" s="915" t="str">
        <f t="shared" si="13"/>
        <v/>
      </c>
      <c r="Y66" s="913" t="str">
        <f>IF('8c - MSA Attribute example'!$C66="","",IF(AL66="TRUE",1,0))</f>
        <v/>
      </c>
      <c r="Z66" s="915" t="str">
        <f>IF('8c - MSA Attribute example'!K66="","",IF('8c - MSA Attribute example'!J66='8c - MSA Attribute example'!$C$8,'8c - MSA Attribute example'!$B$8,'8c - MSA Attribute example'!$B$9))</f>
        <v/>
      </c>
      <c r="AA66" s="915" t="str">
        <f>IF('8c - MSA Attribute example'!J66="","",IF('8c - MSA Attribute example'!K66='8c - MSA Attribute example'!$C$8,'8c - MSA Attribute example'!$B$8,'8c - MSA Attribute example'!$B$9))</f>
        <v/>
      </c>
      <c r="AB66" s="915" t="str">
        <f t="shared" si="14"/>
        <v/>
      </c>
      <c r="AC66" s="913" t="str">
        <f>IF('8c - MSA Attribute example'!$C66="","",IF(AM66="TRUE",1,0))</f>
        <v/>
      </c>
      <c r="AD66" s="912" t="str">
        <f>IF('8c - MSA Attribute example'!G66="","",IF(Z66="",AG66,AH66))</f>
        <v/>
      </c>
      <c r="AE66" s="912" t="str">
        <f>IF('8c - MSA Attribute example'!G66="","",IF(Z66="",AI66,AJ66))</f>
        <v/>
      </c>
      <c r="AF66" s="884"/>
      <c r="AG66" s="910" t="str">
        <f>IF('8c - MSA Attribute example'!G66="","",IF($R66+$S66+$V66+$W66=4,"TRUE",IF($R66+$S66+$V66+$W66=8,"TRUE","FALSE")))</f>
        <v/>
      </c>
      <c r="AH66" s="910" t="str">
        <f>IF('8c - MSA Attribute example'!J66="","",IF($R66+$S66+$V66+$W66+$Z66+$AA66=6,"TRUE",IF($R66+$S66+$V66+$W66+$Z66+$AA66=12,"TRUE","FALSE")))</f>
        <v/>
      </c>
      <c r="AI66" s="910" t="str">
        <f>IF('8c - MSA Attribute example'!G66="","",IF($R66+$S66+$V66+$W66+$Q66=5,"TRUE",IF($R66+$S66+$V66+$W66+$Q66=10,"TRUE","FALSE")))</f>
        <v/>
      </c>
      <c r="AJ66" s="910" t="str">
        <f>IF('8c - MSA Attribute example'!J66="","",IF($R66+$S66+$V66+$W66+$Z66+$AA66+$Q66=7,"TRUE",IF($R66+$S66+$V66+$W66+$Z66+$AA66+$Q66=14,"TRUE","FALSE")))</f>
        <v/>
      </c>
      <c r="AK66" s="909" t="str">
        <f>IF('8c - MSA Attribute example'!C66="","",IF('8c - MSA Attribute example'!Q66+'8c - MSA Attribute example'!R66+'8c - MSA Attribute example'!S66=3, "TRUE",IF('8c - MSA Attribute example'!Q66+'8c - MSA Attribute example'!R66+'8c - MSA Attribute example'!S66=6,"TRUE","FALSE")))</f>
        <v/>
      </c>
      <c r="AL66" s="909" t="str">
        <f>IF('8c - MSA Attribute example'!$C66="","",IF($Q66+V66+W66=3, "TRUE",IF($Q66+V66+W66=6,"TRUE","FALSE")))</f>
        <v/>
      </c>
      <c r="AM66" s="908" t="str">
        <f>IF('8c - MSA Attribute example'!J66="","",IF('8c - MSA Attribute example'!$C66="","",IF($Q66+Z66+AA66=3, "TRUE",IF($Q66+Z66+AA66=6,"TRUE","FALSE"))))</f>
        <v/>
      </c>
      <c r="AN66" s="907" t="str">
        <f t="shared" si="15"/>
        <v/>
      </c>
      <c r="AO66" s="907" t="str">
        <f t="shared" si="16"/>
        <v/>
      </c>
      <c r="AP66" s="907" t="str">
        <f t="shared" si="17"/>
        <v/>
      </c>
      <c r="AQ66" s="907" t="str">
        <f t="shared" si="18"/>
        <v/>
      </c>
      <c r="AR66" s="907" t="str">
        <f t="shared" si="19"/>
        <v/>
      </c>
      <c r="AS66" s="907" t="str">
        <f t="shared" si="23"/>
        <v/>
      </c>
      <c r="AT66" s="907" t="str">
        <f t="shared" si="20"/>
        <v/>
      </c>
      <c r="AU66" s="907" t="str">
        <f t="shared" si="21"/>
        <v/>
      </c>
      <c r="AV66" s="907" t="str">
        <f t="shared" si="22"/>
        <v/>
      </c>
    </row>
    <row r="67" spans="2:48" s="930" customFormat="1" ht="15.5">
      <c r="B67" s="929">
        <v>54</v>
      </c>
      <c r="C67" s="924"/>
      <c r="D67" s="923"/>
      <c r="E67" s="920"/>
      <c r="F67" s="933"/>
      <c r="G67" s="921"/>
      <c r="H67" s="920"/>
      <c r="I67" s="933"/>
      <c r="J67" s="921"/>
      <c r="K67" s="920"/>
      <c r="L67" s="927" t="str">
        <f>IF(D67="","",IF('8c - MSA Attribute example'!AD67="TRUE","Y","N"))</f>
        <v/>
      </c>
      <c r="M67" s="926" t="str">
        <f>IF(E67="","",IF('8c - MSA Attribute example'!AE67="TRUE","Y","N"))</f>
        <v/>
      </c>
      <c r="P67" s="917">
        <v>54</v>
      </c>
      <c r="Q67" s="916" t="str">
        <f>IF('8c - MSA Attribute example'!C67="","",IF('8c - MSA Attribute example'!C67='8c - MSA Attribute example'!$C$8,'8c - MSA Attribute example'!$B$8,'8c - MSA Attribute example'!$B$9))</f>
        <v/>
      </c>
      <c r="R67" s="915" t="str">
        <f>IF('8c - MSA Attribute example'!D67="","",IF('8c - MSA Attribute example'!D67='8c - MSA Attribute example'!$C$8,'8c - MSA Attribute example'!$B$8,'8c - MSA Attribute example'!$B$9))</f>
        <v/>
      </c>
      <c r="S67" s="913" t="str">
        <f>IF('8c - MSA Attribute example'!E67="","",IF('8c - MSA Attribute example'!E67='8c - MSA Attribute example'!$C$8,'8c - MSA Attribute example'!$B$8,'8c - MSA Attribute example'!$B$9))</f>
        <v/>
      </c>
      <c r="T67" s="915" t="str">
        <f t="shared" si="12"/>
        <v/>
      </c>
      <c r="U67" s="913" t="str">
        <f>IF('8c - MSA Attribute example'!$C67="","",IF(AK67="TRUE",1,0))</f>
        <v/>
      </c>
      <c r="V67" s="915" t="str">
        <f>IF('8c - MSA Attribute example'!H67="","",IF('8c - MSA Attribute example'!G67='8c - MSA Attribute example'!$C$8,'8c - MSA Attribute example'!$B$8,'8c - MSA Attribute example'!$B$9))</f>
        <v/>
      </c>
      <c r="W67" s="913" t="str">
        <f>IF('8c - MSA Attribute example'!G67="","",IF('8c - MSA Attribute example'!H67='8c - MSA Attribute example'!$C$8,'8c - MSA Attribute example'!$B$8,'8c - MSA Attribute example'!$B$9))</f>
        <v/>
      </c>
      <c r="X67" s="915" t="str">
        <f t="shared" si="13"/>
        <v/>
      </c>
      <c r="Y67" s="913" t="str">
        <f>IF('8c - MSA Attribute example'!$C67="","",IF(AL67="TRUE",1,0))</f>
        <v/>
      </c>
      <c r="Z67" s="915" t="str">
        <f>IF('8c - MSA Attribute example'!K67="","",IF('8c - MSA Attribute example'!J67='8c - MSA Attribute example'!$C$8,'8c - MSA Attribute example'!$B$8,'8c - MSA Attribute example'!$B$9))</f>
        <v/>
      </c>
      <c r="AA67" s="915" t="str">
        <f>IF('8c - MSA Attribute example'!J67="","",IF('8c - MSA Attribute example'!K67='8c - MSA Attribute example'!$C$8,'8c - MSA Attribute example'!$B$8,'8c - MSA Attribute example'!$B$9))</f>
        <v/>
      </c>
      <c r="AB67" s="915" t="str">
        <f t="shared" si="14"/>
        <v/>
      </c>
      <c r="AC67" s="913" t="str">
        <f>IF('8c - MSA Attribute example'!$C67="","",IF(AM67="TRUE",1,0))</f>
        <v/>
      </c>
      <c r="AD67" s="912" t="str">
        <f>IF('8c - MSA Attribute example'!G67="","",IF(Z67="",AG67,AH67))</f>
        <v/>
      </c>
      <c r="AE67" s="912" t="str">
        <f>IF('8c - MSA Attribute example'!G67="","",IF(Z67="",AI67,AJ67))</f>
        <v/>
      </c>
      <c r="AF67" s="884"/>
      <c r="AG67" s="910" t="str">
        <f>IF('8c - MSA Attribute example'!G67="","",IF($R67+$S67+$V67+$W67=4,"TRUE",IF($R67+$S67+$V67+$W67=8,"TRUE","FALSE")))</f>
        <v/>
      </c>
      <c r="AH67" s="910" t="str">
        <f>IF('8c - MSA Attribute example'!J67="","",IF($R67+$S67+$V67+$W67+$Z67+$AA67=6,"TRUE",IF($R67+$S67+$V67+$W67+$Z67+$AA67=12,"TRUE","FALSE")))</f>
        <v/>
      </c>
      <c r="AI67" s="910" t="str">
        <f>IF('8c - MSA Attribute example'!G67="","",IF($R67+$S67+$V67+$W67+$Q67=5,"TRUE",IF($R67+$S67+$V67+$W67+$Q67=10,"TRUE","FALSE")))</f>
        <v/>
      </c>
      <c r="AJ67" s="910" t="str">
        <f>IF('8c - MSA Attribute example'!J67="","",IF($R67+$S67+$V67+$W67+$Z67+$AA67+$Q67=7,"TRUE",IF($R67+$S67+$V67+$W67+$Z67+$AA67+$Q67=14,"TRUE","FALSE")))</f>
        <v/>
      </c>
      <c r="AK67" s="909" t="str">
        <f>IF('8c - MSA Attribute example'!C67="","",IF('8c - MSA Attribute example'!Q67+'8c - MSA Attribute example'!R67+'8c - MSA Attribute example'!S67=3, "TRUE",IF('8c - MSA Attribute example'!Q67+'8c - MSA Attribute example'!R67+'8c - MSA Attribute example'!S67=6,"TRUE","FALSE")))</f>
        <v/>
      </c>
      <c r="AL67" s="909" t="str">
        <f>IF('8c - MSA Attribute example'!$C67="","",IF($Q67+V67+W67=3, "TRUE",IF($Q67+V67+W67=6,"TRUE","FALSE")))</f>
        <v/>
      </c>
      <c r="AM67" s="908" t="str">
        <f>IF('8c - MSA Attribute example'!J67="","",IF('8c - MSA Attribute example'!$C67="","",IF($Q67+Z67+AA67=3, "TRUE",IF($Q67+Z67+AA67=6,"TRUE","FALSE"))))</f>
        <v/>
      </c>
      <c r="AN67" s="907" t="str">
        <f t="shared" si="15"/>
        <v/>
      </c>
      <c r="AO67" s="907" t="str">
        <f t="shared" si="16"/>
        <v/>
      </c>
      <c r="AP67" s="907" t="str">
        <f t="shared" si="17"/>
        <v/>
      </c>
      <c r="AQ67" s="907" t="str">
        <f t="shared" si="18"/>
        <v/>
      </c>
      <c r="AR67" s="907" t="str">
        <f t="shared" si="19"/>
        <v/>
      </c>
      <c r="AS67" s="907" t="str">
        <f t="shared" si="23"/>
        <v/>
      </c>
      <c r="AT67" s="907" t="str">
        <f t="shared" si="20"/>
        <v/>
      </c>
      <c r="AU67" s="907" t="str">
        <f t="shared" si="21"/>
        <v/>
      </c>
      <c r="AV67" s="907" t="str">
        <f t="shared" si="22"/>
        <v/>
      </c>
    </row>
    <row r="68" spans="2:48" s="930" customFormat="1" ht="15.5">
      <c r="B68" s="929">
        <v>55</v>
      </c>
      <c r="C68" s="924"/>
      <c r="D68" s="923"/>
      <c r="E68" s="920"/>
      <c r="F68" s="933"/>
      <c r="G68" s="921"/>
      <c r="H68" s="920"/>
      <c r="I68" s="933"/>
      <c r="J68" s="921"/>
      <c r="K68" s="920"/>
      <c r="L68" s="927" t="str">
        <f>IF(D68="","",IF('8c - MSA Attribute example'!AD68="TRUE","Y","N"))</f>
        <v/>
      </c>
      <c r="M68" s="926" t="str">
        <f>IF(E68="","",IF('8c - MSA Attribute example'!AE68="TRUE","Y","N"))</f>
        <v/>
      </c>
      <c r="P68" s="917">
        <v>55</v>
      </c>
      <c r="Q68" s="916" t="str">
        <f>IF('8c - MSA Attribute example'!C68="","",IF('8c - MSA Attribute example'!C68='8c - MSA Attribute example'!$C$8,'8c - MSA Attribute example'!$B$8,'8c - MSA Attribute example'!$B$9))</f>
        <v/>
      </c>
      <c r="R68" s="915" t="str">
        <f>IF('8c - MSA Attribute example'!D68="","",IF('8c - MSA Attribute example'!D68='8c - MSA Attribute example'!$C$8,'8c - MSA Attribute example'!$B$8,'8c - MSA Attribute example'!$B$9))</f>
        <v/>
      </c>
      <c r="S68" s="913" t="str">
        <f>IF('8c - MSA Attribute example'!E68="","",IF('8c - MSA Attribute example'!E68='8c - MSA Attribute example'!$C$8,'8c - MSA Attribute example'!$B$8,'8c - MSA Attribute example'!$B$9))</f>
        <v/>
      </c>
      <c r="T68" s="915" t="str">
        <f t="shared" si="12"/>
        <v/>
      </c>
      <c r="U68" s="913" t="str">
        <f>IF('8c - MSA Attribute example'!$C68="","",IF(AK68="TRUE",1,0))</f>
        <v/>
      </c>
      <c r="V68" s="915" t="str">
        <f>IF('8c - MSA Attribute example'!H68="","",IF('8c - MSA Attribute example'!G68='8c - MSA Attribute example'!$C$8,'8c - MSA Attribute example'!$B$8,'8c - MSA Attribute example'!$B$9))</f>
        <v/>
      </c>
      <c r="W68" s="913" t="str">
        <f>IF('8c - MSA Attribute example'!G68="","",IF('8c - MSA Attribute example'!H68='8c - MSA Attribute example'!$C$8,'8c - MSA Attribute example'!$B$8,'8c - MSA Attribute example'!$B$9))</f>
        <v/>
      </c>
      <c r="X68" s="915" t="str">
        <f t="shared" si="13"/>
        <v/>
      </c>
      <c r="Y68" s="913" t="str">
        <f>IF('8c - MSA Attribute example'!$C68="","",IF(AL68="TRUE",1,0))</f>
        <v/>
      </c>
      <c r="Z68" s="915" t="str">
        <f>IF('8c - MSA Attribute example'!K68="","",IF('8c - MSA Attribute example'!J68='8c - MSA Attribute example'!$C$8,'8c - MSA Attribute example'!$B$8,'8c - MSA Attribute example'!$B$9))</f>
        <v/>
      </c>
      <c r="AA68" s="915" t="str">
        <f>IF('8c - MSA Attribute example'!J68="","",IF('8c - MSA Attribute example'!K68='8c - MSA Attribute example'!$C$8,'8c - MSA Attribute example'!$B$8,'8c - MSA Attribute example'!$B$9))</f>
        <v/>
      </c>
      <c r="AB68" s="915" t="str">
        <f t="shared" si="14"/>
        <v/>
      </c>
      <c r="AC68" s="913" t="str">
        <f>IF('8c - MSA Attribute example'!$C68="","",IF(AM68="TRUE",1,0))</f>
        <v/>
      </c>
      <c r="AD68" s="912" t="str">
        <f>IF('8c - MSA Attribute example'!G68="","",IF(Z68="",AG68,AH68))</f>
        <v/>
      </c>
      <c r="AE68" s="912" t="str">
        <f>IF('8c - MSA Attribute example'!G68="","",IF(Z68="",AI68,AJ68))</f>
        <v/>
      </c>
      <c r="AF68" s="884"/>
      <c r="AG68" s="910" t="str">
        <f>IF('8c - MSA Attribute example'!G68="","",IF($R68+$S68+$V68+$W68=4,"TRUE",IF($R68+$S68+$V68+$W68=8,"TRUE","FALSE")))</f>
        <v/>
      </c>
      <c r="AH68" s="910" t="str">
        <f>IF('8c - MSA Attribute example'!J68="","",IF($R68+$S68+$V68+$W68+$Z68+$AA68=6,"TRUE",IF($R68+$S68+$V68+$W68+$Z68+$AA68=12,"TRUE","FALSE")))</f>
        <v/>
      </c>
      <c r="AI68" s="910" t="str">
        <f>IF('8c - MSA Attribute example'!G68="","",IF($R68+$S68+$V68+$W68+$Q68=5,"TRUE",IF($R68+$S68+$V68+$W68+$Q68=10,"TRUE","FALSE")))</f>
        <v/>
      </c>
      <c r="AJ68" s="910" t="str">
        <f>IF('8c - MSA Attribute example'!J68="","",IF($R68+$S68+$V68+$W68+$Z68+$AA68+$Q68=7,"TRUE",IF($R68+$S68+$V68+$W68+$Z68+$AA68+$Q68=14,"TRUE","FALSE")))</f>
        <v/>
      </c>
      <c r="AK68" s="909" t="str">
        <f>IF('8c - MSA Attribute example'!C68="","",IF('8c - MSA Attribute example'!Q68+'8c - MSA Attribute example'!R68+'8c - MSA Attribute example'!S68=3, "TRUE",IF('8c - MSA Attribute example'!Q68+'8c - MSA Attribute example'!R68+'8c - MSA Attribute example'!S68=6,"TRUE","FALSE")))</f>
        <v/>
      </c>
      <c r="AL68" s="909" t="str">
        <f>IF('8c - MSA Attribute example'!$C68="","",IF($Q68+V68+W68=3, "TRUE",IF($Q68+V68+W68=6,"TRUE","FALSE")))</f>
        <v/>
      </c>
      <c r="AM68" s="908" t="str">
        <f>IF('8c - MSA Attribute example'!J68="","",IF('8c - MSA Attribute example'!$C68="","",IF($Q68+Z68+AA68=3, "TRUE",IF($Q68+Z68+AA68=6,"TRUE","FALSE"))))</f>
        <v/>
      </c>
      <c r="AN68" s="907" t="str">
        <f t="shared" si="15"/>
        <v/>
      </c>
      <c r="AO68" s="907" t="str">
        <f t="shared" si="16"/>
        <v/>
      </c>
      <c r="AP68" s="907" t="str">
        <f t="shared" si="17"/>
        <v/>
      </c>
      <c r="AQ68" s="907" t="str">
        <f t="shared" si="18"/>
        <v/>
      </c>
      <c r="AR68" s="907" t="str">
        <f t="shared" si="19"/>
        <v/>
      </c>
      <c r="AS68" s="907" t="str">
        <f t="shared" si="23"/>
        <v/>
      </c>
      <c r="AT68" s="907" t="str">
        <f t="shared" si="20"/>
        <v/>
      </c>
      <c r="AU68" s="907" t="str">
        <f t="shared" si="21"/>
        <v/>
      </c>
      <c r="AV68" s="907" t="str">
        <f t="shared" si="22"/>
        <v/>
      </c>
    </row>
    <row r="69" spans="2:48" s="930" customFormat="1" ht="15.5">
      <c r="B69" s="929">
        <v>56</v>
      </c>
      <c r="C69" s="924"/>
      <c r="D69" s="923"/>
      <c r="E69" s="920"/>
      <c r="F69" s="933"/>
      <c r="G69" s="921"/>
      <c r="H69" s="920"/>
      <c r="I69" s="933"/>
      <c r="J69" s="921"/>
      <c r="K69" s="920"/>
      <c r="L69" s="927" t="str">
        <f>IF(D69="","",IF('8c - MSA Attribute example'!AD69="TRUE","Y","N"))</f>
        <v/>
      </c>
      <c r="M69" s="926" t="str">
        <f>IF(E69="","",IF('8c - MSA Attribute example'!AE69="TRUE","Y","N"))</f>
        <v/>
      </c>
      <c r="P69" s="917">
        <v>56</v>
      </c>
      <c r="Q69" s="916" t="str">
        <f>IF('8c - MSA Attribute example'!C69="","",IF('8c - MSA Attribute example'!C69='8c - MSA Attribute example'!$C$8,'8c - MSA Attribute example'!$B$8,'8c - MSA Attribute example'!$B$9))</f>
        <v/>
      </c>
      <c r="R69" s="915" t="str">
        <f>IF('8c - MSA Attribute example'!D69="","",IF('8c - MSA Attribute example'!D69='8c - MSA Attribute example'!$C$8,'8c - MSA Attribute example'!$B$8,'8c - MSA Attribute example'!$B$9))</f>
        <v/>
      </c>
      <c r="S69" s="913" t="str">
        <f>IF('8c - MSA Attribute example'!E69="","",IF('8c - MSA Attribute example'!E69='8c - MSA Attribute example'!$C$8,'8c - MSA Attribute example'!$B$8,'8c - MSA Attribute example'!$B$9))</f>
        <v/>
      </c>
      <c r="T69" s="915" t="str">
        <f t="shared" si="12"/>
        <v/>
      </c>
      <c r="U69" s="913" t="str">
        <f>IF('8c - MSA Attribute example'!$C69="","",IF(AK69="TRUE",1,0))</f>
        <v/>
      </c>
      <c r="V69" s="915" t="str">
        <f>IF('8c - MSA Attribute example'!H69="","",IF('8c - MSA Attribute example'!G69='8c - MSA Attribute example'!$C$8,'8c - MSA Attribute example'!$B$8,'8c - MSA Attribute example'!$B$9))</f>
        <v/>
      </c>
      <c r="W69" s="913" t="str">
        <f>IF('8c - MSA Attribute example'!G69="","",IF('8c - MSA Attribute example'!H69='8c - MSA Attribute example'!$C$8,'8c - MSA Attribute example'!$B$8,'8c - MSA Attribute example'!$B$9))</f>
        <v/>
      </c>
      <c r="X69" s="915" t="str">
        <f t="shared" si="13"/>
        <v/>
      </c>
      <c r="Y69" s="913" t="str">
        <f>IF('8c - MSA Attribute example'!$C69="","",IF(AL69="TRUE",1,0))</f>
        <v/>
      </c>
      <c r="Z69" s="915" t="str">
        <f>IF('8c - MSA Attribute example'!K69="","",IF('8c - MSA Attribute example'!J69='8c - MSA Attribute example'!$C$8,'8c - MSA Attribute example'!$B$8,'8c - MSA Attribute example'!$B$9))</f>
        <v/>
      </c>
      <c r="AA69" s="915" t="str">
        <f>IF('8c - MSA Attribute example'!J69="","",IF('8c - MSA Attribute example'!K69='8c - MSA Attribute example'!$C$8,'8c - MSA Attribute example'!$B$8,'8c - MSA Attribute example'!$B$9))</f>
        <v/>
      </c>
      <c r="AB69" s="915" t="str">
        <f t="shared" si="14"/>
        <v/>
      </c>
      <c r="AC69" s="913" t="str">
        <f>IF('8c - MSA Attribute example'!$C69="","",IF(AM69="TRUE",1,0))</f>
        <v/>
      </c>
      <c r="AD69" s="912" t="str">
        <f>IF('8c - MSA Attribute example'!G69="","",IF(Z69="",AG69,AH69))</f>
        <v/>
      </c>
      <c r="AE69" s="912" t="str">
        <f>IF('8c - MSA Attribute example'!G69="","",IF(Z69="",AI69,AJ69))</f>
        <v/>
      </c>
      <c r="AF69" s="884"/>
      <c r="AG69" s="910" t="str">
        <f>IF('8c - MSA Attribute example'!G69="","",IF($R69+$S69+$V69+$W69=4,"TRUE",IF($R69+$S69+$V69+$W69=8,"TRUE","FALSE")))</f>
        <v/>
      </c>
      <c r="AH69" s="910" t="str">
        <f>IF('8c - MSA Attribute example'!J69="","",IF($R69+$S69+$V69+$W69+$Z69+$AA69=6,"TRUE",IF($R69+$S69+$V69+$W69+$Z69+$AA69=12,"TRUE","FALSE")))</f>
        <v/>
      </c>
      <c r="AI69" s="910" t="str">
        <f>IF('8c - MSA Attribute example'!G69="","",IF($R69+$S69+$V69+$W69+$Q69=5,"TRUE",IF($R69+$S69+$V69+$W69+$Q69=10,"TRUE","FALSE")))</f>
        <v/>
      </c>
      <c r="AJ69" s="910" t="str">
        <f>IF('8c - MSA Attribute example'!J69="","",IF($R69+$S69+$V69+$W69+$Z69+$AA69+$Q69=7,"TRUE",IF($R69+$S69+$V69+$W69+$Z69+$AA69+$Q69=14,"TRUE","FALSE")))</f>
        <v/>
      </c>
      <c r="AK69" s="909" t="str">
        <f>IF('8c - MSA Attribute example'!C69="","",IF('8c - MSA Attribute example'!Q69+'8c - MSA Attribute example'!R69+'8c - MSA Attribute example'!S69=3, "TRUE",IF('8c - MSA Attribute example'!Q69+'8c - MSA Attribute example'!R69+'8c - MSA Attribute example'!S69=6,"TRUE","FALSE")))</f>
        <v/>
      </c>
      <c r="AL69" s="909" t="str">
        <f>IF('8c - MSA Attribute example'!$C69="","",IF($Q69+V69+W69=3, "TRUE",IF($Q69+V69+W69=6,"TRUE","FALSE")))</f>
        <v/>
      </c>
      <c r="AM69" s="908" t="str">
        <f>IF('8c - MSA Attribute example'!J69="","",IF('8c - MSA Attribute example'!$C69="","",IF($Q69+Z69+AA69=3, "TRUE",IF($Q69+Z69+AA69=6,"TRUE","FALSE"))))</f>
        <v/>
      </c>
      <c r="AN69" s="907" t="str">
        <f t="shared" si="15"/>
        <v/>
      </c>
      <c r="AO69" s="907" t="str">
        <f t="shared" si="16"/>
        <v/>
      </c>
      <c r="AP69" s="907" t="str">
        <f t="shared" si="17"/>
        <v/>
      </c>
      <c r="AQ69" s="907" t="str">
        <f t="shared" si="18"/>
        <v/>
      </c>
      <c r="AR69" s="907" t="str">
        <f t="shared" si="19"/>
        <v/>
      </c>
      <c r="AS69" s="907" t="str">
        <f t="shared" si="23"/>
        <v/>
      </c>
      <c r="AT69" s="907" t="str">
        <f t="shared" si="20"/>
        <v/>
      </c>
      <c r="AU69" s="907" t="str">
        <f t="shared" si="21"/>
        <v/>
      </c>
      <c r="AV69" s="907" t="str">
        <f t="shared" si="22"/>
        <v/>
      </c>
    </row>
    <row r="70" spans="2:48" s="930" customFormat="1" ht="15.5">
      <c r="B70" s="929">
        <v>57</v>
      </c>
      <c r="C70" s="924"/>
      <c r="D70" s="923"/>
      <c r="E70" s="920"/>
      <c r="F70" s="933"/>
      <c r="G70" s="921"/>
      <c r="H70" s="920"/>
      <c r="I70" s="933"/>
      <c r="J70" s="921"/>
      <c r="K70" s="920"/>
      <c r="L70" s="927" t="str">
        <f>IF(D70="","",IF('8c - MSA Attribute example'!AD70="TRUE","Y","N"))</f>
        <v/>
      </c>
      <c r="M70" s="926" t="str">
        <f>IF(E70="","",IF('8c - MSA Attribute example'!AE70="TRUE","Y","N"))</f>
        <v/>
      </c>
      <c r="P70" s="917">
        <v>57</v>
      </c>
      <c r="Q70" s="916" t="str">
        <f>IF('8c - MSA Attribute example'!C70="","",IF('8c - MSA Attribute example'!C70='8c - MSA Attribute example'!$C$8,'8c - MSA Attribute example'!$B$8,'8c - MSA Attribute example'!$B$9))</f>
        <v/>
      </c>
      <c r="R70" s="915" t="str">
        <f>IF('8c - MSA Attribute example'!D70="","",IF('8c - MSA Attribute example'!D70='8c - MSA Attribute example'!$C$8,'8c - MSA Attribute example'!$B$8,'8c - MSA Attribute example'!$B$9))</f>
        <v/>
      </c>
      <c r="S70" s="913" t="str">
        <f>IF('8c - MSA Attribute example'!E70="","",IF('8c - MSA Attribute example'!E70='8c - MSA Attribute example'!$C$8,'8c - MSA Attribute example'!$B$8,'8c - MSA Attribute example'!$B$9))</f>
        <v/>
      </c>
      <c r="T70" s="915" t="str">
        <f t="shared" si="12"/>
        <v/>
      </c>
      <c r="U70" s="913" t="str">
        <f>IF('8c - MSA Attribute example'!$C70="","",IF(AK70="TRUE",1,0))</f>
        <v/>
      </c>
      <c r="V70" s="915" t="str">
        <f>IF('8c - MSA Attribute example'!H70="","",IF('8c - MSA Attribute example'!G70='8c - MSA Attribute example'!$C$8,'8c - MSA Attribute example'!$B$8,'8c - MSA Attribute example'!$B$9))</f>
        <v/>
      </c>
      <c r="W70" s="913" t="str">
        <f>IF('8c - MSA Attribute example'!G70="","",IF('8c - MSA Attribute example'!H70='8c - MSA Attribute example'!$C$8,'8c - MSA Attribute example'!$B$8,'8c - MSA Attribute example'!$B$9))</f>
        <v/>
      </c>
      <c r="X70" s="915" t="str">
        <f t="shared" si="13"/>
        <v/>
      </c>
      <c r="Y70" s="913" t="str">
        <f>IF('8c - MSA Attribute example'!$C70="","",IF(AL70="TRUE",1,0))</f>
        <v/>
      </c>
      <c r="Z70" s="915" t="str">
        <f>IF('8c - MSA Attribute example'!K70="","",IF('8c - MSA Attribute example'!J70='8c - MSA Attribute example'!$C$8,'8c - MSA Attribute example'!$B$8,'8c - MSA Attribute example'!$B$9))</f>
        <v/>
      </c>
      <c r="AA70" s="915" t="str">
        <f>IF('8c - MSA Attribute example'!J70="","",IF('8c - MSA Attribute example'!K70='8c - MSA Attribute example'!$C$8,'8c - MSA Attribute example'!$B$8,'8c - MSA Attribute example'!$B$9))</f>
        <v/>
      </c>
      <c r="AB70" s="915" t="str">
        <f t="shared" si="14"/>
        <v/>
      </c>
      <c r="AC70" s="913" t="str">
        <f>IF('8c - MSA Attribute example'!$C70="","",IF(AM70="TRUE",1,0))</f>
        <v/>
      </c>
      <c r="AD70" s="912" t="str">
        <f>IF('8c - MSA Attribute example'!G70="","",IF(Z70="",AG70,AH70))</f>
        <v/>
      </c>
      <c r="AE70" s="912" t="str">
        <f>IF('8c - MSA Attribute example'!G70="","",IF(Z70="",AI70,AJ70))</f>
        <v/>
      </c>
      <c r="AF70" s="884"/>
      <c r="AG70" s="910" t="str">
        <f>IF('8c - MSA Attribute example'!G70="","",IF($R70+$S70+$V70+$W70=4,"TRUE",IF($R70+$S70+$V70+$W70=8,"TRUE","FALSE")))</f>
        <v/>
      </c>
      <c r="AH70" s="910" t="str">
        <f>IF('8c - MSA Attribute example'!J70="","",IF($R70+$S70+$V70+$W70+$Z70+$AA70=6,"TRUE",IF($R70+$S70+$V70+$W70+$Z70+$AA70=12,"TRUE","FALSE")))</f>
        <v/>
      </c>
      <c r="AI70" s="910" t="str">
        <f>IF('8c - MSA Attribute example'!G70="","",IF($R70+$S70+$V70+$W70+$Q70=5,"TRUE",IF($R70+$S70+$V70+$W70+$Q70=10,"TRUE","FALSE")))</f>
        <v/>
      </c>
      <c r="AJ70" s="910" t="str">
        <f>IF('8c - MSA Attribute example'!J70="","",IF($R70+$S70+$V70+$W70+$Z70+$AA70+$Q70=7,"TRUE",IF($R70+$S70+$V70+$W70+$Z70+$AA70+$Q70=14,"TRUE","FALSE")))</f>
        <v/>
      </c>
      <c r="AK70" s="909" t="str">
        <f>IF('8c - MSA Attribute example'!C70="","",IF('8c - MSA Attribute example'!Q70+'8c - MSA Attribute example'!R70+'8c - MSA Attribute example'!S70=3, "TRUE",IF('8c - MSA Attribute example'!Q70+'8c - MSA Attribute example'!R70+'8c - MSA Attribute example'!S70=6,"TRUE","FALSE")))</f>
        <v/>
      </c>
      <c r="AL70" s="909" t="str">
        <f>IF('8c - MSA Attribute example'!$C70="","",IF($Q70+V70+W70=3, "TRUE",IF($Q70+V70+W70=6,"TRUE","FALSE")))</f>
        <v/>
      </c>
      <c r="AM70" s="908" t="str">
        <f>IF('8c - MSA Attribute example'!J70="","",IF('8c - MSA Attribute example'!$C70="","",IF($Q70+Z70+AA70=3, "TRUE",IF($Q70+Z70+AA70=6,"TRUE","FALSE"))))</f>
        <v/>
      </c>
      <c r="AN70" s="907" t="str">
        <f t="shared" si="15"/>
        <v/>
      </c>
      <c r="AO70" s="907" t="str">
        <f t="shared" si="16"/>
        <v/>
      </c>
      <c r="AP70" s="907" t="str">
        <f t="shared" si="17"/>
        <v/>
      </c>
      <c r="AQ70" s="907" t="str">
        <f t="shared" si="18"/>
        <v/>
      </c>
      <c r="AR70" s="907" t="str">
        <f t="shared" si="19"/>
        <v/>
      </c>
      <c r="AS70" s="907" t="str">
        <f t="shared" si="23"/>
        <v/>
      </c>
      <c r="AT70" s="907" t="str">
        <f t="shared" si="20"/>
        <v/>
      </c>
      <c r="AU70" s="907" t="str">
        <f t="shared" si="21"/>
        <v/>
      </c>
      <c r="AV70" s="907" t="str">
        <f t="shared" si="22"/>
        <v/>
      </c>
    </row>
    <row r="71" spans="2:48" s="930" customFormat="1" ht="15.5">
      <c r="B71" s="929">
        <v>58</v>
      </c>
      <c r="C71" s="924"/>
      <c r="D71" s="923"/>
      <c r="E71" s="920"/>
      <c r="F71" s="933"/>
      <c r="G71" s="921"/>
      <c r="H71" s="920"/>
      <c r="I71" s="933"/>
      <c r="J71" s="921"/>
      <c r="K71" s="920"/>
      <c r="L71" s="927" t="str">
        <f>IF(D71="","",IF('8c - MSA Attribute example'!AD71="TRUE","Y","N"))</f>
        <v/>
      </c>
      <c r="M71" s="926" t="str">
        <f>IF(E71="","",IF('8c - MSA Attribute example'!AE71="TRUE","Y","N"))</f>
        <v/>
      </c>
      <c r="P71" s="917">
        <v>58</v>
      </c>
      <c r="Q71" s="916" t="str">
        <f>IF('8c - MSA Attribute example'!C71="","",IF('8c - MSA Attribute example'!C71='8c - MSA Attribute example'!$C$8,'8c - MSA Attribute example'!$B$8,'8c - MSA Attribute example'!$B$9))</f>
        <v/>
      </c>
      <c r="R71" s="915" t="str">
        <f>IF('8c - MSA Attribute example'!D71="","",IF('8c - MSA Attribute example'!D71='8c - MSA Attribute example'!$C$8,'8c - MSA Attribute example'!$B$8,'8c - MSA Attribute example'!$B$9))</f>
        <v/>
      </c>
      <c r="S71" s="913" t="str">
        <f>IF('8c - MSA Attribute example'!E71="","",IF('8c - MSA Attribute example'!E71='8c - MSA Attribute example'!$C$8,'8c - MSA Attribute example'!$B$8,'8c - MSA Attribute example'!$B$9))</f>
        <v/>
      </c>
      <c r="T71" s="915" t="str">
        <f t="shared" si="12"/>
        <v/>
      </c>
      <c r="U71" s="913" t="str">
        <f>IF('8c - MSA Attribute example'!$C71="","",IF(AK71="TRUE",1,0))</f>
        <v/>
      </c>
      <c r="V71" s="915" t="str">
        <f>IF('8c - MSA Attribute example'!H71="","",IF('8c - MSA Attribute example'!G71='8c - MSA Attribute example'!$C$8,'8c - MSA Attribute example'!$B$8,'8c - MSA Attribute example'!$B$9))</f>
        <v/>
      </c>
      <c r="W71" s="913" t="str">
        <f>IF('8c - MSA Attribute example'!G71="","",IF('8c - MSA Attribute example'!H71='8c - MSA Attribute example'!$C$8,'8c - MSA Attribute example'!$B$8,'8c - MSA Attribute example'!$B$9))</f>
        <v/>
      </c>
      <c r="X71" s="915" t="str">
        <f t="shared" si="13"/>
        <v/>
      </c>
      <c r="Y71" s="913" t="str">
        <f>IF('8c - MSA Attribute example'!$C71="","",IF(AL71="TRUE",1,0))</f>
        <v/>
      </c>
      <c r="Z71" s="915" t="str">
        <f>IF('8c - MSA Attribute example'!K71="","",IF('8c - MSA Attribute example'!J71='8c - MSA Attribute example'!$C$8,'8c - MSA Attribute example'!$B$8,'8c - MSA Attribute example'!$B$9))</f>
        <v/>
      </c>
      <c r="AA71" s="915" t="str">
        <f>IF('8c - MSA Attribute example'!J71="","",IF('8c - MSA Attribute example'!K71='8c - MSA Attribute example'!$C$8,'8c - MSA Attribute example'!$B$8,'8c - MSA Attribute example'!$B$9))</f>
        <v/>
      </c>
      <c r="AB71" s="915" t="str">
        <f t="shared" si="14"/>
        <v/>
      </c>
      <c r="AC71" s="913" t="str">
        <f>IF('8c - MSA Attribute example'!$C71="","",IF(AM71="TRUE",1,0))</f>
        <v/>
      </c>
      <c r="AD71" s="912" t="str">
        <f>IF('8c - MSA Attribute example'!G71="","",IF(Z71="",AG71,AH71))</f>
        <v/>
      </c>
      <c r="AE71" s="912" t="str">
        <f>IF('8c - MSA Attribute example'!G71="","",IF(Z71="",AI71,AJ71))</f>
        <v/>
      </c>
      <c r="AF71" s="884"/>
      <c r="AG71" s="910" t="str">
        <f>IF('8c - MSA Attribute example'!G71="","",IF($R71+$S71+$V71+$W71=4,"TRUE",IF($R71+$S71+$V71+$W71=8,"TRUE","FALSE")))</f>
        <v/>
      </c>
      <c r="AH71" s="910" t="str">
        <f>IF('8c - MSA Attribute example'!J71="","",IF($R71+$S71+$V71+$W71+$Z71+$AA71=6,"TRUE",IF($R71+$S71+$V71+$W71+$Z71+$AA71=12,"TRUE","FALSE")))</f>
        <v/>
      </c>
      <c r="AI71" s="910" t="str">
        <f>IF('8c - MSA Attribute example'!G71="","",IF($R71+$S71+$V71+$W71+$Q71=5,"TRUE",IF($R71+$S71+$V71+$W71+$Q71=10,"TRUE","FALSE")))</f>
        <v/>
      </c>
      <c r="AJ71" s="910" t="str">
        <f>IF('8c - MSA Attribute example'!J71="","",IF($R71+$S71+$V71+$W71+$Z71+$AA71+$Q71=7,"TRUE",IF($R71+$S71+$V71+$W71+$Z71+$AA71+$Q71=14,"TRUE","FALSE")))</f>
        <v/>
      </c>
      <c r="AK71" s="909" t="str">
        <f>IF('8c - MSA Attribute example'!C71="","",IF('8c - MSA Attribute example'!Q71+'8c - MSA Attribute example'!R71+'8c - MSA Attribute example'!S71=3, "TRUE",IF('8c - MSA Attribute example'!Q71+'8c - MSA Attribute example'!R71+'8c - MSA Attribute example'!S71=6,"TRUE","FALSE")))</f>
        <v/>
      </c>
      <c r="AL71" s="909" t="str">
        <f>IF('8c - MSA Attribute example'!$C71="","",IF($Q71+V71+W71=3, "TRUE",IF($Q71+V71+W71=6,"TRUE","FALSE")))</f>
        <v/>
      </c>
      <c r="AM71" s="908" t="str">
        <f>IF('8c - MSA Attribute example'!J71="","",IF('8c - MSA Attribute example'!$C71="","",IF($Q71+Z71+AA71=3, "TRUE",IF($Q71+Z71+AA71=6,"TRUE","FALSE"))))</f>
        <v/>
      </c>
      <c r="AN71" s="907" t="str">
        <f t="shared" si="15"/>
        <v/>
      </c>
      <c r="AO71" s="907" t="str">
        <f t="shared" si="16"/>
        <v/>
      </c>
      <c r="AP71" s="907" t="str">
        <f t="shared" si="17"/>
        <v/>
      </c>
      <c r="AQ71" s="907" t="str">
        <f t="shared" si="18"/>
        <v/>
      </c>
      <c r="AR71" s="907" t="str">
        <f t="shared" si="19"/>
        <v/>
      </c>
      <c r="AS71" s="907" t="str">
        <f t="shared" si="23"/>
        <v/>
      </c>
      <c r="AT71" s="907" t="str">
        <f t="shared" si="20"/>
        <v/>
      </c>
      <c r="AU71" s="907" t="str">
        <f t="shared" si="21"/>
        <v/>
      </c>
      <c r="AV71" s="907" t="str">
        <f t="shared" si="22"/>
        <v/>
      </c>
    </row>
    <row r="72" spans="2:48" s="930" customFormat="1" ht="15.5">
      <c r="B72" s="929">
        <v>59</v>
      </c>
      <c r="C72" s="924"/>
      <c r="D72" s="923"/>
      <c r="E72" s="920"/>
      <c r="F72" s="933"/>
      <c r="G72" s="921"/>
      <c r="H72" s="920"/>
      <c r="I72" s="933"/>
      <c r="J72" s="921"/>
      <c r="K72" s="920"/>
      <c r="L72" s="927" t="str">
        <f>IF(D72="","",IF('8c - MSA Attribute example'!AD72="TRUE","Y","N"))</f>
        <v/>
      </c>
      <c r="M72" s="926" t="str">
        <f>IF(E72="","",IF('8c - MSA Attribute example'!AE72="TRUE","Y","N"))</f>
        <v/>
      </c>
      <c r="P72" s="917">
        <v>59</v>
      </c>
      <c r="Q72" s="916" t="str">
        <f>IF('8c - MSA Attribute example'!C72="","",IF('8c - MSA Attribute example'!C72='8c - MSA Attribute example'!$C$8,'8c - MSA Attribute example'!$B$8,'8c - MSA Attribute example'!$B$9))</f>
        <v/>
      </c>
      <c r="R72" s="915" t="str">
        <f>IF('8c - MSA Attribute example'!D72="","",IF('8c - MSA Attribute example'!D72='8c - MSA Attribute example'!$C$8,'8c - MSA Attribute example'!$B$8,'8c - MSA Attribute example'!$B$9))</f>
        <v/>
      </c>
      <c r="S72" s="913" t="str">
        <f>IF('8c - MSA Attribute example'!E72="","",IF('8c - MSA Attribute example'!E72='8c - MSA Attribute example'!$C$8,'8c - MSA Attribute example'!$B$8,'8c - MSA Attribute example'!$B$9))</f>
        <v/>
      </c>
      <c r="T72" s="915" t="str">
        <f t="shared" si="12"/>
        <v/>
      </c>
      <c r="U72" s="913" t="str">
        <f>IF('8c - MSA Attribute example'!$C72="","",IF(AK72="TRUE",1,0))</f>
        <v/>
      </c>
      <c r="V72" s="915" t="str">
        <f>IF('8c - MSA Attribute example'!H72="","",IF('8c - MSA Attribute example'!G72='8c - MSA Attribute example'!$C$8,'8c - MSA Attribute example'!$B$8,'8c - MSA Attribute example'!$B$9))</f>
        <v/>
      </c>
      <c r="W72" s="913" t="str">
        <f>IF('8c - MSA Attribute example'!G72="","",IF('8c - MSA Attribute example'!H72='8c - MSA Attribute example'!$C$8,'8c - MSA Attribute example'!$B$8,'8c - MSA Attribute example'!$B$9))</f>
        <v/>
      </c>
      <c r="X72" s="915" t="str">
        <f t="shared" si="13"/>
        <v/>
      </c>
      <c r="Y72" s="913" t="str">
        <f>IF('8c - MSA Attribute example'!$C72="","",IF(AL72="TRUE",1,0))</f>
        <v/>
      </c>
      <c r="Z72" s="915" t="str">
        <f>IF('8c - MSA Attribute example'!K72="","",IF('8c - MSA Attribute example'!J72='8c - MSA Attribute example'!$C$8,'8c - MSA Attribute example'!$B$8,'8c - MSA Attribute example'!$B$9))</f>
        <v/>
      </c>
      <c r="AA72" s="915" t="str">
        <f>IF('8c - MSA Attribute example'!J72="","",IF('8c - MSA Attribute example'!K72='8c - MSA Attribute example'!$C$8,'8c - MSA Attribute example'!$B$8,'8c - MSA Attribute example'!$B$9))</f>
        <v/>
      </c>
      <c r="AB72" s="915" t="str">
        <f t="shared" si="14"/>
        <v/>
      </c>
      <c r="AC72" s="913" t="str">
        <f>IF('8c - MSA Attribute example'!$C72="","",IF(AM72="TRUE",1,0))</f>
        <v/>
      </c>
      <c r="AD72" s="912" t="str">
        <f>IF('8c - MSA Attribute example'!G72="","",IF(Z72="",AG72,AH72))</f>
        <v/>
      </c>
      <c r="AE72" s="912" t="str">
        <f>IF('8c - MSA Attribute example'!G72="","",IF(Z72="",AI72,AJ72))</f>
        <v/>
      </c>
      <c r="AF72" s="884"/>
      <c r="AG72" s="910" t="str">
        <f>IF('8c - MSA Attribute example'!G72="","",IF($R72+$S72+$V72+$W72=4,"TRUE",IF($R72+$S72+$V72+$W72=8,"TRUE","FALSE")))</f>
        <v/>
      </c>
      <c r="AH72" s="910" t="str">
        <f>IF('8c - MSA Attribute example'!J72="","",IF($R72+$S72+$V72+$W72+$Z72+$AA72=6,"TRUE",IF($R72+$S72+$V72+$W72+$Z72+$AA72=12,"TRUE","FALSE")))</f>
        <v/>
      </c>
      <c r="AI72" s="910" t="str">
        <f>IF('8c - MSA Attribute example'!G72="","",IF($R72+$S72+$V72+$W72+$Q72=5,"TRUE",IF($R72+$S72+$V72+$W72+$Q72=10,"TRUE","FALSE")))</f>
        <v/>
      </c>
      <c r="AJ72" s="910" t="str">
        <f>IF('8c - MSA Attribute example'!J72="","",IF($R72+$S72+$V72+$W72+$Z72+$AA72+$Q72=7,"TRUE",IF($R72+$S72+$V72+$W72+$Z72+$AA72+$Q72=14,"TRUE","FALSE")))</f>
        <v/>
      </c>
      <c r="AK72" s="909" t="str">
        <f>IF('8c - MSA Attribute example'!C72="","",IF('8c - MSA Attribute example'!Q72+'8c - MSA Attribute example'!R72+'8c - MSA Attribute example'!S72=3, "TRUE",IF('8c - MSA Attribute example'!Q72+'8c - MSA Attribute example'!R72+'8c - MSA Attribute example'!S72=6,"TRUE","FALSE")))</f>
        <v/>
      </c>
      <c r="AL72" s="909" t="str">
        <f>IF('8c - MSA Attribute example'!$C72="","",IF($Q72+V72+W72=3, "TRUE",IF($Q72+V72+W72=6,"TRUE","FALSE")))</f>
        <v/>
      </c>
      <c r="AM72" s="908" t="str">
        <f>IF('8c - MSA Attribute example'!J72="","",IF('8c - MSA Attribute example'!$C72="","",IF($Q72+Z72+AA72=3, "TRUE",IF($Q72+Z72+AA72=6,"TRUE","FALSE"))))</f>
        <v/>
      </c>
      <c r="AN72" s="907" t="str">
        <f t="shared" si="15"/>
        <v/>
      </c>
      <c r="AO72" s="907" t="str">
        <f t="shared" si="16"/>
        <v/>
      </c>
      <c r="AP72" s="907" t="str">
        <f t="shared" si="17"/>
        <v/>
      </c>
      <c r="AQ72" s="907" t="str">
        <f t="shared" si="18"/>
        <v/>
      </c>
      <c r="AR72" s="907" t="str">
        <f t="shared" si="19"/>
        <v/>
      </c>
      <c r="AS72" s="907" t="str">
        <f t="shared" si="23"/>
        <v/>
      </c>
      <c r="AT72" s="907" t="str">
        <f t="shared" si="20"/>
        <v/>
      </c>
      <c r="AU72" s="907" t="str">
        <f t="shared" si="21"/>
        <v/>
      </c>
      <c r="AV72" s="907" t="str">
        <f t="shared" si="22"/>
        <v/>
      </c>
    </row>
    <row r="73" spans="2:48" s="930" customFormat="1" ht="15.5">
      <c r="B73" s="929">
        <v>60</v>
      </c>
      <c r="C73" s="924"/>
      <c r="D73" s="923"/>
      <c r="E73" s="920"/>
      <c r="F73" s="933"/>
      <c r="G73" s="921"/>
      <c r="H73" s="920"/>
      <c r="I73" s="933"/>
      <c r="J73" s="921"/>
      <c r="K73" s="920"/>
      <c r="L73" s="927" t="str">
        <f>IF(D73="","",IF('8c - MSA Attribute example'!AD73="TRUE","Y","N"))</f>
        <v/>
      </c>
      <c r="M73" s="926" t="str">
        <f>IF(E73="","",IF('8c - MSA Attribute example'!AE73="TRUE","Y","N"))</f>
        <v/>
      </c>
      <c r="P73" s="917">
        <v>60</v>
      </c>
      <c r="Q73" s="916" t="str">
        <f>IF('8c - MSA Attribute example'!C73="","",IF('8c - MSA Attribute example'!C73='8c - MSA Attribute example'!$C$8,'8c - MSA Attribute example'!$B$8,'8c - MSA Attribute example'!$B$9))</f>
        <v/>
      </c>
      <c r="R73" s="915" t="str">
        <f>IF('8c - MSA Attribute example'!D73="","",IF('8c - MSA Attribute example'!D73='8c - MSA Attribute example'!$C$8,'8c - MSA Attribute example'!$B$8,'8c - MSA Attribute example'!$B$9))</f>
        <v/>
      </c>
      <c r="S73" s="913" t="str">
        <f>IF('8c - MSA Attribute example'!E73="","",IF('8c - MSA Attribute example'!E73='8c - MSA Attribute example'!$C$8,'8c - MSA Attribute example'!$B$8,'8c - MSA Attribute example'!$B$9))</f>
        <v/>
      </c>
      <c r="T73" s="915" t="str">
        <f t="shared" si="12"/>
        <v/>
      </c>
      <c r="U73" s="913" t="str">
        <f>IF('8c - MSA Attribute example'!$C73="","",IF(AK73="TRUE",1,0))</f>
        <v/>
      </c>
      <c r="V73" s="915" t="str">
        <f>IF('8c - MSA Attribute example'!H73="","",IF('8c - MSA Attribute example'!G73='8c - MSA Attribute example'!$C$8,'8c - MSA Attribute example'!$B$8,'8c - MSA Attribute example'!$B$9))</f>
        <v/>
      </c>
      <c r="W73" s="913" t="str">
        <f>IF('8c - MSA Attribute example'!G73="","",IF('8c - MSA Attribute example'!H73='8c - MSA Attribute example'!$C$8,'8c - MSA Attribute example'!$B$8,'8c - MSA Attribute example'!$B$9))</f>
        <v/>
      </c>
      <c r="X73" s="915" t="str">
        <f t="shared" si="13"/>
        <v/>
      </c>
      <c r="Y73" s="913" t="str">
        <f>IF('8c - MSA Attribute example'!$C73="","",IF(AL73="TRUE",1,0))</f>
        <v/>
      </c>
      <c r="Z73" s="915" t="str">
        <f>IF('8c - MSA Attribute example'!K73="","",IF('8c - MSA Attribute example'!J73='8c - MSA Attribute example'!$C$8,'8c - MSA Attribute example'!$B$8,'8c - MSA Attribute example'!$B$9))</f>
        <v/>
      </c>
      <c r="AA73" s="915" t="str">
        <f>IF('8c - MSA Attribute example'!J73="","",IF('8c - MSA Attribute example'!K73='8c - MSA Attribute example'!$C$8,'8c - MSA Attribute example'!$B$8,'8c - MSA Attribute example'!$B$9))</f>
        <v/>
      </c>
      <c r="AB73" s="915" t="str">
        <f t="shared" si="14"/>
        <v/>
      </c>
      <c r="AC73" s="913" t="str">
        <f>IF('8c - MSA Attribute example'!$C73="","",IF(AM73="TRUE",1,0))</f>
        <v/>
      </c>
      <c r="AD73" s="912" t="str">
        <f>IF('8c - MSA Attribute example'!G73="","",IF(Z73="",AG73,AH73))</f>
        <v/>
      </c>
      <c r="AE73" s="912" t="str">
        <f>IF('8c - MSA Attribute example'!G73="","",IF(Z73="",AI73,AJ73))</f>
        <v/>
      </c>
      <c r="AF73" s="884"/>
      <c r="AG73" s="910" t="str">
        <f>IF('8c - MSA Attribute example'!G73="","",IF($R73+$S73+$V73+$W73=4,"TRUE",IF($R73+$S73+$V73+$W73=8,"TRUE","FALSE")))</f>
        <v/>
      </c>
      <c r="AH73" s="910" t="str">
        <f>IF('8c - MSA Attribute example'!J73="","",IF($R73+$S73+$V73+$W73+$Z73+$AA73=6,"TRUE",IF($R73+$S73+$V73+$W73+$Z73+$AA73=12,"TRUE","FALSE")))</f>
        <v/>
      </c>
      <c r="AI73" s="910" t="str">
        <f>IF('8c - MSA Attribute example'!G73="","",IF($R73+$S73+$V73+$W73+$Q73=5,"TRUE",IF($R73+$S73+$V73+$W73+$Q73=10,"TRUE","FALSE")))</f>
        <v/>
      </c>
      <c r="AJ73" s="910" t="str">
        <f>IF('8c - MSA Attribute example'!J73="","",IF($R73+$S73+$V73+$W73+$Z73+$AA73+$Q73=7,"TRUE",IF($R73+$S73+$V73+$W73+$Z73+$AA73+$Q73=14,"TRUE","FALSE")))</f>
        <v/>
      </c>
      <c r="AK73" s="909" t="str">
        <f>IF('8c - MSA Attribute example'!C73="","",IF('8c - MSA Attribute example'!Q73+'8c - MSA Attribute example'!R73+'8c - MSA Attribute example'!S73=3, "TRUE",IF('8c - MSA Attribute example'!Q73+'8c - MSA Attribute example'!R73+'8c - MSA Attribute example'!S73=6,"TRUE","FALSE")))</f>
        <v/>
      </c>
      <c r="AL73" s="909" t="str">
        <f>IF('8c - MSA Attribute example'!$C73="","",IF($Q73+V73+W73=3, "TRUE",IF($Q73+V73+W73=6,"TRUE","FALSE")))</f>
        <v/>
      </c>
      <c r="AM73" s="908" t="str">
        <f>IF('8c - MSA Attribute example'!J73="","",IF('8c - MSA Attribute example'!$C73="","",IF($Q73+Z73+AA73=3, "TRUE",IF($Q73+Z73+AA73=6,"TRUE","FALSE"))))</f>
        <v/>
      </c>
      <c r="AN73" s="907" t="str">
        <f t="shared" si="15"/>
        <v/>
      </c>
      <c r="AO73" s="907" t="str">
        <f t="shared" si="16"/>
        <v/>
      </c>
      <c r="AP73" s="907" t="str">
        <f t="shared" si="17"/>
        <v/>
      </c>
      <c r="AQ73" s="907" t="str">
        <f t="shared" si="18"/>
        <v/>
      </c>
      <c r="AR73" s="907" t="str">
        <f t="shared" si="19"/>
        <v/>
      </c>
      <c r="AS73" s="907" t="str">
        <f t="shared" si="23"/>
        <v/>
      </c>
      <c r="AT73" s="907" t="str">
        <f t="shared" si="20"/>
        <v/>
      </c>
      <c r="AU73" s="907" t="str">
        <f t="shared" si="21"/>
        <v/>
      </c>
      <c r="AV73" s="907" t="str">
        <f t="shared" si="22"/>
        <v/>
      </c>
    </row>
    <row r="74" spans="2:48" s="930" customFormat="1" ht="15.5">
      <c r="B74" s="929">
        <v>61</v>
      </c>
      <c r="C74" s="924"/>
      <c r="D74" s="923"/>
      <c r="E74" s="920"/>
      <c r="F74" s="933"/>
      <c r="G74" s="921"/>
      <c r="H74" s="920"/>
      <c r="I74" s="933"/>
      <c r="J74" s="921"/>
      <c r="K74" s="920"/>
      <c r="L74" s="927" t="str">
        <f>IF(D74="","",IF('8c - MSA Attribute example'!AD74="TRUE","Y","N"))</f>
        <v/>
      </c>
      <c r="M74" s="926" t="str">
        <f>IF(E74="","",IF('8c - MSA Attribute example'!AE74="TRUE","Y","N"))</f>
        <v/>
      </c>
      <c r="P74" s="917">
        <v>61</v>
      </c>
      <c r="Q74" s="916" t="str">
        <f>IF('8c - MSA Attribute example'!C74="","",IF('8c - MSA Attribute example'!C74='8c - MSA Attribute example'!$C$8,'8c - MSA Attribute example'!$B$8,'8c - MSA Attribute example'!$B$9))</f>
        <v/>
      </c>
      <c r="R74" s="915" t="str">
        <f>IF('8c - MSA Attribute example'!D74="","",IF('8c - MSA Attribute example'!D74='8c - MSA Attribute example'!$C$8,'8c - MSA Attribute example'!$B$8,'8c - MSA Attribute example'!$B$9))</f>
        <v/>
      </c>
      <c r="S74" s="913" t="str">
        <f>IF('8c - MSA Attribute example'!E74="","",IF('8c - MSA Attribute example'!E74='8c - MSA Attribute example'!$C$8,'8c - MSA Attribute example'!$B$8,'8c - MSA Attribute example'!$B$9))</f>
        <v/>
      </c>
      <c r="T74" s="915" t="str">
        <f t="shared" si="12"/>
        <v/>
      </c>
      <c r="U74" s="913" t="str">
        <f>IF('8c - MSA Attribute example'!$C74="","",IF(AK74="TRUE",1,0))</f>
        <v/>
      </c>
      <c r="V74" s="915" t="str">
        <f>IF('8c - MSA Attribute example'!H74="","",IF('8c - MSA Attribute example'!G74='8c - MSA Attribute example'!$C$8,'8c - MSA Attribute example'!$B$8,'8c - MSA Attribute example'!$B$9))</f>
        <v/>
      </c>
      <c r="W74" s="913" t="str">
        <f>IF('8c - MSA Attribute example'!G74="","",IF('8c - MSA Attribute example'!H74='8c - MSA Attribute example'!$C$8,'8c - MSA Attribute example'!$B$8,'8c - MSA Attribute example'!$B$9))</f>
        <v/>
      </c>
      <c r="X74" s="915" t="str">
        <f t="shared" si="13"/>
        <v/>
      </c>
      <c r="Y74" s="913" t="str">
        <f>IF('8c - MSA Attribute example'!$C74="","",IF(AL74="TRUE",1,0))</f>
        <v/>
      </c>
      <c r="Z74" s="915" t="str">
        <f>IF('8c - MSA Attribute example'!K74="","",IF('8c - MSA Attribute example'!J74='8c - MSA Attribute example'!$C$8,'8c - MSA Attribute example'!$B$8,'8c - MSA Attribute example'!$B$9))</f>
        <v/>
      </c>
      <c r="AA74" s="915" t="str">
        <f>IF('8c - MSA Attribute example'!J74="","",IF('8c - MSA Attribute example'!K74='8c - MSA Attribute example'!$C$8,'8c - MSA Attribute example'!$B$8,'8c - MSA Attribute example'!$B$9))</f>
        <v/>
      </c>
      <c r="AB74" s="915" t="str">
        <f t="shared" si="14"/>
        <v/>
      </c>
      <c r="AC74" s="913" t="str">
        <f>IF('8c - MSA Attribute example'!$C74="","",IF(AM74="TRUE",1,0))</f>
        <v/>
      </c>
      <c r="AD74" s="912" t="str">
        <f>IF('8c - MSA Attribute example'!G74="","",IF(Z74="",AG74,AH74))</f>
        <v/>
      </c>
      <c r="AE74" s="912" t="str">
        <f>IF('8c - MSA Attribute example'!G74="","",IF(Z74="",AI74,AJ74))</f>
        <v/>
      </c>
      <c r="AF74" s="884"/>
      <c r="AG74" s="910" t="str">
        <f>IF('8c - MSA Attribute example'!G74="","",IF($R74+$S74+$V74+$W74=4,"TRUE",IF($R74+$S74+$V74+$W74=8,"TRUE","FALSE")))</f>
        <v/>
      </c>
      <c r="AH74" s="910" t="str">
        <f>IF('8c - MSA Attribute example'!J74="","",IF($R74+$S74+$V74+$W74+$Z74+$AA74=6,"TRUE",IF($R74+$S74+$V74+$W74+$Z74+$AA74=12,"TRUE","FALSE")))</f>
        <v/>
      </c>
      <c r="AI74" s="910" t="str">
        <f>IF('8c - MSA Attribute example'!G74="","",IF($R74+$S74+$V74+$W74+$Q74=5,"TRUE",IF($R74+$S74+$V74+$W74+$Q74=10,"TRUE","FALSE")))</f>
        <v/>
      </c>
      <c r="AJ74" s="910" t="str">
        <f>IF('8c - MSA Attribute example'!J74="","",IF($R74+$S74+$V74+$W74+$Z74+$AA74+$Q74=7,"TRUE",IF($R74+$S74+$V74+$W74+$Z74+$AA74+$Q74=14,"TRUE","FALSE")))</f>
        <v/>
      </c>
      <c r="AK74" s="909" t="str">
        <f>IF('8c - MSA Attribute example'!C74="","",IF('8c - MSA Attribute example'!Q74+'8c - MSA Attribute example'!R74+'8c - MSA Attribute example'!S74=3, "TRUE",IF('8c - MSA Attribute example'!Q74+'8c - MSA Attribute example'!R74+'8c - MSA Attribute example'!S74=6,"TRUE","FALSE")))</f>
        <v/>
      </c>
      <c r="AL74" s="909" t="str">
        <f>IF('8c - MSA Attribute example'!$C74="","",IF($Q74+V74+W74=3, "TRUE",IF($Q74+V74+W74=6,"TRUE","FALSE")))</f>
        <v/>
      </c>
      <c r="AM74" s="908" t="str">
        <f>IF('8c - MSA Attribute example'!J74="","",IF('8c - MSA Attribute example'!$C74="","",IF($Q74+Z74+AA74=3, "TRUE",IF($Q74+Z74+AA74=6,"TRUE","FALSE"))))</f>
        <v/>
      </c>
      <c r="AN74" s="907" t="str">
        <f t="shared" si="15"/>
        <v/>
      </c>
      <c r="AO74" s="907" t="str">
        <f t="shared" si="16"/>
        <v/>
      </c>
      <c r="AP74" s="907" t="str">
        <f t="shared" si="17"/>
        <v/>
      </c>
      <c r="AQ74" s="907" t="str">
        <f t="shared" si="18"/>
        <v/>
      </c>
      <c r="AR74" s="907" t="str">
        <f t="shared" si="19"/>
        <v/>
      </c>
      <c r="AS74" s="907" t="str">
        <f t="shared" si="23"/>
        <v/>
      </c>
      <c r="AT74" s="907" t="str">
        <f t="shared" si="20"/>
        <v/>
      </c>
      <c r="AU74" s="907" t="str">
        <f t="shared" si="21"/>
        <v/>
      </c>
      <c r="AV74" s="907" t="str">
        <f t="shared" si="22"/>
        <v/>
      </c>
    </row>
    <row r="75" spans="2:48" s="930" customFormat="1" ht="15.5">
      <c r="B75" s="929">
        <v>62</v>
      </c>
      <c r="C75" s="924"/>
      <c r="D75" s="923"/>
      <c r="E75" s="920"/>
      <c r="F75" s="933"/>
      <c r="G75" s="921"/>
      <c r="H75" s="920"/>
      <c r="I75" s="933"/>
      <c r="J75" s="921"/>
      <c r="K75" s="920"/>
      <c r="L75" s="927" t="str">
        <f>IF(D75="","",IF('8c - MSA Attribute example'!AD75="TRUE","Y","N"))</f>
        <v/>
      </c>
      <c r="M75" s="926" t="str">
        <f>IF(E75="","",IF('8c - MSA Attribute example'!AE75="TRUE","Y","N"))</f>
        <v/>
      </c>
      <c r="P75" s="917">
        <v>62</v>
      </c>
      <c r="Q75" s="916" t="str">
        <f>IF('8c - MSA Attribute example'!C75="","",IF('8c - MSA Attribute example'!C75='8c - MSA Attribute example'!$C$8,'8c - MSA Attribute example'!$B$8,'8c - MSA Attribute example'!$B$9))</f>
        <v/>
      </c>
      <c r="R75" s="915" t="str">
        <f>IF('8c - MSA Attribute example'!D75="","",IF('8c - MSA Attribute example'!D75='8c - MSA Attribute example'!$C$8,'8c - MSA Attribute example'!$B$8,'8c - MSA Attribute example'!$B$9))</f>
        <v/>
      </c>
      <c r="S75" s="913" t="str">
        <f>IF('8c - MSA Attribute example'!E75="","",IF('8c - MSA Attribute example'!E75='8c - MSA Attribute example'!$C$8,'8c - MSA Attribute example'!$B$8,'8c - MSA Attribute example'!$B$9))</f>
        <v/>
      </c>
      <c r="T75" s="915" t="str">
        <f t="shared" si="12"/>
        <v/>
      </c>
      <c r="U75" s="913" t="str">
        <f>IF('8c - MSA Attribute example'!$C75="","",IF(AK75="TRUE",1,0))</f>
        <v/>
      </c>
      <c r="V75" s="915" t="str">
        <f>IF('8c - MSA Attribute example'!H75="","",IF('8c - MSA Attribute example'!G75='8c - MSA Attribute example'!$C$8,'8c - MSA Attribute example'!$B$8,'8c - MSA Attribute example'!$B$9))</f>
        <v/>
      </c>
      <c r="W75" s="913" t="str">
        <f>IF('8c - MSA Attribute example'!G75="","",IF('8c - MSA Attribute example'!H75='8c - MSA Attribute example'!$C$8,'8c - MSA Attribute example'!$B$8,'8c - MSA Attribute example'!$B$9))</f>
        <v/>
      </c>
      <c r="X75" s="915" t="str">
        <f t="shared" si="13"/>
        <v/>
      </c>
      <c r="Y75" s="913" t="str">
        <f>IF('8c - MSA Attribute example'!$C75="","",IF(AL75="TRUE",1,0))</f>
        <v/>
      </c>
      <c r="Z75" s="915" t="str">
        <f>IF('8c - MSA Attribute example'!K75="","",IF('8c - MSA Attribute example'!J75='8c - MSA Attribute example'!$C$8,'8c - MSA Attribute example'!$B$8,'8c - MSA Attribute example'!$B$9))</f>
        <v/>
      </c>
      <c r="AA75" s="915" t="str">
        <f>IF('8c - MSA Attribute example'!J75="","",IF('8c - MSA Attribute example'!K75='8c - MSA Attribute example'!$C$8,'8c - MSA Attribute example'!$B$8,'8c - MSA Attribute example'!$B$9))</f>
        <v/>
      </c>
      <c r="AB75" s="915" t="str">
        <f t="shared" si="14"/>
        <v/>
      </c>
      <c r="AC75" s="913" t="str">
        <f>IF('8c - MSA Attribute example'!$C75="","",IF(AM75="TRUE",1,0))</f>
        <v/>
      </c>
      <c r="AD75" s="912" t="str">
        <f>IF('8c - MSA Attribute example'!G75="","",IF(Z75="",AG75,AH75))</f>
        <v/>
      </c>
      <c r="AE75" s="912" t="str">
        <f>IF('8c - MSA Attribute example'!G75="","",IF(Z75="",AI75,AJ75))</f>
        <v/>
      </c>
      <c r="AF75" s="884"/>
      <c r="AG75" s="910" t="str">
        <f>IF('8c - MSA Attribute example'!G75="","",IF($R75+$S75+$V75+$W75=4,"TRUE",IF($R75+$S75+$V75+$W75=8,"TRUE","FALSE")))</f>
        <v/>
      </c>
      <c r="AH75" s="910" t="str">
        <f>IF('8c - MSA Attribute example'!J75="","",IF($R75+$S75+$V75+$W75+$Z75+$AA75=6,"TRUE",IF($R75+$S75+$V75+$W75+$Z75+$AA75=12,"TRUE","FALSE")))</f>
        <v/>
      </c>
      <c r="AI75" s="910" t="str">
        <f>IF('8c - MSA Attribute example'!G75="","",IF($R75+$S75+$V75+$W75+$Q75=5,"TRUE",IF($R75+$S75+$V75+$W75+$Q75=10,"TRUE","FALSE")))</f>
        <v/>
      </c>
      <c r="AJ75" s="910" t="str">
        <f>IF('8c - MSA Attribute example'!J75="","",IF($R75+$S75+$V75+$W75+$Z75+$AA75+$Q75=7,"TRUE",IF($R75+$S75+$V75+$W75+$Z75+$AA75+$Q75=14,"TRUE","FALSE")))</f>
        <v/>
      </c>
      <c r="AK75" s="909" t="str">
        <f>IF('8c - MSA Attribute example'!C75="","",IF('8c - MSA Attribute example'!Q75+'8c - MSA Attribute example'!R75+'8c - MSA Attribute example'!S75=3, "TRUE",IF('8c - MSA Attribute example'!Q75+'8c - MSA Attribute example'!R75+'8c - MSA Attribute example'!S75=6,"TRUE","FALSE")))</f>
        <v/>
      </c>
      <c r="AL75" s="909" t="str">
        <f>IF('8c - MSA Attribute example'!$C75="","",IF($Q75+V75+W75=3, "TRUE",IF($Q75+V75+W75=6,"TRUE","FALSE")))</f>
        <v/>
      </c>
      <c r="AM75" s="908" t="str">
        <f>IF('8c - MSA Attribute example'!J75="","",IF('8c - MSA Attribute example'!$C75="","",IF($Q75+Z75+AA75=3, "TRUE",IF($Q75+Z75+AA75=6,"TRUE","FALSE"))))</f>
        <v/>
      </c>
      <c r="AN75" s="907" t="str">
        <f t="shared" si="15"/>
        <v/>
      </c>
      <c r="AO75" s="907" t="str">
        <f t="shared" si="16"/>
        <v/>
      </c>
      <c r="AP75" s="907" t="str">
        <f t="shared" si="17"/>
        <v/>
      </c>
      <c r="AQ75" s="907" t="str">
        <f t="shared" si="18"/>
        <v/>
      </c>
      <c r="AR75" s="907" t="str">
        <f t="shared" si="19"/>
        <v/>
      </c>
      <c r="AS75" s="907" t="str">
        <f t="shared" si="23"/>
        <v/>
      </c>
      <c r="AT75" s="907" t="str">
        <f t="shared" si="20"/>
        <v/>
      </c>
      <c r="AU75" s="907" t="str">
        <f t="shared" si="21"/>
        <v/>
      </c>
      <c r="AV75" s="907" t="str">
        <f t="shared" si="22"/>
        <v/>
      </c>
    </row>
    <row r="76" spans="2:48" s="930" customFormat="1" ht="15.5">
      <c r="B76" s="929">
        <v>63</v>
      </c>
      <c r="C76" s="924"/>
      <c r="D76" s="923"/>
      <c r="E76" s="920"/>
      <c r="F76" s="933"/>
      <c r="G76" s="921"/>
      <c r="H76" s="920"/>
      <c r="I76" s="933"/>
      <c r="J76" s="921"/>
      <c r="K76" s="920"/>
      <c r="L76" s="927" t="str">
        <f>IF(D76="","",IF('8c - MSA Attribute example'!AD76="TRUE","Y","N"))</f>
        <v/>
      </c>
      <c r="M76" s="926" t="str">
        <f>IF(E76="","",IF('8c - MSA Attribute example'!AE76="TRUE","Y","N"))</f>
        <v/>
      </c>
      <c r="P76" s="917">
        <v>63</v>
      </c>
      <c r="Q76" s="916" t="str">
        <f>IF('8c - MSA Attribute example'!C76="","",IF('8c - MSA Attribute example'!C76='8c - MSA Attribute example'!$C$8,'8c - MSA Attribute example'!$B$8,'8c - MSA Attribute example'!$B$9))</f>
        <v/>
      </c>
      <c r="R76" s="915" t="str">
        <f>IF('8c - MSA Attribute example'!D76="","",IF('8c - MSA Attribute example'!D76='8c - MSA Attribute example'!$C$8,'8c - MSA Attribute example'!$B$8,'8c - MSA Attribute example'!$B$9))</f>
        <v/>
      </c>
      <c r="S76" s="913" t="str">
        <f>IF('8c - MSA Attribute example'!E76="","",IF('8c - MSA Attribute example'!E76='8c - MSA Attribute example'!$C$8,'8c - MSA Attribute example'!$B$8,'8c - MSA Attribute example'!$B$9))</f>
        <v/>
      </c>
      <c r="T76" s="915" t="str">
        <f t="shared" si="12"/>
        <v/>
      </c>
      <c r="U76" s="913" t="str">
        <f>IF('8c - MSA Attribute example'!$C76="","",IF(AK76="TRUE",1,0))</f>
        <v/>
      </c>
      <c r="V76" s="915" t="str">
        <f>IF('8c - MSA Attribute example'!H76="","",IF('8c - MSA Attribute example'!G76='8c - MSA Attribute example'!$C$8,'8c - MSA Attribute example'!$B$8,'8c - MSA Attribute example'!$B$9))</f>
        <v/>
      </c>
      <c r="W76" s="913" t="str">
        <f>IF('8c - MSA Attribute example'!G76="","",IF('8c - MSA Attribute example'!H76='8c - MSA Attribute example'!$C$8,'8c - MSA Attribute example'!$B$8,'8c - MSA Attribute example'!$B$9))</f>
        <v/>
      </c>
      <c r="X76" s="915" t="str">
        <f t="shared" si="13"/>
        <v/>
      </c>
      <c r="Y76" s="913" t="str">
        <f>IF('8c - MSA Attribute example'!$C76="","",IF(AL76="TRUE",1,0))</f>
        <v/>
      </c>
      <c r="Z76" s="915" t="str">
        <f>IF('8c - MSA Attribute example'!K76="","",IF('8c - MSA Attribute example'!J76='8c - MSA Attribute example'!$C$8,'8c - MSA Attribute example'!$B$8,'8c - MSA Attribute example'!$B$9))</f>
        <v/>
      </c>
      <c r="AA76" s="915" t="str">
        <f>IF('8c - MSA Attribute example'!J76="","",IF('8c - MSA Attribute example'!K76='8c - MSA Attribute example'!$C$8,'8c - MSA Attribute example'!$B$8,'8c - MSA Attribute example'!$B$9))</f>
        <v/>
      </c>
      <c r="AB76" s="915" t="str">
        <f t="shared" si="14"/>
        <v/>
      </c>
      <c r="AC76" s="913" t="str">
        <f>IF('8c - MSA Attribute example'!$C76="","",IF(AM76="TRUE",1,0))</f>
        <v/>
      </c>
      <c r="AD76" s="912" t="str">
        <f>IF('8c - MSA Attribute example'!G76="","",IF(Z76="",AG76,AH76))</f>
        <v/>
      </c>
      <c r="AE76" s="912" t="str">
        <f>IF('8c - MSA Attribute example'!G76="","",IF(Z76="",AI76,AJ76))</f>
        <v/>
      </c>
      <c r="AF76" s="884"/>
      <c r="AG76" s="910" t="str">
        <f>IF('8c - MSA Attribute example'!G76="","",IF($R76+$S76+$V76+$W76=4,"TRUE",IF($R76+$S76+$V76+$W76=8,"TRUE","FALSE")))</f>
        <v/>
      </c>
      <c r="AH76" s="910" t="str">
        <f>IF('8c - MSA Attribute example'!J76="","",IF($R76+$S76+$V76+$W76+$Z76+$AA76=6,"TRUE",IF($R76+$S76+$V76+$W76+$Z76+$AA76=12,"TRUE","FALSE")))</f>
        <v/>
      </c>
      <c r="AI76" s="910" t="str">
        <f>IF('8c - MSA Attribute example'!G76="","",IF($R76+$S76+$V76+$W76+$Q76=5,"TRUE",IF($R76+$S76+$V76+$W76+$Q76=10,"TRUE","FALSE")))</f>
        <v/>
      </c>
      <c r="AJ76" s="910" t="str">
        <f>IF('8c - MSA Attribute example'!J76="","",IF($R76+$S76+$V76+$W76+$Z76+$AA76+$Q76=7,"TRUE",IF($R76+$S76+$V76+$W76+$Z76+$AA76+$Q76=14,"TRUE","FALSE")))</f>
        <v/>
      </c>
      <c r="AK76" s="909" t="str">
        <f>IF('8c - MSA Attribute example'!C76="","",IF('8c - MSA Attribute example'!Q76+'8c - MSA Attribute example'!R76+'8c - MSA Attribute example'!S76=3, "TRUE",IF('8c - MSA Attribute example'!Q76+'8c - MSA Attribute example'!R76+'8c - MSA Attribute example'!S76=6,"TRUE","FALSE")))</f>
        <v/>
      </c>
      <c r="AL76" s="909" t="str">
        <f>IF('8c - MSA Attribute example'!$C76="","",IF($Q76+V76+W76=3, "TRUE",IF($Q76+V76+W76=6,"TRUE","FALSE")))</f>
        <v/>
      </c>
      <c r="AM76" s="908" t="str">
        <f>IF('8c - MSA Attribute example'!J76="","",IF('8c - MSA Attribute example'!$C76="","",IF($Q76+Z76+AA76=3, "TRUE",IF($Q76+Z76+AA76=6,"TRUE","FALSE"))))</f>
        <v/>
      </c>
      <c r="AN76" s="907" t="str">
        <f t="shared" si="15"/>
        <v/>
      </c>
      <c r="AO76" s="907" t="str">
        <f t="shared" si="16"/>
        <v/>
      </c>
      <c r="AP76" s="907" t="str">
        <f t="shared" si="17"/>
        <v/>
      </c>
      <c r="AQ76" s="907" t="str">
        <f t="shared" si="18"/>
        <v/>
      </c>
      <c r="AR76" s="907" t="str">
        <f t="shared" si="19"/>
        <v/>
      </c>
      <c r="AS76" s="907" t="str">
        <f t="shared" si="23"/>
        <v/>
      </c>
      <c r="AT76" s="907" t="str">
        <f t="shared" si="20"/>
        <v/>
      </c>
      <c r="AU76" s="907" t="str">
        <f t="shared" si="21"/>
        <v/>
      </c>
      <c r="AV76" s="907" t="str">
        <f t="shared" si="22"/>
        <v/>
      </c>
    </row>
    <row r="77" spans="2:48" s="930" customFormat="1" ht="15.5">
      <c r="B77" s="929">
        <v>64</v>
      </c>
      <c r="C77" s="924"/>
      <c r="D77" s="923"/>
      <c r="E77" s="920"/>
      <c r="F77" s="933"/>
      <c r="G77" s="921"/>
      <c r="H77" s="920"/>
      <c r="I77" s="933"/>
      <c r="J77" s="921"/>
      <c r="K77" s="920"/>
      <c r="L77" s="927" t="str">
        <f>IF(D77="","",IF('8c - MSA Attribute example'!AD77="TRUE","Y","N"))</f>
        <v/>
      </c>
      <c r="M77" s="926" t="str">
        <f>IF(E77="","",IF('8c - MSA Attribute example'!AE77="TRUE","Y","N"))</f>
        <v/>
      </c>
      <c r="P77" s="917">
        <v>64</v>
      </c>
      <c r="Q77" s="916" t="str">
        <f>IF('8c - MSA Attribute example'!C77="","",IF('8c - MSA Attribute example'!C77='8c - MSA Attribute example'!$C$8,'8c - MSA Attribute example'!$B$8,'8c - MSA Attribute example'!$B$9))</f>
        <v/>
      </c>
      <c r="R77" s="915" t="str">
        <f>IF('8c - MSA Attribute example'!D77="","",IF('8c - MSA Attribute example'!D77='8c - MSA Attribute example'!$C$8,'8c - MSA Attribute example'!$B$8,'8c - MSA Attribute example'!$B$9))</f>
        <v/>
      </c>
      <c r="S77" s="913" t="str">
        <f>IF('8c - MSA Attribute example'!E77="","",IF('8c - MSA Attribute example'!E77='8c - MSA Attribute example'!$C$8,'8c - MSA Attribute example'!$B$8,'8c - MSA Attribute example'!$B$9))</f>
        <v/>
      </c>
      <c r="T77" s="915" t="str">
        <f t="shared" si="12"/>
        <v/>
      </c>
      <c r="U77" s="913" t="str">
        <f>IF('8c - MSA Attribute example'!$C77="","",IF(AK77="TRUE",1,0))</f>
        <v/>
      </c>
      <c r="V77" s="915" t="str">
        <f>IF('8c - MSA Attribute example'!H77="","",IF('8c - MSA Attribute example'!G77='8c - MSA Attribute example'!$C$8,'8c - MSA Attribute example'!$B$8,'8c - MSA Attribute example'!$B$9))</f>
        <v/>
      </c>
      <c r="W77" s="913" t="str">
        <f>IF('8c - MSA Attribute example'!G77="","",IF('8c - MSA Attribute example'!H77='8c - MSA Attribute example'!$C$8,'8c - MSA Attribute example'!$B$8,'8c - MSA Attribute example'!$B$9))</f>
        <v/>
      </c>
      <c r="X77" s="915" t="str">
        <f t="shared" si="13"/>
        <v/>
      </c>
      <c r="Y77" s="913" t="str">
        <f>IF('8c - MSA Attribute example'!$C77="","",IF(AL77="TRUE",1,0))</f>
        <v/>
      </c>
      <c r="Z77" s="915" t="str">
        <f>IF('8c - MSA Attribute example'!K77="","",IF('8c - MSA Attribute example'!J77='8c - MSA Attribute example'!$C$8,'8c - MSA Attribute example'!$B$8,'8c - MSA Attribute example'!$B$9))</f>
        <v/>
      </c>
      <c r="AA77" s="915" t="str">
        <f>IF('8c - MSA Attribute example'!J77="","",IF('8c - MSA Attribute example'!K77='8c - MSA Attribute example'!$C$8,'8c - MSA Attribute example'!$B$8,'8c - MSA Attribute example'!$B$9))</f>
        <v/>
      </c>
      <c r="AB77" s="915" t="str">
        <f t="shared" si="14"/>
        <v/>
      </c>
      <c r="AC77" s="913" t="str">
        <f>IF('8c - MSA Attribute example'!$C77="","",IF(AM77="TRUE",1,0))</f>
        <v/>
      </c>
      <c r="AD77" s="912" t="str">
        <f>IF('8c - MSA Attribute example'!G77="","",IF(Z77="",AG77,AH77))</f>
        <v/>
      </c>
      <c r="AE77" s="912" t="str">
        <f>IF('8c - MSA Attribute example'!G77="","",IF(Z77="",AI77,AJ77))</f>
        <v/>
      </c>
      <c r="AF77" s="884"/>
      <c r="AG77" s="910" t="str">
        <f>IF('8c - MSA Attribute example'!G77="","",IF($R77+$S77+$V77+$W77=4,"TRUE",IF($R77+$S77+$V77+$W77=8,"TRUE","FALSE")))</f>
        <v/>
      </c>
      <c r="AH77" s="910" t="str">
        <f>IF('8c - MSA Attribute example'!J77="","",IF($R77+$S77+$V77+$W77+$Z77+$AA77=6,"TRUE",IF($R77+$S77+$V77+$W77+$Z77+$AA77=12,"TRUE","FALSE")))</f>
        <v/>
      </c>
      <c r="AI77" s="910" t="str">
        <f>IF('8c - MSA Attribute example'!G77="","",IF($R77+$S77+$V77+$W77+$Q77=5,"TRUE",IF($R77+$S77+$V77+$W77+$Q77=10,"TRUE","FALSE")))</f>
        <v/>
      </c>
      <c r="AJ77" s="910" t="str">
        <f>IF('8c - MSA Attribute example'!J77="","",IF($R77+$S77+$V77+$W77+$Z77+$AA77+$Q77=7,"TRUE",IF($R77+$S77+$V77+$W77+$Z77+$AA77+$Q77=14,"TRUE","FALSE")))</f>
        <v/>
      </c>
      <c r="AK77" s="909" t="str">
        <f>IF('8c - MSA Attribute example'!C77="","",IF('8c - MSA Attribute example'!Q77+'8c - MSA Attribute example'!R77+'8c - MSA Attribute example'!S77=3, "TRUE",IF('8c - MSA Attribute example'!Q77+'8c - MSA Attribute example'!R77+'8c - MSA Attribute example'!S77=6,"TRUE","FALSE")))</f>
        <v/>
      </c>
      <c r="AL77" s="909" t="str">
        <f>IF('8c - MSA Attribute example'!$C77="","",IF($Q77+V77+W77=3, "TRUE",IF($Q77+V77+W77=6,"TRUE","FALSE")))</f>
        <v/>
      </c>
      <c r="AM77" s="908" t="str">
        <f>IF('8c - MSA Attribute example'!J77="","",IF('8c - MSA Attribute example'!$C77="","",IF($Q77+Z77+AA77=3, "TRUE",IF($Q77+Z77+AA77=6,"TRUE","FALSE"))))</f>
        <v/>
      </c>
      <c r="AN77" s="907" t="str">
        <f t="shared" si="15"/>
        <v/>
      </c>
      <c r="AO77" s="907" t="str">
        <f t="shared" si="16"/>
        <v/>
      </c>
      <c r="AP77" s="907" t="str">
        <f t="shared" si="17"/>
        <v/>
      </c>
      <c r="AQ77" s="907" t="str">
        <f t="shared" si="18"/>
        <v/>
      </c>
      <c r="AR77" s="907" t="str">
        <f t="shared" si="19"/>
        <v/>
      </c>
      <c r="AS77" s="907" t="str">
        <f t="shared" si="23"/>
        <v/>
      </c>
      <c r="AT77" s="907" t="str">
        <f t="shared" si="20"/>
        <v/>
      </c>
      <c r="AU77" s="907" t="str">
        <f t="shared" si="21"/>
        <v/>
      </c>
      <c r="AV77" s="907" t="str">
        <f t="shared" si="22"/>
        <v/>
      </c>
    </row>
    <row r="78" spans="2:48" s="930" customFormat="1" ht="15.5">
      <c r="B78" s="929">
        <v>65</v>
      </c>
      <c r="C78" s="924"/>
      <c r="D78" s="923"/>
      <c r="E78" s="920"/>
      <c r="F78" s="933"/>
      <c r="G78" s="921"/>
      <c r="H78" s="920"/>
      <c r="I78" s="933"/>
      <c r="J78" s="921"/>
      <c r="K78" s="920"/>
      <c r="L78" s="927" t="str">
        <f>IF(D78="","",IF('8c - MSA Attribute example'!AD78="TRUE","Y","N"))</f>
        <v/>
      </c>
      <c r="M78" s="926" t="str">
        <f>IF(E78="","",IF('8c - MSA Attribute example'!AE78="TRUE","Y","N"))</f>
        <v/>
      </c>
      <c r="P78" s="917">
        <v>65</v>
      </c>
      <c r="Q78" s="916" t="str">
        <f>IF('8c - MSA Attribute example'!C78="","",IF('8c - MSA Attribute example'!C78='8c - MSA Attribute example'!$C$8,'8c - MSA Attribute example'!$B$8,'8c - MSA Attribute example'!$B$9))</f>
        <v/>
      </c>
      <c r="R78" s="915" t="str">
        <f>IF('8c - MSA Attribute example'!D78="","",IF('8c - MSA Attribute example'!D78='8c - MSA Attribute example'!$C$8,'8c - MSA Attribute example'!$B$8,'8c - MSA Attribute example'!$B$9))</f>
        <v/>
      </c>
      <c r="S78" s="913" t="str">
        <f>IF('8c - MSA Attribute example'!E78="","",IF('8c - MSA Attribute example'!E78='8c - MSA Attribute example'!$C$8,'8c - MSA Attribute example'!$B$8,'8c - MSA Attribute example'!$B$9))</f>
        <v/>
      </c>
      <c r="T78" s="915" t="str">
        <f t="shared" ref="T78:T109" si="24">IF(R78="","",IF(R78=S78,1,0))</f>
        <v/>
      </c>
      <c r="U78" s="913" t="str">
        <f>IF('8c - MSA Attribute example'!$C78="","",IF(AK78="TRUE",1,0))</f>
        <v/>
      </c>
      <c r="V78" s="915" t="str">
        <f>IF('8c - MSA Attribute example'!H78="","",IF('8c - MSA Attribute example'!G78='8c - MSA Attribute example'!$C$8,'8c - MSA Attribute example'!$B$8,'8c - MSA Attribute example'!$B$9))</f>
        <v/>
      </c>
      <c r="W78" s="913" t="str">
        <f>IF('8c - MSA Attribute example'!G78="","",IF('8c - MSA Attribute example'!H78='8c - MSA Attribute example'!$C$8,'8c - MSA Attribute example'!$B$8,'8c - MSA Attribute example'!$B$9))</f>
        <v/>
      </c>
      <c r="X78" s="915" t="str">
        <f t="shared" ref="X78:X109" si="25">IF(V78="","",IF(V78=W78,1,0))</f>
        <v/>
      </c>
      <c r="Y78" s="913" t="str">
        <f>IF('8c - MSA Attribute example'!$C78="","",IF(AL78="TRUE",1,0))</f>
        <v/>
      </c>
      <c r="Z78" s="915" t="str">
        <f>IF('8c - MSA Attribute example'!K78="","",IF('8c - MSA Attribute example'!J78='8c - MSA Attribute example'!$C$8,'8c - MSA Attribute example'!$B$8,'8c - MSA Attribute example'!$B$9))</f>
        <v/>
      </c>
      <c r="AA78" s="915" t="str">
        <f>IF('8c - MSA Attribute example'!J78="","",IF('8c - MSA Attribute example'!K78='8c - MSA Attribute example'!$C$8,'8c - MSA Attribute example'!$B$8,'8c - MSA Attribute example'!$B$9))</f>
        <v/>
      </c>
      <c r="AB78" s="915" t="str">
        <f t="shared" ref="AB78:AB109" si="26">IF(Z78="","",IF(Z78=AA78,1,0))</f>
        <v/>
      </c>
      <c r="AC78" s="913" t="str">
        <f>IF('8c - MSA Attribute example'!$C78="","",IF(AM78="TRUE",1,0))</f>
        <v/>
      </c>
      <c r="AD78" s="912" t="str">
        <f>IF('8c - MSA Attribute example'!G78="","",IF(Z78="",AG78,AH78))</f>
        <v/>
      </c>
      <c r="AE78" s="912" t="str">
        <f>IF('8c - MSA Attribute example'!G78="","",IF(Z78="",AI78,AJ78))</f>
        <v/>
      </c>
      <c r="AF78" s="884"/>
      <c r="AG78" s="910" t="str">
        <f>IF('8c - MSA Attribute example'!G78="","",IF($R78+$S78+$V78+$W78=4,"TRUE",IF($R78+$S78+$V78+$W78=8,"TRUE","FALSE")))</f>
        <v/>
      </c>
      <c r="AH78" s="910" t="str">
        <f>IF('8c - MSA Attribute example'!J78="","",IF($R78+$S78+$V78+$W78+$Z78+$AA78=6,"TRUE",IF($R78+$S78+$V78+$W78+$Z78+$AA78=12,"TRUE","FALSE")))</f>
        <v/>
      </c>
      <c r="AI78" s="910" t="str">
        <f>IF('8c - MSA Attribute example'!G78="","",IF($R78+$S78+$V78+$W78+$Q78=5,"TRUE",IF($R78+$S78+$V78+$W78+$Q78=10,"TRUE","FALSE")))</f>
        <v/>
      </c>
      <c r="AJ78" s="910" t="str">
        <f>IF('8c - MSA Attribute example'!J78="","",IF($R78+$S78+$V78+$W78+$Z78+$AA78+$Q78=7,"TRUE",IF($R78+$S78+$V78+$W78+$Z78+$AA78+$Q78=14,"TRUE","FALSE")))</f>
        <v/>
      </c>
      <c r="AK78" s="909" t="str">
        <f>IF('8c - MSA Attribute example'!C78="","",IF('8c - MSA Attribute example'!Q78+'8c - MSA Attribute example'!R78+'8c - MSA Attribute example'!S78=3, "TRUE",IF('8c - MSA Attribute example'!Q78+'8c - MSA Attribute example'!R78+'8c - MSA Attribute example'!S78=6,"TRUE","FALSE")))</f>
        <v/>
      </c>
      <c r="AL78" s="909" t="str">
        <f>IF('8c - MSA Attribute example'!$C78="","",IF($Q78+V78+W78=3, "TRUE",IF($Q78+V78+W78=6,"TRUE","FALSE")))</f>
        <v/>
      </c>
      <c r="AM78" s="908" t="str">
        <f>IF('8c - MSA Attribute example'!J78="","",IF('8c - MSA Attribute example'!$C78="","",IF($Q78+Z78+AA78=3, "TRUE",IF($Q78+Z78+AA78=6,"TRUE","FALSE"))))</f>
        <v/>
      </c>
      <c r="AN78" s="907" t="str">
        <f t="shared" ref="AN78:AN113" si="27">IF($Q78&lt;&gt;"",IF($Q78=1,IF(R78=2,IF(S78=2,1,0),0),0),"")</f>
        <v/>
      </c>
      <c r="AO78" s="907" t="str">
        <f t="shared" ref="AO78:AO113" si="28">IF($Q78&lt;&gt;"",IF($Q78=2,IF(S78=1,IF(T78=1,1,0),0),0),"")</f>
        <v/>
      </c>
      <c r="AP78" s="907" t="str">
        <f t="shared" ref="AP78:AP113" si="29">IF($Q78&lt;&gt;"",IF(R78&lt;&gt;S78,1,0),"")</f>
        <v/>
      </c>
      <c r="AQ78" s="907" t="str">
        <f t="shared" ref="AQ78:AQ113" si="30">IF($Q78&lt;&gt;"",IF($Q78=1,IF(V78=2,IF(W78=2,1,0),0),0),"")</f>
        <v/>
      </c>
      <c r="AR78" s="907" t="str">
        <f t="shared" ref="AR78:AR113" si="31">IF($Q78&lt;&gt;"",IF($Q78=2,IF(V78=1,IF(W78=1,1,0),0),0),"")</f>
        <v/>
      </c>
      <c r="AS78" s="907" t="str">
        <f t="shared" si="23"/>
        <v/>
      </c>
      <c r="AT78" s="907" t="str">
        <f t="shared" ref="AT78:AT113" si="32">IF($Q78&lt;&gt;"",IF($Q78=1,IF(Z78=2,IF(AA78=2,1,0),0),0),"")</f>
        <v/>
      </c>
      <c r="AU78" s="907" t="str">
        <f t="shared" ref="AU78:AU113" si="33">IF($Q78&lt;&gt;"",IF($Q78=2,IF(Z78=1,IF(AA78=1,1,0),0),0),"")</f>
        <v/>
      </c>
      <c r="AV78" s="907" t="str">
        <f t="shared" ref="AV78:AV113" si="34">IF($Q78&lt;&gt;"",IF(Z78&lt;&gt;AA78,1,0),"")</f>
        <v/>
      </c>
    </row>
    <row r="79" spans="2:48" s="930" customFormat="1" ht="15.5">
      <c r="B79" s="929">
        <v>66</v>
      </c>
      <c r="C79" s="924"/>
      <c r="D79" s="923"/>
      <c r="E79" s="920"/>
      <c r="F79" s="933"/>
      <c r="G79" s="921"/>
      <c r="H79" s="920"/>
      <c r="I79" s="933"/>
      <c r="J79" s="921"/>
      <c r="K79" s="920"/>
      <c r="L79" s="927" t="str">
        <f>IF(D79="","",IF('8c - MSA Attribute example'!AD79="TRUE","Y","N"))</f>
        <v/>
      </c>
      <c r="M79" s="926" t="str">
        <f>IF(E79="","",IF('8c - MSA Attribute example'!AE79="TRUE","Y","N"))</f>
        <v/>
      </c>
      <c r="P79" s="917">
        <v>66</v>
      </c>
      <c r="Q79" s="916" t="str">
        <f>IF('8c - MSA Attribute example'!C79="","",IF('8c - MSA Attribute example'!C79='8c - MSA Attribute example'!$C$8,'8c - MSA Attribute example'!$B$8,'8c - MSA Attribute example'!$B$9))</f>
        <v/>
      </c>
      <c r="R79" s="915" t="str">
        <f>IF('8c - MSA Attribute example'!D79="","",IF('8c - MSA Attribute example'!D79='8c - MSA Attribute example'!$C$8,'8c - MSA Attribute example'!$B$8,'8c - MSA Attribute example'!$B$9))</f>
        <v/>
      </c>
      <c r="S79" s="913" t="str">
        <f>IF('8c - MSA Attribute example'!E79="","",IF('8c - MSA Attribute example'!E79='8c - MSA Attribute example'!$C$8,'8c - MSA Attribute example'!$B$8,'8c - MSA Attribute example'!$B$9))</f>
        <v/>
      </c>
      <c r="T79" s="915" t="str">
        <f t="shared" si="24"/>
        <v/>
      </c>
      <c r="U79" s="913" t="str">
        <f>IF('8c - MSA Attribute example'!$C79="","",IF(AK79="TRUE",1,0))</f>
        <v/>
      </c>
      <c r="V79" s="915" t="str">
        <f>IF('8c - MSA Attribute example'!H79="","",IF('8c - MSA Attribute example'!G79='8c - MSA Attribute example'!$C$8,'8c - MSA Attribute example'!$B$8,'8c - MSA Attribute example'!$B$9))</f>
        <v/>
      </c>
      <c r="W79" s="913" t="str">
        <f>IF('8c - MSA Attribute example'!G79="","",IF('8c - MSA Attribute example'!H79='8c - MSA Attribute example'!$C$8,'8c - MSA Attribute example'!$B$8,'8c - MSA Attribute example'!$B$9))</f>
        <v/>
      </c>
      <c r="X79" s="915" t="str">
        <f t="shared" si="25"/>
        <v/>
      </c>
      <c r="Y79" s="913" t="str">
        <f>IF('8c - MSA Attribute example'!$C79="","",IF(AL79="TRUE",1,0))</f>
        <v/>
      </c>
      <c r="Z79" s="915" t="str">
        <f>IF('8c - MSA Attribute example'!K79="","",IF('8c - MSA Attribute example'!J79='8c - MSA Attribute example'!$C$8,'8c - MSA Attribute example'!$B$8,'8c - MSA Attribute example'!$B$9))</f>
        <v/>
      </c>
      <c r="AA79" s="915" t="str">
        <f>IF('8c - MSA Attribute example'!J79="","",IF('8c - MSA Attribute example'!K79='8c - MSA Attribute example'!$C$8,'8c - MSA Attribute example'!$B$8,'8c - MSA Attribute example'!$B$9))</f>
        <v/>
      </c>
      <c r="AB79" s="915" t="str">
        <f t="shared" si="26"/>
        <v/>
      </c>
      <c r="AC79" s="913" t="str">
        <f>IF('8c - MSA Attribute example'!$C79="","",IF(AM79="TRUE",1,0))</f>
        <v/>
      </c>
      <c r="AD79" s="912" t="str">
        <f>IF('8c - MSA Attribute example'!G79="","",IF(Z79="",AG79,AH79))</f>
        <v/>
      </c>
      <c r="AE79" s="912" t="str">
        <f>IF('8c - MSA Attribute example'!G79="","",IF(Z79="",AI79,AJ79))</f>
        <v/>
      </c>
      <c r="AF79" s="884"/>
      <c r="AG79" s="910" t="str">
        <f>IF('8c - MSA Attribute example'!G79="","",IF($R79+$S79+$V79+$W79=4,"TRUE",IF($R79+$S79+$V79+$W79=8,"TRUE","FALSE")))</f>
        <v/>
      </c>
      <c r="AH79" s="910" t="str">
        <f>IF('8c - MSA Attribute example'!J79="","",IF($R79+$S79+$V79+$W79+$Z79+$AA79=6,"TRUE",IF($R79+$S79+$V79+$W79+$Z79+$AA79=12,"TRUE","FALSE")))</f>
        <v/>
      </c>
      <c r="AI79" s="910" t="str">
        <f>IF('8c - MSA Attribute example'!G79="","",IF($R79+$S79+$V79+$W79+$Q79=5,"TRUE",IF($R79+$S79+$V79+$W79+$Q79=10,"TRUE","FALSE")))</f>
        <v/>
      </c>
      <c r="AJ79" s="910" t="str">
        <f>IF('8c - MSA Attribute example'!J79="","",IF($R79+$S79+$V79+$W79+$Z79+$AA79+$Q79=7,"TRUE",IF($R79+$S79+$V79+$W79+$Z79+$AA79+$Q79=14,"TRUE","FALSE")))</f>
        <v/>
      </c>
      <c r="AK79" s="909" t="str">
        <f>IF('8c - MSA Attribute example'!C79="","",IF('8c - MSA Attribute example'!Q79+'8c - MSA Attribute example'!R79+'8c - MSA Attribute example'!S79=3, "TRUE",IF('8c - MSA Attribute example'!Q79+'8c - MSA Attribute example'!R79+'8c - MSA Attribute example'!S79=6,"TRUE","FALSE")))</f>
        <v/>
      </c>
      <c r="AL79" s="909" t="str">
        <f>IF('8c - MSA Attribute example'!$C79="","",IF($Q79+V79+W79=3, "TRUE",IF($Q79+V79+W79=6,"TRUE","FALSE")))</f>
        <v/>
      </c>
      <c r="AM79" s="908" t="str">
        <f>IF('8c - MSA Attribute example'!J79="","",IF('8c - MSA Attribute example'!$C79="","",IF($Q79+Z79+AA79=3, "TRUE",IF($Q79+Z79+AA79=6,"TRUE","FALSE"))))</f>
        <v/>
      </c>
      <c r="AN79" s="907" t="str">
        <f t="shared" si="27"/>
        <v/>
      </c>
      <c r="AO79" s="907" t="str">
        <f t="shared" si="28"/>
        <v/>
      </c>
      <c r="AP79" s="907" t="str">
        <f t="shared" si="29"/>
        <v/>
      </c>
      <c r="AQ79" s="907" t="str">
        <f t="shared" si="30"/>
        <v/>
      </c>
      <c r="AR79" s="907" t="str">
        <f t="shared" si="31"/>
        <v/>
      </c>
      <c r="AS79" s="907" t="str">
        <f t="shared" ref="AS79:AS113" si="35">IF(Q79&lt;&gt;"",IF(V79&lt;&gt;W79,1,0),"")</f>
        <v/>
      </c>
      <c r="AT79" s="907" t="str">
        <f t="shared" si="32"/>
        <v/>
      </c>
      <c r="AU79" s="907" t="str">
        <f t="shared" si="33"/>
        <v/>
      </c>
      <c r="AV79" s="907" t="str">
        <f t="shared" si="34"/>
        <v/>
      </c>
    </row>
    <row r="80" spans="2:48" s="930" customFormat="1" ht="15.5">
      <c r="B80" s="929">
        <v>67</v>
      </c>
      <c r="C80" s="924"/>
      <c r="D80" s="923"/>
      <c r="E80" s="920"/>
      <c r="F80" s="933"/>
      <c r="G80" s="921"/>
      <c r="H80" s="920"/>
      <c r="I80" s="933"/>
      <c r="J80" s="921"/>
      <c r="K80" s="920"/>
      <c r="L80" s="927" t="str">
        <f>IF(D80="","",IF('8c - MSA Attribute example'!AD80="TRUE","Y","N"))</f>
        <v/>
      </c>
      <c r="M80" s="926" t="str">
        <f>IF(E80="","",IF('8c - MSA Attribute example'!AE80="TRUE","Y","N"))</f>
        <v/>
      </c>
      <c r="P80" s="917">
        <v>67</v>
      </c>
      <c r="Q80" s="916" t="str">
        <f>IF('8c - MSA Attribute example'!C80="","",IF('8c - MSA Attribute example'!C80='8c - MSA Attribute example'!$C$8,'8c - MSA Attribute example'!$B$8,'8c - MSA Attribute example'!$B$9))</f>
        <v/>
      </c>
      <c r="R80" s="915" t="str">
        <f>IF('8c - MSA Attribute example'!D80="","",IF('8c - MSA Attribute example'!D80='8c - MSA Attribute example'!$C$8,'8c - MSA Attribute example'!$B$8,'8c - MSA Attribute example'!$B$9))</f>
        <v/>
      </c>
      <c r="S80" s="913" t="str">
        <f>IF('8c - MSA Attribute example'!E80="","",IF('8c - MSA Attribute example'!E80='8c - MSA Attribute example'!$C$8,'8c - MSA Attribute example'!$B$8,'8c - MSA Attribute example'!$B$9))</f>
        <v/>
      </c>
      <c r="T80" s="915" t="str">
        <f t="shared" si="24"/>
        <v/>
      </c>
      <c r="U80" s="913" t="str">
        <f>IF('8c - MSA Attribute example'!$C80="","",IF(AK80="TRUE",1,0))</f>
        <v/>
      </c>
      <c r="V80" s="915" t="str">
        <f>IF('8c - MSA Attribute example'!H80="","",IF('8c - MSA Attribute example'!G80='8c - MSA Attribute example'!$C$8,'8c - MSA Attribute example'!$B$8,'8c - MSA Attribute example'!$B$9))</f>
        <v/>
      </c>
      <c r="W80" s="913" t="str">
        <f>IF('8c - MSA Attribute example'!G80="","",IF('8c - MSA Attribute example'!H80='8c - MSA Attribute example'!$C$8,'8c - MSA Attribute example'!$B$8,'8c - MSA Attribute example'!$B$9))</f>
        <v/>
      </c>
      <c r="X80" s="915" t="str">
        <f t="shared" si="25"/>
        <v/>
      </c>
      <c r="Y80" s="913" t="str">
        <f>IF('8c - MSA Attribute example'!$C80="","",IF(AL80="TRUE",1,0))</f>
        <v/>
      </c>
      <c r="Z80" s="915" t="str">
        <f>IF('8c - MSA Attribute example'!K80="","",IF('8c - MSA Attribute example'!J80='8c - MSA Attribute example'!$C$8,'8c - MSA Attribute example'!$B$8,'8c - MSA Attribute example'!$B$9))</f>
        <v/>
      </c>
      <c r="AA80" s="915" t="str">
        <f>IF('8c - MSA Attribute example'!J80="","",IF('8c - MSA Attribute example'!K80='8c - MSA Attribute example'!$C$8,'8c - MSA Attribute example'!$B$8,'8c - MSA Attribute example'!$B$9))</f>
        <v/>
      </c>
      <c r="AB80" s="915" t="str">
        <f t="shared" si="26"/>
        <v/>
      </c>
      <c r="AC80" s="913" t="str">
        <f>IF('8c - MSA Attribute example'!$C80="","",IF(AM80="TRUE",1,0))</f>
        <v/>
      </c>
      <c r="AD80" s="912" t="str">
        <f>IF('8c - MSA Attribute example'!G80="","",IF(Z80="",AG80,AH80))</f>
        <v/>
      </c>
      <c r="AE80" s="912" t="str">
        <f>IF('8c - MSA Attribute example'!G80="","",IF(Z80="",AI80,AJ80))</f>
        <v/>
      </c>
      <c r="AF80" s="884"/>
      <c r="AG80" s="910" t="str">
        <f>IF('8c - MSA Attribute example'!G80="","",IF($R80+$S80+$V80+$W80=4,"TRUE",IF($R80+$S80+$V80+$W80=8,"TRUE","FALSE")))</f>
        <v/>
      </c>
      <c r="AH80" s="910" t="str">
        <f>IF('8c - MSA Attribute example'!J80="","",IF($R80+$S80+$V80+$W80+$Z80+$AA80=6,"TRUE",IF($R80+$S80+$V80+$W80+$Z80+$AA80=12,"TRUE","FALSE")))</f>
        <v/>
      </c>
      <c r="AI80" s="910" t="str">
        <f>IF('8c - MSA Attribute example'!G80="","",IF($R80+$S80+$V80+$W80+$Q80=5,"TRUE",IF($R80+$S80+$V80+$W80+$Q80=10,"TRUE","FALSE")))</f>
        <v/>
      </c>
      <c r="AJ80" s="910" t="str">
        <f>IF('8c - MSA Attribute example'!J80="","",IF($R80+$S80+$V80+$W80+$Z80+$AA80+$Q80=7,"TRUE",IF($R80+$S80+$V80+$W80+$Z80+$AA80+$Q80=14,"TRUE","FALSE")))</f>
        <v/>
      </c>
      <c r="AK80" s="909" t="str">
        <f>IF('8c - MSA Attribute example'!C80="","",IF('8c - MSA Attribute example'!Q80+'8c - MSA Attribute example'!R80+'8c - MSA Attribute example'!S80=3, "TRUE",IF('8c - MSA Attribute example'!Q80+'8c - MSA Attribute example'!R80+'8c - MSA Attribute example'!S80=6,"TRUE","FALSE")))</f>
        <v/>
      </c>
      <c r="AL80" s="909" t="str">
        <f>IF('8c - MSA Attribute example'!$C80="","",IF($Q80+V80+W80=3, "TRUE",IF($Q80+V80+W80=6,"TRUE","FALSE")))</f>
        <v/>
      </c>
      <c r="AM80" s="908" t="str">
        <f>IF('8c - MSA Attribute example'!J80="","",IF('8c - MSA Attribute example'!$C80="","",IF($Q80+Z80+AA80=3, "TRUE",IF($Q80+Z80+AA80=6,"TRUE","FALSE"))))</f>
        <v/>
      </c>
      <c r="AN80" s="907" t="str">
        <f t="shared" si="27"/>
        <v/>
      </c>
      <c r="AO80" s="907" t="str">
        <f t="shared" si="28"/>
        <v/>
      </c>
      <c r="AP80" s="907" t="str">
        <f t="shared" si="29"/>
        <v/>
      </c>
      <c r="AQ80" s="907" t="str">
        <f t="shared" si="30"/>
        <v/>
      </c>
      <c r="AR80" s="907" t="str">
        <f t="shared" si="31"/>
        <v/>
      </c>
      <c r="AS80" s="907" t="str">
        <f t="shared" si="35"/>
        <v/>
      </c>
      <c r="AT80" s="907" t="str">
        <f t="shared" si="32"/>
        <v/>
      </c>
      <c r="AU80" s="907" t="str">
        <f t="shared" si="33"/>
        <v/>
      </c>
      <c r="AV80" s="907" t="str">
        <f t="shared" si="34"/>
        <v/>
      </c>
    </row>
    <row r="81" spans="2:48" s="930" customFormat="1" ht="15.5">
      <c r="B81" s="929">
        <v>68</v>
      </c>
      <c r="C81" s="924"/>
      <c r="D81" s="923"/>
      <c r="E81" s="920"/>
      <c r="F81" s="933"/>
      <c r="G81" s="921"/>
      <c r="H81" s="920"/>
      <c r="I81" s="933"/>
      <c r="J81" s="921"/>
      <c r="K81" s="920"/>
      <c r="L81" s="927" t="str">
        <f>IF(D81="","",IF('8c - MSA Attribute example'!AD81="TRUE","Y","N"))</f>
        <v/>
      </c>
      <c r="M81" s="926" t="str">
        <f>IF(E81="","",IF('8c - MSA Attribute example'!AE81="TRUE","Y","N"))</f>
        <v/>
      </c>
      <c r="P81" s="917">
        <v>68</v>
      </c>
      <c r="Q81" s="916" t="str">
        <f>IF('8c - MSA Attribute example'!C81="","",IF('8c - MSA Attribute example'!C81='8c - MSA Attribute example'!$C$8,'8c - MSA Attribute example'!$B$8,'8c - MSA Attribute example'!$B$9))</f>
        <v/>
      </c>
      <c r="R81" s="915" t="str">
        <f>IF('8c - MSA Attribute example'!D81="","",IF('8c - MSA Attribute example'!D81='8c - MSA Attribute example'!$C$8,'8c - MSA Attribute example'!$B$8,'8c - MSA Attribute example'!$B$9))</f>
        <v/>
      </c>
      <c r="S81" s="913" t="str">
        <f>IF('8c - MSA Attribute example'!E81="","",IF('8c - MSA Attribute example'!E81='8c - MSA Attribute example'!$C$8,'8c - MSA Attribute example'!$B$8,'8c - MSA Attribute example'!$B$9))</f>
        <v/>
      </c>
      <c r="T81" s="915" t="str">
        <f t="shared" si="24"/>
        <v/>
      </c>
      <c r="U81" s="913" t="str">
        <f>IF('8c - MSA Attribute example'!$C81="","",IF(AK81="TRUE",1,0))</f>
        <v/>
      </c>
      <c r="V81" s="915" t="str">
        <f>IF('8c - MSA Attribute example'!H81="","",IF('8c - MSA Attribute example'!G81='8c - MSA Attribute example'!$C$8,'8c - MSA Attribute example'!$B$8,'8c - MSA Attribute example'!$B$9))</f>
        <v/>
      </c>
      <c r="W81" s="913" t="str">
        <f>IF('8c - MSA Attribute example'!G81="","",IF('8c - MSA Attribute example'!H81='8c - MSA Attribute example'!$C$8,'8c - MSA Attribute example'!$B$8,'8c - MSA Attribute example'!$B$9))</f>
        <v/>
      </c>
      <c r="X81" s="915" t="str">
        <f t="shared" si="25"/>
        <v/>
      </c>
      <c r="Y81" s="913" t="str">
        <f>IF('8c - MSA Attribute example'!$C81="","",IF(AL81="TRUE",1,0))</f>
        <v/>
      </c>
      <c r="Z81" s="915" t="str">
        <f>IF('8c - MSA Attribute example'!K81="","",IF('8c - MSA Attribute example'!J81='8c - MSA Attribute example'!$C$8,'8c - MSA Attribute example'!$B$8,'8c - MSA Attribute example'!$B$9))</f>
        <v/>
      </c>
      <c r="AA81" s="915" t="str">
        <f>IF('8c - MSA Attribute example'!J81="","",IF('8c - MSA Attribute example'!K81='8c - MSA Attribute example'!$C$8,'8c - MSA Attribute example'!$B$8,'8c - MSA Attribute example'!$B$9))</f>
        <v/>
      </c>
      <c r="AB81" s="915" t="str">
        <f t="shared" si="26"/>
        <v/>
      </c>
      <c r="AC81" s="913" t="str">
        <f>IF('8c - MSA Attribute example'!$C81="","",IF(AM81="TRUE",1,0))</f>
        <v/>
      </c>
      <c r="AD81" s="912" t="str">
        <f>IF('8c - MSA Attribute example'!G81="","",IF(Z81="",AG81,AH81))</f>
        <v/>
      </c>
      <c r="AE81" s="912" t="str">
        <f>IF('8c - MSA Attribute example'!G81="","",IF(Z81="",AI81,AJ81))</f>
        <v/>
      </c>
      <c r="AF81" s="884"/>
      <c r="AG81" s="910" t="str">
        <f>IF('8c - MSA Attribute example'!G81="","",IF($R81+$S81+$V81+$W81=4,"TRUE",IF($R81+$S81+$V81+$W81=8,"TRUE","FALSE")))</f>
        <v/>
      </c>
      <c r="AH81" s="910" t="str">
        <f>IF('8c - MSA Attribute example'!J81="","",IF($R81+$S81+$V81+$W81+$Z81+$AA81=6,"TRUE",IF($R81+$S81+$V81+$W81+$Z81+$AA81=12,"TRUE","FALSE")))</f>
        <v/>
      </c>
      <c r="AI81" s="910" t="str">
        <f>IF('8c - MSA Attribute example'!G81="","",IF($R81+$S81+$V81+$W81+$Q81=5,"TRUE",IF($R81+$S81+$V81+$W81+$Q81=10,"TRUE","FALSE")))</f>
        <v/>
      </c>
      <c r="AJ81" s="910" t="str">
        <f>IF('8c - MSA Attribute example'!J81="","",IF($R81+$S81+$V81+$W81+$Z81+$AA81+$Q81=7,"TRUE",IF($R81+$S81+$V81+$W81+$Z81+$AA81+$Q81=14,"TRUE","FALSE")))</f>
        <v/>
      </c>
      <c r="AK81" s="909" t="str">
        <f>IF('8c - MSA Attribute example'!C81="","",IF('8c - MSA Attribute example'!Q81+'8c - MSA Attribute example'!R81+'8c - MSA Attribute example'!S81=3, "TRUE",IF('8c - MSA Attribute example'!Q81+'8c - MSA Attribute example'!R81+'8c - MSA Attribute example'!S81=6,"TRUE","FALSE")))</f>
        <v/>
      </c>
      <c r="AL81" s="909" t="str">
        <f>IF('8c - MSA Attribute example'!$C81="","",IF($Q81+V81+W81=3, "TRUE",IF($Q81+V81+W81=6,"TRUE","FALSE")))</f>
        <v/>
      </c>
      <c r="AM81" s="908" t="str">
        <f>IF('8c - MSA Attribute example'!J81="","",IF('8c - MSA Attribute example'!$C81="","",IF($Q81+Z81+AA81=3, "TRUE",IF($Q81+Z81+AA81=6,"TRUE","FALSE"))))</f>
        <v/>
      </c>
      <c r="AN81" s="907" t="str">
        <f t="shared" si="27"/>
        <v/>
      </c>
      <c r="AO81" s="907" t="str">
        <f t="shared" si="28"/>
        <v/>
      </c>
      <c r="AP81" s="907" t="str">
        <f t="shared" si="29"/>
        <v/>
      </c>
      <c r="AQ81" s="907" t="str">
        <f t="shared" si="30"/>
        <v/>
      </c>
      <c r="AR81" s="907" t="str">
        <f t="shared" si="31"/>
        <v/>
      </c>
      <c r="AS81" s="907" t="str">
        <f t="shared" si="35"/>
        <v/>
      </c>
      <c r="AT81" s="907" t="str">
        <f t="shared" si="32"/>
        <v/>
      </c>
      <c r="AU81" s="907" t="str">
        <f t="shared" si="33"/>
        <v/>
      </c>
      <c r="AV81" s="907" t="str">
        <f t="shared" si="34"/>
        <v/>
      </c>
    </row>
    <row r="82" spans="2:48" s="930" customFormat="1" ht="15.5">
      <c r="B82" s="929">
        <v>69</v>
      </c>
      <c r="C82" s="924"/>
      <c r="D82" s="923"/>
      <c r="E82" s="920"/>
      <c r="F82" s="933"/>
      <c r="G82" s="921"/>
      <c r="H82" s="920"/>
      <c r="I82" s="933"/>
      <c r="J82" s="921"/>
      <c r="K82" s="920"/>
      <c r="L82" s="927" t="str">
        <f>IF(D82="","",IF('8c - MSA Attribute example'!AD82="TRUE","Y","N"))</f>
        <v/>
      </c>
      <c r="M82" s="926" t="str">
        <f>IF(E82="","",IF('8c - MSA Attribute example'!AE82="TRUE","Y","N"))</f>
        <v/>
      </c>
      <c r="P82" s="917">
        <v>69</v>
      </c>
      <c r="Q82" s="916" t="str">
        <f>IF('8c - MSA Attribute example'!C82="","",IF('8c - MSA Attribute example'!C82='8c - MSA Attribute example'!$C$8,'8c - MSA Attribute example'!$B$8,'8c - MSA Attribute example'!$B$9))</f>
        <v/>
      </c>
      <c r="R82" s="915" t="str">
        <f>IF('8c - MSA Attribute example'!D82="","",IF('8c - MSA Attribute example'!D82='8c - MSA Attribute example'!$C$8,'8c - MSA Attribute example'!$B$8,'8c - MSA Attribute example'!$B$9))</f>
        <v/>
      </c>
      <c r="S82" s="913" t="str">
        <f>IF('8c - MSA Attribute example'!E82="","",IF('8c - MSA Attribute example'!E82='8c - MSA Attribute example'!$C$8,'8c - MSA Attribute example'!$B$8,'8c - MSA Attribute example'!$B$9))</f>
        <v/>
      </c>
      <c r="T82" s="915" t="str">
        <f t="shared" si="24"/>
        <v/>
      </c>
      <c r="U82" s="913" t="str">
        <f>IF('8c - MSA Attribute example'!$C82="","",IF(AK82="TRUE",1,0))</f>
        <v/>
      </c>
      <c r="V82" s="915" t="str">
        <f>IF('8c - MSA Attribute example'!H82="","",IF('8c - MSA Attribute example'!G82='8c - MSA Attribute example'!$C$8,'8c - MSA Attribute example'!$B$8,'8c - MSA Attribute example'!$B$9))</f>
        <v/>
      </c>
      <c r="W82" s="913" t="str">
        <f>IF('8c - MSA Attribute example'!G82="","",IF('8c - MSA Attribute example'!H82='8c - MSA Attribute example'!$C$8,'8c - MSA Attribute example'!$B$8,'8c - MSA Attribute example'!$B$9))</f>
        <v/>
      </c>
      <c r="X82" s="915" t="str">
        <f t="shared" si="25"/>
        <v/>
      </c>
      <c r="Y82" s="913" t="str">
        <f>IF('8c - MSA Attribute example'!$C82="","",IF(AL82="TRUE",1,0))</f>
        <v/>
      </c>
      <c r="Z82" s="915" t="str">
        <f>IF('8c - MSA Attribute example'!K82="","",IF('8c - MSA Attribute example'!J82='8c - MSA Attribute example'!$C$8,'8c - MSA Attribute example'!$B$8,'8c - MSA Attribute example'!$B$9))</f>
        <v/>
      </c>
      <c r="AA82" s="915" t="str">
        <f>IF('8c - MSA Attribute example'!J82="","",IF('8c - MSA Attribute example'!K82='8c - MSA Attribute example'!$C$8,'8c - MSA Attribute example'!$B$8,'8c - MSA Attribute example'!$B$9))</f>
        <v/>
      </c>
      <c r="AB82" s="915" t="str">
        <f t="shared" si="26"/>
        <v/>
      </c>
      <c r="AC82" s="913" t="str">
        <f>IF('8c - MSA Attribute example'!$C82="","",IF(AM82="TRUE",1,0))</f>
        <v/>
      </c>
      <c r="AD82" s="912" t="str">
        <f>IF('8c - MSA Attribute example'!G82="","",IF(Z82="",AG82,AH82))</f>
        <v/>
      </c>
      <c r="AE82" s="912" t="str">
        <f>IF('8c - MSA Attribute example'!G82="","",IF(Z82="",AI82,AJ82))</f>
        <v/>
      </c>
      <c r="AF82" s="884"/>
      <c r="AG82" s="910" t="str">
        <f>IF('8c - MSA Attribute example'!G82="","",IF($R82+$S82+$V82+$W82=4,"TRUE",IF($R82+$S82+$V82+$W82=8,"TRUE","FALSE")))</f>
        <v/>
      </c>
      <c r="AH82" s="910" t="str">
        <f>IF('8c - MSA Attribute example'!J82="","",IF($R82+$S82+$V82+$W82+$Z82+$AA82=6,"TRUE",IF($R82+$S82+$V82+$W82+$Z82+$AA82=12,"TRUE","FALSE")))</f>
        <v/>
      </c>
      <c r="AI82" s="910" t="str">
        <f>IF('8c - MSA Attribute example'!G82="","",IF($R82+$S82+$V82+$W82+$Q82=5,"TRUE",IF($R82+$S82+$V82+$W82+$Q82=10,"TRUE","FALSE")))</f>
        <v/>
      </c>
      <c r="AJ82" s="910" t="str">
        <f>IF('8c - MSA Attribute example'!J82="","",IF($R82+$S82+$V82+$W82+$Z82+$AA82+$Q82=7,"TRUE",IF($R82+$S82+$V82+$W82+$Z82+$AA82+$Q82=14,"TRUE","FALSE")))</f>
        <v/>
      </c>
      <c r="AK82" s="909" t="str">
        <f>IF('8c - MSA Attribute example'!C82="","",IF('8c - MSA Attribute example'!Q82+'8c - MSA Attribute example'!R82+'8c - MSA Attribute example'!S82=3, "TRUE",IF('8c - MSA Attribute example'!Q82+'8c - MSA Attribute example'!R82+'8c - MSA Attribute example'!S82=6,"TRUE","FALSE")))</f>
        <v/>
      </c>
      <c r="AL82" s="909" t="str">
        <f>IF('8c - MSA Attribute example'!$C82="","",IF($Q82+V82+W82=3, "TRUE",IF($Q82+V82+W82=6,"TRUE","FALSE")))</f>
        <v/>
      </c>
      <c r="AM82" s="908" t="str">
        <f>IF('8c - MSA Attribute example'!J82="","",IF('8c - MSA Attribute example'!$C82="","",IF($Q82+Z82+AA82=3, "TRUE",IF($Q82+Z82+AA82=6,"TRUE","FALSE"))))</f>
        <v/>
      </c>
      <c r="AN82" s="907" t="str">
        <f t="shared" si="27"/>
        <v/>
      </c>
      <c r="AO82" s="907" t="str">
        <f t="shared" si="28"/>
        <v/>
      </c>
      <c r="AP82" s="907" t="str">
        <f t="shared" si="29"/>
        <v/>
      </c>
      <c r="AQ82" s="907" t="str">
        <f t="shared" si="30"/>
        <v/>
      </c>
      <c r="AR82" s="907" t="str">
        <f t="shared" si="31"/>
        <v/>
      </c>
      <c r="AS82" s="907" t="str">
        <f t="shared" si="35"/>
        <v/>
      </c>
      <c r="AT82" s="907" t="str">
        <f t="shared" si="32"/>
        <v/>
      </c>
      <c r="AU82" s="907" t="str">
        <f t="shared" si="33"/>
        <v/>
      </c>
      <c r="AV82" s="907" t="str">
        <f t="shared" si="34"/>
        <v/>
      </c>
    </row>
    <row r="83" spans="2:48" s="930" customFormat="1" ht="15.5">
      <c r="B83" s="929">
        <v>70</v>
      </c>
      <c r="C83" s="924"/>
      <c r="D83" s="923"/>
      <c r="E83" s="920"/>
      <c r="F83" s="933"/>
      <c r="G83" s="921"/>
      <c r="H83" s="920"/>
      <c r="I83" s="933"/>
      <c r="J83" s="921"/>
      <c r="K83" s="920"/>
      <c r="L83" s="927" t="str">
        <f>IF(D83="","",IF('8c - MSA Attribute example'!AD83="TRUE","Y","N"))</f>
        <v/>
      </c>
      <c r="M83" s="926" t="str">
        <f>IF(E83="","",IF('8c - MSA Attribute example'!AE83="TRUE","Y","N"))</f>
        <v/>
      </c>
      <c r="P83" s="917">
        <v>70</v>
      </c>
      <c r="Q83" s="916" t="str">
        <f>IF('8c - MSA Attribute example'!C83="","",IF('8c - MSA Attribute example'!C83='8c - MSA Attribute example'!$C$8,'8c - MSA Attribute example'!$B$8,'8c - MSA Attribute example'!$B$9))</f>
        <v/>
      </c>
      <c r="R83" s="915" t="str">
        <f>IF('8c - MSA Attribute example'!D83="","",IF('8c - MSA Attribute example'!D83='8c - MSA Attribute example'!$C$8,'8c - MSA Attribute example'!$B$8,'8c - MSA Attribute example'!$B$9))</f>
        <v/>
      </c>
      <c r="S83" s="913" t="str">
        <f>IF('8c - MSA Attribute example'!E83="","",IF('8c - MSA Attribute example'!E83='8c - MSA Attribute example'!$C$8,'8c - MSA Attribute example'!$B$8,'8c - MSA Attribute example'!$B$9))</f>
        <v/>
      </c>
      <c r="T83" s="915" t="str">
        <f t="shared" si="24"/>
        <v/>
      </c>
      <c r="U83" s="913" t="str">
        <f>IF('8c - MSA Attribute example'!$C83="","",IF(AK83="TRUE",1,0))</f>
        <v/>
      </c>
      <c r="V83" s="915" t="str">
        <f>IF('8c - MSA Attribute example'!H83="","",IF('8c - MSA Attribute example'!G83='8c - MSA Attribute example'!$C$8,'8c - MSA Attribute example'!$B$8,'8c - MSA Attribute example'!$B$9))</f>
        <v/>
      </c>
      <c r="W83" s="913" t="str">
        <f>IF('8c - MSA Attribute example'!G83="","",IF('8c - MSA Attribute example'!H83='8c - MSA Attribute example'!$C$8,'8c - MSA Attribute example'!$B$8,'8c - MSA Attribute example'!$B$9))</f>
        <v/>
      </c>
      <c r="X83" s="915" t="str">
        <f t="shared" si="25"/>
        <v/>
      </c>
      <c r="Y83" s="913" t="str">
        <f>IF('8c - MSA Attribute example'!$C83="","",IF(AL83="TRUE",1,0))</f>
        <v/>
      </c>
      <c r="Z83" s="915" t="str">
        <f>IF('8c - MSA Attribute example'!K83="","",IF('8c - MSA Attribute example'!J83='8c - MSA Attribute example'!$C$8,'8c - MSA Attribute example'!$B$8,'8c - MSA Attribute example'!$B$9))</f>
        <v/>
      </c>
      <c r="AA83" s="915" t="str">
        <f>IF('8c - MSA Attribute example'!J83="","",IF('8c - MSA Attribute example'!K83='8c - MSA Attribute example'!$C$8,'8c - MSA Attribute example'!$B$8,'8c - MSA Attribute example'!$B$9))</f>
        <v/>
      </c>
      <c r="AB83" s="915" t="str">
        <f t="shared" si="26"/>
        <v/>
      </c>
      <c r="AC83" s="913" t="str">
        <f>IF('8c - MSA Attribute example'!$C83="","",IF(AM83="TRUE",1,0))</f>
        <v/>
      </c>
      <c r="AD83" s="912" t="str">
        <f>IF('8c - MSA Attribute example'!G83="","",IF(Z83="",AG83,AH83))</f>
        <v/>
      </c>
      <c r="AE83" s="912" t="str">
        <f>IF('8c - MSA Attribute example'!G83="","",IF(Z83="",AI83,AJ83))</f>
        <v/>
      </c>
      <c r="AF83" s="884"/>
      <c r="AG83" s="910" t="str">
        <f>IF('8c - MSA Attribute example'!G83="","",IF($R83+$S83+$V83+$W83=4,"TRUE",IF($R83+$S83+$V83+$W83=8,"TRUE","FALSE")))</f>
        <v/>
      </c>
      <c r="AH83" s="910" t="str">
        <f>IF('8c - MSA Attribute example'!J83="","",IF($R83+$S83+$V83+$W83+$Z83+$AA83=6,"TRUE",IF($R83+$S83+$V83+$W83+$Z83+$AA83=12,"TRUE","FALSE")))</f>
        <v/>
      </c>
      <c r="AI83" s="910" t="str">
        <f>IF('8c - MSA Attribute example'!G83="","",IF($R83+$S83+$V83+$W83+$Q83=5,"TRUE",IF($R83+$S83+$V83+$W83+$Q83=10,"TRUE","FALSE")))</f>
        <v/>
      </c>
      <c r="AJ83" s="910" t="str">
        <f>IF('8c - MSA Attribute example'!J83="","",IF($R83+$S83+$V83+$W83+$Z83+$AA83+$Q83=7,"TRUE",IF($R83+$S83+$V83+$W83+$Z83+$AA83+$Q83=14,"TRUE","FALSE")))</f>
        <v/>
      </c>
      <c r="AK83" s="909" t="str">
        <f>IF('8c - MSA Attribute example'!C83="","",IF('8c - MSA Attribute example'!Q83+'8c - MSA Attribute example'!R83+'8c - MSA Attribute example'!S83=3, "TRUE",IF('8c - MSA Attribute example'!Q83+'8c - MSA Attribute example'!R83+'8c - MSA Attribute example'!S83=6,"TRUE","FALSE")))</f>
        <v/>
      </c>
      <c r="AL83" s="909" t="str">
        <f>IF('8c - MSA Attribute example'!$C83="","",IF($Q83+V83+W83=3, "TRUE",IF($Q83+V83+W83=6,"TRUE","FALSE")))</f>
        <v/>
      </c>
      <c r="AM83" s="908" t="str">
        <f>IF('8c - MSA Attribute example'!J83="","",IF('8c - MSA Attribute example'!$C83="","",IF($Q83+Z83+AA83=3, "TRUE",IF($Q83+Z83+AA83=6,"TRUE","FALSE"))))</f>
        <v/>
      </c>
      <c r="AN83" s="907" t="str">
        <f t="shared" si="27"/>
        <v/>
      </c>
      <c r="AO83" s="907" t="str">
        <f t="shared" si="28"/>
        <v/>
      </c>
      <c r="AP83" s="907" t="str">
        <f t="shared" si="29"/>
        <v/>
      </c>
      <c r="AQ83" s="907" t="str">
        <f t="shared" si="30"/>
        <v/>
      </c>
      <c r="AR83" s="907" t="str">
        <f t="shared" si="31"/>
        <v/>
      </c>
      <c r="AS83" s="907" t="str">
        <f t="shared" si="35"/>
        <v/>
      </c>
      <c r="AT83" s="907" t="str">
        <f t="shared" si="32"/>
        <v/>
      </c>
      <c r="AU83" s="907" t="str">
        <f t="shared" si="33"/>
        <v/>
      </c>
      <c r="AV83" s="907" t="str">
        <f t="shared" si="34"/>
        <v/>
      </c>
    </row>
    <row r="84" spans="2:48" s="930" customFormat="1" ht="15.5">
      <c r="B84" s="929">
        <v>71</v>
      </c>
      <c r="C84" s="924"/>
      <c r="D84" s="923"/>
      <c r="E84" s="920"/>
      <c r="F84" s="933"/>
      <c r="G84" s="921"/>
      <c r="H84" s="920"/>
      <c r="I84" s="933"/>
      <c r="J84" s="921"/>
      <c r="K84" s="920"/>
      <c r="L84" s="927" t="str">
        <f>IF(D84="","",IF('8c - MSA Attribute example'!AD84="TRUE","Y","N"))</f>
        <v/>
      </c>
      <c r="M84" s="926" t="str">
        <f>IF(E84="","",IF('8c - MSA Attribute example'!AE84="TRUE","Y","N"))</f>
        <v/>
      </c>
      <c r="P84" s="917">
        <v>71</v>
      </c>
      <c r="Q84" s="916" t="str">
        <f>IF('8c - MSA Attribute example'!C84="","",IF('8c - MSA Attribute example'!C84='8c - MSA Attribute example'!$C$8,'8c - MSA Attribute example'!$B$8,'8c - MSA Attribute example'!$B$9))</f>
        <v/>
      </c>
      <c r="R84" s="915" t="str">
        <f>IF('8c - MSA Attribute example'!D84="","",IF('8c - MSA Attribute example'!D84='8c - MSA Attribute example'!$C$8,'8c - MSA Attribute example'!$B$8,'8c - MSA Attribute example'!$B$9))</f>
        <v/>
      </c>
      <c r="S84" s="913" t="str">
        <f>IF('8c - MSA Attribute example'!E84="","",IF('8c - MSA Attribute example'!E84='8c - MSA Attribute example'!$C$8,'8c - MSA Attribute example'!$B$8,'8c - MSA Attribute example'!$B$9))</f>
        <v/>
      </c>
      <c r="T84" s="915" t="str">
        <f t="shared" si="24"/>
        <v/>
      </c>
      <c r="U84" s="913" t="str">
        <f>IF('8c - MSA Attribute example'!$C84="","",IF(AK84="TRUE",1,0))</f>
        <v/>
      </c>
      <c r="V84" s="915" t="str">
        <f>IF('8c - MSA Attribute example'!H84="","",IF('8c - MSA Attribute example'!G84='8c - MSA Attribute example'!$C$8,'8c - MSA Attribute example'!$B$8,'8c - MSA Attribute example'!$B$9))</f>
        <v/>
      </c>
      <c r="W84" s="913" t="str">
        <f>IF('8c - MSA Attribute example'!G84="","",IF('8c - MSA Attribute example'!H84='8c - MSA Attribute example'!$C$8,'8c - MSA Attribute example'!$B$8,'8c - MSA Attribute example'!$B$9))</f>
        <v/>
      </c>
      <c r="X84" s="915" t="str">
        <f t="shared" si="25"/>
        <v/>
      </c>
      <c r="Y84" s="913" t="str">
        <f>IF('8c - MSA Attribute example'!$C84="","",IF(AL84="TRUE",1,0))</f>
        <v/>
      </c>
      <c r="Z84" s="915" t="str">
        <f>IF('8c - MSA Attribute example'!K84="","",IF('8c - MSA Attribute example'!J84='8c - MSA Attribute example'!$C$8,'8c - MSA Attribute example'!$B$8,'8c - MSA Attribute example'!$B$9))</f>
        <v/>
      </c>
      <c r="AA84" s="915" t="str">
        <f>IF('8c - MSA Attribute example'!J84="","",IF('8c - MSA Attribute example'!K84='8c - MSA Attribute example'!$C$8,'8c - MSA Attribute example'!$B$8,'8c - MSA Attribute example'!$B$9))</f>
        <v/>
      </c>
      <c r="AB84" s="915" t="str">
        <f t="shared" si="26"/>
        <v/>
      </c>
      <c r="AC84" s="913" t="str">
        <f>IF('8c - MSA Attribute example'!$C84="","",IF(AM84="TRUE",1,0))</f>
        <v/>
      </c>
      <c r="AD84" s="912" t="str">
        <f>IF('8c - MSA Attribute example'!G84="","",IF(Z84="",AG84,AH84))</f>
        <v/>
      </c>
      <c r="AE84" s="912" t="str">
        <f>IF('8c - MSA Attribute example'!G84="","",IF(Z84="",AI84,AJ84))</f>
        <v/>
      </c>
      <c r="AF84" s="884"/>
      <c r="AG84" s="910" t="str">
        <f>IF('8c - MSA Attribute example'!G84="","",IF($R84+$S84+$V84+$W84=4,"TRUE",IF($R84+$S84+$V84+$W84=8,"TRUE","FALSE")))</f>
        <v/>
      </c>
      <c r="AH84" s="910" t="str">
        <f>IF('8c - MSA Attribute example'!J84="","",IF($R84+$S84+$V84+$W84+$Z84+$AA84=6,"TRUE",IF($R84+$S84+$V84+$W84+$Z84+$AA84=12,"TRUE","FALSE")))</f>
        <v/>
      </c>
      <c r="AI84" s="910" t="str">
        <f>IF('8c - MSA Attribute example'!G84="","",IF($R84+$S84+$V84+$W84+$Q84=5,"TRUE",IF($R84+$S84+$V84+$W84+$Q84=10,"TRUE","FALSE")))</f>
        <v/>
      </c>
      <c r="AJ84" s="910" t="str">
        <f>IF('8c - MSA Attribute example'!J84="","",IF($R84+$S84+$V84+$W84+$Z84+$AA84+$Q84=7,"TRUE",IF($R84+$S84+$V84+$W84+$Z84+$AA84+$Q84=14,"TRUE","FALSE")))</f>
        <v/>
      </c>
      <c r="AK84" s="909" t="str">
        <f>IF('8c - MSA Attribute example'!C84="","",IF('8c - MSA Attribute example'!Q84+'8c - MSA Attribute example'!R84+'8c - MSA Attribute example'!S84=3, "TRUE",IF('8c - MSA Attribute example'!Q84+'8c - MSA Attribute example'!R84+'8c - MSA Attribute example'!S84=6,"TRUE","FALSE")))</f>
        <v/>
      </c>
      <c r="AL84" s="909" t="str">
        <f>IF('8c - MSA Attribute example'!$C84="","",IF($Q84+V84+W84=3, "TRUE",IF($Q84+V84+W84=6,"TRUE","FALSE")))</f>
        <v/>
      </c>
      <c r="AM84" s="908" t="str">
        <f>IF('8c - MSA Attribute example'!J84="","",IF('8c - MSA Attribute example'!$C84="","",IF($Q84+Z84+AA84=3, "TRUE",IF($Q84+Z84+AA84=6,"TRUE","FALSE"))))</f>
        <v/>
      </c>
      <c r="AN84" s="907" t="str">
        <f t="shared" si="27"/>
        <v/>
      </c>
      <c r="AO84" s="907" t="str">
        <f t="shared" si="28"/>
        <v/>
      </c>
      <c r="AP84" s="907" t="str">
        <f t="shared" si="29"/>
        <v/>
      </c>
      <c r="AQ84" s="907" t="str">
        <f t="shared" si="30"/>
        <v/>
      </c>
      <c r="AR84" s="907" t="str">
        <f t="shared" si="31"/>
        <v/>
      </c>
      <c r="AS84" s="907" t="str">
        <f t="shared" si="35"/>
        <v/>
      </c>
      <c r="AT84" s="907" t="str">
        <f t="shared" si="32"/>
        <v/>
      </c>
      <c r="AU84" s="907" t="str">
        <f t="shared" si="33"/>
        <v/>
      </c>
      <c r="AV84" s="907" t="str">
        <f t="shared" si="34"/>
        <v/>
      </c>
    </row>
    <row r="85" spans="2:48" s="930" customFormat="1" ht="15.5">
      <c r="B85" s="929">
        <v>72</v>
      </c>
      <c r="C85" s="924"/>
      <c r="D85" s="923"/>
      <c r="E85" s="920"/>
      <c r="F85" s="928"/>
      <c r="G85" s="921"/>
      <c r="H85" s="920"/>
      <c r="I85" s="928"/>
      <c r="J85" s="921"/>
      <c r="K85" s="920"/>
      <c r="L85" s="927" t="str">
        <f>IF(D85="","",IF('8c - MSA Attribute example'!AD85="TRUE","Y","N"))</f>
        <v/>
      </c>
      <c r="M85" s="926" t="str">
        <f>IF(E85="","",IF('8c - MSA Attribute example'!AE85="TRUE","Y","N"))</f>
        <v/>
      </c>
      <c r="P85" s="917">
        <v>72</v>
      </c>
      <c r="Q85" s="916" t="str">
        <f>IF('8c - MSA Attribute example'!C85="","",IF('8c - MSA Attribute example'!C85='8c - MSA Attribute example'!$C$8,'8c - MSA Attribute example'!$B$8,'8c - MSA Attribute example'!$B$9))</f>
        <v/>
      </c>
      <c r="R85" s="915" t="str">
        <f>IF('8c - MSA Attribute example'!D85="","",IF('8c - MSA Attribute example'!D85='8c - MSA Attribute example'!$C$8,'8c - MSA Attribute example'!$B$8,'8c - MSA Attribute example'!$B$9))</f>
        <v/>
      </c>
      <c r="S85" s="913" t="str">
        <f>IF('8c - MSA Attribute example'!E85="","",IF('8c - MSA Attribute example'!E85='8c - MSA Attribute example'!$C$8,'8c - MSA Attribute example'!$B$8,'8c - MSA Attribute example'!$B$9))</f>
        <v/>
      </c>
      <c r="T85" s="915" t="str">
        <f t="shared" si="24"/>
        <v/>
      </c>
      <c r="U85" s="913" t="str">
        <f>IF('8c - MSA Attribute example'!$C85="","",IF(AK85="TRUE",1,0))</f>
        <v/>
      </c>
      <c r="V85" s="915" t="str">
        <f>IF('8c - MSA Attribute example'!H85="","",IF('8c - MSA Attribute example'!G85='8c - MSA Attribute example'!$C$8,'8c - MSA Attribute example'!$B$8,'8c - MSA Attribute example'!$B$9))</f>
        <v/>
      </c>
      <c r="W85" s="913" t="str">
        <f>IF('8c - MSA Attribute example'!G85="","",IF('8c - MSA Attribute example'!H85='8c - MSA Attribute example'!$C$8,'8c - MSA Attribute example'!$B$8,'8c - MSA Attribute example'!$B$9))</f>
        <v/>
      </c>
      <c r="X85" s="915" t="str">
        <f t="shared" si="25"/>
        <v/>
      </c>
      <c r="Y85" s="913" t="str">
        <f>IF('8c - MSA Attribute example'!$C85="","",IF(AL85="TRUE",1,0))</f>
        <v/>
      </c>
      <c r="Z85" s="915" t="str">
        <f>IF('8c - MSA Attribute example'!K85="","",IF('8c - MSA Attribute example'!J85='8c - MSA Attribute example'!$C$8,'8c - MSA Attribute example'!$B$8,'8c - MSA Attribute example'!$B$9))</f>
        <v/>
      </c>
      <c r="AA85" s="915" t="str">
        <f>IF('8c - MSA Attribute example'!J85="","",IF('8c - MSA Attribute example'!K85='8c - MSA Attribute example'!$C$8,'8c - MSA Attribute example'!$B$8,'8c - MSA Attribute example'!$B$9))</f>
        <v/>
      </c>
      <c r="AB85" s="915" t="str">
        <f t="shared" si="26"/>
        <v/>
      </c>
      <c r="AC85" s="913" t="str">
        <f>IF('8c - MSA Attribute example'!$C85="","",IF(AM85="TRUE",1,0))</f>
        <v/>
      </c>
      <c r="AD85" s="912" t="str">
        <f>IF('8c - MSA Attribute example'!G85="","",IF(Z85="",AG85,AH85))</f>
        <v/>
      </c>
      <c r="AE85" s="912" t="str">
        <f>IF('8c - MSA Attribute example'!G85="","",IF(Z85="",AI85,AJ85))</f>
        <v/>
      </c>
      <c r="AF85" s="884"/>
      <c r="AG85" s="910" t="str">
        <f>IF('8c - MSA Attribute example'!G85="","",IF($R85+$S85+$V85+$W85=4,"TRUE",IF($R85+$S85+$V85+$W85=8,"TRUE","FALSE")))</f>
        <v/>
      </c>
      <c r="AH85" s="910" t="str">
        <f>IF('8c - MSA Attribute example'!J85="","",IF($R85+$S85+$V85+$W85+$Z85+$AA85=6,"TRUE",IF($R85+$S85+$V85+$W85+$Z85+$AA85=12,"TRUE","FALSE")))</f>
        <v/>
      </c>
      <c r="AI85" s="910" t="str">
        <f>IF('8c - MSA Attribute example'!G85="","",IF($R85+$S85+$V85+$W85+$Q85=5,"TRUE",IF($R85+$S85+$V85+$W85+$Q85=10,"TRUE","FALSE")))</f>
        <v/>
      </c>
      <c r="AJ85" s="910" t="str">
        <f>IF('8c - MSA Attribute example'!J85="","",IF($R85+$S85+$V85+$W85+$Z85+$AA85+$Q85=7,"TRUE",IF($R85+$S85+$V85+$W85+$Z85+$AA85+$Q85=14,"TRUE","FALSE")))</f>
        <v/>
      </c>
      <c r="AK85" s="909" t="str">
        <f>IF('8c - MSA Attribute example'!C85="","",IF('8c - MSA Attribute example'!Q85+'8c - MSA Attribute example'!R85+'8c - MSA Attribute example'!S85=3, "TRUE",IF('8c - MSA Attribute example'!Q85+'8c - MSA Attribute example'!R85+'8c - MSA Attribute example'!S85=6,"TRUE","FALSE")))</f>
        <v/>
      </c>
      <c r="AL85" s="909" t="str">
        <f>IF('8c - MSA Attribute example'!$C85="","",IF($Q85+V85+W85=3, "TRUE",IF($Q85+V85+W85=6,"TRUE","FALSE")))</f>
        <v/>
      </c>
      <c r="AM85" s="908" t="str">
        <f>IF('8c - MSA Attribute example'!J85="","",IF('8c - MSA Attribute example'!$C85="","",IF($Q85+Z85+AA85=3, "TRUE",IF($Q85+Z85+AA85=6,"TRUE","FALSE"))))</f>
        <v/>
      </c>
      <c r="AN85" s="907" t="str">
        <f t="shared" si="27"/>
        <v/>
      </c>
      <c r="AO85" s="907" t="str">
        <f t="shared" si="28"/>
        <v/>
      </c>
      <c r="AP85" s="907" t="str">
        <f t="shared" si="29"/>
        <v/>
      </c>
      <c r="AQ85" s="907" t="str">
        <f t="shared" si="30"/>
        <v/>
      </c>
      <c r="AR85" s="907" t="str">
        <f t="shared" si="31"/>
        <v/>
      </c>
      <c r="AS85" s="907" t="str">
        <f t="shared" si="35"/>
        <v/>
      </c>
      <c r="AT85" s="907" t="str">
        <f t="shared" si="32"/>
        <v/>
      </c>
      <c r="AU85" s="907" t="str">
        <f t="shared" si="33"/>
        <v/>
      </c>
      <c r="AV85" s="907" t="str">
        <f t="shared" si="34"/>
        <v/>
      </c>
    </row>
    <row r="86" spans="2:48" s="930" customFormat="1" ht="15.5">
      <c r="B86" s="929">
        <v>73</v>
      </c>
      <c r="C86" s="924"/>
      <c r="D86" s="923"/>
      <c r="E86" s="920"/>
      <c r="F86" s="928"/>
      <c r="G86" s="921"/>
      <c r="H86" s="920"/>
      <c r="I86" s="928"/>
      <c r="J86" s="932"/>
      <c r="K86" s="931"/>
      <c r="L86" s="927" t="str">
        <f>IF(D86="","",IF('8c - MSA Attribute example'!AD86="TRUE","Y","N"))</f>
        <v/>
      </c>
      <c r="M86" s="926" t="str">
        <f>IF(E86="","",IF('8c - MSA Attribute example'!AE86="TRUE","Y","N"))</f>
        <v/>
      </c>
      <c r="P86" s="917">
        <v>73</v>
      </c>
      <c r="Q86" s="916" t="str">
        <f>IF('8c - MSA Attribute example'!C86="","",IF('8c - MSA Attribute example'!C86='8c - MSA Attribute example'!$C$8,'8c - MSA Attribute example'!$B$8,'8c - MSA Attribute example'!$B$9))</f>
        <v/>
      </c>
      <c r="R86" s="915" t="str">
        <f>IF('8c - MSA Attribute example'!D86="","",IF('8c - MSA Attribute example'!D86='8c - MSA Attribute example'!$C$8,'8c - MSA Attribute example'!$B$8,'8c - MSA Attribute example'!$B$9))</f>
        <v/>
      </c>
      <c r="S86" s="913" t="str">
        <f>IF('8c - MSA Attribute example'!E86="","",IF('8c - MSA Attribute example'!E86='8c - MSA Attribute example'!$C$8,'8c - MSA Attribute example'!$B$8,'8c - MSA Attribute example'!$B$9))</f>
        <v/>
      </c>
      <c r="T86" s="915" t="str">
        <f t="shared" si="24"/>
        <v/>
      </c>
      <c r="U86" s="913" t="str">
        <f>IF('8c - MSA Attribute example'!$C86="","",IF(AK86="TRUE",1,0))</f>
        <v/>
      </c>
      <c r="V86" s="915" t="str">
        <f>IF('8c - MSA Attribute example'!H86="","",IF('8c - MSA Attribute example'!G86='8c - MSA Attribute example'!$C$8,'8c - MSA Attribute example'!$B$8,'8c - MSA Attribute example'!$B$9))</f>
        <v/>
      </c>
      <c r="W86" s="913" t="str">
        <f>IF('8c - MSA Attribute example'!G86="","",IF('8c - MSA Attribute example'!H86='8c - MSA Attribute example'!$C$8,'8c - MSA Attribute example'!$B$8,'8c - MSA Attribute example'!$B$9))</f>
        <v/>
      </c>
      <c r="X86" s="915" t="str">
        <f t="shared" si="25"/>
        <v/>
      </c>
      <c r="Y86" s="913" t="str">
        <f>IF('8c - MSA Attribute example'!$C86="","",IF(AL86="TRUE",1,0))</f>
        <v/>
      </c>
      <c r="Z86" s="915" t="str">
        <f>IF('8c - MSA Attribute example'!K86="","",IF('8c - MSA Attribute example'!J86='8c - MSA Attribute example'!$C$8,'8c - MSA Attribute example'!$B$8,'8c - MSA Attribute example'!$B$9))</f>
        <v/>
      </c>
      <c r="AA86" s="915" t="str">
        <f>IF('8c - MSA Attribute example'!J86="","",IF('8c - MSA Attribute example'!K86='8c - MSA Attribute example'!$C$8,'8c - MSA Attribute example'!$B$8,'8c - MSA Attribute example'!$B$9))</f>
        <v/>
      </c>
      <c r="AB86" s="915" t="str">
        <f t="shared" si="26"/>
        <v/>
      </c>
      <c r="AC86" s="913" t="str">
        <f>IF('8c - MSA Attribute example'!$C86="","",IF(AM86="TRUE",1,0))</f>
        <v/>
      </c>
      <c r="AD86" s="912" t="str">
        <f>IF('8c - MSA Attribute example'!G86="","",IF(Z86="",AG86,AH86))</f>
        <v/>
      </c>
      <c r="AE86" s="912" t="str">
        <f>IF('8c - MSA Attribute example'!G86="","",IF(Z86="",AI86,AJ86))</f>
        <v/>
      </c>
      <c r="AF86" s="884"/>
      <c r="AG86" s="910" t="str">
        <f>IF('8c - MSA Attribute example'!G86="","",IF($R86+$S86+$V86+$W86=4,"TRUE",IF($R86+$S86+$V86+$W86=8,"TRUE","FALSE")))</f>
        <v/>
      </c>
      <c r="AH86" s="910" t="str">
        <f>IF('8c - MSA Attribute example'!J86="","",IF($R86+$S86+$V86+$W86+$Z86+$AA86=6,"TRUE",IF($R86+$S86+$V86+$W86+$Z86+$AA86=12,"TRUE","FALSE")))</f>
        <v/>
      </c>
      <c r="AI86" s="910" t="str">
        <f>IF('8c - MSA Attribute example'!G86="","",IF($R86+$S86+$V86+$W86+$Q86=5,"TRUE",IF($R86+$S86+$V86+$W86+$Q86=10,"TRUE","FALSE")))</f>
        <v/>
      </c>
      <c r="AJ86" s="910" t="str">
        <f>IF('8c - MSA Attribute example'!J86="","",IF($R86+$S86+$V86+$W86+$Z86+$AA86+$Q86=7,"TRUE",IF($R86+$S86+$V86+$W86+$Z86+$AA86+$Q86=14,"TRUE","FALSE")))</f>
        <v/>
      </c>
      <c r="AK86" s="909" t="str">
        <f>IF('8c - MSA Attribute example'!C86="","",IF('8c - MSA Attribute example'!Q86+'8c - MSA Attribute example'!R86+'8c - MSA Attribute example'!S86=3, "TRUE",IF('8c - MSA Attribute example'!Q86+'8c - MSA Attribute example'!R86+'8c - MSA Attribute example'!S86=6,"TRUE","FALSE")))</f>
        <v/>
      </c>
      <c r="AL86" s="909" t="str">
        <f>IF('8c - MSA Attribute example'!$C86="","",IF($Q86+V86+W86=3, "TRUE",IF($Q86+V86+W86=6,"TRUE","FALSE")))</f>
        <v/>
      </c>
      <c r="AM86" s="908" t="str">
        <f>IF('8c - MSA Attribute example'!J86="","",IF('8c - MSA Attribute example'!$C86="","",IF($Q86+Z86+AA86=3, "TRUE",IF($Q86+Z86+AA86=6,"TRUE","FALSE"))))</f>
        <v/>
      </c>
      <c r="AN86" s="907" t="str">
        <f t="shared" si="27"/>
        <v/>
      </c>
      <c r="AO86" s="907" t="str">
        <f t="shared" si="28"/>
        <v/>
      </c>
      <c r="AP86" s="907" t="str">
        <f t="shared" si="29"/>
        <v/>
      </c>
      <c r="AQ86" s="907" t="str">
        <f t="shared" si="30"/>
        <v/>
      </c>
      <c r="AR86" s="907" t="str">
        <f t="shared" si="31"/>
        <v/>
      </c>
      <c r="AS86" s="907" t="str">
        <f t="shared" si="35"/>
        <v/>
      </c>
      <c r="AT86" s="907" t="str">
        <f t="shared" si="32"/>
        <v/>
      </c>
      <c r="AU86" s="907" t="str">
        <f t="shared" si="33"/>
        <v/>
      </c>
      <c r="AV86" s="907" t="str">
        <f t="shared" si="34"/>
        <v/>
      </c>
    </row>
    <row r="87" spans="2:48" s="930" customFormat="1" ht="15.5">
      <c r="B87" s="929">
        <v>74</v>
      </c>
      <c r="C87" s="924"/>
      <c r="D87" s="923"/>
      <c r="E87" s="920"/>
      <c r="F87" s="928"/>
      <c r="G87" s="921"/>
      <c r="H87" s="920"/>
      <c r="I87" s="928"/>
      <c r="J87" s="921"/>
      <c r="K87" s="920"/>
      <c r="L87" s="927" t="str">
        <f>IF(D87="","",IF('8c - MSA Attribute example'!AD87="TRUE","Y","N"))</f>
        <v/>
      </c>
      <c r="M87" s="926" t="str">
        <f>IF(E87="","",IF('8c - MSA Attribute example'!AE87="TRUE","Y","N"))</f>
        <v/>
      </c>
      <c r="P87" s="917">
        <v>74</v>
      </c>
      <c r="Q87" s="916" t="str">
        <f>IF('8c - MSA Attribute example'!C87="","",IF('8c - MSA Attribute example'!C87='8c - MSA Attribute example'!$C$8,'8c - MSA Attribute example'!$B$8,'8c - MSA Attribute example'!$B$9))</f>
        <v/>
      </c>
      <c r="R87" s="915" t="str">
        <f>IF('8c - MSA Attribute example'!D87="","",IF('8c - MSA Attribute example'!D87='8c - MSA Attribute example'!$C$8,'8c - MSA Attribute example'!$B$8,'8c - MSA Attribute example'!$B$9))</f>
        <v/>
      </c>
      <c r="S87" s="913" t="str">
        <f>IF('8c - MSA Attribute example'!E87="","",IF('8c - MSA Attribute example'!E87='8c - MSA Attribute example'!$C$8,'8c - MSA Attribute example'!$B$8,'8c - MSA Attribute example'!$B$9))</f>
        <v/>
      </c>
      <c r="T87" s="915" t="str">
        <f t="shared" si="24"/>
        <v/>
      </c>
      <c r="U87" s="913" t="str">
        <f>IF('8c - MSA Attribute example'!$C87="","",IF(AK87="TRUE",1,0))</f>
        <v/>
      </c>
      <c r="V87" s="915" t="str">
        <f>IF('8c - MSA Attribute example'!H87="","",IF('8c - MSA Attribute example'!G87='8c - MSA Attribute example'!$C$8,'8c - MSA Attribute example'!$B$8,'8c - MSA Attribute example'!$B$9))</f>
        <v/>
      </c>
      <c r="W87" s="913" t="str">
        <f>IF('8c - MSA Attribute example'!G87="","",IF('8c - MSA Attribute example'!H87='8c - MSA Attribute example'!$C$8,'8c - MSA Attribute example'!$B$8,'8c - MSA Attribute example'!$B$9))</f>
        <v/>
      </c>
      <c r="X87" s="915" t="str">
        <f t="shared" si="25"/>
        <v/>
      </c>
      <c r="Y87" s="913" t="str">
        <f>IF('8c - MSA Attribute example'!$C87="","",IF(AL87="TRUE",1,0))</f>
        <v/>
      </c>
      <c r="Z87" s="915" t="str">
        <f>IF('8c - MSA Attribute example'!K87="","",IF('8c - MSA Attribute example'!J87='8c - MSA Attribute example'!$C$8,'8c - MSA Attribute example'!$B$8,'8c - MSA Attribute example'!$B$9))</f>
        <v/>
      </c>
      <c r="AA87" s="915" t="str">
        <f>IF('8c - MSA Attribute example'!J87="","",IF('8c - MSA Attribute example'!K87='8c - MSA Attribute example'!$C$8,'8c - MSA Attribute example'!$B$8,'8c - MSA Attribute example'!$B$9))</f>
        <v/>
      </c>
      <c r="AB87" s="915" t="str">
        <f t="shared" si="26"/>
        <v/>
      </c>
      <c r="AC87" s="913" t="str">
        <f>IF('8c - MSA Attribute example'!$C87="","",IF(AM87="TRUE",1,0))</f>
        <v/>
      </c>
      <c r="AD87" s="912" t="str">
        <f>IF('8c - MSA Attribute example'!G87="","",IF(Z87="",AG87,AH87))</f>
        <v/>
      </c>
      <c r="AE87" s="912" t="str">
        <f>IF('8c - MSA Attribute example'!G87="","",IF(Z87="",AI87,AJ87))</f>
        <v/>
      </c>
      <c r="AF87" s="884"/>
      <c r="AG87" s="910" t="str">
        <f>IF('8c - MSA Attribute example'!G87="","",IF($R87+$S87+$V87+$W87=4,"TRUE",IF($R87+$S87+$V87+$W87=8,"TRUE","FALSE")))</f>
        <v/>
      </c>
      <c r="AH87" s="910" t="str">
        <f>IF('8c - MSA Attribute example'!J87="","",IF($R87+$S87+$V87+$W87+$Z87+$AA87=6,"TRUE",IF($R87+$S87+$V87+$W87+$Z87+$AA87=12,"TRUE","FALSE")))</f>
        <v/>
      </c>
      <c r="AI87" s="910" t="str">
        <f>IF('8c - MSA Attribute example'!G87="","",IF($R87+$S87+$V87+$W87+$Q87=5,"TRUE",IF($R87+$S87+$V87+$W87+$Q87=10,"TRUE","FALSE")))</f>
        <v/>
      </c>
      <c r="AJ87" s="910" t="str">
        <f>IF('8c - MSA Attribute example'!J87="","",IF($R87+$S87+$V87+$W87+$Z87+$AA87+$Q87=7,"TRUE",IF($R87+$S87+$V87+$W87+$Z87+$AA87+$Q87=14,"TRUE","FALSE")))</f>
        <v/>
      </c>
      <c r="AK87" s="909" t="str">
        <f>IF('8c - MSA Attribute example'!C87="","",IF('8c - MSA Attribute example'!Q87+'8c - MSA Attribute example'!R87+'8c - MSA Attribute example'!S87=3, "TRUE",IF('8c - MSA Attribute example'!Q87+'8c - MSA Attribute example'!R87+'8c - MSA Attribute example'!S87=6,"TRUE","FALSE")))</f>
        <v/>
      </c>
      <c r="AL87" s="909" t="str">
        <f>IF('8c - MSA Attribute example'!$C87="","",IF($Q87+V87+W87=3, "TRUE",IF($Q87+V87+W87=6,"TRUE","FALSE")))</f>
        <v/>
      </c>
      <c r="AM87" s="908" t="str">
        <f>IF('8c - MSA Attribute example'!J87="","",IF('8c - MSA Attribute example'!$C87="","",IF($Q87+Z87+AA87=3, "TRUE",IF($Q87+Z87+AA87=6,"TRUE","FALSE"))))</f>
        <v/>
      </c>
      <c r="AN87" s="907" t="str">
        <f t="shared" si="27"/>
        <v/>
      </c>
      <c r="AO87" s="907" t="str">
        <f t="shared" si="28"/>
        <v/>
      </c>
      <c r="AP87" s="907" t="str">
        <f t="shared" si="29"/>
        <v/>
      </c>
      <c r="AQ87" s="907" t="str">
        <f t="shared" si="30"/>
        <v/>
      </c>
      <c r="AR87" s="907" t="str">
        <f t="shared" si="31"/>
        <v/>
      </c>
      <c r="AS87" s="907" t="str">
        <f t="shared" si="35"/>
        <v/>
      </c>
      <c r="AT87" s="907" t="str">
        <f t="shared" si="32"/>
        <v/>
      </c>
      <c r="AU87" s="907" t="str">
        <f t="shared" si="33"/>
        <v/>
      </c>
      <c r="AV87" s="907" t="str">
        <f t="shared" si="34"/>
        <v/>
      </c>
    </row>
    <row r="88" spans="2:48" s="930" customFormat="1" ht="15.5">
      <c r="B88" s="929">
        <v>75</v>
      </c>
      <c r="C88" s="924"/>
      <c r="D88" s="923"/>
      <c r="E88" s="931"/>
      <c r="F88" s="928"/>
      <c r="G88" s="932"/>
      <c r="H88" s="931"/>
      <c r="I88" s="928"/>
      <c r="J88" s="921"/>
      <c r="K88" s="920"/>
      <c r="L88" s="927" t="str">
        <f>IF(D88="","",IF('8c - MSA Attribute example'!AD88="TRUE","Y","N"))</f>
        <v/>
      </c>
      <c r="M88" s="926" t="str">
        <f>IF(E88="","",IF('8c - MSA Attribute example'!AE88="TRUE","Y","N"))</f>
        <v/>
      </c>
      <c r="P88" s="917">
        <v>75</v>
      </c>
      <c r="Q88" s="916" t="str">
        <f>IF('8c - MSA Attribute example'!C88="","",IF('8c - MSA Attribute example'!C88='8c - MSA Attribute example'!$C$8,'8c - MSA Attribute example'!$B$8,'8c - MSA Attribute example'!$B$9))</f>
        <v/>
      </c>
      <c r="R88" s="915" t="str">
        <f>IF('8c - MSA Attribute example'!D88="","",IF('8c - MSA Attribute example'!D88='8c - MSA Attribute example'!$C$8,'8c - MSA Attribute example'!$B$8,'8c - MSA Attribute example'!$B$9))</f>
        <v/>
      </c>
      <c r="S88" s="913" t="str">
        <f>IF('8c - MSA Attribute example'!E88="","",IF('8c - MSA Attribute example'!E88='8c - MSA Attribute example'!$C$8,'8c - MSA Attribute example'!$B$8,'8c - MSA Attribute example'!$B$9))</f>
        <v/>
      </c>
      <c r="T88" s="915" t="str">
        <f t="shared" si="24"/>
        <v/>
      </c>
      <c r="U88" s="913" t="str">
        <f>IF('8c - MSA Attribute example'!$C88="","",IF(AK88="TRUE",1,0))</f>
        <v/>
      </c>
      <c r="V88" s="915" t="str">
        <f>IF('8c - MSA Attribute example'!H88="","",IF('8c - MSA Attribute example'!G88='8c - MSA Attribute example'!$C$8,'8c - MSA Attribute example'!$B$8,'8c - MSA Attribute example'!$B$9))</f>
        <v/>
      </c>
      <c r="W88" s="913" t="str">
        <f>IF('8c - MSA Attribute example'!G88="","",IF('8c - MSA Attribute example'!H88='8c - MSA Attribute example'!$C$8,'8c - MSA Attribute example'!$B$8,'8c - MSA Attribute example'!$B$9))</f>
        <v/>
      </c>
      <c r="X88" s="915" t="str">
        <f t="shared" si="25"/>
        <v/>
      </c>
      <c r="Y88" s="913" t="str">
        <f>IF('8c - MSA Attribute example'!$C88="","",IF(AL88="TRUE",1,0))</f>
        <v/>
      </c>
      <c r="Z88" s="915" t="str">
        <f>IF('8c - MSA Attribute example'!K88="","",IF('8c - MSA Attribute example'!J88='8c - MSA Attribute example'!$C$8,'8c - MSA Attribute example'!$B$8,'8c - MSA Attribute example'!$B$9))</f>
        <v/>
      </c>
      <c r="AA88" s="915" t="str">
        <f>IF('8c - MSA Attribute example'!J88="","",IF('8c - MSA Attribute example'!K88='8c - MSA Attribute example'!$C$8,'8c - MSA Attribute example'!$B$8,'8c - MSA Attribute example'!$B$9))</f>
        <v/>
      </c>
      <c r="AB88" s="915" t="str">
        <f t="shared" si="26"/>
        <v/>
      </c>
      <c r="AC88" s="913" t="str">
        <f>IF('8c - MSA Attribute example'!$C88="","",IF(AM88="TRUE",1,0))</f>
        <v/>
      </c>
      <c r="AD88" s="912" t="str">
        <f>IF('8c - MSA Attribute example'!G88="","",IF(Z88="",AG88,AH88))</f>
        <v/>
      </c>
      <c r="AE88" s="912" t="str">
        <f>IF('8c - MSA Attribute example'!G88="","",IF(Z88="",AI88,AJ88))</f>
        <v/>
      </c>
      <c r="AF88" s="884"/>
      <c r="AG88" s="910" t="str">
        <f>IF('8c - MSA Attribute example'!G88="","",IF($R88+$S88+$V88+$W88=4,"TRUE",IF($R88+$S88+$V88+$W88=8,"TRUE","FALSE")))</f>
        <v/>
      </c>
      <c r="AH88" s="910" t="str">
        <f>IF('8c - MSA Attribute example'!J88="","",IF($R88+$S88+$V88+$W88+$Z88+$AA88=6,"TRUE",IF($R88+$S88+$V88+$W88+$Z88+$AA88=12,"TRUE","FALSE")))</f>
        <v/>
      </c>
      <c r="AI88" s="910" t="str">
        <f>IF('8c - MSA Attribute example'!G88="","",IF($R88+$S88+$V88+$W88+$Q88=5,"TRUE",IF($R88+$S88+$V88+$W88+$Q88=10,"TRUE","FALSE")))</f>
        <v/>
      </c>
      <c r="AJ88" s="910" t="str">
        <f>IF('8c - MSA Attribute example'!J88="","",IF($R88+$S88+$V88+$W88+$Z88+$AA88+$Q88=7,"TRUE",IF($R88+$S88+$V88+$W88+$Z88+$AA88+$Q88=14,"TRUE","FALSE")))</f>
        <v/>
      </c>
      <c r="AK88" s="909" t="str">
        <f>IF('8c - MSA Attribute example'!C88="","",IF('8c - MSA Attribute example'!Q88+'8c - MSA Attribute example'!R88+'8c - MSA Attribute example'!S88=3, "TRUE",IF('8c - MSA Attribute example'!Q88+'8c - MSA Attribute example'!R88+'8c - MSA Attribute example'!S88=6,"TRUE","FALSE")))</f>
        <v/>
      </c>
      <c r="AL88" s="909" t="str">
        <f>IF('8c - MSA Attribute example'!$C88="","",IF($Q88+V88+W88=3, "TRUE",IF($Q88+V88+W88=6,"TRUE","FALSE")))</f>
        <v/>
      </c>
      <c r="AM88" s="908" t="str">
        <f>IF('8c - MSA Attribute example'!J88="","",IF('8c - MSA Attribute example'!$C88="","",IF($Q88+Z88+AA88=3, "TRUE",IF($Q88+Z88+AA88=6,"TRUE","FALSE"))))</f>
        <v/>
      </c>
      <c r="AN88" s="907" t="str">
        <f t="shared" si="27"/>
        <v/>
      </c>
      <c r="AO88" s="907" t="str">
        <f t="shared" si="28"/>
        <v/>
      </c>
      <c r="AP88" s="907" t="str">
        <f t="shared" si="29"/>
        <v/>
      </c>
      <c r="AQ88" s="907" t="str">
        <f t="shared" si="30"/>
        <v/>
      </c>
      <c r="AR88" s="907" t="str">
        <f t="shared" si="31"/>
        <v/>
      </c>
      <c r="AS88" s="907" t="str">
        <f t="shared" si="35"/>
        <v/>
      </c>
      <c r="AT88" s="907" t="str">
        <f t="shared" si="32"/>
        <v/>
      </c>
      <c r="AU88" s="907" t="str">
        <f t="shared" si="33"/>
        <v/>
      </c>
      <c r="AV88" s="907" t="str">
        <f t="shared" si="34"/>
        <v/>
      </c>
    </row>
    <row r="89" spans="2:48" s="930" customFormat="1" ht="15.5">
      <c r="B89" s="929">
        <v>76</v>
      </c>
      <c r="C89" s="924"/>
      <c r="D89" s="923"/>
      <c r="E89" s="920"/>
      <c r="F89" s="928"/>
      <c r="G89" s="921"/>
      <c r="H89" s="920"/>
      <c r="I89" s="928"/>
      <c r="J89" s="921"/>
      <c r="K89" s="920"/>
      <c r="L89" s="927" t="str">
        <f>IF(D89="","",IF('8c - MSA Attribute example'!AD89="TRUE","Y","N"))</f>
        <v/>
      </c>
      <c r="M89" s="926" t="str">
        <f>IF(E89="","",IF('8c - MSA Attribute example'!AE89="TRUE","Y","N"))</f>
        <v/>
      </c>
      <c r="P89" s="917">
        <v>76</v>
      </c>
      <c r="Q89" s="916" t="str">
        <f>IF('8c - MSA Attribute example'!C89="","",IF('8c - MSA Attribute example'!C89='8c - MSA Attribute example'!$C$8,'8c - MSA Attribute example'!$B$8,'8c - MSA Attribute example'!$B$9))</f>
        <v/>
      </c>
      <c r="R89" s="915" t="str">
        <f>IF('8c - MSA Attribute example'!D89="","",IF('8c - MSA Attribute example'!D89='8c - MSA Attribute example'!$C$8,'8c - MSA Attribute example'!$B$8,'8c - MSA Attribute example'!$B$9))</f>
        <v/>
      </c>
      <c r="S89" s="913" t="str">
        <f>IF('8c - MSA Attribute example'!E89="","",IF('8c - MSA Attribute example'!E89='8c - MSA Attribute example'!$C$8,'8c - MSA Attribute example'!$B$8,'8c - MSA Attribute example'!$B$9))</f>
        <v/>
      </c>
      <c r="T89" s="915" t="str">
        <f t="shared" si="24"/>
        <v/>
      </c>
      <c r="U89" s="913" t="str">
        <f>IF('8c - MSA Attribute example'!$C89="","",IF(AK89="TRUE",1,0))</f>
        <v/>
      </c>
      <c r="V89" s="915" t="str">
        <f>IF('8c - MSA Attribute example'!H89="","",IF('8c - MSA Attribute example'!G89='8c - MSA Attribute example'!$C$8,'8c - MSA Attribute example'!$B$8,'8c - MSA Attribute example'!$B$9))</f>
        <v/>
      </c>
      <c r="W89" s="913" t="str">
        <f>IF('8c - MSA Attribute example'!G89="","",IF('8c - MSA Attribute example'!H89='8c - MSA Attribute example'!$C$8,'8c - MSA Attribute example'!$B$8,'8c - MSA Attribute example'!$B$9))</f>
        <v/>
      </c>
      <c r="X89" s="915" t="str">
        <f t="shared" si="25"/>
        <v/>
      </c>
      <c r="Y89" s="913" t="str">
        <f>IF('8c - MSA Attribute example'!$C89="","",IF(AL89="TRUE",1,0))</f>
        <v/>
      </c>
      <c r="Z89" s="915" t="str">
        <f>IF('8c - MSA Attribute example'!K89="","",IF('8c - MSA Attribute example'!J89='8c - MSA Attribute example'!$C$8,'8c - MSA Attribute example'!$B$8,'8c - MSA Attribute example'!$B$9))</f>
        <v/>
      </c>
      <c r="AA89" s="915" t="str">
        <f>IF('8c - MSA Attribute example'!J89="","",IF('8c - MSA Attribute example'!K89='8c - MSA Attribute example'!$C$8,'8c - MSA Attribute example'!$B$8,'8c - MSA Attribute example'!$B$9))</f>
        <v/>
      </c>
      <c r="AB89" s="915" t="str">
        <f t="shared" si="26"/>
        <v/>
      </c>
      <c r="AC89" s="913" t="str">
        <f>IF('8c - MSA Attribute example'!$C89="","",IF(AM89="TRUE",1,0))</f>
        <v/>
      </c>
      <c r="AD89" s="912" t="str">
        <f>IF('8c - MSA Attribute example'!G89="","",IF(Z89="",AG89,AH89))</f>
        <v/>
      </c>
      <c r="AE89" s="912" t="str">
        <f>IF('8c - MSA Attribute example'!G89="","",IF(Z89="",AI89,AJ89))</f>
        <v/>
      </c>
      <c r="AF89" s="884"/>
      <c r="AG89" s="910" t="str">
        <f>IF('8c - MSA Attribute example'!G89="","",IF($R89+$S89+$V89+$W89=4,"TRUE",IF($R89+$S89+$V89+$W89=8,"TRUE","FALSE")))</f>
        <v/>
      </c>
      <c r="AH89" s="910" t="str">
        <f>IF('8c - MSA Attribute example'!J89="","",IF($R89+$S89+$V89+$W89+$Z89+$AA89=6,"TRUE",IF($R89+$S89+$V89+$W89+$Z89+$AA89=12,"TRUE","FALSE")))</f>
        <v/>
      </c>
      <c r="AI89" s="910" t="str">
        <f>IF('8c - MSA Attribute example'!G89="","",IF($R89+$S89+$V89+$W89+$Q89=5,"TRUE",IF($R89+$S89+$V89+$W89+$Q89=10,"TRUE","FALSE")))</f>
        <v/>
      </c>
      <c r="AJ89" s="910" t="str">
        <f>IF('8c - MSA Attribute example'!J89="","",IF($R89+$S89+$V89+$W89+$Z89+$AA89+$Q89=7,"TRUE",IF($R89+$S89+$V89+$W89+$Z89+$AA89+$Q89=14,"TRUE","FALSE")))</f>
        <v/>
      </c>
      <c r="AK89" s="909" t="str">
        <f>IF('8c - MSA Attribute example'!C89="","",IF('8c - MSA Attribute example'!Q89+'8c - MSA Attribute example'!R89+'8c - MSA Attribute example'!S89=3, "TRUE",IF('8c - MSA Attribute example'!Q89+'8c - MSA Attribute example'!R89+'8c - MSA Attribute example'!S89=6,"TRUE","FALSE")))</f>
        <v/>
      </c>
      <c r="AL89" s="909" t="str">
        <f>IF('8c - MSA Attribute example'!$C89="","",IF($Q89+V89+W89=3, "TRUE",IF($Q89+V89+W89=6,"TRUE","FALSE")))</f>
        <v/>
      </c>
      <c r="AM89" s="908" t="str">
        <f>IF('8c - MSA Attribute example'!J89="","",IF('8c - MSA Attribute example'!$C89="","",IF($Q89+Z89+AA89=3, "TRUE",IF($Q89+Z89+AA89=6,"TRUE","FALSE"))))</f>
        <v/>
      </c>
      <c r="AN89" s="907" t="str">
        <f t="shared" si="27"/>
        <v/>
      </c>
      <c r="AO89" s="907" t="str">
        <f t="shared" si="28"/>
        <v/>
      </c>
      <c r="AP89" s="907" t="str">
        <f t="shared" si="29"/>
        <v/>
      </c>
      <c r="AQ89" s="907" t="str">
        <f t="shared" si="30"/>
        <v/>
      </c>
      <c r="AR89" s="907" t="str">
        <f t="shared" si="31"/>
        <v/>
      </c>
      <c r="AS89" s="907" t="str">
        <f t="shared" si="35"/>
        <v/>
      </c>
      <c r="AT89" s="907" t="str">
        <f t="shared" si="32"/>
        <v/>
      </c>
      <c r="AU89" s="907" t="str">
        <f t="shared" si="33"/>
        <v/>
      </c>
      <c r="AV89" s="907" t="str">
        <f t="shared" si="34"/>
        <v/>
      </c>
    </row>
    <row r="90" spans="2:48" s="930" customFormat="1" ht="15.5">
      <c r="B90" s="929">
        <v>77</v>
      </c>
      <c r="C90" s="924"/>
      <c r="D90" s="923"/>
      <c r="E90" s="920"/>
      <c r="F90" s="928"/>
      <c r="G90" s="921"/>
      <c r="H90" s="920"/>
      <c r="I90" s="928"/>
      <c r="J90" s="921"/>
      <c r="K90" s="920"/>
      <c r="L90" s="927" t="str">
        <f>IF(D90="","",IF('8c - MSA Attribute example'!AD90="TRUE","Y","N"))</f>
        <v/>
      </c>
      <c r="M90" s="926" t="str">
        <f>IF(E90="","",IF('8c - MSA Attribute example'!AE90="TRUE","Y","N"))</f>
        <v/>
      </c>
      <c r="P90" s="917">
        <v>77</v>
      </c>
      <c r="Q90" s="916" t="str">
        <f>IF('8c - MSA Attribute example'!C90="","",IF('8c - MSA Attribute example'!C90='8c - MSA Attribute example'!$C$8,'8c - MSA Attribute example'!$B$8,'8c - MSA Attribute example'!$B$9))</f>
        <v/>
      </c>
      <c r="R90" s="915" t="str">
        <f>IF('8c - MSA Attribute example'!D90="","",IF('8c - MSA Attribute example'!D90='8c - MSA Attribute example'!$C$8,'8c - MSA Attribute example'!$B$8,'8c - MSA Attribute example'!$B$9))</f>
        <v/>
      </c>
      <c r="S90" s="913" t="str">
        <f>IF('8c - MSA Attribute example'!E90="","",IF('8c - MSA Attribute example'!E90='8c - MSA Attribute example'!$C$8,'8c - MSA Attribute example'!$B$8,'8c - MSA Attribute example'!$B$9))</f>
        <v/>
      </c>
      <c r="T90" s="915" t="str">
        <f t="shared" si="24"/>
        <v/>
      </c>
      <c r="U90" s="913" t="str">
        <f>IF('8c - MSA Attribute example'!$C90="","",IF(AK90="TRUE",1,0))</f>
        <v/>
      </c>
      <c r="V90" s="915" t="str">
        <f>IF('8c - MSA Attribute example'!H90="","",IF('8c - MSA Attribute example'!G90='8c - MSA Attribute example'!$C$8,'8c - MSA Attribute example'!$B$8,'8c - MSA Attribute example'!$B$9))</f>
        <v/>
      </c>
      <c r="W90" s="913" t="str">
        <f>IF('8c - MSA Attribute example'!G90="","",IF('8c - MSA Attribute example'!H90='8c - MSA Attribute example'!$C$8,'8c - MSA Attribute example'!$B$8,'8c - MSA Attribute example'!$B$9))</f>
        <v/>
      </c>
      <c r="X90" s="915" t="str">
        <f t="shared" si="25"/>
        <v/>
      </c>
      <c r="Y90" s="913" t="str">
        <f>IF('8c - MSA Attribute example'!$C90="","",IF(AL90="TRUE",1,0))</f>
        <v/>
      </c>
      <c r="Z90" s="915" t="str">
        <f>IF('8c - MSA Attribute example'!K90="","",IF('8c - MSA Attribute example'!J90='8c - MSA Attribute example'!$C$8,'8c - MSA Attribute example'!$B$8,'8c - MSA Attribute example'!$B$9))</f>
        <v/>
      </c>
      <c r="AA90" s="915" t="str">
        <f>IF('8c - MSA Attribute example'!J90="","",IF('8c - MSA Attribute example'!K90='8c - MSA Attribute example'!$C$8,'8c - MSA Attribute example'!$B$8,'8c - MSA Attribute example'!$B$9))</f>
        <v/>
      </c>
      <c r="AB90" s="915" t="str">
        <f t="shared" si="26"/>
        <v/>
      </c>
      <c r="AC90" s="913" t="str">
        <f>IF('8c - MSA Attribute example'!$C90="","",IF(AM90="TRUE",1,0))</f>
        <v/>
      </c>
      <c r="AD90" s="912" t="str">
        <f>IF('8c - MSA Attribute example'!G90="","",IF(Z90="",AG90,AH90))</f>
        <v/>
      </c>
      <c r="AE90" s="912" t="str">
        <f>IF('8c - MSA Attribute example'!G90="","",IF(Z90="",AI90,AJ90))</f>
        <v/>
      </c>
      <c r="AF90" s="884"/>
      <c r="AG90" s="910" t="str">
        <f>IF('8c - MSA Attribute example'!G90="","",IF($R90+$S90+$V90+$W90=4,"TRUE",IF($R90+$S90+$V90+$W90=8,"TRUE","FALSE")))</f>
        <v/>
      </c>
      <c r="AH90" s="910" t="str">
        <f>IF('8c - MSA Attribute example'!J90="","",IF($R90+$S90+$V90+$W90+$Z90+$AA90=6,"TRUE",IF($R90+$S90+$V90+$W90+$Z90+$AA90=12,"TRUE","FALSE")))</f>
        <v/>
      </c>
      <c r="AI90" s="910" t="str">
        <f>IF('8c - MSA Attribute example'!G90="","",IF($R90+$S90+$V90+$W90+$Q90=5,"TRUE",IF($R90+$S90+$V90+$W90+$Q90=10,"TRUE","FALSE")))</f>
        <v/>
      </c>
      <c r="AJ90" s="910" t="str">
        <f>IF('8c - MSA Attribute example'!J90="","",IF($R90+$S90+$V90+$W90+$Z90+$AA90+$Q90=7,"TRUE",IF($R90+$S90+$V90+$W90+$Z90+$AA90+$Q90=14,"TRUE","FALSE")))</f>
        <v/>
      </c>
      <c r="AK90" s="909" t="str">
        <f>IF('8c - MSA Attribute example'!C90="","",IF('8c - MSA Attribute example'!Q90+'8c - MSA Attribute example'!R90+'8c - MSA Attribute example'!S90=3, "TRUE",IF('8c - MSA Attribute example'!Q90+'8c - MSA Attribute example'!R90+'8c - MSA Attribute example'!S90=6,"TRUE","FALSE")))</f>
        <v/>
      </c>
      <c r="AL90" s="909" t="str">
        <f>IF('8c - MSA Attribute example'!$C90="","",IF($Q90+V90+W90=3, "TRUE",IF($Q90+V90+W90=6,"TRUE","FALSE")))</f>
        <v/>
      </c>
      <c r="AM90" s="908" t="str">
        <f>IF('8c - MSA Attribute example'!J90="","",IF('8c - MSA Attribute example'!$C90="","",IF($Q90+Z90+AA90=3, "TRUE",IF($Q90+Z90+AA90=6,"TRUE","FALSE"))))</f>
        <v/>
      </c>
      <c r="AN90" s="907" t="str">
        <f t="shared" si="27"/>
        <v/>
      </c>
      <c r="AO90" s="907" t="str">
        <f t="shared" si="28"/>
        <v/>
      </c>
      <c r="AP90" s="907" t="str">
        <f t="shared" si="29"/>
        <v/>
      </c>
      <c r="AQ90" s="907" t="str">
        <f t="shared" si="30"/>
        <v/>
      </c>
      <c r="AR90" s="907" t="str">
        <f t="shared" si="31"/>
        <v/>
      </c>
      <c r="AS90" s="907" t="str">
        <f t="shared" si="35"/>
        <v/>
      </c>
      <c r="AT90" s="907" t="str">
        <f t="shared" si="32"/>
        <v/>
      </c>
      <c r="AU90" s="907" t="str">
        <f t="shared" si="33"/>
        <v/>
      </c>
      <c r="AV90" s="907" t="str">
        <f t="shared" si="34"/>
        <v/>
      </c>
    </row>
    <row r="91" spans="2:48" s="930" customFormat="1" ht="15.5">
      <c r="B91" s="929">
        <v>78</v>
      </c>
      <c r="C91" s="924"/>
      <c r="D91" s="923"/>
      <c r="E91" s="920"/>
      <c r="F91" s="928"/>
      <c r="G91" s="921"/>
      <c r="H91" s="920"/>
      <c r="I91" s="928"/>
      <c r="J91" s="921"/>
      <c r="K91" s="920"/>
      <c r="L91" s="927" t="str">
        <f>IF(D91="","",IF('8c - MSA Attribute example'!AD91="TRUE","Y","N"))</f>
        <v/>
      </c>
      <c r="M91" s="926" t="str">
        <f>IF(E91="","",IF('8c - MSA Attribute example'!AE91="TRUE","Y","N"))</f>
        <v/>
      </c>
      <c r="P91" s="917">
        <v>78</v>
      </c>
      <c r="Q91" s="916" t="str">
        <f>IF('8c - MSA Attribute example'!C91="","",IF('8c - MSA Attribute example'!C91='8c - MSA Attribute example'!$C$8,'8c - MSA Attribute example'!$B$8,'8c - MSA Attribute example'!$B$9))</f>
        <v/>
      </c>
      <c r="R91" s="915" t="str">
        <f>IF('8c - MSA Attribute example'!D91="","",IF('8c - MSA Attribute example'!D91='8c - MSA Attribute example'!$C$8,'8c - MSA Attribute example'!$B$8,'8c - MSA Attribute example'!$B$9))</f>
        <v/>
      </c>
      <c r="S91" s="913" t="str">
        <f>IF('8c - MSA Attribute example'!E91="","",IF('8c - MSA Attribute example'!E91='8c - MSA Attribute example'!$C$8,'8c - MSA Attribute example'!$B$8,'8c - MSA Attribute example'!$B$9))</f>
        <v/>
      </c>
      <c r="T91" s="915" t="str">
        <f t="shared" si="24"/>
        <v/>
      </c>
      <c r="U91" s="913" t="str">
        <f>IF('8c - MSA Attribute example'!$C91="","",IF(AK91="TRUE",1,0))</f>
        <v/>
      </c>
      <c r="V91" s="915" t="str">
        <f>IF('8c - MSA Attribute example'!H91="","",IF('8c - MSA Attribute example'!G91='8c - MSA Attribute example'!$C$8,'8c - MSA Attribute example'!$B$8,'8c - MSA Attribute example'!$B$9))</f>
        <v/>
      </c>
      <c r="W91" s="913" t="str">
        <f>IF('8c - MSA Attribute example'!G91="","",IF('8c - MSA Attribute example'!H91='8c - MSA Attribute example'!$C$8,'8c - MSA Attribute example'!$B$8,'8c - MSA Attribute example'!$B$9))</f>
        <v/>
      </c>
      <c r="X91" s="915" t="str">
        <f t="shared" si="25"/>
        <v/>
      </c>
      <c r="Y91" s="913" t="str">
        <f>IF('8c - MSA Attribute example'!$C91="","",IF(AL91="TRUE",1,0))</f>
        <v/>
      </c>
      <c r="Z91" s="915" t="str">
        <f>IF('8c - MSA Attribute example'!K91="","",IF('8c - MSA Attribute example'!J91='8c - MSA Attribute example'!$C$8,'8c - MSA Attribute example'!$B$8,'8c - MSA Attribute example'!$B$9))</f>
        <v/>
      </c>
      <c r="AA91" s="915" t="str">
        <f>IF('8c - MSA Attribute example'!J91="","",IF('8c - MSA Attribute example'!K91='8c - MSA Attribute example'!$C$8,'8c - MSA Attribute example'!$B$8,'8c - MSA Attribute example'!$B$9))</f>
        <v/>
      </c>
      <c r="AB91" s="915" t="str">
        <f t="shared" si="26"/>
        <v/>
      </c>
      <c r="AC91" s="913" t="str">
        <f>IF('8c - MSA Attribute example'!$C91="","",IF(AM91="TRUE",1,0))</f>
        <v/>
      </c>
      <c r="AD91" s="912" t="str">
        <f>IF('8c - MSA Attribute example'!G91="","",IF(Z91="",AG91,AH91))</f>
        <v/>
      </c>
      <c r="AE91" s="912" t="str">
        <f>IF('8c - MSA Attribute example'!G91="","",IF(Z91="",AI91,AJ91))</f>
        <v/>
      </c>
      <c r="AF91" s="884"/>
      <c r="AG91" s="910" t="str">
        <f>IF('8c - MSA Attribute example'!G91="","",IF($R91+$S91+$V91+$W91=4,"TRUE",IF($R91+$S91+$V91+$W91=8,"TRUE","FALSE")))</f>
        <v/>
      </c>
      <c r="AH91" s="910" t="str">
        <f>IF('8c - MSA Attribute example'!J91="","",IF($R91+$S91+$V91+$W91+$Z91+$AA91=6,"TRUE",IF($R91+$S91+$V91+$W91+$Z91+$AA91=12,"TRUE","FALSE")))</f>
        <v/>
      </c>
      <c r="AI91" s="910" t="str">
        <f>IF('8c - MSA Attribute example'!G91="","",IF($R91+$S91+$V91+$W91+$Q91=5,"TRUE",IF($R91+$S91+$V91+$W91+$Q91=10,"TRUE","FALSE")))</f>
        <v/>
      </c>
      <c r="AJ91" s="910" t="str">
        <f>IF('8c - MSA Attribute example'!J91="","",IF($R91+$S91+$V91+$W91+$Z91+$AA91+$Q91=7,"TRUE",IF($R91+$S91+$V91+$W91+$Z91+$AA91+$Q91=14,"TRUE","FALSE")))</f>
        <v/>
      </c>
      <c r="AK91" s="909" t="str">
        <f>IF('8c - MSA Attribute example'!C91="","",IF('8c - MSA Attribute example'!Q91+'8c - MSA Attribute example'!R91+'8c - MSA Attribute example'!S91=3, "TRUE",IF('8c - MSA Attribute example'!Q91+'8c - MSA Attribute example'!R91+'8c - MSA Attribute example'!S91=6,"TRUE","FALSE")))</f>
        <v/>
      </c>
      <c r="AL91" s="909" t="str">
        <f>IF('8c - MSA Attribute example'!$C91="","",IF($Q91+V91+W91=3, "TRUE",IF($Q91+V91+W91=6,"TRUE","FALSE")))</f>
        <v/>
      </c>
      <c r="AM91" s="908" t="str">
        <f>IF('8c - MSA Attribute example'!J91="","",IF('8c - MSA Attribute example'!$C91="","",IF($Q91+Z91+AA91=3, "TRUE",IF($Q91+Z91+AA91=6,"TRUE","FALSE"))))</f>
        <v/>
      </c>
      <c r="AN91" s="907" t="str">
        <f t="shared" si="27"/>
        <v/>
      </c>
      <c r="AO91" s="907" t="str">
        <f t="shared" si="28"/>
        <v/>
      </c>
      <c r="AP91" s="907" t="str">
        <f t="shared" si="29"/>
        <v/>
      </c>
      <c r="AQ91" s="907" t="str">
        <f t="shared" si="30"/>
        <v/>
      </c>
      <c r="AR91" s="907" t="str">
        <f t="shared" si="31"/>
        <v/>
      </c>
      <c r="AS91" s="907" t="str">
        <f t="shared" si="35"/>
        <v/>
      </c>
      <c r="AT91" s="907" t="str">
        <f t="shared" si="32"/>
        <v/>
      </c>
      <c r="AU91" s="907" t="str">
        <f t="shared" si="33"/>
        <v/>
      </c>
      <c r="AV91" s="907" t="str">
        <f t="shared" si="34"/>
        <v/>
      </c>
    </row>
    <row r="92" spans="2:48" s="930" customFormat="1" ht="15.5">
      <c r="B92" s="929">
        <v>79</v>
      </c>
      <c r="C92" s="924"/>
      <c r="D92" s="923"/>
      <c r="E92" s="920"/>
      <c r="F92" s="928"/>
      <c r="G92" s="932"/>
      <c r="H92" s="931"/>
      <c r="I92" s="928"/>
      <c r="J92" s="921"/>
      <c r="K92" s="920"/>
      <c r="L92" s="927" t="str">
        <f>IF(D92="","",IF('8c - MSA Attribute example'!AD92="TRUE","Y","N"))</f>
        <v/>
      </c>
      <c r="M92" s="926" t="str">
        <f>IF(E92="","",IF('8c - MSA Attribute example'!AE92="TRUE","Y","N"))</f>
        <v/>
      </c>
      <c r="P92" s="917">
        <v>79</v>
      </c>
      <c r="Q92" s="916" t="str">
        <f>IF('8c - MSA Attribute example'!C92="","",IF('8c - MSA Attribute example'!C92='8c - MSA Attribute example'!$C$8,'8c - MSA Attribute example'!$B$8,'8c - MSA Attribute example'!$B$9))</f>
        <v/>
      </c>
      <c r="R92" s="915" t="str">
        <f>IF('8c - MSA Attribute example'!D92="","",IF('8c - MSA Attribute example'!D92='8c - MSA Attribute example'!$C$8,'8c - MSA Attribute example'!$B$8,'8c - MSA Attribute example'!$B$9))</f>
        <v/>
      </c>
      <c r="S92" s="913" t="str">
        <f>IF('8c - MSA Attribute example'!E92="","",IF('8c - MSA Attribute example'!E92='8c - MSA Attribute example'!$C$8,'8c - MSA Attribute example'!$B$8,'8c - MSA Attribute example'!$B$9))</f>
        <v/>
      </c>
      <c r="T92" s="915" t="str">
        <f t="shared" si="24"/>
        <v/>
      </c>
      <c r="U92" s="913" t="str">
        <f>IF('8c - MSA Attribute example'!$C92="","",IF(AK92="TRUE",1,0))</f>
        <v/>
      </c>
      <c r="V92" s="915" t="str">
        <f>IF('8c - MSA Attribute example'!H92="","",IF('8c - MSA Attribute example'!G92='8c - MSA Attribute example'!$C$8,'8c - MSA Attribute example'!$B$8,'8c - MSA Attribute example'!$B$9))</f>
        <v/>
      </c>
      <c r="W92" s="913" t="str">
        <f>IF('8c - MSA Attribute example'!G92="","",IF('8c - MSA Attribute example'!H92='8c - MSA Attribute example'!$C$8,'8c - MSA Attribute example'!$B$8,'8c - MSA Attribute example'!$B$9))</f>
        <v/>
      </c>
      <c r="X92" s="915" t="str">
        <f t="shared" si="25"/>
        <v/>
      </c>
      <c r="Y92" s="913" t="str">
        <f>IF('8c - MSA Attribute example'!$C92="","",IF(AL92="TRUE",1,0))</f>
        <v/>
      </c>
      <c r="Z92" s="915" t="str">
        <f>IF('8c - MSA Attribute example'!K92="","",IF('8c - MSA Attribute example'!J92='8c - MSA Attribute example'!$C$8,'8c - MSA Attribute example'!$B$8,'8c - MSA Attribute example'!$B$9))</f>
        <v/>
      </c>
      <c r="AA92" s="915" t="str">
        <f>IF('8c - MSA Attribute example'!J92="","",IF('8c - MSA Attribute example'!K92='8c - MSA Attribute example'!$C$8,'8c - MSA Attribute example'!$B$8,'8c - MSA Attribute example'!$B$9))</f>
        <v/>
      </c>
      <c r="AB92" s="915" t="str">
        <f t="shared" si="26"/>
        <v/>
      </c>
      <c r="AC92" s="913" t="str">
        <f>IF('8c - MSA Attribute example'!$C92="","",IF(AM92="TRUE",1,0))</f>
        <v/>
      </c>
      <c r="AD92" s="912" t="str">
        <f>IF('8c - MSA Attribute example'!G92="","",IF(Z92="",AG92,AH92))</f>
        <v/>
      </c>
      <c r="AE92" s="912" t="str">
        <f>IF('8c - MSA Attribute example'!G92="","",IF(Z92="",AI92,AJ92))</f>
        <v/>
      </c>
      <c r="AF92" s="884"/>
      <c r="AG92" s="910" t="str">
        <f>IF('8c - MSA Attribute example'!G92="","",IF($R92+$S92+$V92+$W92=4,"TRUE",IF($R92+$S92+$V92+$W92=8,"TRUE","FALSE")))</f>
        <v/>
      </c>
      <c r="AH92" s="910" t="str">
        <f>IF('8c - MSA Attribute example'!J92="","",IF($R92+$S92+$V92+$W92+$Z92+$AA92=6,"TRUE",IF($R92+$S92+$V92+$W92+$Z92+$AA92=12,"TRUE","FALSE")))</f>
        <v/>
      </c>
      <c r="AI92" s="910" t="str">
        <f>IF('8c - MSA Attribute example'!G92="","",IF($R92+$S92+$V92+$W92+$Q92=5,"TRUE",IF($R92+$S92+$V92+$W92+$Q92=10,"TRUE","FALSE")))</f>
        <v/>
      </c>
      <c r="AJ92" s="910" t="str">
        <f>IF('8c - MSA Attribute example'!J92="","",IF($R92+$S92+$V92+$W92+$Z92+$AA92+$Q92=7,"TRUE",IF($R92+$S92+$V92+$W92+$Z92+$AA92+$Q92=14,"TRUE","FALSE")))</f>
        <v/>
      </c>
      <c r="AK92" s="909" t="str">
        <f>IF('8c - MSA Attribute example'!C92="","",IF('8c - MSA Attribute example'!Q92+'8c - MSA Attribute example'!R92+'8c - MSA Attribute example'!S92=3, "TRUE",IF('8c - MSA Attribute example'!Q92+'8c - MSA Attribute example'!R92+'8c - MSA Attribute example'!S92=6,"TRUE","FALSE")))</f>
        <v/>
      </c>
      <c r="AL92" s="909" t="str">
        <f>IF('8c - MSA Attribute example'!$C92="","",IF($Q92+V92+W92=3, "TRUE",IF($Q92+V92+W92=6,"TRUE","FALSE")))</f>
        <v/>
      </c>
      <c r="AM92" s="908" t="str">
        <f>IF('8c - MSA Attribute example'!J92="","",IF('8c - MSA Attribute example'!$C92="","",IF($Q92+Z92+AA92=3, "TRUE",IF($Q92+Z92+AA92=6,"TRUE","FALSE"))))</f>
        <v/>
      </c>
      <c r="AN92" s="907" t="str">
        <f t="shared" si="27"/>
        <v/>
      </c>
      <c r="AO92" s="907" t="str">
        <f t="shared" si="28"/>
        <v/>
      </c>
      <c r="AP92" s="907" t="str">
        <f t="shared" si="29"/>
        <v/>
      </c>
      <c r="AQ92" s="907" t="str">
        <f t="shared" si="30"/>
        <v/>
      </c>
      <c r="AR92" s="907" t="str">
        <f t="shared" si="31"/>
        <v/>
      </c>
      <c r="AS92" s="907" t="str">
        <f t="shared" si="35"/>
        <v/>
      </c>
      <c r="AT92" s="907" t="str">
        <f t="shared" si="32"/>
        <v/>
      </c>
      <c r="AU92" s="907" t="str">
        <f t="shared" si="33"/>
        <v/>
      </c>
      <c r="AV92" s="907" t="str">
        <f t="shared" si="34"/>
        <v/>
      </c>
    </row>
    <row r="93" spans="2:48" s="930" customFormat="1" ht="15.5">
      <c r="B93" s="929">
        <v>80</v>
      </c>
      <c r="C93" s="924"/>
      <c r="D93" s="923"/>
      <c r="E93" s="920"/>
      <c r="F93" s="928"/>
      <c r="G93" s="921"/>
      <c r="H93" s="920"/>
      <c r="I93" s="928"/>
      <c r="J93" s="921"/>
      <c r="K93" s="920"/>
      <c r="L93" s="927" t="str">
        <f>IF(D93="","",IF('8c - MSA Attribute example'!AD93="TRUE","Y","N"))</f>
        <v/>
      </c>
      <c r="M93" s="926" t="str">
        <f>IF(E93="","",IF('8c - MSA Attribute example'!AE93="TRUE","Y","N"))</f>
        <v/>
      </c>
      <c r="P93" s="917">
        <v>80</v>
      </c>
      <c r="Q93" s="916" t="str">
        <f>IF('8c - MSA Attribute example'!C93="","",IF('8c - MSA Attribute example'!C93='8c - MSA Attribute example'!$C$8,'8c - MSA Attribute example'!$B$8,'8c - MSA Attribute example'!$B$9))</f>
        <v/>
      </c>
      <c r="R93" s="915" t="str">
        <f>IF('8c - MSA Attribute example'!D93="","",IF('8c - MSA Attribute example'!D93='8c - MSA Attribute example'!$C$8,'8c - MSA Attribute example'!$B$8,'8c - MSA Attribute example'!$B$9))</f>
        <v/>
      </c>
      <c r="S93" s="913" t="str">
        <f>IF('8c - MSA Attribute example'!E93="","",IF('8c - MSA Attribute example'!E93='8c - MSA Attribute example'!$C$8,'8c - MSA Attribute example'!$B$8,'8c - MSA Attribute example'!$B$9))</f>
        <v/>
      </c>
      <c r="T93" s="915" t="str">
        <f t="shared" si="24"/>
        <v/>
      </c>
      <c r="U93" s="913" t="str">
        <f>IF('8c - MSA Attribute example'!$C93="","",IF(AK93="TRUE",1,0))</f>
        <v/>
      </c>
      <c r="V93" s="915" t="str">
        <f>IF('8c - MSA Attribute example'!H93="","",IF('8c - MSA Attribute example'!G93='8c - MSA Attribute example'!$C$8,'8c - MSA Attribute example'!$B$8,'8c - MSA Attribute example'!$B$9))</f>
        <v/>
      </c>
      <c r="W93" s="913" t="str">
        <f>IF('8c - MSA Attribute example'!G93="","",IF('8c - MSA Attribute example'!H93='8c - MSA Attribute example'!$C$8,'8c - MSA Attribute example'!$B$8,'8c - MSA Attribute example'!$B$9))</f>
        <v/>
      </c>
      <c r="X93" s="915" t="str">
        <f t="shared" si="25"/>
        <v/>
      </c>
      <c r="Y93" s="913" t="str">
        <f>IF('8c - MSA Attribute example'!$C93="","",IF(AL93="TRUE",1,0))</f>
        <v/>
      </c>
      <c r="Z93" s="915" t="str">
        <f>IF('8c - MSA Attribute example'!K93="","",IF('8c - MSA Attribute example'!J93='8c - MSA Attribute example'!$C$8,'8c - MSA Attribute example'!$B$8,'8c - MSA Attribute example'!$B$9))</f>
        <v/>
      </c>
      <c r="AA93" s="915" t="str">
        <f>IF('8c - MSA Attribute example'!J93="","",IF('8c - MSA Attribute example'!K93='8c - MSA Attribute example'!$C$8,'8c - MSA Attribute example'!$B$8,'8c - MSA Attribute example'!$B$9))</f>
        <v/>
      </c>
      <c r="AB93" s="915" t="str">
        <f t="shared" si="26"/>
        <v/>
      </c>
      <c r="AC93" s="913" t="str">
        <f>IF('8c - MSA Attribute example'!$C93="","",IF(AM93="TRUE",1,0))</f>
        <v/>
      </c>
      <c r="AD93" s="912" t="str">
        <f>IF('8c - MSA Attribute example'!G93="","",IF(Z93="",AG93,AH93))</f>
        <v/>
      </c>
      <c r="AE93" s="912" t="str">
        <f>IF('8c - MSA Attribute example'!G93="","",IF(Z93="",AI93,AJ93))</f>
        <v/>
      </c>
      <c r="AF93" s="884"/>
      <c r="AG93" s="910" t="str">
        <f>IF('8c - MSA Attribute example'!G93="","",IF($R93+$S93+$V93+$W93=4,"TRUE",IF($R93+$S93+$V93+$W93=8,"TRUE","FALSE")))</f>
        <v/>
      </c>
      <c r="AH93" s="910" t="str">
        <f>IF('8c - MSA Attribute example'!J93="","",IF($R93+$S93+$V93+$W93+$Z93+$AA93=6,"TRUE",IF($R93+$S93+$V93+$W93+$Z93+$AA93=12,"TRUE","FALSE")))</f>
        <v/>
      </c>
      <c r="AI93" s="910" t="str">
        <f>IF('8c - MSA Attribute example'!G93="","",IF($R93+$S93+$V93+$W93+$Q93=5,"TRUE",IF($R93+$S93+$V93+$W93+$Q93=10,"TRUE","FALSE")))</f>
        <v/>
      </c>
      <c r="AJ93" s="910" t="str">
        <f>IF('8c - MSA Attribute example'!J93="","",IF($R93+$S93+$V93+$W93+$Z93+$AA93+$Q93=7,"TRUE",IF($R93+$S93+$V93+$W93+$Z93+$AA93+$Q93=14,"TRUE","FALSE")))</f>
        <v/>
      </c>
      <c r="AK93" s="909" t="str">
        <f>IF('8c - MSA Attribute example'!C93="","",IF('8c - MSA Attribute example'!Q93+'8c - MSA Attribute example'!R93+'8c - MSA Attribute example'!S93=3, "TRUE",IF('8c - MSA Attribute example'!Q93+'8c - MSA Attribute example'!R93+'8c - MSA Attribute example'!S93=6,"TRUE","FALSE")))</f>
        <v/>
      </c>
      <c r="AL93" s="909" t="str">
        <f>IF('8c - MSA Attribute example'!$C93="","",IF($Q93+V93+W93=3, "TRUE",IF($Q93+V93+W93=6,"TRUE","FALSE")))</f>
        <v/>
      </c>
      <c r="AM93" s="908" t="str">
        <f>IF('8c - MSA Attribute example'!J93="","",IF('8c - MSA Attribute example'!$C93="","",IF($Q93+Z93+AA93=3, "TRUE",IF($Q93+Z93+AA93=6,"TRUE","FALSE"))))</f>
        <v/>
      </c>
      <c r="AN93" s="907" t="str">
        <f t="shared" si="27"/>
        <v/>
      </c>
      <c r="AO93" s="907" t="str">
        <f t="shared" si="28"/>
        <v/>
      </c>
      <c r="AP93" s="907" t="str">
        <f t="shared" si="29"/>
        <v/>
      </c>
      <c r="AQ93" s="907" t="str">
        <f t="shared" si="30"/>
        <v/>
      </c>
      <c r="AR93" s="907" t="str">
        <f t="shared" si="31"/>
        <v/>
      </c>
      <c r="AS93" s="907" t="str">
        <f t="shared" si="35"/>
        <v/>
      </c>
      <c r="AT93" s="907" t="str">
        <f t="shared" si="32"/>
        <v/>
      </c>
      <c r="AU93" s="907" t="str">
        <f t="shared" si="33"/>
        <v/>
      </c>
      <c r="AV93" s="907" t="str">
        <f t="shared" si="34"/>
        <v/>
      </c>
    </row>
    <row r="94" spans="2:48" s="930" customFormat="1" ht="15.5">
      <c r="B94" s="929">
        <v>81</v>
      </c>
      <c r="C94" s="924"/>
      <c r="D94" s="923"/>
      <c r="E94" s="920"/>
      <c r="F94" s="928"/>
      <c r="G94" s="921"/>
      <c r="H94" s="920"/>
      <c r="I94" s="928"/>
      <c r="J94" s="921"/>
      <c r="K94" s="920"/>
      <c r="L94" s="927" t="str">
        <f>IF(D94="","",IF('8c - MSA Attribute example'!AD94="TRUE","Y","N"))</f>
        <v/>
      </c>
      <c r="M94" s="926" t="str">
        <f>IF(E94="","",IF('8c - MSA Attribute example'!AE94="TRUE","Y","N"))</f>
        <v/>
      </c>
      <c r="P94" s="917">
        <v>81</v>
      </c>
      <c r="Q94" s="916" t="str">
        <f>IF('8c - MSA Attribute example'!C94="","",IF('8c - MSA Attribute example'!C94='8c - MSA Attribute example'!$C$8,'8c - MSA Attribute example'!$B$8,'8c - MSA Attribute example'!$B$9))</f>
        <v/>
      </c>
      <c r="R94" s="915" t="str">
        <f>IF('8c - MSA Attribute example'!D94="","",IF('8c - MSA Attribute example'!D94='8c - MSA Attribute example'!$C$8,'8c - MSA Attribute example'!$B$8,'8c - MSA Attribute example'!$B$9))</f>
        <v/>
      </c>
      <c r="S94" s="913" t="str">
        <f>IF('8c - MSA Attribute example'!E94="","",IF('8c - MSA Attribute example'!E94='8c - MSA Attribute example'!$C$8,'8c - MSA Attribute example'!$B$8,'8c - MSA Attribute example'!$B$9))</f>
        <v/>
      </c>
      <c r="T94" s="915" t="str">
        <f t="shared" si="24"/>
        <v/>
      </c>
      <c r="U94" s="913" t="str">
        <f>IF('8c - MSA Attribute example'!$C94="","",IF(AK94="TRUE",1,0))</f>
        <v/>
      </c>
      <c r="V94" s="915" t="str">
        <f>IF('8c - MSA Attribute example'!H94="","",IF('8c - MSA Attribute example'!G94='8c - MSA Attribute example'!$C$8,'8c - MSA Attribute example'!$B$8,'8c - MSA Attribute example'!$B$9))</f>
        <v/>
      </c>
      <c r="W94" s="913" t="str">
        <f>IF('8c - MSA Attribute example'!G94="","",IF('8c - MSA Attribute example'!H94='8c - MSA Attribute example'!$C$8,'8c - MSA Attribute example'!$B$8,'8c - MSA Attribute example'!$B$9))</f>
        <v/>
      </c>
      <c r="X94" s="915" t="str">
        <f t="shared" si="25"/>
        <v/>
      </c>
      <c r="Y94" s="913" t="str">
        <f>IF('8c - MSA Attribute example'!$C94="","",IF(AL94="TRUE",1,0))</f>
        <v/>
      </c>
      <c r="Z94" s="915" t="str">
        <f>IF('8c - MSA Attribute example'!K94="","",IF('8c - MSA Attribute example'!J94='8c - MSA Attribute example'!$C$8,'8c - MSA Attribute example'!$B$8,'8c - MSA Attribute example'!$B$9))</f>
        <v/>
      </c>
      <c r="AA94" s="915" t="str">
        <f>IF('8c - MSA Attribute example'!J94="","",IF('8c - MSA Attribute example'!K94='8c - MSA Attribute example'!$C$8,'8c - MSA Attribute example'!$B$8,'8c - MSA Attribute example'!$B$9))</f>
        <v/>
      </c>
      <c r="AB94" s="915" t="str">
        <f t="shared" si="26"/>
        <v/>
      </c>
      <c r="AC94" s="913" t="str">
        <f>IF('8c - MSA Attribute example'!$C94="","",IF(AM94="TRUE",1,0))</f>
        <v/>
      </c>
      <c r="AD94" s="912" t="str">
        <f>IF('8c - MSA Attribute example'!G94="","",IF(Z94="",AG94,AH94))</f>
        <v/>
      </c>
      <c r="AE94" s="912" t="str">
        <f>IF('8c - MSA Attribute example'!G94="","",IF(Z94="",AI94,AJ94))</f>
        <v/>
      </c>
      <c r="AF94" s="884"/>
      <c r="AG94" s="910" t="str">
        <f>IF('8c - MSA Attribute example'!G94="","",IF($R94+$S94+$V94+$W94=4,"TRUE",IF($R94+$S94+$V94+$W94=8,"TRUE","FALSE")))</f>
        <v/>
      </c>
      <c r="AH94" s="910" t="str">
        <f>IF('8c - MSA Attribute example'!J94="","",IF($R94+$S94+$V94+$W94+$Z94+$AA94=6,"TRUE",IF($R94+$S94+$V94+$W94+$Z94+$AA94=12,"TRUE","FALSE")))</f>
        <v/>
      </c>
      <c r="AI94" s="910" t="str">
        <f>IF('8c - MSA Attribute example'!G94="","",IF($R94+$S94+$V94+$W94+$Q94=5,"TRUE",IF($R94+$S94+$V94+$W94+$Q94=10,"TRUE","FALSE")))</f>
        <v/>
      </c>
      <c r="AJ94" s="910" t="str">
        <f>IF('8c - MSA Attribute example'!J94="","",IF($R94+$S94+$V94+$W94+$Z94+$AA94+$Q94=7,"TRUE",IF($R94+$S94+$V94+$W94+$Z94+$AA94+$Q94=14,"TRUE","FALSE")))</f>
        <v/>
      </c>
      <c r="AK94" s="909" t="str">
        <f>IF('8c - MSA Attribute example'!C94="","",IF('8c - MSA Attribute example'!Q94+'8c - MSA Attribute example'!R94+'8c - MSA Attribute example'!S94=3, "TRUE",IF('8c - MSA Attribute example'!Q94+'8c - MSA Attribute example'!R94+'8c - MSA Attribute example'!S94=6,"TRUE","FALSE")))</f>
        <v/>
      </c>
      <c r="AL94" s="909" t="str">
        <f>IF('8c - MSA Attribute example'!$C94="","",IF($Q94+V94+W94=3, "TRUE",IF($Q94+V94+W94=6,"TRUE","FALSE")))</f>
        <v/>
      </c>
      <c r="AM94" s="908" t="str">
        <f>IF('8c - MSA Attribute example'!J94="","",IF('8c - MSA Attribute example'!$C94="","",IF($Q94+Z94+AA94=3, "TRUE",IF($Q94+Z94+AA94=6,"TRUE","FALSE"))))</f>
        <v/>
      </c>
      <c r="AN94" s="907" t="str">
        <f t="shared" si="27"/>
        <v/>
      </c>
      <c r="AO94" s="907" t="str">
        <f t="shared" si="28"/>
        <v/>
      </c>
      <c r="AP94" s="907" t="str">
        <f t="shared" si="29"/>
        <v/>
      </c>
      <c r="AQ94" s="907" t="str">
        <f t="shared" si="30"/>
        <v/>
      </c>
      <c r="AR94" s="907" t="str">
        <f t="shared" si="31"/>
        <v/>
      </c>
      <c r="AS94" s="907" t="str">
        <f t="shared" si="35"/>
        <v/>
      </c>
      <c r="AT94" s="907" t="str">
        <f t="shared" si="32"/>
        <v/>
      </c>
      <c r="AU94" s="907" t="str">
        <f t="shared" si="33"/>
        <v/>
      </c>
      <c r="AV94" s="907" t="str">
        <f t="shared" si="34"/>
        <v/>
      </c>
    </row>
    <row r="95" spans="2:48" s="930" customFormat="1" ht="15.5">
      <c r="B95" s="929">
        <v>82</v>
      </c>
      <c r="C95" s="924"/>
      <c r="D95" s="923"/>
      <c r="E95" s="920"/>
      <c r="F95" s="928"/>
      <c r="G95" s="921"/>
      <c r="H95" s="920"/>
      <c r="I95" s="928"/>
      <c r="J95" s="921"/>
      <c r="K95" s="920"/>
      <c r="L95" s="927" t="str">
        <f>IF(D95="","",IF('8c - MSA Attribute example'!AD95="TRUE","Y","N"))</f>
        <v/>
      </c>
      <c r="M95" s="926" t="str">
        <f>IF(E95="","",IF('8c - MSA Attribute example'!AE95="TRUE","Y","N"))</f>
        <v/>
      </c>
      <c r="P95" s="917">
        <v>82</v>
      </c>
      <c r="Q95" s="916" t="str">
        <f>IF('8c - MSA Attribute example'!C95="","",IF('8c - MSA Attribute example'!C95='8c - MSA Attribute example'!$C$8,'8c - MSA Attribute example'!$B$8,'8c - MSA Attribute example'!$B$9))</f>
        <v/>
      </c>
      <c r="R95" s="915" t="str">
        <f>IF('8c - MSA Attribute example'!D95="","",IF('8c - MSA Attribute example'!D95='8c - MSA Attribute example'!$C$8,'8c - MSA Attribute example'!$B$8,'8c - MSA Attribute example'!$B$9))</f>
        <v/>
      </c>
      <c r="S95" s="913" t="str">
        <f>IF('8c - MSA Attribute example'!E95="","",IF('8c - MSA Attribute example'!E95='8c - MSA Attribute example'!$C$8,'8c - MSA Attribute example'!$B$8,'8c - MSA Attribute example'!$B$9))</f>
        <v/>
      </c>
      <c r="T95" s="915" t="str">
        <f t="shared" si="24"/>
        <v/>
      </c>
      <c r="U95" s="913" t="str">
        <f>IF('8c - MSA Attribute example'!$C95="","",IF(AK95="TRUE",1,0))</f>
        <v/>
      </c>
      <c r="V95" s="915" t="str">
        <f>IF('8c - MSA Attribute example'!H95="","",IF('8c - MSA Attribute example'!G95='8c - MSA Attribute example'!$C$8,'8c - MSA Attribute example'!$B$8,'8c - MSA Attribute example'!$B$9))</f>
        <v/>
      </c>
      <c r="W95" s="913" t="str">
        <f>IF('8c - MSA Attribute example'!G95="","",IF('8c - MSA Attribute example'!H95='8c - MSA Attribute example'!$C$8,'8c - MSA Attribute example'!$B$8,'8c - MSA Attribute example'!$B$9))</f>
        <v/>
      </c>
      <c r="X95" s="915" t="str">
        <f t="shared" si="25"/>
        <v/>
      </c>
      <c r="Y95" s="913" t="str">
        <f>IF('8c - MSA Attribute example'!$C95="","",IF(AL95="TRUE",1,0))</f>
        <v/>
      </c>
      <c r="Z95" s="915" t="str">
        <f>IF('8c - MSA Attribute example'!K95="","",IF('8c - MSA Attribute example'!J95='8c - MSA Attribute example'!$C$8,'8c - MSA Attribute example'!$B$8,'8c - MSA Attribute example'!$B$9))</f>
        <v/>
      </c>
      <c r="AA95" s="915" t="str">
        <f>IF('8c - MSA Attribute example'!J95="","",IF('8c - MSA Attribute example'!K95='8c - MSA Attribute example'!$C$8,'8c - MSA Attribute example'!$B$8,'8c - MSA Attribute example'!$B$9))</f>
        <v/>
      </c>
      <c r="AB95" s="915" t="str">
        <f t="shared" si="26"/>
        <v/>
      </c>
      <c r="AC95" s="913" t="str">
        <f>IF('8c - MSA Attribute example'!$C95="","",IF(AM95="TRUE",1,0))</f>
        <v/>
      </c>
      <c r="AD95" s="912" t="str">
        <f>IF('8c - MSA Attribute example'!G95="","",IF(Z95="",AG95,AH95))</f>
        <v/>
      </c>
      <c r="AE95" s="912" t="str">
        <f>IF('8c - MSA Attribute example'!G95="","",IF(Z95="",AI95,AJ95))</f>
        <v/>
      </c>
      <c r="AF95" s="884"/>
      <c r="AG95" s="910" t="str">
        <f>IF('8c - MSA Attribute example'!G95="","",IF($R95+$S95+$V95+$W95=4,"TRUE",IF($R95+$S95+$V95+$W95=8,"TRUE","FALSE")))</f>
        <v/>
      </c>
      <c r="AH95" s="910" t="str">
        <f>IF('8c - MSA Attribute example'!J95="","",IF($R95+$S95+$V95+$W95+$Z95+$AA95=6,"TRUE",IF($R95+$S95+$V95+$W95+$Z95+$AA95=12,"TRUE","FALSE")))</f>
        <v/>
      </c>
      <c r="AI95" s="910" t="str">
        <f>IF('8c - MSA Attribute example'!G95="","",IF($R95+$S95+$V95+$W95+$Q95=5,"TRUE",IF($R95+$S95+$V95+$W95+$Q95=10,"TRUE","FALSE")))</f>
        <v/>
      </c>
      <c r="AJ95" s="910" t="str">
        <f>IF('8c - MSA Attribute example'!J95="","",IF($R95+$S95+$V95+$W95+$Z95+$AA95+$Q95=7,"TRUE",IF($R95+$S95+$V95+$W95+$Z95+$AA95+$Q95=14,"TRUE","FALSE")))</f>
        <v/>
      </c>
      <c r="AK95" s="909" t="str">
        <f>IF('8c - MSA Attribute example'!C95="","",IF('8c - MSA Attribute example'!Q95+'8c - MSA Attribute example'!R95+'8c - MSA Attribute example'!S95=3, "TRUE",IF('8c - MSA Attribute example'!Q95+'8c - MSA Attribute example'!R95+'8c - MSA Attribute example'!S95=6,"TRUE","FALSE")))</f>
        <v/>
      </c>
      <c r="AL95" s="909" t="str">
        <f>IF('8c - MSA Attribute example'!$C95="","",IF($Q95+V95+W95=3, "TRUE",IF($Q95+V95+W95=6,"TRUE","FALSE")))</f>
        <v/>
      </c>
      <c r="AM95" s="908" t="str">
        <f>IF('8c - MSA Attribute example'!J95="","",IF('8c - MSA Attribute example'!$C95="","",IF($Q95+Z95+AA95=3, "TRUE",IF($Q95+Z95+AA95=6,"TRUE","FALSE"))))</f>
        <v/>
      </c>
      <c r="AN95" s="907" t="str">
        <f t="shared" si="27"/>
        <v/>
      </c>
      <c r="AO95" s="907" t="str">
        <f t="shared" si="28"/>
        <v/>
      </c>
      <c r="AP95" s="907" t="str">
        <f t="shared" si="29"/>
        <v/>
      </c>
      <c r="AQ95" s="907" t="str">
        <f t="shared" si="30"/>
        <v/>
      </c>
      <c r="AR95" s="907" t="str">
        <f t="shared" si="31"/>
        <v/>
      </c>
      <c r="AS95" s="907" t="str">
        <f t="shared" si="35"/>
        <v/>
      </c>
      <c r="AT95" s="907" t="str">
        <f t="shared" si="32"/>
        <v/>
      </c>
      <c r="AU95" s="907" t="str">
        <f t="shared" si="33"/>
        <v/>
      </c>
      <c r="AV95" s="907" t="str">
        <f t="shared" si="34"/>
        <v/>
      </c>
    </row>
    <row r="96" spans="2:48" s="930" customFormat="1" ht="15.5">
      <c r="B96" s="929">
        <v>83</v>
      </c>
      <c r="C96" s="924"/>
      <c r="D96" s="923"/>
      <c r="E96" s="920"/>
      <c r="F96" s="928"/>
      <c r="G96" s="921"/>
      <c r="H96" s="920"/>
      <c r="I96" s="928"/>
      <c r="J96" s="921"/>
      <c r="K96" s="920"/>
      <c r="L96" s="927" t="str">
        <f>IF(D96="","",IF('8c - MSA Attribute example'!AD96="TRUE","Y","N"))</f>
        <v/>
      </c>
      <c r="M96" s="926" t="str">
        <f>IF(E96="","",IF('8c - MSA Attribute example'!AE96="TRUE","Y","N"))</f>
        <v/>
      </c>
      <c r="P96" s="917">
        <v>83</v>
      </c>
      <c r="Q96" s="916" t="str">
        <f>IF('8c - MSA Attribute example'!C96="","",IF('8c - MSA Attribute example'!C96='8c - MSA Attribute example'!$C$8,'8c - MSA Attribute example'!$B$8,'8c - MSA Attribute example'!$B$9))</f>
        <v/>
      </c>
      <c r="R96" s="915" t="str">
        <f>IF('8c - MSA Attribute example'!D96="","",IF('8c - MSA Attribute example'!D96='8c - MSA Attribute example'!$C$8,'8c - MSA Attribute example'!$B$8,'8c - MSA Attribute example'!$B$9))</f>
        <v/>
      </c>
      <c r="S96" s="913" t="str">
        <f>IF('8c - MSA Attribute example'!E96="","",IF('8c - MSA Attribute example'!E96='8c - MSA Attribute example'!$C$8,'8c - MSA Attribute example'!$B$8,'8c - MSA Attribute example'!$B$9))</f>
        <v/>
      </c>
      <c r="T96" s="915" t="str">
        <f t="shared" si="24"/>
        <v/>
      </c>
      <c r="U96" s="913" t="str">
        <f>IF('8c - MSA Attribute example'!$C96="","",IF(AK96="TRUE",1,0))</f>
        <v/>
      </c>
      <c r="V96" s="915" t="str">
        <f>IF('8c - MSA Attribute example'!H96="","",IF('8c - MSA Attribute example'!G96='8c - MSA Attribute example'!$C$8,'8c - MSA Attribute example'!$B$8,'8c - MSA Attribute example'!$B$9))</f>
        <v/>
      </c>
      <c r="W96" s="913" t="str">
        <f>IF('8c - MSA Attribute example'!G96="","",IF('8c - MSA Attribute example'!H96='8c - MSA Attribute example'!$C$8,'8c - MSA Attribute example'!$B$8,'8c - MSA Attribute example'!$B$9))</f>
        <v/>
      </c>
      <c r="X96" s="915" t="str">
        <f t="shared" si="25"/>
        <v/>
      </c>
      <c r="Y96" s="913" t="str">
        <f>IF('8c - MSA Attribute example'!$C96="","",IF(AL96="TRUE",1,0))</f>
        <v/>
      </c>
      <c r="Z96" s="915" t="str">
        <f>IF('8c - MSA Attribute example'!K96="","",IF('8c - MSA Attribute example'!J96='8c - MSA Attribute example'!$C$8,'8c - MSA Attribute example'!$B$8,'8c - MSA Attribute example'!$B$9))</f>
        <v/>
      </c>
      <c r="AA96" s="915" t="str">
        <f>IF('8c - MSA Attribute example'!J96="","",IF('8c - MSA Attribute example'!K96='8c - MSA Attribute example'!$C$8,'8c - MSA Attribute example'!$B$8,'8c - MSA Attribute example'!$B$9))</f>
        <v/>
      </c>
      <c r="AB96" s="915" t="str">
        <f t="shared" si="26"/>
        <v/>
      </c>
      <c r="AC96" s="913" t="str">
        <f>IF('8c - MSA Attribute example'!$C96="","",IF(AM96="TRUE",1,0))</f>
        <v/>
      </c>
      <c r="AD96" s="912" t="str">
        <f>IF('8c - MSA Attribute example'!G96="","",IF(Z96="",AG96,AH96))</f>
        <v/>
      </c>
      <c r="AE96" s="912" t="str">
        <f>IF('8c - MSA Attribute example'!G96="","",IF(Z96="",AI96,AJ96))</f>
        <v/>
      </c>
      <c r="AF96" s="884"/>
      <c r="AG96" s="910" t="str">
        <f>IF('8c - MSA Attribute example'!G96="","",IF($R96+$S96+$V96+$W96=4,"TRUE",IF($R96+$S96+$V96+$W96=8,"TRUE","FALSE")))</f>
        <v/>
      </c>
      <c r="AH96" s="910" t="str">
        <f>IF('8c - MSA Attribute example'!J96="","",IF($R96+$S96+$V96+$W96+$Z96+$AA96=6,"TRUE",IF($R96+$S96+$V96+$W96+$Z96+$AA96=12,"TRUE","FALSE")))</f>
        <v/>
      </c>
      <c r="AI96" s="910" t="str">
        <f>IF('8c - MSA Attribute example'!G96="","",IF($R96+$S96+$V96+$W96+$Q96=5,"TRUE",IF($R96+$S96+$V96+$W96+$Q96=10,"TRUE","FALSE")))</f>
        <v/>
      </c>
      <c r="AJ96" s="910" t="str">
        <f>IF('8c - MSA Attribute example'!J96="","",IF($R96+$S96+$V96+$W96+$Z96+$AA96+$Q96=7,"TRUE",IF($R96+$S96+$V96+$W96+$Z96+$AA96+$Q96=14,"TRUE","FALSE")))</f>
        <v/>
      </c>
      <c r="AK96" s="909" t="str">
        <f>IF('8c - MSA Attribute example'!C96="","",IF('8c - MSA Attribute example'!Q96+'8c - MSA Attribute example'!R96+'8c - MSA Attribute example'!S96=3, "TRUE",IF('8c - MSA Attribute example'!Q96+'8c - MSA Attribute example'!R96+'8c - MSA Attribute example'!S96=6,"TRUE","FALSE")))</f>
        <v/>
      </c>
      <c r="AL96" s="909" t="str">
        <f>IF('8c - MSA Attribute example'!$C96="","",IF($Q96+V96+W96=3, "TRUE",IF($Q96+V96+W96=6,"TRUE","FALSE")))</f>
        <v/>
      </c>
      <c r="AM96" s="908" t="str">
        <f>IF('8c - MSA Attribute example'!J96="","",IF('8c - MSA Attribute example'!$C96="","",IF($Q96+Z96+AA96=3, "TRUE",IF($Q96+Z96+AA96=6,"TRUE","FALSE"))))</f>
        <v/>
      </c>
      <c r="AN96" s="907" t="str">
        <f t="shared" si="27"/>
        <v/>
      </c>
      <c r="AO96" s="907" t="str">
        <f t="shared" si="28"/>
        <v/>
      </c>
      <c r="AP96" s="907" t="str">
        <f t="shared" si="29"/>
        <v/>
      </c>
      <c r="AQ96" s="907" t="str">
        <f t="shared" si="30"/>
        <v/>
      </c>
      <c r="AR96" s="907" t="str">
        <f t="shared" si="31"/>
        <v/>
      </c>
      <c r="AS96" s="907" t="str">
        <f t="shared" si="35"/>
        <v/>
      </c>
      <c r="AT96" s="907" t="str">
        <f t="shared" si="32"/>
        <v/>
      </c>
      <c r="AU96" s="907" t="str">
        <f t="shared" si="33"/>
        <v/>
      </c>
      <c r="AV96" s="907" t="str">
        <f t="shared" si="34"/>
        <v/>
      </c>
    </row>
    <row r="97" spans="2:48" s="930" customFormat="1" ht="15.5">
      <c r="B97" s="929">
        <v>84</v>
      </c>
      <c r="C97" s="924"/>
      <c r="D97" s="923"/>
      <c r="E97" s="920"/>
      <c r="F97" s="928"/>
      <c r="G97" s="921"/>
      <c r="H97" s="920"/>
      <c r="I97" s="928"/>
      <c r="J97" s="921"/>
      <c r="K97" s="920"/>
      <c r="L97" s="927" t="str">
        <f>IF(D97="","",IF('8c - MSA Attribute example'!AD97="TRUE","Y","N"))</f>
        <v/>
      </c>
      <c r="M97" s="926" t="str">
        <f>IF(E97="","",IF('8c - MSA Attribute example'!AE97="TRUE","Y","N"))</f>
        <v/>
      </c>
      <c r="P97" s="917">
        <v>84</v>
      </c>
      <c r="Q97" s="916" t="str">
        <f>IF('8c - MSA Attribute example'!C97="","",IF('8c - MSA Attribute example'!C97='8c - MSA Attribute example'!$C$8,'8c - MSA Attribute example'!$B$8,'8c - MSA Attribute example'!$B$9))</f>
        <v/>
      </c>
      <c r="R97" s="915" t="str">
        <f>IF('8c - MSA Attribute example'!D97="","",IF('8c - MSA Attribute example'!D97='8c - MSA Attribute example'!$C$8,'8c - MSA Attribute example'!$B$8,'8c - MSA Attribute example'!$B$9))</f>
        <v/>
      </c>
      <c r="S97" s="913" t="str">
        <f>IF('8c - MSA Attribute example'!E97="","",IF('8c - MSA Attribute example'!E97='8c - MSA Attribute example'!$C$8,'8c - MSA Attribute example'!$B$8,'8c - MSA Attribute example'!$B$9))</f>
        <v/>
      </c>
      <c r="T97" s="915" t="str">
        <f t="shared" si="24"/>
        <v/>
      </c>
      <c r="U97" s="913" t="str">
        <f>IF('8c - MSA Attribute example'!$C97="","",IF(AK97="TRUE",1,0))</f>
        <v/>
      </c>
      <c r="V97" s="915" t="str">
        <f>IF('8c - MSA Attribute example'!H97="","",IF('8c - MSA Attribute example'!G97='8c - MSA Attribute example'!$C$8,'8c - MSA Attribute example'!$B$8,'8c - MSA Attribute example'!$B$9))</f>
        <v/>
      </c>
      <c r="W97" s="913" t="str">
        <f>IF('8c - MSA Attribute example'!G97="","",IF('8c - MSA Attribute example'!H97='8c - MSA Attribute example'!$C$8,'8c - MSA Attribute example'!$B$8,'8c - MSA Attribute example'!$B$9))</f>
        <v/>
      </c>
      <c r="X97" s="915" t="str">
        <f t="shared" si="25"/>
        <v/>
      </c>
      <c r="Y97" s="913" t="str">
        <f>IF('8c - MSA Attribute example'!$C97="","",IF(AL97="TRUE",1,0))</f>
        <v/>
      </c>
      <c r="Z97" s="915" t="str">
        <f>IF('8c - MSA Attribute example'!K97="","",IF('8c - MSA Attribute example'!J97='8c - MSA Attribute example'!$C$8,'8c - MSA Attribute example'!$B$8,'8c - MSA Attribute example'!$B$9))</f>
        <v/>
      </c>
      <c r="AA97" s="915" t="str">
        <f>IF('8c - MSA Attribute example'!J97="","",IF('8c - MSA Attribute example'!K97='8c - MSA Attribute example'!$C$8,'8c - MSA Attribute example'!$B$8,'8c - MSA Attribute example'!$B$9))</f>
        <v/>
      </c>
      <c r="AB97" s="915" t="str">
        <f t="shared" si="26"/>
        <v/>
      </c>
      <c r="AC97" s="913" t="str">
        <f>IF('8c - MSA Attribute example'!$C97="","",IF(AM97="TRUE",1,0))</f>
        <v/>
      </c>
      <c r="AD97" s="912" t="str">
        <f>IF('8c - MSA Attribute example'!G97="","",IF(Z97="",AG97,AH97))</f>
        <v/>
      </c>
      <c r="AE97" s="912" t="str">
        <f>IF('8c - MSA Attribute example'!G97="","",IF(Z97="",AI97,AJ97))</f>
        <v/>
      </c>
      <c r="AF97" s="884"/>
      <c r="AG97" s="910" t="str">
        <f>IF('8c - MSA Attribute example'!G97="","",IF($R97+$S97+$V97+$W97=4,"TRUE",IF($R97+$S97+$V97+$W97=8,"TRUE","FALSE")))</f>
        <v/>
      </c>
      <c r="AH97" s="910" t="str">
        <f>IF('8c - MSA Attribute example'!J97="","",IF($R97+$S97+$V97+$W97+$Z97+$AA97=6,"TRUE",IF($R97+$S97+$V97+$W97+$Z97+$AA97=12,"TRUE","FALSE")))</f>
        <v/>
      </c>
      <c r="AI97" s="910" t="str">
        <f>IF('8c - MSA Attribute example'!G97="","",IF($R97+$S97+$V97+$W97+$Q97=5,"TRUE",IF($R97+$S97+$V97+$W97+$Q97=10,"TRUE","FALSE")))</f>
        <v/>
      </c>
      <c r="AJ97" s="910" t="str">
        <f>IF('8c - MSA Attribute example'!J97="","",IF($R97+$S97+$V97+$W97+$Z97+$AA97+$Q97=7,"TRUE",IF($R97+$S97+$V97+$W97+$Z97+$AA97+$Q97=14,"TRUE","FALSE")))</f>
        <v/>
      </c>
      <c r="AK97" s="909" t="str">
        <f>IF('8c - MSA Attribute example'!C97="","",IF('8c - MSA Attribute example'!Q97+'8c - MSA Attribute example'!R97+'8c - MSA Attribute example'!S97=3, "TRUE",IF('8c - MSA Attribute example'!Q97+'8c - MSA Attribute example'!R97+'8c - MSA Attribute example'!S97=6,"TRUE","FALSE")))</f>
        <v/>
      </c>
      <c r="AL97" s="909" t="str">
        <f>IF('8c - MSA Attribute example'!$C97="","",IF($Q97+V97+W97=3, "TRUE",IF($Q97+V97+W97=6,"TRUE","FALSE")))</f>
        <v/>
      </c>
      <c r="AM97" s="908" t="str">
        <f>IF('8c - MSA Attribute example'!J97="","",IF('8c - MSA Attribute example'!$C97="","",IF($Q97+Z97+AA97=3, "TRUE",IF($Q97+Z97+AA97=6,"TRUE","FALSE"))))</f>
        <v/>
      </c>
      <c r="AN97" s="907" t="str">
        <f t="shared" si="27"/>
        <v/>
      </c>
      <c r="AO97" s="907" t="str">
        <f t="shared" si="28"/>
        <v/>
      </c>
      <c r="AP97" s="907" t="str">
        <f t="shared" si="29"/>
        <v/>
      </c>
      <c r="AQ97" s="907" t="str">
        <f t="shared" si="30"/>
        <v/>
      </c>
      <c r="AR97" s="907" t="str">
        <f t="shared" si="31"/>
        <v/>
      </c>
      <c r="AS97" s="907" t="str">
        <f t="shared" si="35"/>
        <v/>
      </c>
      <c r="AT97" s="907" t="str">
        <f t="shared" si="32"/>
        <v/>
      </c>
      <c r="AU97" s="907" t="str">
        <f t="shared" si="33"/>
        <v/>
      </c>
      <c r="AV97" s="907" t="str">
        <f t="shared" si="34"/>
        <v/>
      </c>
    </row>
    <row r="98" spans="2:48" s="930" customFormat="1" ht="15.5">
      <c r="B98" s="929">
        <v>85</v>
      </c>
      <c r="C98" s="924"/>
      <c r="D98" s="923"/>
      <c r="E98" s="920"/>
      <c r="F98" s="928"/>
      <c r="G98" s="921"/>
      <c r="H98" s="920"/>
      <c r="I98" s="928"/>
      <c r="J98" s="921"/>
      <c r="K98" s="920"/>
      <c r="L98" s="927" t="str">
        <f>IF(D98="","",IF('8c - MSA Attribute example'!AD98="TRUE","Y","N"))</f>
        <v/>
      </c>
      <c r="M98" s="926" t="str">
        <f>IF(E98="","",IF('8c - MSA Attribute example'!AE98="TRUE","Y","N"))</f>
        <v/>
      </c>
      <c r="P98" s="917">
        <v>85</v>
      </c>
      <c r="Q98" s="916" t="str">
        <f>IF('8c - MSA Attribute example'!C98="","",IF('8c - MSA Attribute example'!C98='8c - MSA Attribute example'!$C$8,'8c - MSA Attribute example'!$B$8,'8c - MSA Attribute example'!$B$9))</f>
        <v/>
      </c>
      <c r="R98" s="915" t="str">
        <f>IF('8c - MSA Attribute example'!D98="","",IF('8c - MSA Attribute example'!D98='8c - MSA Attribute example'!$C$8,'8c - MSA Attribute example'!$B$8,'8c - MSA Attribute example'!$B$9))</f>
        <v/>
      </c>
      <c r="S98" s="913" t="str">
        <f>IF('8c - MSA Attribute example'!E98="","",IF('8c - MSA Attribute example'!E98='8c - MSA Attribute example'!$C$8,'8c - MSA Attribute example'!$B$8,'8c - MSA Attribute example'!$B$9))</f>
        <v/>
      </c>
      <c r="T98" s="915" t="str">
        <f t="shared" si="24"/>
        <v/>
      </c>
      <c r="U98" s="913" t="str">
        <f>IF('8c - MSA Attribute example'!$C98="","",IF(AK98="TRUE",1,0))</f>
        <v/>
      </c>
      <c r="V98" s="915" t="str">
        <f>IF('8c - MSA Attribute example'!H98="","",IF('8c - MSA Attribute example'!G98='8c - MSA Attribute example'!$C$8,'8c - MSA Attribute example'!$B$8,'8c - MSA Attribute example'!$B$9))</f>
        <v/>
      </c>
      <c r="W98" s="913" t="str">
        <f>IF('8c - MSA Attribute example'!G98="","",IF('8c - MSA Attribute example'!H98='8c - MSA Attribute example'!$C$8,'8c - MSA Attribute example'!$B$8,'8c - MSA Attribute example'!$B$9))</f>
        <v/>
      </c>
      <c r="X98" s="915" t="str">
        <f t="shared" si="25"/>
        <v/>
      </c>
      <c r="Y98" s="913" t="str">
        <f>IF('8c - MSA Attribute example'!$C98="","",IF(AL98="TRUE",1,0))</f>
        <v/>
      </c>
      <c r="Z98" s="915" t="str">
        <f>IF('8c - MSA Attribute example'!K98="","",IF('8c - MSA Attribute example'!J98='8c - MSA Attribute example'!$C$8,'8c - MSA Attribute example'!$B$8,'8c - MSA Attribute example'!$B$9))</f>
        <v/>
      </c>
      <c r="AA98" s="915" t="str">
        <f>IF('8c - MSA Attribute example'!J98="","",IF('8c - MSA Attribute example'!K98='8c - MSA Attribute example'!$C$8,'8c - MSA Attribute example'!$B$8,'8c - MSA Attribute example'!$B$9))</f>
        <v/>
      </c>
      <c r="AB98" s="915" t="str">
        <f t="shared" si="26"/>
        <v/>
      </c>
      <c r="AC98" s="913" t="str">
        <f>IF('8c - MSA Attribute example'!$C98="","",IF(AM98="TRUE",1,0))</f>
        <v/>
      </c>
      <c r="AD98" s="912" t="str">
        <f>IF('8c - MSA Attribute example'!G98="","",IF(Z98="",AG98,AH98))</f>
        <v/>
      </c>
      <c r="AE98" s="912" t="str">
        <f>IF('8c - MSA Attribute example'!G98="","",IF(Z98="",AI98,AJ98))</f>
        <v/>
      </c>
      <c r="AF98" s="884"/>
      <c r="AG98" s="910" t="str">
        <f>IF('8c - MSA Attribute example'!G98="","",IF($R98+$S98+$V98+$W98=4,"TRUE",IF($R98+$S98+$V98+$W98=8,"TRUE","FALSE")))</f>
        <v/>
      </c>
      <c r="AH98" s="910" t="str">
        <f>IF('8c - MSA Attribute example'!J98="","",IF($R98+$S98+$V98+$W98+$Z98+$AA98=6,"TRUE",IF($R98+$S98+$V98+$W98+$Z98+$AA98=12,"TRUE","FALSE")))</f>
        <v/>
      </c>
      <c r="AI98" s="910" t="str">
        <f>IF('8c - MSA Attribute example'!G98="","",IF($R98+$S98+$V98+$W98+$Q98=5,"TRUE",IF($R98+$S98+$V98+$W98+$Q98=10,"TRUE","FALSE")))</f>
        <v/>
      </c>
      <c r="AJ98" s="910" t="str">
        <f>IF('8c - MSA Attribute example'!J98="","",IF($R98+$S98+$V98+$W98+$Z98+$AA98+$Q98=7,"TRUE",IF($R98+$S98+$V98+$W98+$Z98+$AA98+$Q98=14,"TRUE","FALSE")))</f>
        <v/>
      </c>
      <c r="AK98" s="909" t="str">
        <f>IF('8c - MSA Attribute example'!C98="","",IF('8c - MSA Attribute example'!Q98+'8c - MSA Attribute example'!R98+'8c - MSA Attribute example'!S98=3, "TRUE",IF('8c - MSA Attribute example'!Q98+'8c - MSA Attribute example'!R98+'8c - MSA Attribute example'!S98=6,"TRUE","FALSE")))</f>
        <v/>
      </c>
      <c r="AL98" s="909" t="str">
        <f>IF('8c - MSA Attribute example'!$C98="","",IF($Q98+V98+W98=3, "TRUE",IF($Q98+V98+W98=6,"TRUE","FALSE")))</f>
        <v/>
      </c>
      <c r="AM98" s="908" t="str">
        <f>IF('8c - MSA Attribute example'!J98="","",IF('8c - MSA Attribute example'!$C98="","",IF($Q98+Z98+AA98=3, "TRUE",IF($Q98+Z98+AA98=6,"TRUE","FALSE"))))</f>
        <v/>
      </c>
      <c r="AN98" s="907" t="str">
        <f t="shared" si="27"/>
        <v/>
      </c>
      <c r="AO98" s="907" t="str">
        <f t="shared" si="28"/>
        <v/>
      </c>
      <c r="AP98" s="907" t="str">
        <f t="shared" si="29"/>
        <v/>
      </c>
      <c r="AQ98" s="907" t="str">
        <f t="shared" si="30"/>
        <v/>
      </c>
      <c r="AR98" s="907" t="str">
        <f t="shared" si="31"/>
        <v/>
      </c>
      <c r="AS98" s="907" t="str">
        <f t="shared" si="35"/>
        <v/>
      </c>
      <c r="AT98" s="907" t="str">
        <f t="shared" si="32"/>
        <v/>
      </c>
      <c r="AU98" s="907" t="str">
        <f t="shared" si="33"/>
        <v/>
      </c>
      <c r="AV98" s="907" t="str">
        <f t="shared" si="34"/>
        <v/>
      </c>
    </row>
    <row r="99" spans="2:48" s="930" customFormat="1" ht="15.5">
      <c r="B99" s="929">
        <v>86</v>
      </c>
      <c r="C99" s="924"/>
      <c r="D99" s="923"/>
      <c r="E99" s="920"/>
      <c r="F99" s="928"/>
      <c r="G99" s="921"/>
      <c r="H99" s="920"/>
      <c r="I99" s="928"/>
      <c r="J99" s="921"/>
      <c r="K99" s="920"/>
      <c r="L99" s="927" t="str">
        <f>IF(D99="","",IF('8c - MSA Attribute example'!AD99="TRUE","Y","N"))</f>
        <v/>
      </c>
      <c r="M99" s="926" t="str">
        <f>IF(E99="","",IF('8c - MSA Attribute example'!AE99="TRUE","Y","N"))</f>
        <v/>
      </c>
      <c r="P99" s="917">
        <v>86</v>
      </c>
      <c r="Q99" s="916" t="str">
        <f>IF('8c - MSA Attribute example'!C99="","",IF('8c - MSA Attribute example'!C99='8c - MSA Attribute example'!$C$8,'8c - MSA Attribute example'!$B$8,'8c - MSA Attribute example'!$B$9))</f>
        <v/>
      </c>
      <c r="R99" s="915" t="str">
        <f>IF('8c - MSA Attribute example'!D99="","",IF('8c - MSA Attribute example'!D99='8c - MSA Attribute example'!$C$8,'8c - MSA Attribute example'!$B$8,'8c - MSA Attribute example'!$B$9))</f>
        <v/>
      </c>
      <c r="S99" s="913" t="str">
        <f>IF('8c - MSA Attribute example'!E99="","",IF('8c - MSA Attribute example'!E99='8c - MSA Attribute example'!$C$8,'8c - MSA Attribute example'!$B$8,'8c - MSA Attribute example'!$B$9))</f>
        <v/>
      </c>
      <c r="T99" s="915" t="str">
        <f t="shared" si="24"/>
        <v/>
      </c>
      <c r="U99" s="913" t="str">
        <f>IF('8c - MSA Attribute example'!$C99="","",IF(AK99="TRUE",1,0))</f>
        <v/>
      </c>
      <c r="V99" s="915" t="str">
        <f>IF('8c - MSA Attribute example'!H99="","",IF('8c - MSA Attribute example'!G99='8c - MSA Attribute example'!$C$8,'8c - MSA Attribute example'!$B$8,'8c - MSA Attribute example'!$B$9))</f>
        <v/>
      </c>
      <c r="W99" s="913" t="str">
        <f>IF('8c - MSA Attribute example'!G99="","",IF('8c - MSA Attribute example'!H99='8c - MSA Attribute example'!$C$8,'8c - MSA Attribute example'!$B$8,'8c - MSA Attribute example'!$B$9))</f>
        <v/>
      </c>
      <c r="X99" s="915" t="str">
        <f t="shared" si="25"/>
        <v/>
      </c>
      <c r="Y99" s="913" t="str">
        <f>IF('8c - MSA Attribute example'!$C99="","",IF(AL99="TRUE",1,0))</f>
        <v/>
      </c>
      <c r="Z99" s="915" t="str">
        <f>IF('8c - MSA Attribute example'!K99="","",IF('8c - MSA Attribute example'!J99='8c - MSA Attribute example'!$C$8,'8c - MSA Attribute example'!$B$8,'8c - MSA Attribute example'!$B$9))</f>
        <v/>
      </c>
      <c r="AA99" s="915" t="str">
        <f>IF('8c - MSA Attribute example'!J99="","",IF('8c - MSA Attribute example'!K99='8c - MSA Attribute example'!$C$8,'8c - MSA Attribute example'!$B$8,'8c - MSA Attribute example'!$B$9))</f>
        <v/>
      </c>
      <c r="AB99" s="915" t="str">
        <f t="shared" si="26"/>
        <v/>
      </c>
      <c r="AC99" s="913" t="str">
        <f>IF('8c - MSA Attribute example'!$C99="","",IF(AM99="TRUE",1,0))</f>
        <v/>
      </c>
      <c r="AD99" s="912" t="str">
        <f>IF('8c - MSA Attribute example'!G99="","",IF(Z99="",AG99,AH99))</f>
        <v/>
      </c>
      <c r="AE99" s="912" t="str">
        <f>IF('8c - MSA Attribute example'!G99="","",IF(Z99="",AI99,AJ99))</f>
        <v/>
      </c>
      <c r="AF99" s="884"/>
      <c r="AG99" s="910" t="str">
        <f>IF('8c - MSA Attribute example'!G99="","",IF($R99+$S99+$V99+$W99=4,"TRUE",IF($R99+$S99+$V99+$W99=8,"TRUE","FALSE")))</f>
        <v/>
      </c>
      <c r="AH99" s="910" t="str">
        <f>IF('8c - MSA Attribute example'!J99="","",IF($R99+$S99+$V99+$W99+$Z99+$AA99=6,"TRUE",IF($R99+$S99+$V99+$W99+$Z99+$AA99=12,"TRUE","FALSE")))</f>
        <v/>
      </c>
      <c r="AI99" s="910" t="str">
        <f>IF('8c - MSA Attribute example'!G99="","",IF($R99+$S99+$V99+$W99+$Q99=5,"TRUE",IF($R99+$S99+$V99+$W99+$Q99=10,"TRUE","FALSE")))</f>
        <v/>
      </c>
      <c r="AJ99" s="910" t="str">
        <f>IF('8c - MSA Attribute example'!J99="","",IF($R99+$S99+$V99+$W99+$Z99+$AA99+$Q99=7,"TRUE",IF($R99+$S99+$V99+$W99+$Z99+$AA99+$Q99=14,"TRUE","FALSE")))</f>
        <v/>
      </c>
      <c r="AK99" s="909" t="str">
        <f>IF('8c - MSA Attribute example'!C99="","",IF('8c - MSA Attribute example'!Q99+'8c - MSA Attribute example'!R99+'8c - MSA Attribute example'!S99=3, "TRUE",IF('8c - MSA Attribute example'!Q99+'8c - MSA Attribute example'!R99+'8c - MSA Attribute example'!S99=6,"TRUE","FALSE")))</f>
        <v/>
      </c>
      <c r="AL99" s="909" t="str">
        <f>IF('8c - MSA Attribute example'!$C99="","",IF($Q99+V99+W99=3, "TRUE",IF($Q99+V99+W99=6,"TRUE","FALSE")))</f>
        <v/>
      </c>
      <c r="AM99" s="908" t="str">
        <f>IF('8c - MSA Attribute example'!J99="","",IF('8c - MSA Attribute example'!$C99="","",IF($Q99+Z99+AA99=3, "TRUE",IF($Q99+Z99+AA99=6,"TRUE","FALSE"))))</f>
        <v/>
      </c>
      <c r="AN99" s="907" t="str">
        <f t="shared" si="27"/>
        <v/>
      </c>
      <c r="AO99" s="907" t="str">
        <f t="shared" si="28"/>
        <v/>
      </c>
      <c r="AP99" s="907" t="str">
        <f t="shared" si="29"/>
        <v/>
      </c>
      <c r="AQ99" s="907" t="str">
        <f t="shared" si="30"/>
        <v/>
      </c>
      <c r="AR99" s="907" t="str">
        <f t="shared" si="31"/>
        <v/>
      </c>
      <c r="AS99" s="907" t="str">
        <f t="shared" si="35"/>
        <v/>
      </c>
      <c r="AT99" s="907" t="str">
        <f t="shared" si="32"/>
        <v/>
      </c>
      <c r="AU99" s="907" t="str">
        <f t="shared" si="33"/>
        <v/>
      </c>
      <c r="AV99" s="907" t="str">
        <f t="shared" si="34"/>
        <v/>
      </c>
    </row>
    <row r="100" spans="2:48" s="930" customFormat="1" ht="15.5">
      <c r="B100" s="929">
        <v>87</v>
      </c>
      <c r="C100" s="924"/>
      <c r="D100" s="923"/>
      <c r="E100" s="920"/>
      <c r="F100" s="928"/>
      <c r="G100" s="921"/>
      <c r="H100" s="920"/>
      <c r="I100" s="928"/>
      <c r="J100" s="921"/>
      <c r="K100" s="920"/>
      <c r="L100" s="927" t="str">
        <f>IF(D100="","",IF('8c - MSA Attribute example'!AD100="TRUE","Y","N"))</f>
        <v/>
      </c>
      <c r="M100" s="926" t="str">
        <f>IF(E100="","",IF('8c - MSA Attribute example'!AE100="TRUE","Y","N"))</f>
        <v/>
      </c>
      <c r="P100" s="917">
        <v>87</v>
      </c>
      <c r="Q100" s="916" t="str">
        <f>IF('8c - MSA Attribute example'!C100="","",IF('8c - MSA Attribute example'!C100='8c - MSA Attribute example'!$C$8,'8c - MSA Attribute example'!$B$8,'8c - MSA Attribute example'!$B$9))</f>
        <v/>
      </c>
      <c r="R100" s="915" t="str">
        <f>IF('8c - MSA Attribute example'!D100="","",IF('8c - MSA Attribute example'!D100='8c - MSA Attribute example'!$C$8,'8c - MSA Attribute example'!$B$8,'8c - MSA Attribute example'!$B$9))</f>
        <v/>
      </c>
      <c r="S100" s="913" t="str">
        <f>IF('8c - MSA Attribute example'!E100="","",IF('8c - MSA Attribute example'!E100='8c - MSA Attribute example'!$C$8,'8c - MSA Attribute example'!$B$8,'8c - MSA Attribute example'!$B$9))</f>
        <v/>
      </c>
      <c r="T100" s="915" t="str">
        <f t="shared" si="24"/>
        <v/>
      </c>
      <c r="U100" s="913" t="str">
        <f>IF('8c - MSA Attribute example'!$C100="","",IF(AK100="TRUE",1,0))</f>
        <v/>
      </c>
      <c r="V100" s="915" t="str">
        <f>IF('8c - MSA Attribute example'!H100="","",IF('8c - MSA Attribute example'!G100='8c - MSA Attribute example'!$C$8,'8c - MSA Attribute example'!$B$8,'8c - MSA Attribute example'!$B$9))</f>
        <v/>
      </c>
      <c r="W100" s="913" t="str">
        <f>IF('8c - MSA Attribute example'!G100="","",IF('8c - MSA Attribute example'!H100='8c - MSA Attribute example'!$C$8,'8c - MSA Attribute example'!$B$8,'8c - MSA Attribute example'!$B$9))</f>
        <v/>
      </c>
      <c r="X100" s="915" t="str">
        <f t="shared" si="25"/>
        <v/>
      </c>
      <c r="Y100" s="913" t="str">
        <f>IF('8c - MSA Attribute example'!$C100="","",IF(AL100="TRUE",1,0))</f>
        <v/>
      </c>
      <c r="Z100" s="915" t="str">
        <f>IF('8c - MSA Attribute example'!K100="","",IF('8c - MSA Attribute example'!J100='8c - MSA Attribute example'!$C$8,'8c - MSA Attribute example'!$B$8,'8c - MSA Attribute example'!$B$9))</f>
        <v/>
      </c>
      <c r="AA100" s="915" t="str">
        <f>IF('8c - MSA Attribute example'!J100="","",IF('8c - MSA Attribute example'!K100='8c - MSA Attribute example'!$C$8,'8c - MSA Attribute example'!$B$8,'8c - MSA Attribute example'!$B$9))</f>
        <v/>
      </c>
      <c r="AB100" s="915" t="str">
        <f t="shared" si="26"/>
        <v/>
      </c>
      <c r="AC100" s="913" t="str">
        <f>IF('8c - MSA Attribute example'!$C100="","",IF(AM100="TRUE",1,0))</f>
        <v/>
      </c>
      <c r="AD100" s="912" t="str">
        <f>IF('8c - MSA Attribute example'!G100="","",IF(Z100="",AG100,AH100))</f>
        <v/>
      </c>
      <c r="AE100" s="912" t="str">
        <f>IF('8c - MSA Attribute example'!G100="","",IF(Z100="",AI100,AJ100))</f>
        <v/>
      </c>
      <c r="AF100" s="884"/>
      <c r="AG100" s="910" t="str">
        <f>IF('8c - MSA Attribute example'!G100="","",IF($R100+$S100+$V100+$W100=4,"TRUE",IF($R100+$S100+$V100+$W100=8,"TRUE","FALSE")))</f>
        <v/>
      </c>
      <c r="AH100" s="910" t="str">
        <f>IF('8c - MSA Attribute example'!J100="","",IF($R100+$S100+$V100+$W100+$Z100+$AA100=6,"TRUE",IF($R100+$S100+$V100+$W100+$Z100+$AA100=12,"TRUE","FALSE")))</f>
        <v/>
      </c>
      <c r="AI100" s="910" t="str">
        <f>IF('8c - MSA Attribute example'!G100="","",IF($R100+$S100+$V100+$W100+$Q100=5,"TRUE",IF($R100+$S100+$V100+$W100+$Q100=10,"TRUE","FALSE")))</f>
        <v/>
      </c>
      <c r="AJ100" s="910" t="str">
        <f>IF('8c - MSA Attribute example'!J100="","",IF($R100+$S100+$V100+$W100+$Z100+$AA100+$Q100=7,"TRUE",IF($R100+$S100+$V100+$W100+$Z100+$AA100+$Q100=14,"TRUE","FALSE")))</f>
        <v/>
      </c>
      <c r="AK100" s="909" t="str">
        <f>IF('8c - MSA Attribute example'!C100="","",IF('8c - MSA Attribute example'!Q100+'8c - MSA Attribute example'!R100+'8c - MSA Attribute example'!S100=3, "TRUE",IF('8c - MSA Attribute example'!Q100+'8c - MSA Attribute example'!R100+'8c - MSA Attribute example'!S100=6,"TRUE","FALSE")))</f>
        <v/>
      </c>
      <c r="AL100" s="909" t="str">
        <f>IF('8c - MSA Attribute example'!$C100="","",IF($Q100+V100+W100=3, "TRUE",IF($Q100+V100+W100=6,"TRUE","FALSE")))</f>
        <v/>
      </c>
      <c r="AM100" s="908" t="str">
        <f>IF('8c - MSA Attribute example'!J100="","",IF('8c - MSA Attribute example'!$C100="","",IF($Q100+Z100+AA100=3, "TRUE",IF($Q100+Z100+AA100=6,"TRUE","FALSE"))))</f>
        <v/>
      </c>
      <c r="AN100" s="907" t="str">
        <f t="shared" si="27"/>
        <v/>
      </c>
      <c r="AO100" s="907" t="str">
        <f t="shared" si="28"/>
        <v/>
      </c>
      <c r="AP100" s="907" t="str">
        <f t="shared" si="29"/>
        <v/>
      </c>
      <c r="AQ100" s="907" t="str">
        <f t="shared" si="30"/>
        <v/>
      </c>
      <c r="AR100" s="907" t="str">
        <f t="shared" si="31"/>
        <v/>
      </c>
      <c r="AS100" s="907" t="str">
        <f t="shared" si="35"/>
        <v/>
      </c>
      <c r="AT100" s="907" t="str">
        <f t="shared" si="32"/>
        <v/>
      </c>
      <c r="AU100" s="907" t="str">
        <f t="shared" si="33"/>
        <v/>
      </c>
      <c r="AV100" s="907" t="str">
        <f t="shared" si="34"/>
        <v/>
      </c>
    </row>
    <row r="101" spans="2:48" s="930" customFormat="1" ht="15.5">
      <c r="B101" s="929">
        <v>88</v>
      </c>
      <c r="C101" s="924"/>
      <c r="D101" s="923"/>
      <c r="E101" s="920"/>
      <c r="F101" s="928"/>
      <c r="G101" s="921"/>
      <c r="H101" s="920"/>
      <c r="I101" s="928"/>
      <c r="J101" s="921"/>
      <c r="K101" s="920"/>
      <c r="L101" s="927" t="str">
        <f>IF(D101="","",IF('8c - MSA Attribute example'!AD101="TRUE","Y","N"))</f>
        <v/>
      </c>
      <c r="M101" s="926" t="str">
        <f>IF(E101="","",IF('8c - MSA Attribute example'!AE101="TRUE","Y","N"))</f>
        <v/>
      </c>
      <c r="P101" s="917">
        <v>88</v>
      </c>
      <c r="Q101" s="916" t="str">
        <f>IF('8c - MSA Attribute example'!C101="","",IF('8c - MSA Attribute example'!C101='8c - MSA Attribute example'!$C$8,'8c - MSA Attribute example'!$B$8,'8c - MSA Attribute example'!$B$9))</f>
        <v/>
      </c>
      <c r="R101" s="915" t="str">
        <f>IF('8c - MSA Attribute example'!D101="","",IF('8c - MSA Attribute example'!D101='8c - MSA Attribute example'!$C$8,'8c - MSA Attribute example'!$B$8,'8c - MSA Attribute example'!$B$9))</f>
        <v/>
      </c>
      <c r="S101" s="913" t="str">
        <f>IF('8c - MSA Attribute example'!E101="","",IF('8c - MSA Attribute example'!E101='8c - MSA Attribute example'!$C$8,'8c - MSA Attribute example'!$B$8,'8c - MSA Attribute example'!$B$9))</f>
        <v/>
      </c>
      <c r="T101" s="915" t="str">
        <f t="shared" si="24"/>
        <v/>
      </c>
      <c r="U101" s="913" t="str">
        <f>IF('8c - MSA Attribute example'!$C101="","",IF(AK101="TRUE",1,0))</f>
        <v/>
      </c>
      <c r="V101" s="915" t="str">
        <f>IF('8c - MSA Attribute example'!H101="","",IF('8c - MSA Attribute example'!G101='8c - MSA Attribute example'!$C$8,'8c - MSA Attribute example'!$B$8,'8c - MSA Attribute example'!$B$9))</f>
        <v/>
      </c>
      <c r="W101" s="913" t="str">
        <f>IF('8c - MSA Attribute example'!G101="","",IF('8c - MSA Attribute example'!H101='8c - MSA Attribute example'!$C$8,'8c - MSA Attribute example'!$B$8,'8c - MSA Attribute example'!$B$9))</f>
        <v/>
      </c>
      <c r="X101" s="915" t="str">
        <f t="shared" si="25"/>
        <v/>
      </c>
      <c r="Y101" s="913" t="str">
        <f>IF('8c - MSA Attribute example'!$C101="","",IF(AL101="TRUE",1,0))</f>
        <v/>
      </c>
      <c r="Z101" s="915" t="str">
        <f>IF('8c - MSA Attribute example'!K101="","",IF('8c - MSA Attribute example'!J101='8c - MSA Attribute example'!$C$8,'8c - MSA Attribute example'!$B$8,'8c - MSA Attribute example'!$B$9))</f>
        <v/>
      </c>
      <c r="AA101" s="915" t="str">
        <f>IF('8c - MSA Attribute example'!J101="","",IF('8c - MSA Attribute example'!K101='8c - MSA Attribute example'!$C$8,'8c - MSA Attribute example'!$B$8,'8c - MSA Attribute example'!$B$9))</f>
        <v/>
      </c>
      <c r="AB101" s="915" t="str">
        <f t="shared" si="26"/>
        <v/>
      </c>
      <c r="AC101" s="913" t="str">
        <f>IF('8c - MSA Attribute example'!$C101="","",IF(AM101="TRUE",1,0))</f>
        <v/>
      </c>
      <c r="AD101" s="912" t="str">
        <f>IF('8c - MSA Attribute example'!G101="","",IF(Z101="",AG101,AH101))</f>
        <v/>
      </c>
      <c r="AE101" s="912" t="str">
        <f>IF('8c - MSA Attribute example'!G101="","",IF(Z101="",AI101,AJ101))</f>
        <v/>
      </c>
      <c r="AF101" s="884"/>
      <c r="AG101" s="910" t="str">
        <f>IF('8c - MSA Attribute example'!G101="","",IF($R101+$S101+$V101+$W101=4,"TRUE",IF($R101+$S101+$V101+$W101=8,"TRUE","FALSE")))</f>
        <v/>
      </c>
      <c r="AH101" s="910" t="str">
        <f>IF('8c - MSA Attribute example'!J101="","",IF($R101+$S101+$V101+$W101+$Z101+$AA101=6,"TRUE",IF($R101+$S101+$V101+$W101+$Z101+$AA101=12,"TRUE","FALSE")))</f>
        <v/>
      </c>
      <c r="AI101" s="910" t="str">
        <f>IF('8c - MSA Attribute example'!G101="","",IF($R101+$S101+$V101+$W101+$Q101=5,"TRUE",IF($R101+$S101+$V101+$W101+$Q101=10,"TRUE","FALSE")))</f>
        <v/>
      </c>
      <c r="AJ101" s="910" t="str">
        <f>IF('8c - MSA Attribute example'!J101="","",IF($R101+$S101+$V101+$W101+$Z101+$AA101+$Q101=7,"TRUE",IF($R101+$S101+$V101+$W101+$Z101+$AA101+$Q101=14,"TRUE","FALSE")))</f>
        <v/>
      </c>
      <c r="AK101" s="909" t="str">
        <f>IF('8c - MSA Attribute example'!C101="","",IF('8c - MSA Attribute example'!Q101+'8c - MSA Attribute example'!R101+'8c - MSA Attribute example'!S101=3, "TRUE",IF('8c - MSA Attribute example'!Q101+'8c - MSA Attribute example'!R101+'8c - MSA Attribute example'!S101=6,"TRUE","FALSE")))</f>
        <v/>
      </c>
      <c r="AL101" s="909" t="str">
        <f>IF('8c - MSA Attribute example'!$C101="","",IF($Q101+V101+W101=3, "TRUE",IF($Q101+V101+W101=6,"TRUE","FALSE")))</f>
        <v/>
      </c>
      <c r="AM101" s="908" t="str">
        <f>IF('8c - MSA Attribute example'!J101="","",IF('8c - MSA Attribute example'!$C101="","",IF($Q101+Z101+AA101=3, "TRUE",IF($Q101+Z101+AA101=6,"TRUE","FALSE"))))</f>
        <v/>
      </c>
      <c r="AN101" s="907" t="str">
        <f t="shared" si="27"/>
        <v/>
      </c>
      <c r="AO101" s="907" t="str">
        <f t="shared" si="28"/>
        <v/>
      </c>
      <c r="AP101" s="907" t="str">
        <f t="shared" si="29"/>
        <v/>
      </c>
      <c r="AQ101" s="907" t="str">
        <f t="shared" si="30"/>
        <v/>
      </c>
      <c r="AR101" s="907" t="str">
        <f t="shared" si="31"/>
        <v/>
      </c>
      <c r="AS101" s="907" t="str">
        <f t="shared" si="35"/>
        <v/>
      </c>
      <c r="AT101" s="907" t="str">
        <f t="shared" si="32"/>
        <v/>
      </c>
      <c r="AU101" s="907" t="str">
        <f t="shared" si="33"/>
        <v/>
      </c>
      <c r="AV101" s="907" t="str">
        <f t="shared" si="34"/>
        <v/>
      </c>
    </row>
    <row r="102" spans="2:48" s="930" customFormat="1" ht="15.5">
      <c r="B102" s="929">
        <v>89</v>
      </c>
      <c r="C102" s="924"/>
      <c r="D102" s="923"/>
      <c r="E102" s="920"/>
      <c r="F102" s="928"/>
      <c r="G102" s="921"/>
      <c r="H102" s="920"/>
      <c r="I102" s="928"/>
      <c r="J102" s="921"/>
      <c r="K102" s="920"/>
      <c r="L102" s="927" t="str">
        <f>IF(D102="","",IF('8c - MSA Attribute example'!AD102="TRUE","Y","N"))</f>
        <v/>
      </c>
      <c r="M102" s="926" t="str">
        <f>IF(E102="","",IF('8c - MSA Attribute example'!AE102="TRUE","Y","N"))</f>
        <v/>
      </c>
      <c r="P102" s="917">
        <v>89</v>
      </c>
      <c r="Q102" s="916" t="str">
        <f>IF('8c - MSA Attribute example'!C102="","",IF('8c - MSA Attribute example'!C102='8c - MSA Attribute example'!$C$8,'8c - MSA Attribute example'!$B$8,'8c - MSA Attribute example'!$B$9))</f>
        <v/>
      </c>
      <c r="R102" s="915" t="str">
        <f>IF('8c - MSA Attribute example'!D102="","",IF('8c - MSA Attribute example'!D102='8c - MSA Attribute example'!$C$8,'8c - MSA Attribute example'!$B$8,'8c - MSA Attribute example'!$B$9))</f>
        <v/>
      </c>
      <c r="S102" s="913" t="str">
        <f>IF('8c - MSA Attribute example'!E102="","",IF('8c - MSA Attribute example'!E102='8c - MSA Attribute example'!$C$8,'8c - MSA Attribute example'!$B$8,'8c - MSA Attribute example'!$B$9))</f>
        <v/>
      </c>
      <c r="T102" s="915" t="str">
        <f t="shared" si="24"/>
        <v/>
      </c>
      <c r="U102" s="913" t="str">
        <f>IF('8c - MSA Attribute example'!$C102="","",IF(AK102="TRUE",1,0))</f>
        <v/>
      </c>
      <c r="V102" s="915" t="str">
        <f>IF('8c - MSA Attribute example'!H102="","",IF('8c - MSA Attribute example'!G102='8c - MSA Attribute example'!$C$8,'8c - MSA Attribute example'!$B$8,'8c - MSA Attribute example'!$B$9))</f>
        <v/>
      </c>
      <c r="W102" s="913" t="str">
        <f>IF('8c - MSA Attribute example'!G102="","",IF('8c - MSA Attribute example'!H102='8c - MSA Attribute example'!$C$8,'8c - MSA Attribute example'!$B$8,'8c - MSA Attribute example'!$B$9))</f>
        <v/>
      </c>
      <c r="X102" s="915" t="str">
        <f t="shared" si="25"/>
        <v/>
      </c>
      <c r="Y102" s="913" t="str">
        <f>IF('8c - MSA Attribute example'!$C102="","",IF(AL102="TRUE",1,0))</f>
        <v/>
      </c>
      <c r="Z102" s="915" t="str">
        <f>IF('8c - MSA Attribute example'!K102="","",IF('8c - MSA Attribute example'!J102='8c - MSA Attribute example'!$C$8,'8c - MSA Attribute example'!$B$8,'8c - MSA Attribute example'!$B$9))</f>
        <v/>
      </c>
      <c r="AA102" s="915" t="str">
        <f>IF('8c - MSA Attribute example'!J102="","",IF('8c - MSA Attribute example'!K102='8c - MSA Attribute example'!$C$8,'8c - MSA Attribute example'!$B$8,'8c - MSA Attribute example'!$B$9))</f>
        <v/>
      </c>
      <c r="AB102" s="915" t="str">
        <f t="shared" si="26"/>
        <v/>
      </c>
      <c r="AC102" s="913" t="str">
        <f>IF('8c - MSA Attribute example'!$C102="","",IF(AM102="TRUE",1,0))</f>
        <v/>
      </c>
      <c r="AD102" s="912" t="str">
        <f>IF('8c - MSA Attribute example'!G102="","",IF(Z102="",AG102,AH102))</f>
        <v/>
      </c>
      <c r="AE102" s="912" t="str">
        <f>IF('8c - MSA Attribute example'!G102="","",IF(Z102="",AI102,AJ102))</f>
        <v/>
      </c>
      <c r="AF102" s="884"/>
      <c r="AG102" s="910" t="str">
        <f>IF('8c - MSA Attribute example'!G102="","",IF($R102+$S102+$V102+$W102=4,"TRUE",IF($R102+$S102+$V102+$W102=8,"TRUE","FALSE")))</f>
        <v/>
      </c>
      <c r="AH102" s="910" t="str">
        <f>IF('8c - MSA Attribute example'!J102="","",IF($R102+$S102+$V102+$W102+$Z102+$AA102=6,"TRUE",IF($R102+$S102+$V102+$W102+$Z102+$AA102=12,"TRUE","FALSE")))</f>
        <v/>
      </c>
      <c r="AI102" s="910" t="str">
        <f>IF('8c - MSA Attribute example'!G102="","",IF($R102+$S102+$V102+$W102+$Q102=5,"TRUE",IF($R102+$S102+$V102+$W102+$Q102=10,"TRUE","FALSE")))</f>
        <v/>
      </c>
      <c r="AJ102" s="910" t="str">
        <f>IF('8c - MSA Attribute example'!J102="","",IF($R102+$S102+$V102+$W102+$Z102+$AA102+$Q102=7,"TRUE",IF($R102+$S102+$V102+$W102+$Z102+$AA102+$Q102=14,"TRUE","FALSE")))</f>
        <v/>
      </c>
      <c r="AK102" s="909" t="str">
        <f>IF('8c - MSA Attribute example'!C102="","",IF('8c - MSA Attribute example'!Q102+'8c - MSA Attribute example'!R102+'8c - MSA Attribute example'!S102=3, "TRUE",IF('8c - MSA Attribute example'!Q102+'8c - MSA Attribute example'!R102+'8c - MSA Attribute example'!S102=6,"TRUE","FALSE")))</f>
        <v/>
      </c>
      <c r="AL102" s="909" t="str">
        <f>IF('8c - MSA Attribute example'!$C102="","",IF($Q102+V102+W102=3, "TRUE",IF($Q102+V102+W102=6,"TRUE","FALSE")))</f>
        <v/>
      </c>
      <c r="AM102" s="908" t="str">
        <f>IF('8c - MSA Attribute example'!J102="","",IF('8c - MSA Attribute example'!$C102="","",IF($Q102+Z102+AA102=3, "TRUE",IF($Q102+Z102+AA102=6,"TRUE","FALSE"))))</f>
        <v/>
      </c>
      <c r="AN102" s="907" t="str">
        <f t="shared" si="27"/>
        <v/>
      </c>
      <c r="AO102" s="907" t="str">
        <f t="shared" si="28"/>
        <v/>
      </c>
      <c r="AP102" s="907" t="str">
        <f t="shared" si="29"/>
        <v/>
      </c>
      <c r="AQ102" s="907" t="str">
        <f t="shared" si="30"/>
        <v/>
      </c>
      <c r="AR102" s="907" t="str">
        <f t="shared" si="31"/>
        <v/>
      </c>
      <c r="AS102" s="907" t="str">
        <f t="shared" si="35"/>
        <v/>
      </c>
      <c r="AT102" s="907" t="str">
        <f t="shared" si="32"/>
        <v/>
      </c>
      <c r="AU102" s="907" t="str">
        <f t="shared" si="33"/>
        <v/>
      </c>
      <c r="AV102" s="907" t="str">
        <f t="shared" si="34"/>
        <v/>
      </c>
    </row>
    <row r="103" spans="2:48" s="930" customFormat="1" ht="15.5">
      <c r="B103" s="929">
        <v>90</v>
      </c>
      <c r="C103" s="924"/>
      <c r="D103" s="923"/>
      <c r="E103" s="920"/>
      <c r="F103" s="928"/>
      <c r="G103" s="921"/>
      <c r="H103" s="920"/>
      <c r="I103" s="928"/>
      <c r="J103" s="921"/>
      <c r="K103" s="920"/>
      <c r="L103" s="927" t="str">
        <f>IF(D103="","",IF('8c - MSA Attribute example'!AD103="TRUE","Y","N"))</f>
        <v/>
      </c>
      <c r="M103" s="926" t="str">
        <f>IF(E103="","",IF('8c - MSA Attribute example'!AE103="TRUE","Y","N"))</f>
        <v/>
      </c>
      <c r="P103" s="917">
        <v>90</v>
      </c>
      <c r="Q103" s="916" t="str">
        <f>IF('8c - MSA Attribute example'!C103="","",IF('8c - MSA Attribute example'!C103='8c - MSA Attribute example'!$C$8,'8c - MSA Attribute example'!$B$8,'8c - MSA Attribute example'!$B$9))</f>
        <v/>
      </c>
      <c r="R103" s="915" t="str">
        <f>IF('8c - MSA Attribute example'!D103="","",IF('8c - MSA Attribute example'!D103='8c - MSA Attribute example'!$C$8,'8c - MSA Attribute example'!$B$8,'8c - MSA Attribute example'!$B$9))</f>
        <v/>
      </c>
      <c r="S103" s="913" t="str">
        <f>IF('8c - MSA Attribute example'!E103="","",IF('8c - MSA Attribute example'!E103='8c - MSA Attribute example'!$C$8,'8c - MSA Attribute example'!$B$8,'8c - MSA Attribute example'!$B$9))</f>
        <v/>
      </c>
      <c r="T103" s="915" t="str">
        <f t="shared" si="24"/>
        <v/>
      </c>
      <c r="U103" s="913" t="str">
        <f>IF('8c - MSA Attribute example'!$C103="","",IF(AK103="TRUE",1,0))</f>
        <v/>
      </c>
      <c r="V103" s="915" t="str">
        <f>IF('8c - MSA Attribute example'!H103="","",IF('8c - MSA Attribute example'!G103='8c - MSA Attribute example'!$C$8,'8c - MSA Attribute example'!$B$8,'8c - MSA Attribute example'!$B$9))</f>
        <v/>
      </c>
      <c r="W103" s="913" t="str">
        <f>IF('8c - MSA Attribute example'!G103="","",IF('8c - MSA Attribute example'!H103='8c - MSA Attribute example'!$C$8,'8c - MSA Attribute example'!$B$8,'8c - MSA Attribute example'!$B$9))</f>
        <v/>
      </c>
      <c r="X103" s="915" t="str">
        <f t="shared" si="25"/>
        <v/>
      </c>
      <c r="Y103" s="913" t="str">
        <f>IF('8c - MSA Attribute example'!$C103="","",IF(AL103="TRUE",1,0))</f>
        <v/>
      </c>
      <c r="Z103" s="915" t="str">
        <f>IF('8c - MSA Attribute example'!K103="","",IF('8c - MSA Attribute example'!J103='8c - MSA Attribute example'!$C$8,'8c - MSA Attribute example'!$B$8,'8c - MSA Attribute example'!$B$9))</f>
        <v/>
      </c>
      <c r="AA103" s="915" t="str">
        <f>IF('8c - MSA Attribute example'!J103="","",IF('8c - MSA Attribute example'!K103='8c - MSA Attribute example'!$C$8,'8c - MSA Attribute example'!$B$8,'8c - MSA Attribute example'!$B$9))</f>
        <v/>
      </c>
      <c r="AB103" s="915" t="str">
        <f t="shared" si="26"/>
        <v/>
      </c>
      <c r="AC103" s="913" t="str">
        <f>IF('8c - MSA Attribute example'!$C103="","",IF(AM103="TRUE",1,0))</f>
        <v/>
      </c>
      <c r="AD103" s="912" t="str">
        <f>IF('8c - MSA Attribute example'!G103="","",IF(Z103="",AG103,AH103))</f>
        <v/>
      </c>
      <c r="AE103" s="912" t="str">
        <f>IF('8c - MSA Attribute example'!G103="","",IF(Z103="",AI103,AJ103))</f>
        <v/>
      </c>
      <c r="AF103" s="884"/>
      <c r="AG103" s="910" t="str">
        <f>IF('8c - MSA Attribute example'!G103="","",IF($R103+$S103+$V103+$W103=4,"TRUE",IF($R103+$S103+$V103+$W103=8,"TRUE","FALSE")))</f>
        <v/>
      </c>
      <c r="AH103" s="910" t="str">
        <f>IF('8c - MSA Attribute example'!J103="","",IF($R103+$S103+$V103+$W103+$Z103+$AA103=6,"TRUE",IF($R103+$S103+$V103+$W103+$Z103+$AA103=12,"TRUE","FALSE")))</f>
        <v/>
      </c>
      <c r="AI103" s="910" t="str">
        <f>IF('8c - MSA Attribute example'!G103="","",IF($R103+$S103+$V103+$W103+$Q103=5,"TRUE",IF($R103+$S103+$V103+$W103+$Q103=10,"TRUE","FALSE")))</f>
        <v/>
      </c>
      <c r="AJ103" s="910" t="str">
        <f>IF('8c - MSA Attribute example'!J103="","",IF($R103+$S103+$V103+$W103+$Z103+$AA103+$Q103=7,"TRUE",IF($R103+$S103+$V103+$W103+$Z103+$AA103+$Q103=14,"TRUE","FALSE")))</f>
        <v/>
      </c>
      <c r="AK103" s="909" t="str">
        <f>IF('8c - MSA Attribute example'!C103="","",IF('8c - MSA Attribute example'!Q103+'8c - MSA Attribute example'!R103+'8c - MSA Attribute example'!S103=3, "TRUE",IF('8c - MSA Attribute example'!Q103+'8c - MSA Attribute example'!R103+'8c - MSA Attribute example'!S103=6,"TRUE","FALSE")))</f>
        <v/>
      </c>
      <c r="AL103" s="909" t="str">
        <f>IF('8c - MSA Attribute example'!$C103="","",IF($Q103+V103+W103=3, "TRUE",IF($Q103+V103+W103=6,"TRUE","FALSE")))</f>
        <v/>
      </c>
      <c r="AM103" s="908" t="str">
        <f>IF('8c - MSA Attribute example'!J103="","",IF('8c - MSA Attribute example'!$C103="","",IF($Q103+Z103+AA103=3, "TRUE",IF($Q103+Z103+AA103=6,"TRUE","FALSE"))))</f>
        <v/>
      </c>
      <c r="AN103" s="907" t="str">
        <f t="shared" si="27"/>
        <v/>
      </c>
      <c r="AO103" s="907" t="str">
        <f t="shared" si="28"/>
        <v/>
      </c>
      <c r="AP103" s="907" t="str">
        <f t="shared" si="29"/>
        <v/>
      </c>
      <c r="AQ103" s="907" t="str">
        <f t="shared" si="30"/>
        <v/>
      </c>
      <c r="AR103" s="907" t="str">
        <f t="shared" si="31"/>
        <v/>
      </c>
      <c r="AS103" s="907" t="str">
        <f t="shared" si="35"/>
        <v/>
      </c>
      <c r="AT103" s="907" t="str">
        <f t="shared" si="32"/>
        <v/>
      </c>
      <c r="AU103" s="907" t="str">
        <f t="shared" si="33"/>
        <v/>
      </c>
      <c r="AV103" s="907" t="str">
        <f t="shared" si="34"/>
        <v/>
      </c>
    </row>
    <row r="104" spans="2:48" s="930" customFormat="1" ht="15.5">
      <c r="B104" s="929">
        <v>91</v>
      </c>
      <c r="C104" s="924"/>
      <c r="D104" s="923"/>
      <c r="E104" s="920"/>
      <c r="F104" s="928"/>
      <c r="G104" s="921"/>
      <c r="H104" s="920"/>
      <c r="I104" s="928"/>
      <c r="J104" s="921"/>
      <c r="K104" s="920"/>
      <c r="L104" s="927" t="str">
        <f>IF(D104="","",IF('8c - MSA Attribute example'!AD104="TRUE","Y","N"))</f>
        <v/>
      </c>
      <c r="M104" s="926" t="str">
        <f>IF(E104="","",IF('8c - MSA Attribute example'!AE104="TRUE","Y","N"))</f>
        <v/>
      </c>
      <c r="P104" s="917">
        <v>91</v>
      </c>
      <c r="Q104" s="916" t="str">
        <f>IF('8c - MSA Attribute example'!C104="","",IF('8c - MSA Attribute example'!C104='8c - MSA Attribute example'!$C$8,'8c - MSA Attribute example'!$B$8,'8c - MSA Attribute example'!$B$9))</f>
        <v/>
      </c>
      <c r="R104" s="915" t="str">
        <f>IF('8c - MSA Attribute example'!D104="","",IF('8c - MSA Attribute example'!D104='8c - MSA Attribute example'!$C$8,'8c - MSA Attribute example'!$B$8,'8c - MSA Attribute example'!$B$9))</f>
        <v/>
      </c>
      <c r="S104" s="913" t="str">
        <f>IF('8c - MSA Attribute example'!E104="","",IF('8c - MSA Attribute example'!E104='8c - MSA Attribute example'!$C$8,'8c - MSA Attribute example'!$B$8,'8c - MSA Attribute example'!$B$9))</f>
        <v/>
      </c>
      <c r="T104" s="915" t="str">
        <f t="shared" si="24"/>
        <v/>
      </c>
      <c r="U104" s="913" t="str">
        <f>IF('8c - MSA Attribute example'!$C104="","",IF(AK104="TRUE",1,0))</f>
        <v/>
      </c>
      <c r="V104" s="915" t="str">
        <f>IF('8c - MSA Attribute example'!H104="","",IF('8c - MSA Attribute example'!G104='8c - MSA Attribute example'!$C$8,'8c - MSA Attribute example'!$B$8,'8c - MSA Attribute example'!$B$9))</f>
        <v/>
      </c>
      <c r="W104" s="913" t="str">
        <f>IF('8c - MSA Attribute example'!G104="","",IF('8c - MSA Attribute example'!H104='8c - MSA Attribute example'!$C$8,'8c - MSA Attribute example'!$B$8,'8c - MSA Attribute example'!$B$9))</f>
        <v/>
      </c>
      <c r="X104" s="915" t="str">
        <f t="shared" si="25"/>
        <v/>
      </c>
      <c r="Y104" s="913" t="str">
        <f>IF('8c - MSA Attribute example'!$C104="","",IF(AL104="TRUE",1,0))</f>
        <v/>
      </c>
      <c r="Z104" s="915" t="str">
        <f>IF('8c - MSA Attribute example'!K104="","",IF('8c - MSA Attribute example'!J104='8c - MSA Attribute example'!$C$8,'8c - MSA Attribute example'!$B$8,'8c - MSA Attribute example'!$B$9))</f>
        <v/>
      </c>
      <c r="AA104" s="915" t="str">
        <f>IF('8c - MSA Attribute example'!J104="","",IF('8c - MSA Attribute example'!K104='8c - MSA Attribute example'!$C$8,'8c - MSA Attribute example'!$B$8,'8c - MSA Attribute example'!$B$9))</f>
        <v/>
      </c>
      <c r="AB104" s="915" t="str">
        <f t="shared" si="26"/>
        <v/>
      </c>
      <c r="AC104" s="913" t="str">
        <f>IF('8c - MSA Attribute example'!$C104="","",IF(AM104="TRUE",1,0))</f>
        <v/>
      </c>
      <c r="AD104" s="912" t="str">
        <f>IF('8c - MSA Attribute example'!G104="","",IF(Z104="",AG104,AH104))</f>
        <v/>
      </c>
      <c r="AE104" s="912" t="str">
        <f>IF('8c - MSA Attribute example'!G104="","",IF(Z104="",AI104,AJ104))</f>
        <v/>
      </c>
      <c r="AF104" s="884"/>
      <c r="AG104" s="910" t="str">
        <f>IF('8c - MSA Attribute example'!G104="","",IF($R104+$S104+$V104+$W104=4,"TRUE",IF($R104+$S104+$V104+$W104=8,"TRUE","FALSE")))</f>
        <v/>
      </c>
      <c r="AH104" s="910" t="str">
        <f>IF('8c - MSA Attribute example'!J104="","",IF($R104+$S104+$V104+$W104+$Z104+$AA104=6,"TRUE",IF($R104+$S104+$V104+$W104+$Z104+$AA104=12,"TRUE","FALSE")))</f>
        <v/>
      </c>
      <c r="AI104" s="910" t="str">
        <f>IF('8c - MSA Attribute example'!G104="","",IF($R104+$S104+$V104+$W104+$Q104=5,"TRUE",IF($R104+$S104+$V104+$W104+$Q104=10,"TRUE","FALSE")))</f>
        <v/>
      </c>
      <c r="AJ104" s="910" t="str">
        <f>IF('8c - MSA Attribute example'!J104="","",IF($R104+$S104+$V104+$W104+$Z104+$AA104+$Q104=7,"TRUE",IF($R104+$S104+$V104+$W104+$Z104+$AA104+$Q104=14,"TRUE","FALSE")))</f>
        <v/>
      </c>
      <c r="AK104" s="909" t="str">
        <f>IF('8c - MSA Attribute example'!C104="","",IF('8c - MSA Attribute example'!Q104+'8c - MSA Attribute example'!R104+'8c - MSA Attribute example'!S104=3, "TRUE",IF('8c - MSA Attribute example'!Q104+'8c - MSA Attribute example'!R104+'8c - MSA Attribute example'!S104=6,"TRUE","FALSE")))</f>
        <v/>
      </c>
      <c r="AL104" s="909" t="str">
        <f>IF('8c - MSA Attribute example'!$C104="","",IF($Q104+V104+W104=3, "TRUE",IF($Q104+V104+W104=6,"TRUE","FALSE")))</f>
        <v/>
      </c>
      <c r="AM104" s="908" t="str">
        <f>IF('8c - MSA Attribute example'!J104="","",IF('8c - MSA Attribute example'!$C104="","",IF($Q104+Z104+AA104=3, "TRUE",IF($Q104+Z104+AA104=6,"TRUE","FALSE"))))</f>
        <v/>
      </c>
      <c r="AN104" s="907" t="str">
        <f t="shared" si="27"/>
        <v/>
      </c>
      <c r="AO104" s="907" t="str">
        <f t="shared" si="28"/>
        <v/>
      </c>
      <c r="AP104" s="907" t="str">
        <f t="shared" si="29"/>
        <v/>
      </c>
      <c r="AQ104" s="907" t="str">
        <f t="shared" si="30"/>
        <v/>
      </c>
      <c r="AR104" s="907" t="str">
        <f t="shared" si="31"/>
        <v/>
      </c>
      <c r="AS104" s="907" t="str">
        <f t="shared" si="35"/>
        <v/>
      </c>
      <c r="AT104" s="907" t="str">
        <f t="shared" si="32"/>
        <v/>
      </c>
      <c r="AU104" s="907" t="str">
        <f t="shared" si="33"/>
        <v/>
      </c>
      <c r="AV104" s="907" t="str">
        <f t="shared" si="34"/>
        <v/>
      </c>
    </row>
    <row r="105" spans="2:48" s="930" customFormat="1" ht="15.5">
      <c r="B105" s="929">
        <v>92</v>
      </c>
      <c r="C105" s="924"/>
      <c r="D105" s="923"/>
      <c r="E105" s="920"/>
      <c r="F105" s="928"/>
      <c r="G105" s="921"/>
      <c r="H105" s="920"/>
      <c r="I105" s="928"/>
      <c r="J105" s="921"/>
      <c r="K105" s="920"/>
      <c r="L105" s="927" t="str">
        <f>IF(D105="","",IF('8c - MSA Attribute example'!AD105="TRUE","Y","N"))</f>
        <v/>
      </c>
      <c r="M105" s="926" t="str">
        <f>IF(E105="","",IF('8c - MSA Attribute example'!AE105="TRUE","Y","N"))</f>
        <v/>
      </c>
      <c r="P105" s="917">
        <v>92</v>
      </c>
      <c r="Q105" s="916" t="str">
        <f>IF('8c - MSA Attribute example'!C105="","",IF('8c - MSA Attribute example'!C105='8c - MSA Attribute example'!$C$8,'8c - MSA Attribute example'!$B$8,'8c - MSA Attribute example'!$B$9))</f>
        <v/>
      </c>
      <c r="R105" s="915" t="str">
        <f>IF('8c - MSA Attribute example'!D105="","",IF('8c - MSA Attribute example'!D105='8c - MSA Attribute example'!$C$8,'8c - MSA Attribute example'!$B$8,'8c - MSA Attribute example'!$B$9))</f>
        <v/>
      </c>
      <c r="S105" s="913" t="str">
        <f>IF('8c - MSA Attribute example'!E105="","",IF('8c - MSA Attribute example'!E105='8c - MSA Attribute example'!$C$8,'8c - MSA Attribute example'!$B$8,'8c - MSA Attribute example'!$B$9))</f>
        <v/>
      </c>
      <c r="T105" s="915" t="str">
        <f t="shared" si="24"/>
        <v/>
      </c>
      <c r="U105" s="913" t="str">
        <f>IF('8c - MSA Attribute example'!$C105="","",IF(AK105="TRUE",1,0))</f>
        <v/>
      </c>
      <c r="V105" s="915" t="str">
        <f>IF('8c - MSA Attribute example'!H105="","",IF('8c - MSA Attribute example'!G105='8c - MSA Attribute example'!$C$8,'8c - MSA Attribute example'!$B$8,'8c - MSA Attribute example'!$B$9))</f>
        <v/>
      </c>
      <c r="W105" s="913" t="str">
        <f>IF('8c - MSA Attribute example'!G105="","",IF('8c - MSA Attribute example'!H105='8c - MSA Attribute example'!$C$8,'8c - MSA Attribute example'!$B$8,'8c - MSA Attribute example'!$B$9))</f>
        <v/>
      </c>
      <c r="X105" s="915" t="str">
        <f t="shared" si="25"/>
        <v/>
      </c>
      <c r="Y105" s="913" t="str">
        <f>IF('8c - MSA Attribute example'!$C105="","",IF(AL105="TRUE",1,0))</f>
        <v/>
      </c>
      <c r="Z105" s="915" t="str">
        <f>IF('8c - MSA Attribute example'!K105="","",IF('8c - MSA Attribute example'!J105='8c - MSA Attribute example'!$C$8,'8c - MSA Attribute example'!$B$8,'8c - MSA Attribute example'!$B$9))</f>
        <v/>
      </c>
      <c r="AA105" s="915" t="str">
        <f>IF('8c - MSA Attribute example'!J105="","",IF('8c - MSA Attribute example'!K105='8c - MSA Attribute example'!$C$8,'8c - MSA Attribute example'!$B$8,'8c - MSA Attribute example'!$B$9))</f>
        <v/>
      </c>
      <c r="AB105" s="915" t="str">
        <f t="shared" si="26"/>
        <v/>
      </c>
      <c r="AC105" s="913" t="str">
        <f>IF('8c - MSA Attribute example'!$C105="","",IF(AM105="TRUE",1,0))</f>
        <v/>
      </c>
      <c r="AD105" s="912" t="str">
        <f>IF('8c - MSA Attribute example'!G105="","",IF(Z105="",AG105,AH105))</f>
        <v/>
      </c>
      <c r="AE105" s="912" t="str">
        <f>IF('8c - MSA Attribute example'!G105="","",IF(Z105="",AI105,AJ105))</f>
        <v/>
      </c>
      <c r="AF105" s="884"/>
      <c r="AG105" s="910" t="str">
        <f>IF('8c - MSA Attribute example'!G105="","",IF($R105+$S105+$V105+$W105=4,"TRUE",IF($R105+$S105+$V105+$W105=8,"TRUE","FALSE")))</f>
        <v/>
      </c>
      <c r="AH105" s="910" t="str">
        <f>IF('8c - MSA Attribute example'!J105="","",IF($R105+$S105+$V105+$W105+$Z105+$AA105=6,"TRUE",IF($R105+$S105+$V105+$W105+$Z105+$AA105=12,"TRUE","FALSE")))</f>
        <v/>
      </c>
      <c r="AI105" s="910" t="str">
        <f>IF('8c - MSA Attribute example'!G105="","",IF($R105+$S105+$V105+$W105+$Q105=5,"TRUE",IF($R105+$S105+$V105+$W105+$Q105=10,"TRUE","FALSE")))</f>
        <v/>
      </c>
      <c r="AJ105" s="910" t="str">
        <f>IF('8c - MSA Attribute example'!J105="","",IF($R105+$S105+$V105+$W105+$Z105+$AA105+$Q105=7,"TRUE",IF($R105+$S105+$V105+$W105+$Z105+$AA105+$Q105=14,"TRUE","FALSE")))</f>
        <v/>
      </c>
      <c r="AK105" s="909" t="str">
        <f>IF('8c - MSA Attribute example'!C105="","",IF('8c - MSA Attribute example'!Q105+'8c - MSA Attribute example'!R105+'8c - MSA Attribute example'!S105=3, "TRUE",IF('8c - MSA Attribute example'!Q105+'8c - MSA Attribute example'!R105+'8c - MSA Attribute example'!S105=6,"TRUE","FALSE")))</f>
        <v/>
      </c>
      <c r="AL105" s="909" t="str">
        <f>IF('8c - MSA Attribute example'!$C105="","",IF($Q105+V105+W105=3, "TRUE",IF($Q105+V105+W105=6,"TRUE","FALSE")))</f>
        <v/>
      </c>
      <c r="AM105" s="908" t="str">
        <f>IF('8c - MSA Attribute example'!J105="","",IF('8c - MSA Attribute example'!$C105="","",IF($Q105+Z105+AA105=3, "TRUE",IF($Q105+Z105+AA105=6,"TRUE","FALSE"))))</f>
        <v/>
      </c>
      <c r="AN105" s="907" t="str">
        <f t="shared" si="27"/>
        <v/>
      </c>
      <c r="AO105" s="907" t="str">
        <f t="shared" si="28"/>
        <v/>
      </c>
      <c r="AP105" s="907" t="str">
        <f t="shared" si="29"/>
        <v/>
      </c>
      <c r="AQ105" s="907" t="str">
        <f t="shared" si="30"/>
        <v/>
      </c>
      <c r="AR105" s="907" t="str">
        <f t="shared" si="31"/>
        <v/>
      </c>
      <c r="AS105" s="907" t="str">
        <f t="shared" si="35"/>
        <v/>
      </c>
      <c r="AT105" s="907" t="str">
        <f t="shared" si="32"/>
        <v/>
      </c>
      <c r="AU105" s="907" t="str">
        <f t="shared" si="33"/>
        <v/>
      </c>
      <c r="AV105" s="907" t="str">
        <f t="shared" si="34"/>
        <v/>
      </c>
    </row>
    <row r="106" spans="2:48" s="930" customFormat="1" ht="15.5">
      <c r="B106" s="929">
        <v>93</v>
      </c>
      <c r="C106" s="924"/>
      <c r="D106" s="923"/>
      <c r="E106" s="920"/>
      <c r="F106" s="928"/>
      <c r="G106" s="921"/>
      <c r="H106" s="920"/>
      <c r="I106" s="928"/>
      <c r="J106" s="921"/>
      <c r="K106" s="920"/>
      <c r="L106" s="927" t="str">
        <f>IF(D106="","",IF('8c - MSA Attribute example'!AD106="TRUE","Y","N"))</f>
        <v/>
      </c>
      <c r="M106" s="926" t="str">
        <f>IF(E106="","",IF('8c - MSA Attribute example'!AE106="TRUE","Y","N"))</f>
        <v/>
      </c>
      <c r="P106" s="917">
        <v>93</v>
      </c>
      <c r="Q106" s="916" t="str">
        <f>IF('8c - MSA Attribute example'!C106="","",IF('8c - MSA Attribute example'!C106='8c - MSA Attribute example'!$C$8,'8c - MSA Attribute example'!$B$8,'8c - MSA Attribute example'!$B$9))</f>
        <v/>
      </c>
      <c r="R106" s="915" t="str">
        <f>IF('8c - MSA Attribute example'!D106="","",IF('8c - MSA Attribute example'!D106='8c - MSA Attribute example'!$C$8,'8c - MSA Attribute example'!$B$8,'8c - MSA Attribute example'!$B$9))</f>
        <v/>
      </c>
      <c r="S106" s="913" t="str">
        <f>IF('8c - MSA Attribute example'!E106="","",IF('8c - MSA Attribute example'!E106='8c - MSA Attribute example'!$C$8,'8c - MSA Attribute example'!$B$8,'8c - MSA Attribute example'!$B$9))</f>
        <v/>
      </c>
      <c r="T106" s="915" t="str">
        <f t="shared" si="24"/>
        <v/>
      </c>
      <c r="U106" s="913" t="str">
        <f>IF('8c - MSA Attribute example'!$C106="","",IF(AK106="TRUE",1,0))</f>
        <v/>
      </c>
      <c r="V106" s="915" t="str">
        <f>IF('8c - MSA Attribute example'!H106="","",IF('8c - MSA Attribute example'!G106='8c - MSA Attribute example'!$C$8,'8c - MSA Attribute example'!$B$8,'8c - MSA Attribute example'!$B$9))</f>
        <v/>
      </c>
      <c r="W106" s="913" t="str">
        <f>IF('8c - MSA Attribute example'!G106="","",IF('8c - MSA Attribute example'!H106='8c - MSA Attribute example'!$C$8,'8c - MSA Attribute example'!$B$8,'8c - MSA Attribute example'!$B$9))</f>
        <v/>
      </c>
      <c r="X106" s="915" t="str">
        <f t="shared" si="25"/>
        <v/>
      </c>
      <c r="Y106" s="913" t="str">
        <f>IF('8c - MSA Attribute example'!$C106="","",IF(AL106="TRUE",1,0))</f>
        <v/>
      </c>
      <c r="Z106" s="915" t="str">
        <f>IF('8c - MSA Attribute example'!K106="","",IF('8c - MSA Attribute example'!J106='8c - MSA Attribute example'!$C$8,'8c - MSA Attribute example'!$B$8,'8c - MSA Attribute example'!$B$9))</f>
        <v/>
      </c>
      <c r="AA106" s="915" t="str">
        <f>IF('8c - MSA Attribute example'!J106="","",IF('8c - MSA Attribute example'!K106='8c - MSA Attribute example'!$C$8,'8c - MSA Attribute example'!$B$8,'8c - MSA Attribute example'!$B$9))</f>
        <v/>
      </c>
      <c r="AB106" s="915" t="str">
        <f t="shared" si="26"/>
        <v/>
      </c>
      <c r="AC106" s="913" t="str">
        <f>IF('8c - MSA Attribute example'!$C106="","",IF(AM106="TRUE",1,0))</f>
        <v/>
      </c>
      <c r="AD106" s="912" t="str">
        <f>IF('8c - MSA Attribute example'!G106="","",IF(Z106="",AG106,AH106))</f>
        <v/>
      </c>
      <c r="AE106" s="912" t="str">
        <f>IF('8c - MSA Attribute example'!G106="","",IF(Z106="",AI106,AJ106))</f>
        <v/>
      </c>
      <c r="AF106" s="884"/>
      <c r="AG106" s="910" t="str">
        <f>IF('8c - MSA Attribute example'!G106="","",IF($R106+$S106+$V106+$W106=4,"TRUE",IF($R106+$S106+$V106+$W106=8,"TRUE","FALSE")))</f>
        <v/>
      </c>
      <c r="AH106" s="910" t="str">
        <f>IF('8c - MSA Attribute example'!J106="","",IF($R106+$S106+$V106+$W106+$Z106+$AA106=6,"TRUE",IF($R106+$S106+$V106+$W106+$Z106+$AA106=12,"TRUE","FALSE")))</f>
        <v/>
      </c>
      <c r="AI106" s="910" t="str">
        <f>IF('8c - MSA Attribute example'!G106="","",IF($R106+$S106+$V106+$W106+$Q106=5,"TRUE",IF($R106+$S106+$V106+$W106+$Q106=10,"TRUE","FALSE")))</f>
        <v/>
      </c>
      <c r="AJ106" s="910" t="str">
        <f>IF('8c - MSA Attribute example'!J106="","",IF($R106+$S106+$V106+$W106+$Z106+$AA106+$Q106=7,"TRUE",IF($R106+$S106+$V106+$W106+$Z106+$AA106+$Q106=14,"TRUE","FALSE")))</f>
        <v/>
      </c>
      <c r="AK106" s="909" t="str">
        <f>IF('8c - MSA Attribute example'!C106="","",IF('8c - MSA Attribute example'!Q106+'8c - MSA Attribute example'!R106+'8c - MSA Attribute example'!S106=3, "TRUE",IF('8c - MSA Attribute example'!Q106+'8c - MSA Attribute example'!R106+'8c - MSA Attribute example'!S106=6,"TRUE","FALSE")))</f>
        <v/>
      </c>
      <c r="AL106" s="909" t="str">
        <f>IF('8c - MSA Attribute example'!$C106="","",IF($Q106+V106+W106=3, "TRUE",IF($Q106+V106+W106=6,"TRUE","FALSE")))</f>
        <v/>
      </c>
      <c r="AM106" s="908" t="str">
        <f>IF('8c - MSA Attribute example'!J106="","",IF('8c - MSA Attribute example'!$C106="","",IF($Q106+Z106+AA106=3, "TRUE",IF($Q106+Z106+AA106=6,"TRUE","FALSE"))))</f>
        <v/>
      </c>
      <c r="AN106" s="907" t="str">
        <f t="shared" si="27"/>
        <v/>
      </c>
      <c r="AO106" s="907" t="str">
        <f t="shared" si="28"/>
        <v/>
      </c>
      <c r="AP106" s="907" t="str">
        <f t="shared" si="29"/>
        <v/>
      </c>
      <c r="AQ106" s="907" t="str">
        <f t="shared" si="30"/>
        <v/>
      </c>
      <c r="AR106" s="907" t="str">
        <f t="shared" si="31"/>
        <v/>
      </c>
      <c r="AS106" s="907" t="str">
        <f t="shared" si="35"/>
        <v/>
      </c>
      <c r="AT106" s="907" t="str">
        <f t="shared" si="32"/>
        <v/>
      </c>
      <c r="AU106" s="907" t="str">
        <f t="shared" si="33"/>
        <v/>
      </c>
      <c r="AV106" s="907" t="str">
        <f t="shared" si="34"/>
        <v/>
      </c>
    </row>
    <row r="107" spans="2:48" s="930" customFormat="1" ht="15.5">
      <c r="B107" s="929">
        <v>94</v>
      </c>
      <c r="C107" s="924"/>
      <c r="D107" s="923"/>
      <c r="E107" s="920"/>
      <c r="F107" s="928"/>
      <c r="G107" s="921"/>
      <c r="H107" s="920"/>
      <c r="I107" s="928"/>
      <c r="J107" s="921"/>
      <c r="K107" s="920"/>
      <c r="L107" s="927" t="str">
        <f>IF(D107="","",IF('8c - MSA Attribute example'!AD107="TRUE","Y","N"))</f>
        <v/>
      </c>
      <c r="M107" s="926" t="str">
        <f>IF(E107="","",IF('8c - MSA Attribute example'!AE107="TRUE","Y","N"))</f>
        <v/>
      </c>
      <c r="P107" s="917">
        <v>94</v>
      </c>
      <c r="Q107" s="916" t="str">
        <f>IF('8c - MSA Attribute example'!C107="","",IF('8c - MSA Attribute example'!C107='8c - MSA Attribute example'!$C$8,'8c - MSA Attribute example'!$B$8,'8c - MSA Attribute example'!$B$9))</f>
        <v/>
      </c>
      <c r="R107" s="915" t="str">
        <f>IF('8c - MSA Attribute example'!D107="","",IF('8c - MSA Attribute example'!D107='8c - MSA Attribute example'!$C$8,'8c - MSA Attribute example'!$B$8,'8c - MSA Attribute example'!$B$9))</f>
        <v/>
      </c>
      <c r="S107" s="913" t="str">
        <f>IF('8c - MSA Attribute example'!E107="","",IF('8c - MSA Attribute example'!E107='8c - MSA Attribute example'!$C$8,'8c - MSA Attribute example'!$B$8,'8c - MSA Attribute example'!$B$9))</f>
        <v/>
      </c>
      <c r="T107" s="915" t="str">
        <f t="shared" si="24"/>
        <v/>
      </c>
      <c r="U107" s="913" t="str">
        <f>IF('8c - MSA Attribute example'!$C107="","",IF(AK107="TRUE",1,0))</f>
        <v/>
      </c>
      <c r="V107" s="915" t="str">
        <f>IF('8c - MSA Attribute example'!H107="","",IF('8c - MSA Attribute example'!G107='8c - MSA Attribute example'!$C$8,'8c - MSA Attribute example'!$B$8,'8c - MSA Attribute example'!$B$9))</f>
        <v/>
      </c>
      <c r="W107" s="913" t="str">
        <f>IF('8c - MSA Attribute example'!G107="","",IF('8c - MSA Attribute example'!H107='8c - MSA Attribute example'!$C$8,'8c - MSA Attribute example'!$B$8,'8c - MSA Attribute example'!$B$9))</f>
        <v/>
      </c>
      <c r="X107" s="915" t="str">
        <f t="shared" si="25"/>
        <v/>
      </c>
      <c r="Y107" s="913" t="str">
        <f>IF('8c - MSA Attribute example'!$C107="","",IF(AL107="TRUE",1,0))</f>
        <v/>
      </c>
      <c r="Z107" s="915" t="str">
        <f>IF('8c - MSA Attribute example'!K107="","",IF('8c - MSA Attribute example'!J107='8c - MSA Attribute example'!$C$8,'8c - MSA Attribute example'!$B$8,'8c - MSA Attribute example'!$B$9))</f>
        <v/>
      </c>
      <c r="AA107" s="915" t="str">
        <f>IF('8c - MSA Attribute example'!J107="","",IF('8c - MSA Attribute example'!K107='8c - MSA Attribute example'!$C$8,'8c - MSA Attribute example'!$B$8,'8c - MSA Attribute example'!$B$9))</f>
        <v/>
      </c>
      <c r="AB107" s="915" t="str">
        <f t="shared" si="26"/>
        <v/>
      </c>
      <c r="AC107" s="913" t="str">
        <f>IF('8c - MSA Attribute example'!$C107="","",IF(AM107="TRUE",1,0))</f>
        <v/>
      </c>
      <c r="AD107" s="912" t="str">
        <f>IF('8c - MSA Attribute example'!G107="","",IF(Z107="",AG107,AH107))</f>
        <v/>
      </c>
      <c r="AE107" s="912" t="str">
        <f>IF('8c - MSA Attribute example'!G107="","",IF(Z107="",AI107,AJ107))</f>
        <v/>
      </c>
      <c r="AF107" s="884"/>
      <c r="AG107" s="910" t="str">
        <f>IF('8c - MSA Attribute example'!G107="","",IF($R107+$S107+$V107+$W107=4,"TRUE",IF($R107+$S107+$V107+$W107=8,"TRUE","FALSE")))</f>
        <v/>
      </c>
      <c r="AH107" s="910" t="str">
        <f>IF('8c - MSA Attribute example'!J107="","",IF($R107+$S107+$V107+$W107+$Z107+$AA107=6,"TRUE",IF($R107+$S107+$V107+$W107+$Z107+$AA107=12,"TRUE","FALSE")))</f>
        <v/>
      </c>
      <c r="AI107" s="910" t="str">
        <f>IF('8c - MSA Attribute example'!G107="","",IF($R107+$S107+$V107+$W107+$Q107=5,"TRUE",IF($R107+$S107+$V107+$W107+$Q107=10,"TRUE","FALSE")))</f>
        <v/>
      </c>
      <c r="AJ107" s="910" t="str">
        <f>IF('8c - MSA Attribute example'!J107="","",IF($R107+$S107+$V107+$W107+$Z107+$AA107+$Q107=7,"TRUE",IF($R107+$S107+$V107+$W107+$Z107+$AA107+$Q107=14,"TRUE","FALSE")))</f>
        <v/>
      </c>
      <c r="AK107" s="909" t="str">
        <f>IF('8c - MSA Attribute example'!C107="","",IF('8c - MSA Attribute example'!Q107+'8c - MSA Attribute example'!R107+'8c - MSA Attribute example'!S107=3, "TRUE",IF('8c - MSA Attribute example'!Q107+'8c - MSA Attribute example'!R107+'8c - MSA Attribute example'!S107=6,"TRUE","FALSE")))</f>
        <v/>
      </c>
      <c r="AL107" s="909" t="str">
        <f>IF('8c - MSA Attribute example'!$C107="","",IF($Q107+V107+W107=3, "TRUE",IF($Q107+V107+W107=6,"TRUE","FALSE")))</f>
        <v/>
      </c>
      <c r="AM107" s="908" t="str">
        <f>IF('8c - MSA Attribute example'!J107="","",IF('8c - MSA Attribute example'!$C107="","",IF($Q107+Z107+AA107=3, "TRUE",IF($Q107+Z107+AA107=6,"TRUE","FALSE"))))</f>
        <v/>
      </c>
      <c r="AN107" s="907" t="str">
        <f t="shared" si="27"/>
        <v/>
      </c>
      <c r="AO107" s="907" t="str">
        <f t="shared" si="28"/>
        <v/>
      </c>
      <c r="AP107" s="907" t="str">
        <f t="shared" si="29"/>
        <v/>
      </c>
      <c r="AQ107" s="907" t="str">
        <f t="shared" si="30"/>
        <v/>
      </c>
      <c r="AR107" s="907" t="str">
        <f t="shared" si="31"/>
        <v/>
      </c>
      <c r="AS107" s="907" t="str">
        <f t="shared" si="35"/>
        <v/>
      </c>
      <c r="AT107" s="907" t="str">
        <f t="shared" si="32"/>
        <v/>
      </c>
      <c r="AU107" s="907" t="str">
        <f t="shared" si="33"/>
        <v/>
      </c>
      <c r="AV107" s="907" t="str">
        <f t="shared" si="34"/>
        <v/>
      </c>
    </row>
    <row r="108" spans="2:48" s="930" customFormat="1" ht="15.5">
      <c r="B108" s="929">
        <v>95</v>
      </c>
      <c r="C108" s="924"/>
      <c r="D108" s="923"/>
      <c r="E108" s="920"/>
      <c r="F108" s="928"/>
      <c r="G108" s="921"/>
      <c r="H108" s="920"/>
      <c r="I108" s="928"/>
      <c r="J108" s="921"/>
      <c r="K108" s="920"/>
      <c r="L108" s="927" t="str">
        <f>IF(D108="","",IF('8c - MSA Attribute example'!AD108="TRUE","Y","N"))</f>
        <v/>
      </c>
      <c r="M108" s="926" t="str">
        <f>IF(E108="","",IF('8c - MSA Attribute example'!AE108="TRUE","Y","N"))</f>
        <v/>
      </c>
      <c r="P108" s="917">
        <v>95</v>
      </c>
      <c r="Q108" s="916" t="str">
        <f>IF('8c - MSA Attribute example'!C108="","",IF('8c - MSA Attribute example'!C108='8c - MSA Attribute example'!$C$8,'8c - MSA Attribute example'!$B$8,'8c - MSA Attribute example'!$B$9))</f>
        <v/>
      </c>
      <c r="R108" s="915" t="str">
        <f>IF('8c - MSA Attribute example'!D108="","",IF('8c - MSA Attribute example'!D108='8c - MSA Attribute example'!$C$8,'8c - MSA Attribute example'!$B$8,'8c - MSA Attribute example'!$B$9))</f>
        <v/>
      </c>
      <c r="S108" s="913" t="str">
        <f>IF('8c - MSA Attribute example'!E108="","",IF('8c - MSA Attribute example'!E108='8c - MSA Attribute example'!$C$8,'8c - MSA Attribute example'!$B$8,'8c - MSA Attribute example'!$B$9))</f>
        <v/>
      </c>
      <c r="T108" s="915" t="str">
        <f t="shared" si="24"/>
        <v/>
      </c>
      <c r="U108" s="913" t="str">
        <f>IF('8c - MSA Attribute example'!$C108="","",IF(AK108="TRUE",1,0))</f>
        <v/>
      </c>
      <c r="V108" s="915" t="str">
        <f>IF('8c - MSA Attribute example'!H108="","",IF('8c - MSA Attribute example'!G108='8c - MSA Attribute example'!$C$8,'8c - MSA Attribute example'!$B$8,'8c - MSA Attribute example'!$B$9))</f>
        <v/>
      </c>
      <c r="W108" s="913" t="str">
        <f>IF('8c - MSA Attribute example'!G108="","",IF('8c - MSA Attribute example'!H108='8c - MSA Attribute example'!$C$8,'8c - MSA Attribute example'!$B$8,'8c - MSA Attribute example'!$B$9))</f>
        <v/>
      </c>
      <c r="X108" s="915" t="str">
        <f t="shared" si="25"/>
        <v/>
      </c>
      <c r="Y108" s="913" t="str">
        <f>IF('8c - MSA Attribute example'!$C108="","",IF(AL108="TRUE",1,0))</f>
        <v/>
      </c>
      <c r="Z108" s="915" t="str">
        <f>IF('8c - MSA Attribute example'!K108="","",IF('8c - MSA Attribute example'!J108='8c - MSA Attribute example'!$C$8,'8c - MSA Attribute example'!$B$8,'8c - MSA Attribute example'!$B$9))</f>
        <v/>
      </c>
      <c r="AA108" s="915" t="str">
        <f>IF('8c - MSA Attribute example'!J108="","",IF('8c - MSA Attribute example'!K108='8c - MSA Attribute example'!$C$8,'8c - MSA Attribute example'!$B$8,'8c - MSA Attribute example'!$B$9))</f>
        <v/>
      </c>
      <c r="AB108" s="915" t="str">
        <f t="shared" si="26"/>
        <v/>
      </c>
      <c r="AC108" s="913" t="str">
        <f>IF('8c - MSA Attribute example'!$C108="","",IF(AM108="TRUE",1,0))</f>
        <v/>
      </c>
      <c r="AD108" s="912" t="str">
        <f>IF('8c - MSA Attribute example'!G108="","",IF(Z108="",AG108,AH108))</f>
        <v/>
      </c>
      <c r="AE108" s="912" t="str">
        <f>IF('8c - MSA Attribute example'!G108="","",IF(Z108="",AI108,AJ108))</f>
        <v/>
      </c>
      <c r="AF108" s="884"/>
      <c r="AG108" s="910" t="str">
        <f>IF('8c - MSA Attribute example'!G108="","",IF($R108+$S108+$V108+$W108=4,"TRUE",IF($R108+$S108+$V108+$W108=8,"TRUE","FALSE")))</f>
        <v/>
      </c>
      <c r="AH108" s="910" t="str">
        <f>IF('8c - MSA Attribute example'!J108="","",IF($R108+$S108+$V108+$W108+$Z108+$AA108=6,"TRUE",IF($R108+$S108+$V108+$W108+$Z108+$AA108=12,"TRUE","FALSE")))</f>
        <v/>
      </c>
      <c r="AI108" s="910" t="str">
        <f>IF('8c - MSA Attribute example'!G108="","",IF($R108+$S108+$V108+$W108+$Q108=5,"TRUE",IF($R108+$S108+$V108+$W108+$Q108=10,"TRUE","FALSE")))</f>
        <v/>
      </c>
      <c r="AJ108" s="910" t="str">
        <f>IF('8c - MSA Attribute example'!J108="","",IF($R108+$S108+$V108+$W108+$Z108+$AA108+$Q108=7,"TRUE",IF($R108+$S108+$V108+$W108+$Z108+$AA108+$Q108=14,"TRUE","FALSE")))</f>
        <v/>
      </c>
      <c r="AK108" s="909" t="str">
        <f>IF('8c - MSA Attribute example'!C108="","",IF('8c - MSA Attribute example'!Q108+'8c - MSA Attribute example'!R108+'8c - MSA Attribute example'!S108=3, "TRUE",IF('8c - MSA Attribute example'!Q108+'8c - MSA Attribute example'!R108+'8c - MSA Attribute example'!S108=6,"TRUE","FALSE")))</f>
        <v/>
      </c>
      <c r="AL108" s="909" t="str">
        <f>IF('8c - MSA Attribute example'!$C108="","",IF($Q108+V108+W108=3, "TRUE",IF($Q108+V108+W108=6,"TRUE","FALSE")))</f>
        <v/>
      </c>
      <c r="AM108" s="908" t="str">
        <f>IF('8c - MSA Attribute example'!J108="","",IF('8c - MSA Attribute example'!$C108="","",IF($Q108+Z108+AA108=3, "TRUE",IF($Q108+Z108+AA108=6,"TRUE","FALSE"))))</f>
        <v/>
      </c>
      <c r="AN108" s="907" t="str">
        <f t="shared" si="27"/>
        <v/>
      </c>
      <c r="AO108" s="907" t="str">
        <f t="shared" si="28"/>
        <v/>
      </c>
      <c r="AP108" s="907" t="str">
        <f t="shared" si="29"/>
        <v/>
      </c>
      <c r="AQ108" s="907" t="str">
        <f t="shared" si="30"/>
        <v/>
      </c>
      <c r="AR108" s="907" t="str">
        <f t="shared" si="31"/>
        <v/>
      </c>
      <c r="AS108" s="907" t="str">
        <f t="shared" si="35"/>
        <v/>
      </c>
      <c r="AT108" s="907" t="str">
        <f t="shared" si="32"/>
        <v/>
      </c>
      <c r="AU108" s="907" t="str">
        <f t="shared" si="33"/>
        <v/>
      </c>
      <c r="AV108" s="907" t="str">
        <f t="shared" si="34"/>
        <v/>
      </c>
    </row>
    <row r="109" spans="2:48" s="930" customFormat="1" ht="15.5">
      <c r="B109" s="929">
        <v>96</v>
      </c>
      <c r="C109" s="924"/>
      <c r="D109" s="923"/>
      <c r="E109" s="920"/>
      <c r="F109" s="928"/>
      <c r="G109" s="921"/>
      <c r="H109" s="920"/>
      <c r="I109" s="928"/>
      <c r="J109" s="921"/>
      <c r="K109" s="920"/>
      <c r="L109" s="927" t="str">
        <f>IF(D109="","",IF('8c - MSA Attribute example'!AD109="TRUE","Y","N"))</f>
        <v/>
      </c>
      <c r="M109" s="926" t="str">
        <f>IF(E109="","",IF('8c - MSA Attribute example'!AE109="TRUE","Y","N"))</f>
        <v/>
      </c>
      <c r="P109" s="917">
        <v>96</v>
      </c>
      <c r="Q109" s="916" t="str">
        <f>IF('8c - MSA Attribute example'!C109="","",IF('8c - MSA Attribute example'!C109='8c - MSA Attribute example'!$C$8,'8c - MSA Attribute example'!$B$8,'8c - MSA Attribute example'!$B$9))</f>
        <v/>
      </c>
      <c r="R109" s="915" t="str">
        <f>IF('8c - MSA Attribute example'!D109="","",IF('8c - MSA Attribute example'!D109='8c - MSA Attribute example'!$C$8,'8c - MSA Attribute example'!$B$8,'8c - MSA Attribute example'!$B$9))</f>
        <v/>
      </c>
      <c r="S109" s="913" t="str">
        <f>IF('8c - MSA Attribute example'!E109="","",IF('8c - MSA Attribute example'!E109='8c - MSA Attribute example'!$C$8,'8c - MSA Attribute example'!$B$8,'8c - MSA Attribute example'!$B$9))</f>
        <v/>
      </c>
      <c r="T109" s="915" t="str">
        <f t="shared" si="24"/>
        <v/>
      </c>
      <c r="U109" s="913" t="str">
        <f>IF('8c - MSA Attribute example'!$C109="","",IF(AK109="TRUE",1,0))</f>
        <v/>
      </c>
      <c r="V109" s="915" t="str">
        <f>IF('8c - MSA Attribute example'!H109="","",IF('8c - MSA Attribute example'!G109='8c - MSA Attribute example'!$C$8,'8c - MSA Attribute example'!$B$8,'8c - MSA Attribute example'!$B$9))</f>
        <v/>
      </c>
      <c r="W109" s="913" t="str">
        <f>IF('8c - MSA Attribute example'!G109="","",IF('8c - MSA Attribute example'!H109='8c - MSA Attribute example'!$C$8,'8c - MSA Attribute example'!$B$8,'8c - MSA Attribute example'!$B$9))</f>
        <v/>
      </c>
      <c r="X109" s="915" t="str">
        <f t="shared" si="25"/>
        <v/>
      </c>
      <c r="Y109" s="913" t="str">
        <f>IF('8c - MSA Attribute example'!$C109="","",IF(AL109="TRUE",1,0))</f>
        <v/>
      </c>
      <c r="Z109" s="915" t="str">
        <f>IF('8c - MSA Attribute example'!K109="","",IF('8c - MSA Attribute example'!J109='8c - MSA Attribute example'!$C$8,'8c - MSA Attribute example'!$B$8,'8c - MSA Attribute example'!$B$9))</f>
        <v/>
      </c>
      <c r="AA109" s="915" t="str">
        <f>IF('8c - MSA Attribute example'!J109="","",IF('8c - MSA Attribute example'!K109='8c - MSA Attribute example'!$C$8,'8c - MSA Attribute example'!$B$8,'8c - MSA Attribute example'!$B$9))</f>
        <v/>
      </c>
      <c r="AB109" s="915" t="str">
        <f t="shared" si="26"/>
        <v/>
      </c>
      <c r="AC109" s="913" t="str">
        <f>IF('8c - MSA Attribute example'!$C109="","",IF(AM109="TRUE",1,0))</f>
        <v/>
      </c>
      <c r="AD109" s="912" t="str">
        <f>IF('8c - MSA Attribute example'!G109="","",IF(Z109="",AG109,AH109))</f>
        <v/>
      </c>
      <c r="AE109" s="912" t="str">
        <f>IF('8c - MSA Attribute example'!G109="","",IF(Z109="",AI109,AJ109))</f>
        <v/>
      </c>
      <c r="AF109" s="884"/>
      <c r="AG109" s="910" t="str">
        <f>IF('8c - MSA Attribute example'!G109="","",IF($R109+$S109+$V109+$W109=4,"TRUE",IF($R109+$S109+$V109+$W109=8,"TRUE","FALSE")))</f>
        <v/>
      </c>
      <c r="AH109" s="910" t="str">
        <f>IF('8c - MSA Attribute example'!J109="","",IF($R109+$S109+$V109+$W109+$Z109+$AA109=6,"TRUE",IF($R109+$S109+$V109+$W109+$Z109+$AA109=12,"TRUE","FALSE")))</f>
        <v/>
      </c>
      <c r="AI109" s="910" t="str">
        <f>IF('8c - MSA Attribute example'!G109="","",IF($R109+$S109+$V109+$W109+$Q109=5,"TRUE",IF($R109+$S109+$V109+$W109+$Q109=10,"TRUE","FALSE")))</f>
        <v/>
      </c>
      <c r="AJ109" s="910" t="str">
        <f>IF('8c - MSA Attribute example'!J109="","",IF($R109+$S109+$V109+$W109+$Z109+$AA109+$Q109=7,"TRUE",IF($R109+$S109+$V109+$W109+$Z109+$AA109+$Q109=14,"TRUE","FALSE")))</f>
        <v/>
      </c>
      <c r="AK109" s="909" t="str">
        <f>IF('8c - MSA Attribute example'!C109="","",IF('8c - MSA Attribute example'!Q109+'8c - MSA Attribute example'!R109+'8c - MSA Attribute example'!S109=3, "TRUE",IF('8c - MSA Attribute example'!Q109+'8c - MSA Attribute example'!R109+'8c - MSA Attribute example'!S109=6,"TRUE","FALSE")))</f>
        <v/>
      </c>
      <c r="AL109" s="909" t="str">
        <f>IF('8c - MSA Attribute example'!$C109="","",IF($Q109+V109+W109=3, "TRUE",IF($Q109+V109+W109=6,"TRUE","FALSE")))</f>
        <v/>
      </c>
      <c r="AM109" s="908" t="str">
        <f>IF('8c - MSA Attribute example'!J109="","",IF('8c - MSA Attribute example'!$C109="","",IF($Q109+Z109+AA109=3, "TRUE",IF($Q109+Z109+AA109=6,"TRUE","FALSE"))))</f>
        <v/>
      </c>
      <c r="AN109" s="907" t="str">
        <f t="shared" si="27"/>
        <v/>
      </c>
      <c r="AO109" s="907" t="str">
        <f t="shared" si="28"/>
        <v/>
      </c>
      <c r="AP109" s="907" t="str">
        <f t="shared" si="29"/>
        <v/>
      </c>
      <c r="AQ109" s="907" t="str">
        <f t="shared" si="30"/>
        <v/>
      </c>
      <c r="AR109" s="907" t="str">
        <f t="shared" si="31"/>
        <v/>
      </c>
      <c r="AS109" s="907" t="str">
        <f t="shared" si="35"/>
        <v/>
      </c>
      <c r="AT109" s="907" t="str">
        <f t="shared" si="32"/>
        <v/>
      </c>
      <c r="AU109" s="907" t="str">
        <f t="shared" si="33"/>
        <v/>
      </c>
      <c r="AV109" s="907" t="str">
        <f t="shared" si="34"/>
        <v/>
      </c>
    </row>
    <row r="110" spans="2:48" ht="15.5">
      <c r="B110" s="929">
        <v>97</v>
      </c>
      <c r="C110" s="924"/>
      <c r="D110" s="923"/>
      <c r="E110" s="920"/>
      <c r="F110" s="928"/>
      <c r="G110" s="921"/>
      <c r="H110" s="920"/>
      <c r="I110" s="928"/>
      <c r="J110" s="921"/>
      <c r="K110" s="920"/>
      <c r="L110" s="927" t="str">
        <f>IF(D110="","",IF('8c - MSA Attribute example'!AD110="TRUE","Y","N"))</f>
        <v/>
      </c>
      <c r="M110" s="926" t="str">
        <f>IF(E110="","",IF('8c - MSA Attribute example'!AE110="TRUE","Y","N"))</f>
        <v/>
      </c>
      <c r="P110" s="917">
        <v>97</v>
      </c>
      <c r="Q110" s="916" t="str">
        <f>IF('8c - MSA Attribute example'!C110="","",IF('8c - MSA Attribute example'!C110='8c - MSA Attribute example'!$C$8,'8c - MSA Attribute example'!$B$8,'8c - MSA Attribute example'!$B$9))</f>
        <v/>
      </c>
      <c r="R110" s="915" t="str">
        <f>IF('8c - MSA Attribute example'!D110="","",IF('8c - MSA Attribute example'!D110='8c - MSA Attribute example'!$C$8,'8c - MSA Attribute example'!$B$8,'8c - MSA Attribute example'!$B$9))</f>
        <v/>
      </c>
      <c r="S110" s="913" t="str">
        <f>IF('8c - MSA Attribute example'!E110="","",IF('8c - MSA Attribute example'!E110='8c - MSA Attribute example'!$C$8,'8c - MSA Attribute example'!$B$8,'8c - MSA Attribute example'!$B$9))</f>
        <v/>
      </c>
      <c r="T110" s="915" t="str">
        <f t="shared" ref="T110:T113" si="36">IF(R110="","",IF(R110=S110,1,0))</f>
        <v/>
      </c>
      <c r="U110" s="913" t="str">
        <f>IF('8c - MSA Attribute example'!$C110="","",IF(AK110="TRUE",1,0))</f>
        <v/>
      </c>
      <c r="V110" s="915" t="str">
        <f>IF('8c - MSA Attribute example'!H110="","",IF('8c - MSA Attribute example'!G110='8c - MSA Attribute example'!$C$8,'8c - MSA Attribute example'!$B$8,'8c - MSA Attribute example'!$B$9))</f>
        <v/>
      </c>
      <c r="W110" s="913" t="str">
        <f>IF('8c - MSA Attribute example'!G110="","",IF('8c - MSA Attribute example'!H110='8c - MSA Attribute example'!$C$8,'8c - MSA Attribute example'!$B$8,'8c - MSA Attribute example'!$B$9))</f>
        <v/>
      </c>
      <c r="X110" s="915" t="str">
        <f t="shared" ref="X110:X113" si="37">IF(V110="","",IF(V110=W110,1,0))</f>
        <v/>
      </c>
      <c r="Y110" s="913" t="str">
        <f>IF('8c - MSA Attribute example'!$C110="","",IF(AL110="TRUE",1,0))</f>
        <v/>
      </c>
      <c r="Z110" s="915" t="str">
        <f>IF('8c - MSA Attribute example'!K110="","",IF('8c - MSA Attribute example'!J110='8c - MSA Attribute example'!$C$8,'8c - MSA Attribute example'!$B$8,'8c - MSA Attribute example'!$B$9))</f>
        <v/>
      </c>
      <c r="AA110" s="915" t="str">
        <f>IF('8c - MSA Attribute example'!J110="","",IF('8c - MSA Attribute example'!K110='8c - MSA Attribute example'!$C$8,'8c - MSA Attribute example'!$B$8,'8c - MSA Attribute example'!$B$9))</f>
        <v/>
      </c>
      <c r="AB110" s="915" t="str">
        <f t="shared" ref="AB110:AB113" si="38">IF(Z110="","",IF(Z110=AA110,1,0))</f>
        <v/>
      </c>
      <c r="AC110" s="913" t="str">
        <f>IF('8c - MSA Attribute example'!$C110="","",IF(AM110="TRUE",1,0))</f>
        <v/>
      </c>
      <c r="AD110" s="912" t="str">
        <f>IF('8c - MSA Attribute example'!G110="","",IF(Z110="",AG110,AH110))</f>
        <v/>
      </c>
      <c r="AE110" s="912" t="str">
        <f>IF('8c - MSA Attribute example'!G110="","",IF(Z110="",AI110,AJ110))</f>
        <v/>
      </c>
      <c r="AF110" s="884"/>
      <c r="AG110" s="910" t="str">
        <f>IF('8c - MSA Attribute example'!G110="","",IF($R110+$S110+$V110+$W110=4,"TRUE",IF($R110+$S110+$V110+$W110=8,"TRUE","FALSE")))</f>
        <v/>
      </c>
      <c r="AH110" s="910" t="str">
        <f>IF('8c - MSA Attribute example'!J110="","",IF($R110+$S110+$V110+$W110+$Z110+$AA110=6,"TRUE",IF($R110+$S110+$V110+$W110+$Z110+$AA110=12,"TRUE","FALSE")))</f>
        <v/>
      </c>
      <c r="AI110" s="910" t="str">
        <f>IF('8c - MSA Attribute example'!G110="","",IF($R110+$S110+$V110+$W110+$Q110=5,"TRUE",IF($R110+$S110+$V110+$W110+$Q110=10,"TRUE","FALSE")))</f>
        <v/>
      </c>
      <c r="AJ110" s="910" t="str">
        <f>IF('8c - MSA Attribute example'!J110="","",IF($R110+$S110+$V110+$W110+$Z110+$AA110+$Q110=7,"TRUE",IF($R110+$S110+$V110+$W110+$Z110+$AA110+$Q110=14,"TRUE","FALSE")))</f>
        <v/>
      </c>
      <c r="AK110" s="909" t="str">
        <f>IF('8c - MSA Attribute example'!C110="","",IF('8c - MSA Attribute example'!Q110+'8c - MSA Attribute example'!R110+'8c - MSA Attribute example'!S110=3, "TRUE",IF('8c - MSA Attribute example'!Q110+'8c - MSA Attribute example'!R110+'8c - MSA Attribute example'!S110=6,"TRUE","FALSE")))</f>
        <v/>
      </c>
      <c r="AL110" s="909" t="str">
        <f>IF('8c - MSA Attribute example'!$C110="","",IF($Q110+V110+W110=3, "TRUE",IF($Q110+V110+W110=6,"TRUE","FALSE")))</f>
        <v/>
      </c>
      <c r="AM110" s="908" t="str">
        <f>IF('8c - MSA Attribute example'!J110="","",IF('8c - MSA Attribute example'!$C110="","",IF($Q110+Z110+AA110=3, "TRUE",IF($Q110+Z110+AA110=6,"TRUE","FALSE"))))</f>
        <v/>
      </c>
      <c r="AN110" s="907" t="str">
        <f t="shared" si="27"/>
        <v/>
      </c>
      <c r="AO110" s="907" t="str">
        <f t="shared" si="28"/>
        <v/>
      </c>
      <c r="AP110" s="907" t="str">
        <f t="shared" si="29"/>
        <v/>
      </c>
      <c r="AQ110" s="907" t="str">
        <f t="shared" si="30"/>
        <v/>
      </c>
      <c r="AR110" s="907" t="str">
        <f t="shared" si="31"/>
        <v/>
      </c>
      <c r="AS110" s="907" t="str">
        <f t="shared" si="35"/>
        <v/>
      </c>
      <c r="AT110" s="907" t="str">
        <f t="shared" si="32"/>
        <v/>
      </c>
      <c r="AU110" s="907" t="str">
        <f t="shared" si="33"/>
        <v/>
      </c>
      <c r="AV110" s="907" t="str">
        <f t="shared" si="34"/>
        <v/>
      </c>
    </row>
    <row r="111" spans="2:48" ht="15.5">
      <c r="B111" s="929">
        <v>98</v>
      </c>
      <c r="C111" s="924"/>
      <c r="D111" s="923"/>
      <c r="E111" s="920"/>
      <c r="F111" s="928"/>
      <c r="G111" s="921"/>
      <c r="H111" s="920"/>
      <c r="I111" s="928"/>
      <c r="J111" s="921"/>
      <c r="K111" s="920"/>
      <c r="L111" s="927" t="str">
        <f>IF(D111="","",IF('8c - MSA Attribute example'!AD111="TRUE","Y","N"))</f>
        <v/>
      </c>
      <c r="M111" s="926" t="str">
        <f>IF(E111="","",IF('8c - MSA Attribute example'!AE111="TRUE","Y","N"))</f>
        <v/>
      </c>
      <c r="P111" s="917">
        <v>98</v>
      </c>
      <c r="Q111" s="916" t="str">
        <f>IF('8c - MSA Attribute example'!C111="","",IF('8c - MSA Attribute example'!C111='8c - MSA Attribute example'!$C$8,'8c - MSA Attribute example'!$B$8,'8c - MSA Attribute example'!$B$9))</f>
        <v/>
      </c>
      <c r="R111" s="915" t="str">
        <f>IF('8c - MSA Attribute example'!D111="","",IF('8c - MSA Attribute example'!D111='8c - MSA Attribute example'!$C$8,'8c - MSA Attribute example'!$B$8,'8c - MSA Attribute example'!$B$9))</f>
        <v/>
      </c>
      <c r="S111" s="913" t="str">
        <f>IF('8c - MSA Attribute example'!E111="","",IF('8c - MSA Attribute example'!E111='8c - MSA Attribute example'!$C$8,'8c - MSA Attribute example'!$B$8,'8c - MSA Attribute example'!$B$9))</f>
        <v/>
      </c>
      <c r="T111" s="915" t="str">
        <f t="shared" si="36"/>
        <v/>
      </c>
      <c r="U111" s="913" t="str">
        <f>IF('8c - MSA Attribute example'!$C111="","",IF(AK111="TRUE",1,0))</f>
        <v/>
      </c>
      <c r="V111" s="915" t="str">
        <f>IF('8c - MSA Attribute example'!H111="","",IF('8c - MSA Attribute example'!G111='8c - MSA Attribute example'!$C$8,'8c - MSA Attribute example'!$B$8,'8c - MSA Attribute example'!$B$9))</f>
        <v/>
      </c>
      <c r="W111" s="913" t="str">
        <f>IF('8c - MSA Attribute example'!G111="","",IF('8c - MSA Attribute example'!H111='8c - MSA Attribute example'!$C$8,'8c - MSA Attribute example'!$B$8,'8c - MSA Attribute example'!$B$9))</f>
        <v/>
      </c>
      <c r="X111" s="915" t="str">
        <f t="shared" si="37"/>
        <v/>
      </c>
      <c r="Y111" s="913" t="str">
        <f>IF('8c - MSA Attribute example'!$C111="","",IF(AL111="TRUE",1,0))</f>
        <v/>
      </c>
      <c r="Z111" s="915" t="str">
        <f>IF('8c - MSA Attribute example'!K111="","",IF('8c - MSA Attribute example'!J111='8c - MSA Attribute example'!$C$8,'8c - MSA Attribute example'!$B$8,'8c - MSA Attribute example'!$B$9))</f>
        <v/>
      </c>
      <c r="AA111" s="915" t="str">
        <f>IF('8c - MSA Attribute example'!J111="","",IF('8c - MSA Attribute example'!K111='8c - MSA Attribute example'!$C$8,'8c - MSA Attribute example'!$B$8,'8c - MSA Attribute example'!$B$9))</f>
        <v/>
      </c>
      <c r="AB111" s="915" t="str">
        <f t="shared" si="38"/>
        <v/>
      </c>
      <c r="AC111" s="913" t="str">
        <f>IF('8c - MSA Attribute example'!$C111="","",IF(AM111="TRUE",1,0))</f>
        <v/>
      </c>
      <c r="AD111" s="912" t="str">
        <f>IF('8c - MSA Attribute example'!G111="","",IF(Z111="",AG111,AH111))</f>
        <v/>
      </c>
      <c r="AE111" s="912" t="str">
        <f>IF('8c - MSA Attribute example'!G111="","",IF(Z111="",AI111,AJ111))</f>
        <v/>
      </c>
      <c r="AF111" s="884"/>
      <c r="AG111" s="910" t="str">
        <f>IF('8c - MSA Attribute example'!G111="","",IF($R111+$S111+$V111+$W111=4,"TRUE",IF($R111+$S111+$V111+$W111=8,"TRUE","FALSE")))</f>
        <v/>
      </c>
      <c r="AH111" s="910" t="str">
        <f>IF('8c - MSA Attribute example'!J111="","",IF($R111+$S111+$V111+$W111+$Z111+$AA111=6,"TRUE",IF($R111+$S111+$V111+$W111+$Z111+$AA111=12,"TRUE","FALSE")))</f>
        <v/>
      </c>
      <c r="AI111" s="910" t="str">
        <f>IF('8c - MSA Attribute example'!G111="","",IF($R111+$S111+$V111+$W111+$Q111=5,"TRUE",IF($R111+$S111+$V111+$W111+$Q111=10,"TRUE","FALSE")))</f>
        <v/>
      </c>
      <c r="AJ111" s="910" t="str">
        <f>IF('8c - MSA Attribute example'!J111="","",IF($R111+$S111+$V111+$W111+$Z111+$AA111+$Q111=7,"TRUE",IF($R111+$S111+$V111+$W111+$Z111+$AA111+$Q111=14,"TRUE","FALSE")))</f>
        <v/>
      </c>
      <c r="AK111" s="909" t="str">
        <f>IF('8c - MSA Attribute example'!C111="","",IF('8c - MSA Attribute example'!Q111+'8c - MSA Attribute example'!R111+'8c - MSA Attribute example'!S111=3, "TRUE",IF('8c - MSA Attribute example'!Q111+'8c - MSA Attribute example'!R111+'8c - MSA Attribute example'!S111=6,"TRUE","FALSE")))</f>
        <v/>
      </c>
      <c r="AL111" s="909" t="str">
        <f>IF('8c - MSA Attribute example'!$C111="","",IF($Q111+V111+W111=3, "TRUE",IF($Q111+V111+W111=6,"TRUE","FALSE")))</f>
        <v/>
      </c>
      <c r="AM111" s="908" t="str">
        <f>IF('8c - MSA Attribute example'!J111="","",IF('8c - MSA Attribute example'!$C111="","",IF($Q111+Z111+AA111=3, "TRUE",IF($Q111+Z111+AA111=6,"TRUE","FALSE"))))</f>
        <v/>
      </c>
      <c r="AN111" s="907" t="str">
        <f t="shared" si="27"/>
        <v/>
      </c>
      <c r="AO111" s="907" t="str">
        <f t="shared" si="28"/>
        <v/>
      </c>
      <c r="AP111" s="907" t="str">
        <f t="shared" si="29"/>
        <v/>
      </c>
      <c r="AQ111" s="907" t="str">
        <f t="shared" si="30"/>
        <v/>
      </c>
      <c r="AR111" s="907" t="str">
        <f t="shared" si="31"/>
        <v/>
      </c>
      <c r="AS111" s="907" t="str">
        <f t="shared" si="35"/>
        <v/>
      </c>
      <c r="AT111" s="907" t="str">
        <f t="shared" si="32"/>
        <v/>
      </c>
      <c r="AU111" s="907" t="str">
        <f t="shared" si="33"/>
        <v/>
      </c>
      <c r="AV111" s="907" t="str">
        <f t="shared" si="34"/>
        <v/>
      </c>
    </row>
    <row r="112" spans="2:48" ht="15.5">
      <c r="B112" s="929">
        <v>99</v>
      </c>
      <c r="C112" s="924"/>
      <c r="D112" s="923"/>
      <c r="E112" s="920"/>
      <c r="F112" s="928"/>
      <c r="G112" s="921"/>
      <c r="H112" s="920"/>
      <c r="I112" s="928"/>
      <c r="J112" s="921"/>
      <c r="K112" s="920"/>
      <c r="L112" s="927" t="str">
        <f>IF(D112="","",IF('8c - MSA Attribute example'!AD112="TRUE","Y","N"))</f>
        <v/>
      </c>
      <c r="M112" s="926" t="str">
        <f>IF(E112="","",IF('8c - MSA Attribute example'!AE112="TRUE","Y","N"))</f>
        <v/>
      </c>
      <c r="P112" s="917">
        <v>99</v>
      </c>
      <c r="Q112" s="916" t="str">
        <f>IF('8c - MSA Attribute example'!C112="","",IF('8c - MSA Attribute example'!C112='8c - MSA Attribute example'!$C$8,'8c - MSA Attribute example'!$B$8,'8c - MSA Attribute example'!$B$9))</f>
        <v/>
      </c>
      <c r="R112" s="915" t="str">
        <f>IF('8c - MSA Attribute example'!D112="","",IF('8c - MSA Attribute example'!D112='8c - MSA Attribute example'!$C$8,'8c - MSA Attribute example'!$B$8,'8c - MSA Attribute example'!$B$9))</f>
        <v/>
      </c>
      <c r="S112" s="913" t="str">
        <f>IF('8c - MSA Attribute example'!E112="","",IF('8c - MSA Attribute example'!E112='8c - MSA Attribute example'!$C$8,'8c - MSA Attribute example'!$B$8,'8c - MSA Attribute example'!$B$9))</f>
        <v/>
      </c>
      <c r="T112" s="915" t="str">
        <f t="shared" si="36"/>
        <v/>
      </c>
      <c r="U112" s="913" t="str">
        <f>IF('8c - MSA Attribute example'!$C112="","",IF(AK112="TRUE",1,0))</f>
        <v/>
      </c>
      <c r="V112" s="915" t="str">
        <f>IF('8c - MSA Attribute example'!H112="","",IF('8c - MSA Attribute example'!G112='8c - MSA Attribute example'!$C$8,'8c - MSA Attribute example'!$B$8,'8c - MSA Attribute example'!$B$9))</f>
        <v/>
      </c>
      <c r="W112" s="913" t="str">
        <f>IF('8c - MSA Attribute example'!G112="","",IF('8c - MSA Attribute example'!H112='8c - MSA Attribute example'!$C$8,'8c - MSA Attribute example'!$B$8,'8c - MSA Attribute example'!$B$9))</f>
        <v/>
      </c>
      <c r="X112" s="915" t="str">
        <f t="shared" si="37"/>
        <v/>
      </c>
      <c r="Y112" s="913" t="str">
        <f>IF('8c - MSA Attribute example'!$C112="","",IF(AL112="TRUE",1,0))</f>
        <v/>
      </c>
      <c r="Z112" s="915" t="str">
        <f>IF('8c - MSA Attribute example'!K112="","",IF('8c - MSA Attribute example'!J112='8c - MSA Attribute example'!$C$8,'8c - MSA Attribute example'!$B$8,'8c - MSA Attribute example'!$B$9))</f>
        <v/>
      </c>
      <c r="AA112" s="915" t="str">
        <f>IF('8c - MSA Attribute example'!J112="","",IF('8c - MSA Attribute example'!K112='8c - MSA Attribute example'!$C$8,'8c - MSA Attribute example'!$B$8,'8c - MSA Attribute example'!$B$9))</f>
        <v/>
      </c>
      <c r="AB112" s="915" t="str">
        <f t="shared" si="38"/>
        <v/>
      </c>
      <c r="AC112" s="913" t="str">
        <f>IF('8c - MSA Attribute example'!$C112="","",IF(AM112="TRUE",1,0))</f>
        <v/>
      </c>
      <c r="AD112" s="912" t="str">
        <f>IF('8c - MSA Attribute example'!G112="","",IF(Z112="",AG112,AH112))</f>
        <v/>
      </c>
      <c r="AE112" s="912" t="str">
        <f>IF('8c - MSA Attribute example'!G112="","",IF(Z112="",AI112,AJ112))</f>
        <v/>
      </c>
      <c r="AF112" s="884"/>
      <c r="AG112" s="910" t="str">
        <f>IF('8c - MSA Attribute example'!G112="","",IF($R112+$S112+$V112+$W112=4,"TRUE",IF($R112+$S112+$V112+$W112=8,"TRUE","FALSE")))</f>
        <v/>
      </c>
      <c r="AH112" s="910" t="str">
        <f>IF('8c - MSA Attribute example'!J112="","",IF($R112+$S112+$V112+$W112+$Z112+$AA112=6,"TRUE",IF($R112+$S112+$V112+$W112+$Z112+$AA112=12,"TRUE","FALSE")))</f>
        <v/>
      </c>
      <c r="AI112" s="910" t="str">
        <f>IF('8c - MSA Attribute example'!G112="","",IF($R112+$S112+$V112+$W112+$Q112=5,"TRUE",IF($R112+$S112+$V112+$W112+$Q112=10,"TRUE","FALSE")))</f>
        <v/>
      </c>
      <c r="AJ112" s="910" t="str">
        <f>IF('8c - MSA Attribute example'!J112="","",IF($R112+$S112+$V112+$W112+$Z112+$AA112+$Q112=7,"TRUE",IF($R112+$S112+$V112+$W112+$Z112+$AA112+$Q112=14,"TRUE","FALSE")))</f>
        <v/>
      </c>
      <c r="AK112" s="909" t="str">
        <f>IF('8c - MSA Attribute example'!C112="","",IF('8c - MSA Attribute example'!Q112+'8c - MSA Attribute example'!R112+'8c - MSA Attribute example'!S112=3, "TRUE",IF('8c - MSA Attribute example'!Q112+'8c - MSA Attribute example'!R112+'8c - MSA Attribute example'!S112=6,"TRUE","FALSE")))</f>
        <v/>
      </c>
      <c r="AL112" s="909" t="str">
        <f>IF('8c - MSA Attribute example'!$C112="","",IF($Q112+V112+W112=3, "TRUE",IF($Q112+V112+W112=6,"TRUE","FALSE")))</f>
        <v/>
      </c>
      <c r="AM112" s="908" t="str">
        <f>IF('8c - MSA Attribute example'!J112="","",IF('8c - MSA Attribute example'!$C112="","",IF($Q112+Z112+AA112=3, "TRUE",IF($Q112+Z112+AA112=6,"TRUE","FALSE"))))</f>
        <v/>
      </c>
      <c r="AN112" s="907" t="str">
        <f t="shared" si="27"/>
        <v/>
      </c>
      <c r="AO112" s="907" t="str">
        <f t="shared" si="28"/>
        <v/>
      </c>
      <c r="AP112" s="907" t="str">
        <f t="shared" si="29"/>
        <v/>
      </c>
      <c r="AQ112" s="907" t="str">
        <f t="shared" si="30"/>
        <v/>
      </c>
      <c r="AR112" s="907" t="str">
        <f t="shared" si="31"/>
        <v/>
      </c>
      <c r="AS112" s="907" t="str">
        <f t="shared" si="35"/>
        <v/>
      </c>
      <c r="AT112" s="907" t="str">
        <f t="shared" si="32"/>
        <v/>
      </c>
      <c r="AU112" s="907" t="str">
        <f t="shared" si="33"/>
        <v/>
      </c>
      <c r="AV112" s="907" t="str">
        <f t="shared" si="34"/>
        <v/>
      </c>
    </row>
    <row r="113" spans="2:48" ht="16" thickBot="1">
      <c r="B113" s="925">
        <v>100</v>
      </c>
      <c r="C113" s="924"/>
      <c r="D113" s="923"/>
      <c r="E113" s="920"/>
      <c r="F113" s="922"/>
      <c r="G113" s="921"/>
      <c r="H113" s="920"/>
      <c r="I113" s="922"/>
      <c r="J113" s="921"/>
      <c r="K113" s="920"/>
      <c r="L113" s="919" t="str">
        <f>IF(D113="","",IF('8c - MSA Attribute example'!AD113="TRUE","Y","N"))</f>
        <v/>
      </c>
      <c r="M113" s="918" t="str">
        <f>IF(E113="","",IF('8c - MSA Attribute example'!AE113="TRUE","Y","N"))</f>
        <v/>
      </c>
      <c r="P113" s="917">
        <v>100</v>
      </c>
      <c r="Q113" s="916" t="str">
        <f>IF('8c - MSA Attribute example'!C113="","",IF('8c - MSA Attribute example'!C113='8c - MSA Attribute example'!$C$8,'8c - MSA Attribute example'!$B$8,'8c - MSA Attribute example'!$B$9))</f>
        <v/>
      </c>
      <c r="R113" s="915" t="str">
        <f>IF('8c - MSA Attribute example'!D113="","",IF('8c - MSA Attribute example'!D113='8c - MSA Attribute example'!$C$8,'8c - MSA Attribute example'!$B$8,'8c - MSA Attribute example'!$B$9))</f>
        <v/>
      </c>
      <c r="S113" s="913" t="str">
        <f>IF('8c - MSA Attribute example'!E113="","",IF('8c - MSA Attribute example'!E113='8c - MSA Attribute example'!$C$8,'8c - MSA Attribute example'!$B$8,'8c - MSA Attribute example'!$B$9))</f>
        <v/>
      </c>
      <c r="T113" s="914" t="str">
        <f t="shared" si="36"/>
        <v/>
      </c>
      <c r="U113" s="913" t="str">
        <f>IF('8c - MSA Attribute example'!$C113="","",IF(AK113="TRUE",1,0))</f>
        <v/>
      </c>
      <c r="V113" s="915" t="str">
        <f>IF('8c - MSA Attribute example'!H113="","",IF('8c - MSA Attribute example'!G113='8c - MSA Attribute example'!$C$8,'8c - MSA Attribute example'!$B$8,'8c - MSA Attribute example'!$B$9))</f>
        <v/>
      </c>
      <c r="W113" s="913" t="str">
        <f>IF('8c - MSA Attribute example'!G113="","",IF('8c - MSA Attribute example'!H113='8c - MSA Attribute example'!$C$8,'8c - MSA Attribute example'!$B$8,'8c - MSA Attribute example'!$B$9))</f>
        <v/>
      </c>
      <c r="X113" s="914" t="str">
        <f t="shared" si="37"/>
        <v/>
      </c>
      <c r="Y113" s="913" t="str">
        <f>IF('8c - MSA Attribute example'!$C113="","",IF(AL113="TRUE",1,0))</f>
        <v/>
      </c>
      <c r="Z113" s="915" t="str">
        <f>IF('8c - MSA Attribute example'!K113="","",IF('8c - MSA Attribute example'!J113='8c - MSA Attribute example'!$C$8,'8c - MSA Attribute example'!$B$8,'8c - MSA Attribute example'!$B$9))</f>
        <v/>
      </c>
      <c r="AA113" s="915" t="str">
        <f>IF('8c - MSA Attribute example'!J113="","",IF('8c - MSA Attribute example'!K113='8c - MSA Attribute example'!$C$8,'8c - MSA Attribute example'!$B$8,'8c - MSA Attribute example'!$B$9))</f>
        <v/>
      </c>
      <c r="AB113" s="914" t="str">
        <f t="shared" si="38"/>
        <v/>
      </c>
      <c r="AC113" s="913" t="str">
        <f>IF('8c - MSA Attribute example'!$C113="","",IF(AM113="TRUE",1,0))</f>
        <v/>
      </c>
      <c r="AD113" s="912" t="str">
        <f>IF('8c - MSA Attribute example'!G113="","",IF(Z113="",AG113,AH113))</f>
        <v/>
      </c>
      <c r="AE113" s="911" t="str">
        <f>IF('8c - MSA Attribute example'!G113="","",IF(Z113="",AI113,AJ113))</f>
        <v/>
      </c>
      <c r="AF113" s="884"/>
      <c r="AG113" s="910" t="str">
        <f>IF('8c - MSA Attribute example'!G113="","",IF($R113+$S113+$V113+$W113=4,"TRUE",IF($R113+$S113+$V113+$W113=8,"TRUE","FALSE")))</f>
        <v/>
      </c>
      <c r="AH113" s="910" t="str">
        <f>IF('8c - MSA Attribute example'!J113="","",IF($R113+$S113+$V113+$W113+$Z113+$AA113=6,"TRUE",IF($R113+$S113+$V113+$W113+$Z113+$AA113=12,"TRUE","FALSE")))</f>
        <v/>
      </c>
      <c r="AI113" s="910" t="str">
        <f>IF('8c - MSA Attribute example'!G113="","",IF($R113+$S113+$V113+$W113+$Q113=5,"TRUE",IF($R113+$S113+$V113+$W113+$Q113=10,"TRUE","FALSE")))</f>
        <v/>
      </c>
      <c r="AJ113" s="910" t="str">
        <f>IF('8c - MSA Attribute example'!J113="","",IF($R113+$S113+$V113+$W113+$Z113+$AA113+$Q113=7,"TRUE",IF($R113+$S113+$V113+$W113+$Z113+$AA113+$Q113=14,"TRUE","FALSE")))</f>
        <v/>
      </c>
      <c r="AK113" s="909" t="str">
        <f>IF('8c - MSA Attribute example'!C113="","",IF('8c - MSA Attribute example'!Q113+'8c - MSA Attribute example'!R113+'8c - MSA Attribute example'!S113=3, "TRUE",IF('8c - MSA Attribute example'!Q113+'8c - MSA Attribute example'!R113+'8c - MSA Attribute example'!S113=6,"TRUE","FALSE")))</f>
        <v/>
      </c>
      <c r="AL113" s="909" t="str">
        <f>IF('8c - MSA Attribute example'!$C113="","",IF($Q113+V113+W113=3, "TRUE",IF($Q113+V113+W113=6,"TRUE","FALSE")))</f>
        <v/>
      </c>
      <c r="AM113" s="908" t="str">
        <f>IF('8c - MSA Attribute example'!J113="","",IF('8c - MSA Attribute example'!$C113="","",IF($Q113+Z113+AA113=3, "TRUE",IF($Q113+Z113+AA113=6,"TRUE","FALSE"))))</f>
        <v/>
      </c>
      <c r="AN113" s="907" t="str">
        <f t="shared" si="27"/>
        <v/>
      </c>
      <c r="AO113" s="907" t="str">
        <f t="shared" si="28"/>
        <v/>
      </c>
      <c r="AP113" s="907" t="str">
        <f t="shared" si="29"/>
        <v/>
      </c>
      <c r="AQ113" s="907" t="str">
        <f t="shared" si="30"/>
        <v/>
      </c>
      <c r="AR113" s="907" t="str">
        <f t="shared" si="31"/>
        <v/>
      </c>
      <c r="AS113" s="907" t="str">
        <f t="shared" si="35"/>
        <v/>
      </c>
      <c r="AT113" s="907" t="str">
        <f t="shared" si="32"/>
        <v/>
      </c>
      <c r="AU113" s="907" t="str">
        <f t="shared" si="33"/>
        <v/>
      </c>
      <c r="AV113" s="907" t="str">
        <f t="shared" si="34"/>
        <v/>
      </c>
    </row>
    <row r="114" spans="2:48" ht="18.5" thickBot="1">
      <c r="B114" s="906"/>
      <c r="C114" s="905" t="s">
        <v>521</v>
      </c>
      <c r="D114" s="904"/>
      <c r="E114" s="901">
        <f>'8c - MSA Attribute example'!S114</f>
        <v>1</v>
      </c>
      <c r="F114" s="903"/>
      <c r="G114" s="902"/>
      <c r="H114" s="901">
        <f>'8c - MSA Attribute example'!W114</f>
        <v>0.9</v>
      </c>
      <c r="I114" s="903"/>
      <c r="J114" s="902"/>
      <c r="K114" s="901">
        <f>IF(J14="","0%",'8c - MSA Attribute example'!AA114)</f>
        <v>0.93333333333333335</v>
      </c>
      <c r="L114" s="900"/>
      <c r="P114" s="899" t="s">
        <v>520</v>
      </c>
      <c r="Q114" s="898"/>
      <c r="R114" s="895"/>
      <c r="S114" s="896">
        <f>(COUNTIF(T14:T113,"=1"))/(COUNTIF(T14:T113,"&gt;=0"))</f>
        <v>1</v>
      </c>
      <c r="T114" s="895"/>
      <c r="U114" s="894">
        <f>(COUNTIF(U14:U113,"=1"))/(100-COUNTBLANK(U14:U113))</f>
        <v>1</v>
      </c>
      <c r="V114" s="895"/>
      <c r="W114" s="896">
        <f>(COUNTIF(X14:X113,"=1"))/(COUNTIF(X14:X113,"&gt;=0"))</f>
        <v>0.9</v>
      </c>
      <c r="X114" s="897"/>
      <c r="Y114" s="894">
        <f>(COUNTIF(Y14:Y113,"=1"))/(100-COUNTBLANK(Y14:Y113))</f>
        <v>0.9</v>
      </c>
      <c r="Z114" s="895"/>
      <c r="AA114" s="896">
        <f>IF(Z14="","",(COUNTIF(AB14:AB113,"=1"))/(COUNTIF(AB14:AB113,"&gt;=0")))</f>
        <v>0.93333333333333335</v>
      </c>
      <c r="AB114" s="895"/>
      <c r="AC114" s="894">
        <f>(COUNTIF(AC14:AC113,"=1"))/(100-COUNTBLANK(AC14:AC113))</f>
        <v>0.9</v>
      </c>
      <c r="AD114" s="893"/>
      <c r="AE114" s="884"/>
      <c r="AF114" s="884"/>
      <c r="AG114" s="884"/>
      <c r="AH114" s="884"/>
      <c r="AI114" s="884"/>
      <c r="AJ114" s="884"/>
      <c r="AK114" s="884"/>
      <c r="AL114" s="884"/>
      <c r="AM114" s="884"/>
      <c r="AN114" s="892">
        <f t="shared" ref="AN114:AV114" si="39">SUM(AN14:AN113)</f>
        <v>0</v>
      </c>
      <c r="AO114" s="892">
        <f t="shared" si="39"/>
        <v>0</v>
      </c>
      <c r="AP114" s="892">
        <f t="shared" si="39"/>
        <v>0</v>
      </c>
      <c r="AQ114" s="892">
        <f t="shared" si="39"/>
        <v>0</v>
      </c>
      <c r="AR114" s="892">
        <f t="shared" si="39"/>
        <v>0</v>
      </c>
      <c r="AS114" s="892">
        <f t="shared" si="39"/>
        <v>3</v>
      </c>
      <c r="AT114" s="892">
        <f t="shared" si="39"/>
        <v>0</v>
      </c>
      <c r="AU114" s="892">
        <f t="shared" si="39"/>
        <v>1</v>
      </c>
      <c r="AV114" s="892">
        <f t="shared" si="39"/>
        <v>2</v>
      </c>
    </row>
    <row r="115" spans="2:48" s="882" customFormat="1" ht="18.5" thickBot="1">
      <c r="B115" s="891"/>
      <c r="C115" s="890" t="s">
        <v>519</v>
      </c>
      <c r="D115" s="889"/>
      <c r="E115" s="888">
        <f>IF(C14="","Known",'8c - MSA Attribute example'!U114)</f>
        <v>1</v>
      </c>
      <c r="F115" s="879"/>
      <c r="G115" s="879"/>
      <c r="H115" s="887">
        <f>IF(C14="","Known",'8c - MSA Attribute example'!Y114)</f>
        <v>0.9</v>
      </c>
      <c r="I115" s="879"/>
      <c r="J115" s="879"/>
      <c r="K115" s="887">
        <f>IF(C14="","Known",'8c - MSA Attribute example'!AC114)</f>
        <v>0.9</v>
      </c>
      <c r="P115" s="886"/>
      <c r="Q115" s="885"/>
      <c r="R115" s="883"/>
      <c r="S115" s="883"/>
      <c r="T115" s="883"/>
      <c r="U115" s="883"/>
      <c r="V115" s="883"/>
      <c r="W115" s="883"/>
      <c r="X115" s="883"/>
      <c r="Y115" s="883"/>
      <c r="Z115" s="883"/>
      <c r="AA115" s="883"/>
      <c r="AB115" s="883"/>
      <c r="AC115" s="883"/>
      <c r="AD115" s="884"/>
      <c r="AE115" s="884"/>
      <c r="AF115" s="884"/>
      <c r="AG115" s="884"/>
      <c r="AH115" s="884"/>
      <c r="AI115" s="884"/>
      <c r="AJ115" s="884"/>
      <c r="AK115" s="884"/>
      <c r="AL115" s="884"/>
      <c r="AM115" s="884"/>
      <c r="AN115" s="883"/>
      <c r="AO115" s="883"/>
      <c r="AP115" s="883"/>
      <c r="AQ115" s="883"/>
      <c r="AR115" s="883"/>
      <c r="AS115" s="883"/>
      <c r="AT115" s="883"/>
      <c r="AU115" s="883"/>
      <c r="AV115" s="883"/>
    </row>
    <row r="116" spans="2:48" ht="13.5" thickBot="1"/>
    <row r="117" spans="2:48" ht="18.5" thickBot="1">
      <c r="E117" s="878"/>
      <c r="F117" s="878"/>
      <c r="G117" s="878"/>
      <c r="H117" s="878"/>
      <c r="I117" s="878"/>
      <c r="J117" s="878"/>
      <c r="K117" s="881" t="s">
        <v>518</v>
      </c>
      <c r="L117" s="876">
        <f>COUNTIF(L14:L113,"Y")/(100-COUNTBLANK(L14:L113))</f>
        <v>0.8</v>
      </c>
      <c r="O117" s="880"/>
    </row>
    <row r="118" spans="2:48" ht="18.5" thickBot="1">
      <c r="E118" s="878"/>
      <c r="F118" s="878"/>
      <c r="G118" s="878"/>
      <c r="H118" s="878"/>
      <c r="I118" s="879"/>
      <c r="J118" s="879"/>
      <c r="K118" s="878"/>
      <c r="L118" s="877" t="s">
        <v>517</v>
      </c>
      <c r="M118" s="876">
        <f>COUNTIF(M14:M113,"Y")/(100-COUNTBLANK(M14:M113))</f>
        <v>0.8</v>
      </c>
    </row>
    <row r="119" spans="2:48" ht="18">
      <c r="B119" s="867"/>
      <c r="C119" s="867"/>
      <c r="H119" s="875"/>
      <c r="I119" s="874"/>
      <c r="J119" s="874"/>
      <c r="K119" s="874"/>
      <c r="L119" s="874"/>
    </row>
    <row r="120" spans="2:48" ht="18">
      <c r="B120" s="873"/>
    </row>
    <row r="121" spans="2:48" ht="15.5">
      <c r="B121" s="872"/>
      <c r="C121" s="870"/>
    </row>
    <row r="122" spans="2:48" ht="15.5">
      <c r="B122" s="871"/>
      <c r="C122" s="870"/>
    </row>
    <row r="123" spans="2:48" ht="15.5">
      <c r="B123" s="872"/>
      <c r="C123" s="870"/>
    </row>
    <row r="124" spans="2:48" ht="15.5">
      <c r="C124" s="870"/>
    </row>
    <row r="125" spans="2:48" ht="15.5">
      <c r="B125" s="871"/>
      <c r="C125" s="870"/>
    </row>
    <row r="126" spans="2:48" ht="15.5">
      <c r="C126" s="870"/>
    </row>
    <row r="127" spans="2:48" ht="15.5">
      <c r="B127" s="871"/>
      <c r="C127" s="870"/>
    </row>
  </sheetData>
  <dataConsolidate/>
  <phoneticPr fontId="128" type="noConversion"/>
  <printOptions gridLinesSet="0"/>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43"/>
  <sheetViews>
    <sheetView showGridLines="0" zoomScale="80" zoomScaleNormal="80" workbookViewId="0">
      <selection activeCell="H2" sqref="H2"/>
    </sheetView>
  </sheetViews>
  <sheetFormatPr defaultRowHeight="12.5"/>
  <cols>
    <col min="2" max="2" width="21.453125" customWidth="1"/>
    <col min="8" max="8" width="26.1796875" customWidth="1"/>
    <col min="10" max="10" width="17.26953125" customWidth="1"/>
    <col min="11" max="11" width="19.453125" customWidth="1"/>
    <col min="12" max="12" width="18.26953125" customWidth="1"/>
    <col min="19" max="19" width="24.26953125" customWidth="1"/>
    <col min="20" max="20" width="28.7265625" customWidth="1"/>
    <col min="27" max="27" width="32.453125" customWidth="1"/>
    <col min="261" max="261" width="10.54296875" customWidth="1"/>
    <col min="517" max="517" width="10.54296875" customWidth="1"/>
    <col min="773" max="773" width="10.54296875" customWidth="1"/>
    <col min="1029" max="1029" width="10.54296875" customWidth="1"/>
    <col min="1285" max="1285" width="10.54296875" customWidth="1"/>
    <col min="1541" max="1541" width="10.54296875" customWidth="1"/>
    <col min="1797" max="1797" width="10.54296875" customWidth="1"/>
    <col min="2053" max="2053" width="10.54296875" customWidth="1"/>
    <col min="2309" max="2309" width="10.54296875" customWidth="1"/>
    <col min="2565" max="2565" width="10.54296875" customWidth="1"/>
    <col min="2821" max="2821" width="10.54296875" customWidth="1"/>
    <col min="3077" max="3077" width="10.54296875" customWidth="1"/>
    <col min="3333" max="3333" width="10.54296875" customWidth="1"/>
    <col min="3589" max="3589" width="10.54296875" customWidth="1"/>
    <col min="3845" max="3845" width="10.54296875" customWidth="1"/>
    <col min="4101" max="4101" width="10.54296875" customWidth="1"/>
    <col min="4357" max="4357" width="10.54296875" customWidth="1"/>
    <col min="4613" max="4613" width="10.54296875" customWidth="1"/>
    <col min="4869" max="4869" width="10.54296875" customWidth="1"/>
    <col min="5125" max="5125" width="10.54296875" customWidth="1"/>
    <col min="5381" max="5381" width="10.54296875" customWidth="1"/>
    <col min="5637" max="5637" width="10.54296875" customWidth="1"/>
    <col min="5893" max="5893" width="10.54296875" customWidth="1"/>
    <col min="6149" max="6149" width="10.54296875" customWidth="1"/>
    <col min="6405" max="6405" width="10.54296875" customWidth="1"/>
    <col min="6661" max="6661" width="10.54296875" customWidth="1"/>
    <col min="6917" max="6917" width="10.54296875" customWidth="1"/>
    <col min="7173" max="7173" width="10.54296875" customWidth="1"/>
    <col min="7429" max="7429" width="10.54296875" customWidth="1"/>
    <col min="7685" max="7685" width="10.54296875" customWidth="1"/>
    <col min="7941" max="7941" width="10.54296875" customWidth="1"/>
    <col min="8197" max="8197" width="10.54296875" customWidth="1"/>
    <col min="8453" max="8453" width="10.54296875" customWidth="1"/>
    <col min="8709" max="8709" width="10.54296875" customWidth="1"/>
    <col min="8965" max="8965" width="10.54296875" customWidth="1"/>
    <col min="9221" max="9221" width="10.54296875" customWidth="1"/>
    <col min="9477" max="9477" width="10.54296875" customWidth="1"/>
    <col min="9733" max="9733" width="10.54296875" customWidth="1"/>
    <col min="9989" max="9989" width="10.54296875" customWidth="1"/>
    <col min="10245" max="10245" width="10.54296875" customWidth="1"/>
    <col min="10501" max="10501" width="10.54296875" customWidth="1"/>
    <col min="10757" max="10757" width="10.54296875" customWidth="1"/>
    <col min="11013" max="11013" width="10.54296875" customWidth="1"/>
    <col min="11269" max="11269" width="10.54296875" customWidth="1"/>
    <col min="11525" max="11525" width="10.54296875" customWidth="1"/>
    <col min="11781" max="11781" width="10.54296875" customWidth="1"/>
    <col min="12037" max="12037" width="10.54296875" customWidth="1"/>
    <col min="12293" max="12293" width="10.54296875" customWidth="1"/>
    <col min="12549" max="12549" width="10.54296875" customWidth="1"/>
    <col min="12805" max="12805" width="10.54296875" customWidth="1"/>
    <col min="13061" max="13061" width="10.54296875" customWidth="1"/>
    <col min="13317" max="13317" width="10.54296875" customWidth="1"/>
    <col min="13573" max="13573" width="10.54296875" customWidth="1"/>
    <col min="13829" max="13829" width="10.54296875" customWidth="1"/>
    <col min="14085" max="14085" width="10.54296875" customWidth="1"/>
    <col min="14341" max="14341" width="10.54296875" customWidth="1"/>
    <col min="14597" max="14597" width="10.54296875" customWidth="1"/>
    <col min="14853" max="14853" width="10.54296875" customWidth="1"/>
    <col min="15109" max="15109" width="10.54296875" customWidth="1"/>
    <col min="15365" max="15365" width="10.54296875" customWidth="1"/>
    <col min="15621" max="15621" width="10.54296875" customWidth="1"/>
    <col min="15877" max="15877" width="10.54296875" customWidth="1"/>
    <col min="16133" max="16133" width="10.54296875" customWidth="1"/>
  </cols>
  <sheetData>
    <row r="1" spans="1:27" ht="18">
      <c r="A1" s="848"/>
      <c r="B1" s="848"/>
      <c r="C1" s="848"/>
      <c r="D1" s="2352" t="s">
        <v>12</v>
      </c>
      <c r="E1" s="2352"/>
      <c r="F1" s="2352"/>
      <c r="G1" s="2352"/>
      <c r="H1" s="2352"/>
      <c r="I1" s="2352"/>
      <c r="J1" s="2352"/>
      <c r="K1" s="2352"/>
      <c r="L1" s="2352"/>
      <c r="M1" s="2352"/>
      <c r="N1" s="2352"/>
      <c r="O1" s="2352"/>
      <c r="P1" s="2352"/>
      <c r="S1" s="2323" t="s">
        <v>1318</v>
      </c>
      <c r="T1" s="2324"/>
      <c r="U1" s="2324"/>
      <c r="V1" s="2324"/>
      <c r="W1" s="2324"/>
      <c r="X1" s="2324"/>
      <c r="Y1" s="2324"/>
      <c r="Z1" s="2324"/>
      <c r="AA1" s="2324"/>
    </row>
    <row r="2" spans="1:27" ht="16.5">
      <c r="A2" s="2353"/>
      <c r="B2" s="2353"/>
      <c r="C2" s="2353"/>
      <c r="D2" s="2353"/>
      <c r="E2" s="2353"/>
      <c r="F2" s="55"/>
      <c r="G2" s="55"/>
      <c r="H2" s="55"/>
      <c r="I2" s="55"/>
      <c r="J2" s="55"/>
      <c r="K2" s="55"/>
      <c r="L2" s="50"/>
      <c r="M2" s="50"/>
      <c r="N2" s="50"/>
      <c r="O2" s="50"/>
      <c r="P2" s="50"/>
      <c r="S2" s="2324"/>
      <c r="T2" s="2324"/>
      <c r="U2" s="2324"/>
      <c r="V2" s="2324"/>
      <c r="W2" s="2324"/>
      <c r="X2" s="2324"/>
      <c r="Y2" s="2324"/>
      <c r="Z2" s="2324"/>
      <c r="AA2" s="2324"/>
    </row>
    <row r="3" spans="1:27" ht="18">
      <c r="A3" s="1442"/>
      <c r="B3" s="1442"/>
      <c r="C3" s="1442"/>
      <c r="D3" s="1442"/>
      <c r="E3" s="1441"/>
      <c r="F3" s="1441"/>
      <c r="G3" s="1441"/>
      <c r="H3" s="1441"/>
      <c r="I3" s="1441"/>
      <c r="J3" s="1441"/>
      <c r="K3" s="1441"/>
      <c r="L3" s="1441"/>
      <c r="M3" s="1441"/>
      <c r="N3" s="1441"/>
      <c r="O3" s="1441"/>
      <c r="P3" s="1441"/>
      <c r="S3" s="2324"/>
      <c r="T3" s="2324"/>
      <c r="U3" s="2324"/>
      <c r="V3" s="2324"/>
      <c r="W3" s="2324"/>
      <c r="X3" s="2324"/>
      <c r="Y3" s="2324"/>
      <c r="Z3" s="2324"/>
      <c r="AA3" s="2324"/>
    </row>
    <row r="4" spans="1:27" ht="12.75" customHeight="1">
      <c r="A4" s="2342" t="s">
        <v>493</v>
      </c>
      <c r="B4" s="2342"/>
      <c r="C4" s="2355" t="s">
        <v>1425</v>
      </c>
      <c r="D4" s="2356"/>
      <c r="E4" s="2356"/>
      <c r="F4" s="2356"/>
      <c r="G4" s="2356"/>
      <c r="H4" s="2356"/>
      <c r="I4" s="2357"/>
      <c r="J4" s="2343" t="s">
        <v>494</v>
      </c>
      <c r="K4" s="2344"/>
      <c r="L4" s="2345"/>
      <c r="M4" s="2355" t="s">
        <v>804</v>
      </c>
      <c r="N4" s="2356"/>
      <c r="O4" s="2356"/>
      <c r="P4" s="2356"/>
      <c r="Q4" s="2357"/>
      <c r="S4" s="2184"/>
      <c r="T4" s="2184"/>
      <c r="U4" s="2184"/>
      <c r="V4" s="2184"/>
      <c r="W4" s="2184"/>
      <c r="X4" s="2184"/>
      <c r="Y4" s="2184"/>
      <c r="Z4" s="2184"/>
      <c r="AA4" s="2184"/>
    </row>
    <row r="5" spans="1:27" ht="21" customHeight="1">
      <c r="A5" s="2342" t="s">
        <v>495</v>
      </c>
      <c r="B5" s="2342"/>
      <c r="C5" s="2355" t="s">
        <v>804</v>
      </c>
      <c r="D5" s="2356"/>
      <c r="E5" s="2356"/>
      <c r="F5" s="2356"/>
      <c r="G5" s="2356"/>
      <c r="H5" s="2356"/>
      <c r="I5" s="2357"/>
      <c r="J5" s="2343" t="s">
        <v>496</v>
      </c>
      <c r="K5" s="2344"/>
      <c r="L5" s="2345"/>
      <c r="M5" s="2355" t="s">
        <v>804</v>
      </c>
      <c r="N5" s="2356"/>
      <c r="O5" s="2356"/>
      <c r="P5" s="2356"/>
      <c r="Q5" s="2357"/>
      <c r="S5" s="2184"/>
      <c r="T5" s="2184"/>
      <c r="U5" s="2184"/>
      <c r="V5" s="2184"/>
      <c r="W5" s="2184"/>
      <c r="X5" s="2184"/>
      <c r="Y5" s="2184"/>
      <c r="Z5" s="2184"/>
      <c r="AA5" s="2184"/>
    </row>
    <row r="6" spans="1:27">
      <c r="A6" s="2346" t="s">
        <v>497</v>
      </c>
      <c r="B6" s="2347"/>
      <c r="C6" s="2346" t="s">
        <v>804</v>
      </c>
      <c r="D6" s="2350"/>
      <c r="E6" s="2350"/>
      <c r="F6" s="2350"/>
      <c r="G6" s="2350"/>
      <c r="H6" s="2350"/>
      <c r="I6" s="2347"/>
      <c r="J6" s="2342" t="s">
        <v>498</v>
      </c>
      <c r="K6" s="2342"/>
      <c r="L6" s="2342"/>
      <c r="M6" s="2343" t="s">
        <v>805</v>
      </c>
      <c r="N6" s="2344"/>
      <c r="O6" s="2344"/>
      <c r="P6" s="2344"/>
      <c r="Q6" s="2345"/>
      <c r="S6" s="2184"/>
      <c r="T6" s="2184"/>
      <c r="U6" s="2184"/>
      <c r="V6" s="2184"/>
      <c r="W6" s="2184"/>
      <c r="X6" s="2184"/>
      <c r="Y6" s="2184"/>
      <c r="Z6" s="2184"/>
      <c r="AA6" s="2184"/>
    </row>
    <row r="7" spans="1:27" ht="26.5" customHeight="1">
      <c r="A7" s="2348"/>
      <c r="B7" s="2349"/>
      <c r="C7" s="2348"/>
      <c r="D7" s="2351"/>
      <c r="E7" s="2351"/>
      <c r="F7" s="2351"/>
      <c r="G7" s="2351"/>
      <c r="H7" s="2351"/>
      <c r="I7" s="2349"/>
      <c r="J7" s="2342" t="s">
        <v>499</v>
      </c>
      <c r="K7" s="2342"/>
      <c r="L7" s="2342"/>
      <c r="M7" s="2343" t="s">
        <v>805</v>
      </c>
      <c r="N7" s="2344"/>
      <c r="O7" s="2344"/>
      <c r="P7" s="2344"/>
      <c r="Q7" s="2345"/>
      <c r="S7" s="2184"/>
      <c r="T7" s="2184"/>
      <c r="U7" s="2184"/>
      <c r="V7" s="2184"/>
      <c r="W7" s="2184"/>
      <c r="X7" s="2184"/>
      <c r="Y7" s="2184"/>
      <c r="Z7" s="2184"/>
      <c r="AA7" s="2184"/>
    </row>
    <row r="8" spans="1:27" ht="21" thickBot="1">
      <c r="A8" s="851" t="s">
        <v>500</v>
      </c>
      <c r="B8" s="2339" t="s">
        <v>501</v>
      </c>
      <c r="C8" s="2340"/>
      <c r="D8" s="2340"/>
      <c r="E8" s="3029" t="s">
        <v>502</v>
      </c>
      <c r="F8" s="3030"/>
      <c r="G8" s="851" t="s">
        <v>503</v>
      </c>
      <c r="H8" s="851" t="s">
        <v>594</v>
      </c>
      <c r="I8" s="851" t="s">
        <v>504</v>
      </c>
      <c r="J8" s="2339" t="s">
        <v>733</v>
      </c>
      <c r="K8" s="2340"/>
      <c r="L8" s="2340"/>
      <c r="M8" s="2340"/>
      <c r="N8" s="2340"/>
      <c r="O8" s="2340"/>
      <c r="P8" s="853" t="s">
        <v>505</v>
      </c>
      <c r="Q8" s="1440" t="s">
        <v>506</v>
      </c>
      <c r="S8" s="2184"/>
      <c r="T8" s="2184"/>
      <c r="U8" s="2184"/>
      <c r="V8" s="2184"/>
      <c r="W8" s="2184"/>
      <c r="X8" s="2184"/>
      <c r="Y8" s="2184"/>
      <c r="Z8" s="2184"/>
      <c r="AA8" s="2184"/>
    </row>
    <row r="9" spans="1:27" ht="26.5" thickBot="1">
      <c r="A9" s="851"/>
      <c r="B9" s="1438"/>
      <c r="C9" s="1439"/>
      <c r="D9" s="1439"/>
      <c r="E9" s="853"/>
      <c r="F9" s="1368"/>
      <c r="G9" s="1522"/>
      <c r="H9" s="851"/>
      <c r="I9" s="851"/>
      <c r="J9" s="1533" t="s">
        <v>896</v>
      </c>
      <c r="K9" s="1533" t="s">
        <v>895</v>
      </c>
      <c r="L9" s="1533" t="s">
        <v>897</v>
      </c>
      <c r="M9" s="1373"/>
      <c r="N9" s="1373"/>
      <c r="O9" s="1374"/>
      <c r="P9" s="1369"/>
      <c r="Q9" s="1440"/>
      <c r="S9" s="2184"/>
      <c r="T9" s="2184"/>
      <c r="U9" s="2184"/>
      <c r="V9" s="2184"/>
      <c r="W9" s="2184"/>
      <c r="X9" s="2184"/>
      <c r="Y9" s="2184"/>
      <c r="Z9" s="2184"/>
      <c r="AA9" s="2184"/>
    </row>
    <row r="10" spans="1:27" ht="25.5" customHeight="1">
      <c r="A10" s="1521">
        <v>1</v>
      </c>
      <c r="B10" s="3019" t="s">
        <v>826</v>
      </c>
      <c r="C10" s="3019"/>
      <c r="D10" s="3019"/>
      <c r="E10" s="3036" t="s">
        <v>907</v>
      </c>
      <c r="F10" s="3037"/>
      <c r="G10" s="1522">
        <v>42220</v>
      </c>
      <c r="H10" s="1523" t="s">
        <v>832</v>
      </c>
      <c r="I10" s="858">
        <v>3</v>
      </c>
      <c r="J10" s="1526" t="s">
        <v>847</v>
      </c>
      <c r="K10" s="1526" t="s">
        <v>848</v>
      </c>
      <c r="L10" s="1526" t="s">
        <v>849</v>
      </c>
      <c r="M10" s="1370"/>
      <c r="N10" s="1370"/>
      <c r="O10" s="1371"/>
      <c r="P10" s="1531" t="s">
        <v>884</v>
      </c>
      <c r="Q10" s="861"/>
      <c r="S10" s="2184"/>
      <c r="T10" s="2184"/>
      <c r="U10" s="2184"/>
      <c r="V10" s="2184"/>
      <c r="W10" s="2184"/>
      <c r="X10" s="2184"/>
      <c r="Y10" s="2184"/>
      <c r="Z10" s="2184"/>
      <c r="AA10" s="2184"/>
    </row>
    <row r="11" spans="1:27" ht="25.5" customHeight="1">
      <c r="A11" s="1521">
        <v>2</v>
      </c>
      <c r="B11" s="3017" t="s">
        <v>827</v>
      </c>
      <c r="C11" s="3018"/>
      <c r="D11" s="3018"/>
      <c r="E11" s="3036" t="s">
        <v>907</v>
      </c>
      <c r="F11" s="3037"/>
      <c r="G11" s="1522">
        <v>42220</v>
      </c>
      <c r="H11" s="1523" t="s">
        <v>902</v>
      </c>
      <c r="I11" s="858">
        <v>3</v>
      </c>
      <c r="J11" s="1526" t="s">
        <v>903</v>
      </c>
      <c r="K11" s="1526" t="s">
        <v>904</v>
      </c>
      <c r="L11" s="1526" t="s">
        <v>904</v>
      </c>
      <c r="M11" s="859"/>
      <c r="N11" s="859"/>
      <c r="O11" s="1437"/>
      <c r="P11" s="1531" t="s">
        <v>884</v>
      </c>
      <c r="Q11" s="861"/>
      <c r="S11" s="2184"/>
      <c r="T11" s="2184"/>
      <c r="U11" s="2184"/>
      <c r="V11" s="2184"/>
      <c r="W11" s="2184"/>
      <c r="X11" s="2184"/>
      <c r="Y11" s="2184"/>
      <c r="Z11" s="2184"/>
      <c r="AA11" s="2184"/>
    </row>
    <row r="12" spans="1:27" ht="25.5" customHeight="1">
      <c r="A12" s="1521">
        <v>3</v>
      </c>
      <c r="B12" s="3019" t="s">
        <v>828</v>
      </c>
      <c r="C12" s="3019"/>
      <c r="D12" s="3019"/>
      <c r="E12" s="3036" t="s">
        <v>907</v>
      </c>
      <c r="F12" s="3037"/>
      <c r="G12" s="1522">
        <v>42220</v>
      </c>
      <c r="H12" s="1523" t="s">
        <v>833</v>
      </c>
      <c r="I12" s="858">
        <v>3</v>
      </c>
      <c r="J12" s="1526" t="s">
        <v>850</v>
      </c>
      <c r="K12" s="1526" t="s">
        <v>851</v>
      </c>
      <c r="L12" s="1526" t="s">
        <v>852</v>
      </c>
      <c r="M12" s="859"/>
      <c r="N12" s="859"/>
      <c r="O12" s="1437"/>
      <c r="P12" s="1531" t="s">
        <v>884</v>
      </c>
      <c r="Q12" s="861"/>
      <c r="S12" s="2184"/>
      <c r="T12" s="2184"/>
      <c r="U12" s="2184"/>
      <c r="V12" s="2184"/>
      <c r="W12" s="2184"/>
      <c r="X12" s="2184"/>
      <c r="Y12" s="2184"/>
      <c r="Z12" s="2184"/>
      <c r="AA12" s="2184"/>
    </row>
    <row r="13" spans="1:27" ht="25.5" customHeight="1">
      <c r="A13" s="1521">
        <v>4</v>
      </c>
      <c r="B13" s="3019" t="s">
        <v>829</v>
      </c>
      <c r="C13" s="3019"/>
      <c r="D13" s="3019"/>
      <c r="E13" s="3036" t="s">
        <v>907</v>
      </c>
      <c r="F13" s="3037"/>
      <c r="G13" s="1522">
        <v>42220</v>
      </c>
      <c r="H13" s="1523" t="s">
        <v>834</v>
      </c>
      <c r="I13" s="858">
        <v>3</v>
      </c>
      <c r="J13" s="1526" t="s">
        <v>853</v>
      </c>
      <c r="K13" s="1526" t="s">
        <v>854</v>
      </c>
      <c r="L13" s="1526" t="s">
        <v>855</v>
      </c>
      <c r="M13" s="859"/>
      <c r="N13" s="859"/>
      <c r="O13" s="1437"/>
      <c r="P13" s="1531" t="s">
        <v>884</v>
      </c>
      <c r="Q13" s="861"/>
      <c r="S13" s="2184"/>
      <c r="T13" s="2184"/>
      <c r="U13" s="2184"/>
      <c r="V13" s="2184"/>
      <c r="W13" s="2184"/>
      <c r="X13" s="2184"/>
      <c r="Y13" s="2184"/>
      <c r="Z13" s="2184"/>
      <c r="AA13" s="2184"/>
    </row>
    <row r="14" spans="1:27" ht="25.5" customHeight="1">
      <c r="A14" s="3021">
        <v>5</v>
      </c>
      <c r="B14" s="3023" t="s">
        <v>830</v>
      </c>
      <c r="C14" s="3024"/>
      <c r="D14" s="3025"/>
      <c r="E14" s="3036" t="s">
        <v>907</v>
      </c>
      <c r="F14" s="3037"/>
      <c r="G14" s="1522">
        <v>42220</v>
      </c>
      <c r="H14" s="1523" t="s">
        <v>835</v>
      </c>
      <c r="I14" s="858">
        <v>3</v>
      </c>
      <c r="J14" s="1526" t="s">
        <v>856</v>
      </c>
      <c r="K14" s="1526" t="s">
        <v>857</v>
      </c>
      <c r="L14" s="1526" t="s">
        <v>858</v>
      </c>
      <c r="M14" s="859"/>
      <c r="N14" s="859"/>
      <c r="O14" s="1437"/>
      <c r="P14" s="1531" t="s">
        <v>884</v>
      </c>
      <c r="Q14" s="861"/>
      <c r="S14" s="2184"/>
      <c r="T14" s="2184"/>
      <c r="U14" s="2184"/>
      <c r="V14" s="2184"/>
      <c r="W14" s="2184"/>
      <c r="X14" s="2184"/>
      <c r="Y14" s="2184"/>
      <c r="Z14" s="2184"/>
      <c r="AA14" s="2184"/>
    </row>
    <row r="15" spans="1:27" ht="25.5" customHeight="1">
      <c r="A15" s="3022"/>
      <c r="B15" s="3026"/>
      <c r="C15" s="3027"/>
      <c r="D15" s="3028"/>
      <c r="E15" s="3036" t="s">
        <v>907</v>
      </c>
      <c r="F15" s="3037"/>
      <c r="G15" s="1522">
        <v>42220</v>
      </c>
      <c r="H15" s="1523" t="s">
        <v>836</v>
      </c>
      <c r="I15" s="858">
        <v>3</v>
      </c>
      <c r="J15" s="1527">
        <v>7.0000000000000001E-3</v>
      </c>
      <c r="K15" s="1527">
        <v>1.0999999999999999E-2</v>
      </c>
      <c r="L15" s="1527">
        <v>0.02</v>
      </c>
      <c r="M15" s="859"/>
      <c r="N15" s="859"/>
      <c r="O15" s="1437"/>
      <c r="P15" s="1531" t="s">
        <v>884</v>
      </c>
      <c r="Q15" s="861"/>
      <c r="S15" s="2184"/>
      <c r="T15" s="2184"/>
      <c r="U15" s="2184"/>
      <c r="V15" s="2184"/>
      <c r="W15" s="2184"/>
      <c r="X15" s="2184"/>
      <c r="Y15" s="2184"/>
      <c r="Z15" s="2184"/>
      <c r="AA15" s="2184"/>
    </row>
    <row r="16" spans="1:27" ht="25.5" customHeight="1">
      <c r="A16" s="1521">
        <v>6</v>
      </c>
      <c r="B16" s="3019" t="s">
        <v>806</v>
      </c>
      <c r="C16" s="3019"/>
      <c r="D16" s="3019"/>
      <c r="E16" s="3036" t="s">
        <v>907</v>
      </c>
      <c r="F16" s="3037"/>
      <c r="G16" s="1522">
        <v>42220</v>
      </c>
      <c r="H16" s="1524" t="s">
        <v>837</v>
      </c>
      <c r="I16" s="858">
        <v>3</v>
      </c>
      <c r="J16" s="1528" t="s">
        <v>905</v>
      </c>
      <c r="K16" s="1528" t="s">
        <v>905</v>
      </c>
      <c r="L16" s="1528" t="s">
        <v>905</v>
      </c>
      <c r="M16" s="859"/>
      <c r="N16" s="859"/>
      <c r="O16" s="1437"/>
      <c r="P16" s="1531" t="s">
        <v>894</v>
      </c>
      <c r="Q16" s="861"/>
      <c r="S16" s="2184"/>
      <c r="T16" s="2184"/>
      <c r="U16" s="2184"/>
      <c r="V16" s="2184"/>
      <c r="W16" s="2184"/>
      <c r="X16" s="2184"/>
      <c r="Y16" s="2184"/>
      <c r="Z16" s="2184"/>
      <c r="AA16" s="2184"/>
    </row>
    <row r="17" spans="1:27" ht="25.5" customHeight="1">
      <c r="A17" s="1521">
        <v>7</v>
      </c>
      <c r="B17" s="3017" t="s">
        <v>831</v>
      </c>
      <c r="C17" s="3018"/>
      <c r="D17" s="3018"/>
      <c r="E17" s="3036" t="s">
        <v>907</v>
      </c>
      <c r="F17" s="3037"/>
      <c r="G17" s="1522">
        <v>42220</v>
      </c>
      <c r="H17" s="1523" t="s">
        <v>833</v>
      </c>
      <c r="I17" s="858">
        <v>3</v>
      </c>
      <c r="J17" s="1528" t="s">
        <v>859</v>
      </c>
      <c r="K17" s="1528" t="s">
        <v>860</v>
      </c>
      <c r="L17" s="1528" t="s">
        <v>859</v>
      </c>
      <c r="M17" s="859"/>
      <c r="N17" s="859"/>
      <c r="O17" s="1437"/>
      <c r="P17" s="1531" t="s">
        <v>884</v>
      </c>
      <c r="Q17" s="861"/>
      <c r="S17" s="2184"/>
      <c r="T17" s="2184"/>
      <c r="U17" s="2184"/>
      <c r="V17" s="2184"/>
      <c r="W17" s="2184"/>
      <c r="X17" s="2184"/>
      <c r="Y17" s="2184"/>
      <c r="Z17" s="2184"/>
      <c r="AA17" s="2184"/>
    </row>
    <row r="18" spans="1:27" ht="25.5" customHeight="1">
      <c r="A18" s="1521">
        <v>8</v>
      </c>
      <c r="B18" s="3019" t="s">
        <v>807</v>
      </c>
      <c r="C18" s="3019"/>
      <c r="D18" s="3019"/>
      <c r="E18" s="3036" t="s">
        <v>907</v>
      </c>
      <c r="F18" s="3037"/>
      <c r="G18" s="1522">
        <v>42220</v>
      </c>
      <c r="H18" s="1523" t="s">
        <v>837</v>
      </c>
      <c r="I18" s="858">
        <v>3</v>
      </c>
      <c r="J18" s="1526" t="s">
        <v>861</v>
      </c>
      <c r="K18" s="1526" t="s">
        <v>862</v>
      </c>
      <c r="L18" s="1526" t="s">
        <v>863</v>
      </c>
      <c r="M18" s="859"/>
      <c r="N18" s="859"/>
      <c r="O18" s="1437"/>
      <c r="P18" s="1531" t="s">
        <v>884</v>
      </c>
      <c r="Q18" s="861"/>
      <c r="S18" s="2184"/>
      <c r="T18" s="2184"/>
      <c r="U18" s="2184"/>
      <c r="V18" s="2184"/>
      <c r="W18" s="2184"/>
      <c r="X18" s="2184"/>
      <c r="Y18" s="2184"/>
      <c r="Z18" s="2184"/>
      <c r="AA18" s="2184"/>
    </row>
    <row r="19" spans="1:27" ht="25.5" customHeight="1">
      <c r="A19" s="1521">
        <v>9</v>
      </c>
      <c r="B19" s="3019" t="s">
        <v>808</v>
      </c>
      <c r="C19" s="3019"/>
      <c r="D19" s="3019"/>
      <c r="E19" s="3036" t="s">
        <v>907</v>
      </c>
      <c r="F19" s="3037"/>
      <c r="G19" s="1522">
        <v>42220</v>
      </c>
      <c r="H19" s="1523" t="s">
        <v>838</v>
      </c>
      <c r="I19" s="858">
        <v>3</v>
      </c>
      <c r="J19" s="1526" t="s">
        <v>864</v>
      </c>
      <c r="K19" s="1526" t="s">
        <v>865</v>
      </c>
      <c r="L19" s="1526" t="s">
        <v>865</v>
      </c>
      <c r="M19" s="859"/>
      <c r="N19" s="859"/>
      <c r="O19" s="1437"/>
      <c r="P19" s="1531" t="s">
        <v>884</v>
      </c>
      <c r="Q19" s="861"/>
      <c r="S19" s="2184"/>
      <c r="T19" s="2184"/>
      <c r="U19" s="2184"/>
      <c r="V19" s="2184"/>
      <c r="W19" s="2184"/>
      <c r="X19" s="2184"/>
      <c r="Y19" s="2184"/>
      <c r="Z19" s="2184"/>
      <c r="AA19" s="2184"/>
    </row>
    <row r="20" spans="1:27" ht="25.5" customHeight="1">
      <c r="A20" s="1521">
        <v>10</v>
      </c>
      <c r="B20" s="3019" t="s">
        <v>809</v>
      </c>
      <c r="C20" s="3019"/>
      <c r="D20" s="3019"/>
      <c r="E20" s="3036" t="s">
        <v>907</v>
      </c>
      <c r="F20" s="3037"/>
      <c r="G20" s="1522">
        <v>42220</v>
      </c>
      <c r="H20" s="1523" t="s">
        <v>833</v>
      </c>
      <c r="I20" s="858">
        <v>3</v>
      </c>
      <c r="J20" s="1528" t="s">
        <v>866</v>
      </c>
      <c r="K20" s="1528" t="s">
        <v>867</v>
      </c>
      <c r="L20" s="1528" t="s">
        <v>868</v>
      </c>
      <c r="M20" s="859"/>
      <c r="N20" s="859"/>
      <c r="O20" s="1437"/>
      <c r="P20" s="1531" t="s">
        <v>884</v>
      </c>
      <c r="Q20" s="861"/>
      <c r="S20" s="2184"/>
      <c r="T20" s="2184"/>
      <c r="U20" s="2184"/>
      <c r="V20" s="2184"/>
      <c r="W20" s="2184"/>
      <c r="X20" s="2184"/>
      <c r="Y20" s="2184"/>
      <c r="Z20" s="2184"/>
      <c r="AA20" s="2184"/>
    </row>
    <row r="21" spans="1:27" ht="25.5" customHeight="1">
      <c r="A21" s="1521">
        <v>11</v>
      </c>
      <c r="B21" s="3019" t="s">
        <v>810</v>
      </c>
      <c r="C21" s="3020"/>
      <c r="D21" s="3020"/>
      <c r="E21" s="3036" t="s">
        <v>907</v>
      </c>
      <c r="F21" s="3037"/>
      <c r="G21" s="1522">
        <v>42220</v>
      </c>
      <c r="H21" s="1524" t="s">
        <v>837</v>
      </c>
      <c r="I21" s="858">
        <v>3</v>
      </c>
      <c r="J21" s="1527">
        <v>171.59</v>
      </c>
      <c r="K21" s="1527">
        <v>171.28</v>
      </c>
      <c r="L21" s="1527">
        <v>171.88</v>
      </c>
      <c r="M21" s="859"/>
      <c r="N21" s="859"/>
      <c r="O21" s="1437"/>
      <c r="P21" s="1532" t="s">
        <v>884</v>
      </c>
      <c r="Q21" s="861"/>
      <c r="S21" s="2184"/>
      <c r="T21" s="2184"/>
      <c r="U21" s="2184"/>
      <c r="V21" s="2184"/>
      <c r="W21" s="2184"/>
      <c r="X21" s="2184"/>
      <c r="Y21" s="2184"/>
      <c r="Z21" s="2184"/>
      <c r="AA21" s="2184"/>
    </row>
    <row r="22" spans="1:27" ht="25.5" customHeight="1">
      <c r="A22" s="3021">
        <v>12</v>
      </c>
      <c r="B22" s="3023" t="s">
        <v>811</v>
      </c>
      <c r="C22" s="3024"/>
      <c r="D22" s="3025"/>
      <c r="E22" s="3036" t="s">
        <v>907</v>
      </c>
      <c r="F22" s="3037"/>
      <c r="G22" s="1522">
        <v>42220</v>
      </c>
      <c r="H22" s="1523" t="s">
        <v>839</v>
      </c>
      <c r="I22" s="858">
        <v>3</v>
      </c>
      <c r="J22" s="1528" t="s">
        <v>869</v>
      </c>
      <c r="K22" s="1528" t="s">
        <v>869</v>
      </c>
      <c r="L22" s="1528" t="s">
        <v>869</v>
      </c>
      <c r="M22" s="859"/>
      <c r="N22" s="859"/>
      <c r="O22" s="1437"/>
      <c r="P22" s="1531" t="s">
        <v>884</v>
      </c>
      <c r="Q22" s="861"/>
      <c r="S22" s="2184"/>
      <c r="T22" s="2184"/>
      <c r="U22" s="2184"/>
      <c r="V22" s="2184"/>
      <c r="W22" s="2184"/>
      <c r="X22" s="2184"/>
      <c r="Y22" s="2184"/>
      <c r="Z22" s="2184"/>
      <c r="AA22" s="2184"/>
    </row>
    <row r="23" spans="1:27" ht="25.5" customHeight="1">
      <c r="A23" s="3022"/>
      <c r="B23" s="3026"/>
      <c r="C23" s="3027"/>
      <c r="D23" s="3028"/>
      <c r="E23" s="3036" t="s">
        <v>907</v>
      </c>
      <c r="F23" s="3037"/>
      <c r="G23" s="1522">
        <v>42220</v>
      </c>
      <c r="H23" s="1523" t="s">
        <v>838</v>
      </c>
      <c r="I23" s="858">
        <v>3</v>
      </c>
      <c r="J23" s="1526" t="s">
        <v>870</v>
      </c>
      <c r="K23" s="1526" t="s">
        <v>871</v>
      </c>
      <c r="L23" s="1526" t="s">
        <v>872</v>
      </c>
      <c r="M23" s="859"/>
      <c r="N23" s="859"/>
      <c r="O23" s="1437"/>
      <c r="P23" s="1531" t="s">
        <v>884</v>
      </c>
      <c r="Q23" s="861"/>
      <c r="S23" s="2184"/>
      <c r="T23" s="2184"/>
      <c r="U23" s="2184"/>
      <c r="V23" s="2184"/>
      <c r="W23" s="2184"/>
      <c r="X23" s="2184"/>
      <c r="Y23" s="2184"/>
      <c r="Z23" s="2184"/>
      <c r="AA23" s="2184"/>
    </row>
    <row r="24" spans="1:27" ht="25.5" customHeight="1">
      <c r="A24" s="1521">
        <v>13</v>
      </c>
      <c r="B24" s="3017" t="s">
        <v>812</v>
      </c>
      <c r="C24" s="3018"/>
      <c r="D24" s="3018"/>
      <c r="E24" s="3036" t="s">
        <v>907</v>
      </c>
      <c r="F24" s="3037"/>
      <c r="G24" s="1522">
        <v>42220</v>
      </c>
      <c r="H24" s="1523" t="s">
        <v>900</v>
      </c>
      <c r="I24" s="858">
        <v>3</v>
      </c>
      <c r="J24" s="1528" t="s">
        <v>901</v>
      </c>
      <c r="K24" s="1528" t="s">
        <v>901</v>
      </c>
      <c r="L24" s="1528" t="s">
        <v>901</v>
      </c>
      <c r="M24" s="859"/>
      <c r="N24" s="859"/>
      <c r="O24" s="1437"/>
      <c r="P24" s="1531" t="s">
        <v>893</v>
      </c>
      <c r="Q24" s="861"/>
      <c r="S24" s="2184"/>
      <c r="T24" s="2184"/>
      <c r="U24" s="2184"/>
      <c r="V24" s="2184"/>
      <c r="W24" s="2184"/>
      <c r="X24" s="2184"/>
      <c r="Y24" s="2184"/>
      <c r="Z24" s="2184"/>
      <c r="AA24" s="2184"/>
    </row>
    <row r="25" spans="1:27" ht="25.5" customHeight="1">
      <c r="A25" s="1521">
        <v>14</v>
      </c>
      <c r="B25" s="3019" t="s">
        <v>813</v>
      </c>
      <c r="C25" s="3019"/>
      <c r="D25" s="3019"/>
      <c r="E25" s="3036" t="s">
        <v>907</v>
      </c>
      <c r="F25" s="3037"/>
      <c r="G25" s="1522">
        <v>42220</v>
      </c>
      <c r="H25" s="1524" t="s">
        <v>837</v>
      </c>
      <c r="I25" s="858">
        <v>3</v>
      </c>
      <c r="J25" s="1526" t="s">
        <v>873</v>
      </c>
      <c r="K25" s="1529" t="s">
        <v>874</v>
      </c>
      <c r="L25" s="1529" t="s">
        <v>875</v>
      </c>
      <c r="M25" s="859"/>
      <c r="N25" s="859"/>
      <c r="O25" s="1437"/>
      <c r="P25" s="1531" t="s">
        <v>893</v>
      </c>
      <c r="Q25" s="861"/>
      <c r="S25" s="2184"/>
      <c r="T25" s="2184"/>
      <c r="U25" s="2184"/>
      <c r="V25" s="2184"/>
      <c r="W25" s="2184"/>
      <c r="X25" s="2184"/>
      <c r="Y25" s="2184"/>
      <c r="Z25" s="2184"/>
      <c r="AA25" s="2184"/>
    </row>
    <row r="26" spans="1:27" ht="25.5" customHeight="1">
      <c r="A26" s="1521">
        <v>15</v>
      </c>
      <c r="B26" s="3019" t="s">
        <v>814</v>
      </c>
      <c r="C26" s="3020"/>
      <c r="D26" s="3020"/>
      <c r="E26" s="3036" t="s">
        <v>907</v>
      </c>
      <c r="F26" s="3037"/>
      <c r="G26" s="1522">
        <v>42220</v>
      </c>
      <c r="H26" s="1524" t="s">
        <v>837</v>
      </c>
      <c r="I26" s="858">
        <v>3</v>
      </c>
      <c r="J26" s="1530">
        <v>156.28</v>
      </c>
      <c r="K26" s="1530">
        <v>156.19</v>
      </c>
      <c r="L26" s="1530">
        <v>156.5</v>
      </c>
      <c r="M26" s="859"/>
      <c r="N26" s="859"/>
      <c r="O26" s="1437"/>
      <c r="P26" s="1531" t="s">
        <v>884</v>
      </c>
      <c r="Q26" s="861"/>
      <c r="S26" s="2184"/>
      <c r="T26" s="2184"/>
      <c r="U26" s="2184"/>
      <c r="V26" s="2184"/>
      <c r="W26" s="2184"/>
      <c r="X26" s="2184"/>
      <c r="Y26" s="2184"/>
      <c r="Z26" s="2184"/>
      <c r="AA26" s="2184"/>
    </row>
    <row r="27" spans="1:27" ht="25.5" customHeight="1">
      <c r="A27" s="1521">
        <v>16</v>
      </c>
      <c r="B27" s="3019" t="s">
        <v>815</v>
      </c>
      <c r="C27" s="3019"/>
      <c r="D27" s="3019"/>
      <c r="E27" s="3036" t="s">
        <v>907</v>
      </c>
      <c r="F27" s="3037"/>
      <c r="G27" s="1522">
        <v>42220</v>
      </c>
      <c r="H27" s="1525" t="s">
        <v>840</v>
      </c>
      <c r="I27" s="858">
        <v>3</v>
      </c>
      <c r="J27" s="1526" t="s">
        <v>876</v>
      </c>
      <c r="K27" s="1526" t="s">
        <v>877</v>
      </c>
      <c r="L27" s="1526" t="s">
        <v>878</v>
      </c>
      <c r="M27" s="859"/>
      <c r="N27" s="859"/>
      <c r="O27" s="1437"/>
      <c r="P27" s="1531" t="s">
        <v>884</v>
      </c>
      <c r="Q27" s="861"/>
      <c r="S27" s="2184"/>
      <c r="T27" s="2184"/>
      <c r="U27" s="2184"/>
      <c r="V27" s="2184"/>
      <c r="W27" s="2184"/>
      <c r="X27" s="2184"/>
      <c r="Y27" s="2184"/>
      <c r="Z27" s="2184"/>
      <c r="AA27" s="2184"/>
    </row>
    <row r="28" spans="1:27" ht="25.5" customHeight="1">
      <c r="A28" s="1521">
        <v>17</v>
      </c>
      <c r="B28" s="3031" t="s">
        <v>816</v>
      </c>
      <c r="C28" s="3032"/>
      <c r="D28" s="3032"/>
      <c r="E28" s="3036" t="s">
        <v>907</v>
      </c>
      <c r="F28" s="3037"/>
      <c r="G28" s="1522">
        <v>42220</v>
      </c>
      <c r="H28" s="1524" t="s">
        <v>841</v>
      </c>
      <c r="I28" s="858">
        <v>3</v>
      </c>
      <c r="J28" s="1529" t="s">
        <v>879</v>
      </c>
      <c r="K28" s="1529" t="s">
        <v>880</v>
      </c>
      <c r="L28" s="1529" t="s">
        <v>881</v>
      </c>
      <c r="M28" s="859"/>
      <c r="N28" s="859"/>
      <c r="O28" s="1515"/>
      <c r="P28" s="1531" t="s">
        <v>884</v>
      </c>
      <c r="Q28" s="861"/>
      <c r="S28" s="2184"/>
      <c r="T28" s="2184"/>
      <c r="U28" s="2184"/>
      <c r="V28" s="2184"/>
      <c r="W28" s="2184"/>
      <c r="X28" s="2184"/>
      <c r="Y28" s="2184"/>
      <c r="Z28" s="2184"/>
      <c r="AA28" s="2184"/>
    </row>
    <row r="29" spans="1:27" ht="25.5" customHeight="1">
      <c r="A29" s="1521">
        <v>18</v>
      </c>
      <c r="B29" s="3019" t="s">
        <v>817</v>
      </c>
      <c r="C29" s="3019"/>
      <c r="D29" s="3019"/>
      <c r="E29" s="3036" t="s">
        <v>907</v>
      </c>
      <c r="F29" s="3037"/>
      <c r="G29" s="1522">
        <v>42220</v>
      </c>
      <c r="H29" s="1523" t="s">
        <v>466</v>
      </c>
      <c r="I29" s="858">
        <v>3</v>
      </c>
      <c r="J29" s="1526" t="s">
        <v>869</v>
      </c>
      <c r="K29" s="1526" t="s">
        <v>869</v>
      </c>
      <c r="L29" s="1526" t="s">
        <v>869</v>
      </c>
      <c r="M29" s="859"/>
      <c r="N29" s="859"/>
      <c r="O29" s="1515"/>
      <c r="P29" s="1531" t="s">
        <v>884</v>
      </c>
      <c r="Q29" s="861"/>
      <c r="S29" s="2184"/>
      <c r="T29" s="2184"/>
      <c r="U29" s="2184"/>
      <c r="V29" s="2184"/>
      <c r="W29" s="2184"/>
      <c r="X29" s="2184"/>
      <c r="Y29" s="2184"/>
      <c r="Z29" s="2184"/>
      <c r="AA29" s="2184"/>
    </row>
    <row r="30" spans="1:27" ht="25.5" customHeight="1">
      <c r="A30" s="1521">
        <v>19</v>
      </c>
      <c r="B30" s="3033" t="s">
        <v>818</v>
      </c>
      <c r="C30" s="3034"/>
      <c r="D30" s="3035"/>
      <c r="E30" s="3036" t="s">
        <v>907</v>
      </c>
      <c r="F30" s="3037"/>
      <c r="G30" s="1522">
        <v>42220</v>
      </c>
      <c r="H30" s="1523" t="s">
        <v>466</v>
      </c>
      <c r="I30" s="858">
        <v>3</v>
      </c>
      <c r="J30" s="1526" t="s">
        <v>869</v>
      </c>
      <c r="K30" s="1526" t="s">
        <v>869</v>
      </c>
      <c r="L30" s="1526" t="s">
        <v>869</v>
      </c>
      <c r="M30" s="859"/>
      <c r="N30" s="859"/>
      <c r="O30" s="1515"/>
      <c r="P30" s="1531" t="s">
        <v>884</v>
      </c>
      <c r="Q30" s="861"/>
      <c r="S30" s="2184"/>
      <c r="T30" s="2184"/>
      <c r="U30" s="2184"/>
      <c r="V30" s="2184"/>
      <c r="W30" s="2184"/>
      <c r="X30" s="2184"/>
      <c r="Y30" s="2184"/>
      <c r="Z30" s="2184"/>
      <c r="AA30" s="2184"/>
    </row>
    <row r="31" spans="1:27" ht="25.5" customHeight="1">
      <c r="A31" s="1521">
        <v>20</v>
      </c>
      <c r="B31" s="3019" t="s">
        <v>819</v>
      </c>
      <c r="C31" s="3019"/>
      <c r="D31" s="3019"/>
      <c r="E31" s="3036" t="s">
        <v>907</v>
      </c>
      <c r="F31" s="3037"/>
      <c r="G31" s="1522">
        <v>42220</v>
      </c>
      <c r="H31" s="1523" t="s">
        <v>842</v>
      </c>
      <c r="I31" s="858">
        <v>3</v>
      </c>
      <c r="J31" s="1526" t="s">
        <v>882</v>
      </c>
      <c r="K31" s="1526" t="s">
        <v>882</v>
      </c>
      <c r="L31" s="1526" t="s">
        <v>883</v>
      </c>
      <c r="M31" s="859"/>
      <c r="N31" s="859"/>
      <c r="O31" s="1515"/>
      <c r="P31" s="1531" t="s">
        <v>884</v>
      </c>
      <c r="Q31" s="861"/>
      <c r="S31" s="2184"/>
      <c r="T31" s="2184"/>
      <c r="U31" s="2184"/>
      <c r="V31" s="2184"/>
      <c r="W31" s="2184"/>
      <c r="X31" s="2184"/>
      <c r="Y31" s="2184"/>
      <c r="Z31" s="2184"/>
      <c r="AA31" s="2184"/>
    </row>
    <row r="32" spans="1:27" ht="25.5" customHeight="1">
      <c r="A32" s="1521">
        <v>21</v>
      </c>
      <c r="B32" s="3019" t="s">
        <v>820</v>
      </c>
      <c r="C32" s="3019"/>
      <c r="D32" s="3019"/>
      <c r="E32" s="3036" t="s">
        <v>907</v>
      </c>
      <c r="F32" s="3037"/>
      <c r="G32" s="1522">
        <v>42220</v>
      </c>
      <c r="H32" s="1523" t="s">
        <v>843</v>
      </c>
      <c r="I32" s="858">
        <v>3</v>
      </c>
      <c r="J32" s="1526" t="s">
        <v>884</v>
      </c>
      <c r="K32" s="1526" t="s">
        <v>884</v>
      </c>
      <c r="L32" s="1526" t="s">
        <v>884</v>
      </c>
      <c r="M32" s="859"/>
      <c r="N32" s="859"/>
      <c r="O32" s="1515"/>
      <c r="P32" s="1531" t="s">
        <v>884</v>
      </c>
      <c r="Q32" s="861"/>
      <c r="S32" s="2184"/>
      <c r="T32" s="2184"/>
      <c r="U32" s="2184"/>
      <c r="V32" s="2184"/>
      <c r="W32" s="2184"/>
      <c r="X32" s="2184"/>
      <c r="Y32" s="2184"/>
      <c r="Z32" s="2184"/>
      <c r="AA32" s="2184"/>
    </row>
    <row r="33" spans="1:27" ht="25.5" customHeight="1">
      <c r="A33" s="1521">
        <v>22</v>
      </c>
      <c r="B33" s="3019" t="s">
        <v>821</v>
      </c>
      <c r="C33" s="3019"/>
      <c r="D33" s="3019"/>
      <c r="E33" s="3036" t="s">
        <v>907</v>
      </c>
      <c r="F33" s="3037"/>
      <c r="G33" s="1522">
        <v>42220</v>
      </c>
      <c r="H33" s="1523" t="s">
        <v>844</v>
      </c>
      <c r="I33" s="858">
        <v>3</v>
      </c>
      <c r="J33" s="1526" t="s">
        <v>885</v>
      </c>
      <c r="K33" s="1526" t="s">
        <v>886</v>
      </c>
      <c r="L33" s="1526" t="s">
        <v>885</v>
      </c>
      <c r="M33" s="859"/>
      <c r="N33" s="859"/>
      <c r="O33" s="1515"/>
      <c r="P33" s="1531" t="s">
        <v>884</v>
      </c>
      <c r="Q33" s="861"/>
      <c r="S33" s="2184"/>
      <c r="T33" s="2184"/>
      <c r="U33" s="2184"/>
      <c r="V33" s="2184"/>
      <c r="W33" s="2184"/>
      <c r="X33" s="2184"/>
      <c r="Y33" s="2184"/>
      <c r="Z33" s="2184"/>
      <c r="AA33" s="2184"/>
    </row>
    <row r="34" spans="1:27" ht="25.5" customHeight="1">
      <c r="A34" s="1521">
        <v>23</v>
      </c>
      <c r="B34" s="3019" t="s">
        <v>822</v>
      </c>
      <c r="C34" s="3020"/>
      <c r="D34" s="3020"/>
      <c r="E34" s="3036" t="s">
        <v>907</v>
      </c>
      <c r="F34" s="3037"/>
      <c r="G34" s="1522">
        <v>42220</v>
      </c>
      <c r="H34" s="1523" t="s">
        <v>845</v>
      </c>
      <c r="I34" s="858">
        <v>3</v>
      </c>
      <c r="J34" s="1526" t="s">
        <v>887</v>
      </c>
      <c r="K34" s="1526" t="s">
        <v>888</v>
      </c>
      <c r="L34" s="1526" t="s">
        <v>889</v>
      </c>
      <c r="M34" s="859"/>
      <c r="N34" s="859"/>
      <c r="O34" s="1515"/>
      <c r="P34" s="1531" t="s">
        <v>884</v>
      </c>
      <c r="Q34" s="861"/>
      <c r="S34" s="2184"/>
      <c r="T34" s="2184"/>
      <c r="U34" s="2184"/>
      <c r="V34" s="2184"/>
      <c r="W34" s="2184"/>
      <c r="X34" s="2184"/>
      <c r="Y34" s="2184"/>
      <c r="Z34" s="2184"/>
      <c r="AA34" s="2184"/>
    </row>
    <row r="35" spans="1:27" ht="25.5" customHeight="1">
      <c r="A35" s="1521">
        <v>24</v>
      </c>
      <c r="B35" s="3019" t="s">
        <v>823</v>
      </c>
      <c r="C35" s="3019"/>
      <c r="D35" s="3019"/>
      <c r="E35" s="3036" t="s">
        <v>907</v>
      </c>
      <c r="F35" s="3037"/>
      <c r="G35" s="1522">
        <v>42220</v>
      </c>
      <c r="H35" s="1524" t="s">
        <v>840</v>
      </c>
      <c r="I35" s="858">
        <v>3</v>
      </c>
      <c r="J35" s="1527">
        <v>0.05</v>
      </c>
      <c r="K35" s="1527">
        <v>0.06</v>
      </c>
      <c r="L35" s="1527">
        <v>0.05</v>
      </c>
      <c r="M35" s="859"/>
      <c r="N35" s="859"/>
      <c r="O35" s="1515"/>
      <c r="P35" s="1531" t="s">
        <v>884</v>
      </c>
      <c r="Q35" s="861"/>
      <c r="S35" s="2184"/>
      <c r="T35" s="2184"/>
      <c r="U35" s="2184"/>
      <c r="V35" s="2184"/>
      <c r="W35" s="2184"/>
      <c r="X35" s="2184"/>
      <c r="Y35" s="2184"/>
      <c r="Z35" s="2184"/>
      <c r="AA35" s="2184"/>
    </row>
    <row r="36" spans="1:27" ht="25.5" customHeight="1">
      <c r="A36" s="1521">
        <v>25</v>
      </c>
      <c r="B36" s="3019" t="s">
        <v>824</v>
      </c>
      <c r="C36" s="3019"/>
      <c r="D36" s="3019"/>
      <c r="E36" s="3036" t="s">
        <v>907</v>
      </c>
      <c r="F36" s="3037"/>
      <c r="G36" s="1522">
        <v>42220</v>
      </c>
      <c r="H36" s="1524" t="s">
        <v>840</v>
      </c>
      <c r="I36" s="858">
        <v>3</v>
      </c>
      <c r="J36" s="1527">
        <v>4.2999999999999997E-2</v>
      </c>
      <c r="K36" s="1527">
        <v>5.3999999999999999E-2</v>
      </c>
      <c r="L36" s="1527">
        <v>3.5999999999999997E-2</v>
      </c>
      <c r="M36" s="859"/>
      <c r="N36" s="859"/>
      <c r="O36" s="1515"/>
      <c r="P36" s="1531" t="s">
        <v>893</v>
      </c>
      <c r="Q36" s="861"/>
      <c r="S36" s="2184"/>
      <c r="T36" s="2184"/>
      <c r="U36" s="2184"/>
      <c r="V36" s="2184"/>
      <c r="W36" s="2184"/>
      <c r="X36" s="2184"/>
      <c r="Y36" s="2184"/>
      <c r="Z36" s="2184"/>
      <c r="AA36" s="2184"/>
    </row>
    <row r="37" spans="1:27" ht="25.5" customHeight="1">
      <c r="A37" s="1521">
        <v>26</v>
      </c>
      <c r="B37" s="3019" t="s">
        <v>825</v>
      </c>
      <c r="C37" s="3019"/>
      <c r="D37" s="3019"/>
      <c r="E37" s="3036" t="s">
        <v>907</v>
      </c>
      <c r="F37" s="3037"/>
      <c r="G37" s="1522">
        <v>42220</v>
      </c>
      <c r="H37" s="1523" t="s">
        <v>846</v>
      </c>
      <c r="I37" s="858">
        <v>3</v>
      </c>
      <c r="J37" s="1526" t="s">
        <v>890</v>
      </c>
      <c r="K37" s="1526" t="s">
        <v>891</v>
      </c>
      <c r="L37" s="1526" t="s">
        <v>892</v>
      </c>
      <c r="M37" s="859"/>
      <c r="N37" s="859"/>
      <c r="O37" s="1515"/>
      <c r="P37" s="1531" t="s">
        <v>884</v>
      </c>
      <c r="Q37" s="861"/>
      <c r="S37" s="2184"/>
      <c r="T37" s="2184"/>
      <c r="U37" s="2184"/>
      <c r="V37" s="2184"/>
      <c r="W37" s="2184"/>
      <c r="X37" s="2184"/>
      <c r="Y37" s="2184"/>
      <c r="Z37" s="2184"/>
      <c r="AA37" s="2184"/>
    </row>
    <row r="38" spans="1:27">
      <c r="A38" s="1537" t="s">
        <v>919</v>
      </c>
      <c r="B38" s="54"/>
      <c r="C38" s="54"/>
      <c r="D38" s="54"/>
      <c r="E38" s="54"/>
      <c r="F38" s="54"/>
      <c r="G38" s="54"/>
      <c r="H38" s="54"/>
      <c r="I38" s="54"/>
      <c r="J38" s="54"/>
      <c r="K38" s="54"/>
      <c r="L38" s="54"/>
      <c r="M38" s="54"/>
      <c r="N38" s="54"/>
      <c r="O38" s="54"/>
      <c r="P38" s="54"/>
      <c r="Q38" s="54"/>
      <c r="S38" s="1344"/>
      <c r="T38" s="1344"/>
      <c r="U38" s="1344"/>
      <c r="V38" s="1344"/>
      <c r="W38" s="1344"/>
      <c r="X38" s="1344"/>
      <c r="Y38" s="1344"/>
      <c r="Z38" s="1344"/>
      <c r="AA38" s="1344"/>
    </row>
    <row r="39" spans="1:27">
      <c r="A39" s="54"/>
      <c r="B39" s="54"/>
      <c r="C39" s="54"/>
      <c r="D39" s="54"/>
      <c r="E39" s="865"/>
      <c r="F39" s="865"/>
      <c r="G39" s="54"/>
      <c r="H39" s="54"/>
      <c r="I39" s="2332" t="s">
        <v>507</v>
      </c>
      <c r="J39" s="2333"/>
      <c r="K39" s="2333"/>
      <c r="L39" s="2333"/>
      <c r="M39" s="2333"/>
      <c r="N39" s="2333"/>
      <c r="O39" s="2333"/>
      <c r="P39" s="2333"/>
      <c r="Q39" s="2334"/>
      <c r="S39" s="1344"/>
      <c r="T39" s="1344"/>
      <c r="U39" s="1344"/>
      <c r="V39" s="1344"/>
      <c r="W39" s="1344"/>
      <c r="X39" s="1344"/>
      <c r="Y39" s="1344"/>
      <c r="Z39" s="1344"/>
      <c r="AA39" s="1344"/>
    </row>
    <row r="40" spans="1:27">
      <c r="A40" s="54"/>
      <c r="B40" s="54"/>
      <c r="C40" s="54"/>
      <c r="D40" s="54"/>
      <c r="E40" s="54"/>
      <c r="F40" s="54"/>
      <c r="G40" s="54"/>
      <c r="H40" s="54"/>
      <c r="I40" s="54"/>
      <c r="J40" s="54"/>
      <c r="K40" s="54"/>
      <c r="L40" s="54"/>
      <c r="M40" s="54"/>
      <c r="N40" s="54"/>
      <c r="O40" s="54"/>
      <c r="P40" s="54"/>
      <c r="Q40" s="54"/>
      <c r="S40" s="1344"/>
      <c r="T40" s="1344"/>
      <c r="U40" s="1344"/>
      <c r="V40" s="1344"/>
      <c r="W40" s="1344"/>
      <c r="X40" s="1344"/>
      <c r="Y40" s="1344"/>
      <c r="Z40" s="1344"/>
      <c r="AA40" s="1344"/>
    </row>
    <row r="41" spans="1:27" ht="15.5">
      <c r="A41" s="2335"/>
      <c r="B41" s="2335"/>
      <c r="C41" s="866"/>
      <c r="D41" s="866"/>
      <c r="E41" s="54"/>
      <c r="F41" s="54"/>
      <c r="G41" s="54"/>
      <c r="H41" s="54"/>
      <c r="I41" s="54"/>
      <c r="J41" s="2336" t="s">
        <v>898</v>
      </c>
      <c r="K41" s="2337"/>
      <c r="L41" s="2337" t="s">
        <v>899</v>
      </c>
      <c r="M41" s="2337"/>
      <c r="N41" s="2337"/>
      <c r="O41" s="2337" t="s">
        <v>906</v>
      </c>
      <c r="P41" s="2337"/>
      <c r="Q41" s="2338"/>
      <c r="S41" s="1344"/>
      <c r="T41" s="1344"/>
      <c r="U41" s="1344"/>
      <c r="V41" s="1344"/>
      <c r="W41" s="1344"/>
      <c r="X41" s="1344"/>
      <c r="Y41" s="1344"/>
      <c r="Z41" s="1344"/>
      <c r="AA41" s="1344"/>
    </row>
    <row r="42" spans="1:27" ht="12.75" customHeight="1">
      <c r="A42" s="2325"/>
      <c r="B42" s="2325"/>
      <c r="C42" s="866"/>
      <c r="D42" s="866"/>
      <c r="E42" s="54"/>
      <c r="F42" s="55"/>
      <c r="G42" s="2326"/>
      <c r="H42" s="2326"/>
      <c r="I42" s="2326"/>
      <c r="J42" s="2327"/>
      <c r="K42" s="2328"/>
      <c r="L42" s="2328"/>
      <c r="M42" s="2328"/>
      <c r="N42" s="2328"/>
      <c r="O42" s="2328"/>
      <c r="P42" s="2328"/>
      <c r="Q42" s="2329"/>
      <c r="S42" s="1344"/>
      <c r="T42" s="1344"/>
      <c r="U42" s="1344"/>
      <c r="V42" s="1344"/>
      <c r="W42" s="1344"/>
      <c r="X42" s="1344"/>
      <c r="Y42" s="1344"/>
      <c r="Z42" s="1344"/>
      <c r="AA42" s="1344"/>
    </row>
    <row r="43" spans="1:27">
      <c r="A43" s="54"/>
      <c r="B43" s="54"/>
      <c r="C43" s="54"/>
      <c r="D43" s="54"/>
      <c r="E43" s="54"/>
      <c r="F43" s="54"/>
      <c r="G43" s="54"/>
      <c r="H43" s="54"/>
      <c r="I43" s="54"/>
      <c r="J43" s="54"/>
      <c r="K43" s="54"/>
      <c r="L43" s="54"/>
      <c r="M43" s="54"/>
      <c r="N43" s="54"/>
      <c r="O43" s="54"/>
      <c r="P43" s="54"/>
      <c r="Q43" s="54"/>
    </row>
  </sheetData>
  <protectedRanges>
    <protectedRange sqref="B38:K41 B12:D37 H12:H37 J12:K37" name="Range3_1"/>
    <protectedRange sqref="D4:F7" name="Range1_1"/>
    <protectedRange sqref="D2:F3" name="Range1"/>
  </protectedRanges>
  <mergeCells count="87">
    <mergeCell ref="E30:F30"/>
    <mergeCell ref="E31:F31"/>
    <mergeCell ref="E32:F32"/>
    <mergeCell ref="E33:F33"/>
    <mergeCell ref="E34:F34"/>
    <mergeCell ref="E25:F25"/>
    <mergeCell ref="E26:F26"/>
    <mergeCell ref="E27:F27"/>
    <mergeCell ref="E28:F28"/>
    <mergeCell ref="E29:F29"/>
    <mergeCell ref="E10:F10"/>
    <mergeCell ref="E11:F11"/>
    <mergeCell ref="E12:F12"/>
    <mergeCell ref="E13:F13"/>
    <mergeCell ref="E14:F14"/>
    <mergeCell ref="E15:F15"/>
    <mergeCell ref="E16:F16"/>
    <mergeCell ref="E17:F17"/>
    <mergeCell ref="E18:F18"/>
    <mergeCell ref="E19:F19"/>
    <mergeCell ref="E20:F20"/>
    <mergeCell ref="E21:F21"/>
    <mergeCell ref="E22:F22"/>
    <mergeCell ref="E23:F23"/>
    <mergeCell ref="E24:F24"/>
    <mergeCell ref="E35:F35"/>
    <mergeCell ref="E36:F36"/>
    <mergeCell ref="E37:F37"/>
    <mergeCell ref="B36:D36"/>
    <mergeCell ref="B37:D37"/>
    <mergeCell ref="A22:A23"/>
    <mergeCell ref="B22:D23"/>
    <mergeCell ref="B24:D24"/>
    <mergeCell ref="B25:D25"/>
    <mergeCell ref="B26:D26"/>
    <mergeCell ref="B27:D27"/>
    <mergeCell ref="B28:D28"/>
    <mergeCell ref="B29:D29"/>
    <mergeCell ref="B30:D30"/>
    <mergeCell ref="B31:D31"/>
    <mergeCell ref="B32:D32"/>
    <mergeCell ref="B33:D33"/>
    <mergeCell ref="B34:D34"/>
    <mergeCell ref="B35:D35"/>
    <mergeCell ref="D1:P1"/>
    <mergeCell ref="M5:Q5"/>
    <mergeCell ref="A6:B7"/>
    <mergeCell ref="C6:I7"/>
    <mergeCell ref="J6:L6"/>
    <mergeCell ref="M6:Q6"/>
    <mergeCell ref="J7:L7"/>
    <mergeCell ref="M7:Q7"/>
    <mergeCell ref="B8:D8"/>
    <mergeCell ref="E8:F8"/>
    <mergeCell ref="J8:O8"/>
    <mergeCell ref="B16:D16"/>
    <mergeCell ref="S1:AA3"/>
    <mergeCell ref="A2:E2"/>
    <mergeCell ref="A4:B4"/>
    <mergeCell ref="C4:I4"/>
    <mergeCell ref="J4:L4"/>
    <mergeCell ref="M4:Q4"/>
    <mergeCell ref="S4:AA37"/>
    <mergeCell ref="A5:B5"/>
    <mergeCell ref="C5:I5"/>
    <mergeCell ref="B10:D10"/>
    <mergeCell ref="B11:D11"/>
    <mergeCell ref="B12:D12"/>
    <mergeCell ref="B13:D13"/>
    <mergeCell ref="A14:A15"/>
    <mergeCell ref="B14:D15"/>
    <mergeCell ref="J5:L5"/>
    <mergeCell ref="B17:D17"/>
    <mergeCell ref="B18:D18"/>
    <mergeCell ref="B19:D19"/>
    <mergeCell ref="B20:D20"/>
    <mergeCell ref="B21:D21"/>
    <mergeCell ref="I39:Q39"/>
    <mergeCell ref="A41:B41"/>
    <mergeCell ref="J41:K41"/>
    <mergeCell ref="L41:N41"/>
    <mergeCell ref="O41:Q41"/>
    <mergeCell ref="A42:B42"/>
    <mergeCell ref="G42:I42"/>
    <mergeCell ref="J42:K42"/>
    <mergeCell ref="L42:N42"/>
    <mergeCell ref="O42:Q42"/>
  </mergeCells>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9"/>
  <sheetViews>
    <sheetView showGridLines="0" zoomScaleNormal="100" workbookViewId="0">
      <selection activeCell="R16" sqref="R16:U16"/>
    </sheetView>
  </sheetViews>
  <sheetFormatPr defaultRowHeight="12.5"/>
  <cols>
    <col min="7" max="7" width="9.54296875" bestFit="1" customWidth="1"/>
    <col min="10" max="10" width="20.54296875" customWidth="1"/>
  </cols>
  <sheetData>
    <row r="1" spans="1:15" ht="18">
      <c r="A1" s="848"/>
      <c r="B1" s="848"/>
      <c r="C1" s="848"/>
      <c r="D1" s="2352" t="s">
        <v>509</v>
      </c>
      <c r="E1" s="2352"/>
      <c r="F1" s="2352"/>
      <c r="G1" s="2352"/>
      <c r="H1" s="2352"/>
      <c r="I1" s="2352"/>
      <c r="J1" s="2352"/>
      <c r="K1" s="2352"/>
      <c r="L1" s="2352"/>
      <c r="M1" s="2352"/>
      <c r="N1" s="2352"/>
      <c r="O1" s="55"/>
    </row>
    <row r="2" spans="1:15" ht="16.5">
      <c r="A2" s="2353"/>
      <c r="B2" s="2353"/>
      <c r="C2" s="2353"/>
      <c r="D2" s="2353"/>
      <c r="E2" s="2353"/>
      <c r="F2" s="55"/>
      <c r="G2" s="55"/>
      <c r="H2" s="55"/>
      <c r="I2" s="55"/>
      <c r="J2" s="55"/>
      <c r="K2" s="50"/>
      <c r="L2" s="50"/>
      <c r="M2" s="50"/>
      <c r="N2" s="50"/>
      <c r="O2" s="55"/>
    </row>
    <row r="3" spans="1:15" ht="18">
      <c r="A3" s="1514"/>
      <c r="B3" s="1514"/>
      <c r="C3" s="1514"/>
      <c r="D3" s="1514"/>
      <c r="E3" s="1513"/>
      <c r="F3" s="1513"/>
      <c r="G3" s="1513"/>
      <c r="H3" s="1513"/>
      <c r="I3" s="1513"/>
      <c r="J3" s="1513"/>
      <c r="K3" s="1513"/>
      <c r="L3" s="1513"/>
      <c r="M3" s="1513"/>
      <c r="N3" s="1513"/>
      <c r="O3" s="55"/>
    </row>
    <row r="4" spans="1:15" ht="12.75" customHeight="1">
      <c r="A4" s="2369" t="s">
        <v>493</v>
      </c>
      <c r="B4" s="2370"/>
      <c r="C4" s="2371"/>
      <c r="D4" s="3038" t="s">
        <v>908</v>
      </c>
      <c r="E4" s="3039"/>
      <c r="F4" s="3039"/>
      <c r="G4" s="3039"/>
      <c r="H4" s="3040"/>
      <c r="I4" s="2365" t="s">
        <v>494</v>
      </c>
      <c r="J4" s="2365"/>
      <c r="K4" s="2369" t="s">
        <v>908</v>
      </c>
      <c r="L4" s="2370"/>
      <c r="M4" s="2370"/>
      <c r="N4" s="2371"/>
      <c r="O4" s="54"/>
    </row>
    <row r="5" spans="1:15" ht="12.75" customHeight="1">
      <c r="A5" s="1516" t="s">
        <v>495</v>
      </c>
      <c r="B5" s="1516"/>
      <c r="C5" s="1516"/>
      <c r="D5" s="3038" t="s">
        <v>908</v>
      </c>
      <c r="E5" s="3039"/>
      <c r="F5" s="3039"/>
      <c r="G5" s="3039"/>
      <c r="H5" s="3040"/>
      <c r="I5" s="2365" t="s">
        <v>496</v>
      </c>
      <c r="J5" s="2365"/>
      <c r="K5" s="2369" t="s">
        <v>908</v>
      </c>
      <c r="L5" s="2370"/>
      <c r="M5" s="2370"/>
      <c r="N5" s="2371"/>
      <c r="O5" s="54"/>
    </row>
    <row r="6" spans="1:15">
      <c r="A6" s="2365" t="s">
        <v>510</v>
      </c>
      <c r="B6" s="2365"/>
      <c r="C6" s="2365"/>
      <c r="D6" s="3048" t="s">
        <v>908</v>
      </c>
      <c r="E6" s="3049"/>
      <c r="F6" s="3049"/>
      <c r="G6" s="3049"/>
      <c r="H6" s="3050"/>
      <c r="I6" s="2365" t="s">
        <v>498</v>
      </c>
      <c r="J6" s="2365"/>
      <c r="K6" s="2369" t="s">
        <v>908</v>
      </c>
      <c r="L6" s="2370"/>
      <c r="M6" s="2370"/>
      <c r="N6" s="2371"/>
      <c r="O6" s="54"/>
    </row>
    <row r="7" spans="1:15">
      <c r="A7" s="2365"/>
      <c r="B7" s="2365"/>
      <c r="C7" s="2365"/>
      <c r="D7" s="3051"/>
      <c r="E7" s="3052"/>
      <c r="F7" s="3052"/>
      <c r="G7" s="3052"/>
      <c r="H7" s="3053"/>
      <c r="I7" s="2365" t="s">
        <v>499</v>
      </c>
      <c r="J7" s="2365"/>
      <c r="K7" s="2369" t="s">
        <v>908</v>
      </c>
      <c r="L7" s="2370"/>
      <c r="M7" s="2370"/>
      <c r="N7" s="2371"/>
      <c r="O7" s="54"/>
    </row>
    <row r="8" spans="1:15" ht="20.5">
      <c r="A8" s="1520" t="s">
        <v>500</v>
      </c>
      <c r="B8" s="2366" t="s">
        <v>511</v>
      </c>
      <c r="C8" s="2367"/>
      <c r="D8" s="2367"/>
      <c r="E8" s="3057" t="s">
        <v>502</v>
      </c>
      <c r="F8" s="3057"/>
      <c r="G8" s="1520" t="s">
        <v>503</v>
      </c>
      <c r="H8" s="1520" t="s">
        <v>504</v>
      </c>
      <c r="I8" s="2366" t="s">
        <v>512</v>
      </c>
      <c r="J8" s="2367"/>
      <c r="K8" s="2367"/>
      <c r="L8" s="2367"/>
      <c r="M8" s="1520" t="s">
        <v>505</v>
      </c>
      <c r="N8" s="1535" t="s">
        <v>506</v>
      </c>
      <c r="O8" s="54"/>
    </row>
    <row r="9" spans="1:15" ht="36" customHeight="1">
      <c r="A9" s="3054" t="s">
        <v>918</v>
      </c>
      <c r="B9" s="3055"/>
      <c r="C9" s="3055"/>
      <c r="D9" s="3055"/>
      <c r="E9" s="3055"/>
      <c r="F9" s="3055"/>
      <c r="G9" s="3055"/>
      <c r="H9" s="3055"/>
      <c r="I9" s="3055"/>
      <c r="J9" s="3055"/>
      <c r="K9" s="3055"/>
      <c r="L9" s="3055"/>
      <c r="M9" s="3055"/>
      <c r="N9" s="3056"/>
      <c r="O9" s="54"/>
    </row>
    <row r="10" spans="1:15" ht="37.5" customHeight="1">
      <c r="A10" s="1354">
        <v>1</v>
      </c>
      <c r="B10" s="3058" t="s">
        <v>1328</v>
      </c>
      <c r="C10" s="3059"/>
      <c r="D10" s="3060"/>
      <c r="E10" s="3043" t="s">
        <v>909</v>
      </c>
      <c r="F10" s="3044"/>
      <c r="G10" s="1534">
        <v>42105</v>
      </c>
      <c r="H10" s="1359">
        <v>1</v>
      </c>
      <c r="I10" s="3045" t="s">
        <v>911</v>
      </c>
      <c r="J10" s="3046"/>
      <c r="K10" s="3046"/>
      <c r="L10" s="3047"/>
      <c r="M10" s="1360" t="s">
        <v>910</v>
      </c>
      <c r="N10" s="1361"/>
      <c r="O10" s="862"/>
    </row>
    <row r="11" spans="1:15" ht="37.5" customHeight="1">
      <c r="A11" s="1354">
        <v>2</v>
      </c>
      <c r="B11" s="3041" t="s">
        <v>1329</v>
      </c>
      <c r="C11" s="3042"/>
      <c r="D11" s="3042"/>
      <c r="E11" s="3043" t="s">
        <v>909</v>
      </c>
      <c r="F11" s="3044"/>
      <c r="G11" s="1534">
        <v>42105</v>
      </c>
      <c r="H11" s="1359">
        <v>1</v>
      </c>
      <c r="I11" s="3045" t="s">
        <v>912</v>
      </c>
      <c r="J11" s="3046"/>
      <c r="K11" s="3046"/>
      <c r="L11" s="3047"/>
      <c r="M11" s="1360" t="s">
        <v>910</v>
      </c>
      <c r="N11" s="1361"/>
      <c r="O11" s="862"/>
    </row>
    <row r="12" spans="1:15" ht="37.5" customHeight="1">
      <c r="A12" s="1354">
        <v>3</v>
      </c>
      <c r="B12" s="3041" t="s">
        <v>1330</v>
      </c>
      <c r="C12" s="3042"/>
      <c r="D12" s="3042"/>
      <c r="E12" s="3043" t="s">
        <v>909</v>
      </c>
      <c r="F12" s="3044"/>
      <c r="G12" s="1534">
        <v>42105</v>
      </c>
      <c r="H12" s="1359">
        <v>1</v>
      </c>
      <c r="I12" s="3045" t="s">
        <v>913</v>
      </c>
      <c r="J12" s="3046"/>
      <c r="K12" s="3046"/>
      <c r="L12" s="3047"/>
      <c r="M12" s="1360" t="s">
        <v>910</v>
      </c>
      <c r="N12" s="1361"/>
      <c r="O12" s="862"/>
    </row>
    <row r="13" spans="1:15" ht="37.5" customHeight="1">
      <c r="A13" s="1354">
        <v>4</v>
      </c>
      <c r="B13" s="3041" t="s">
        <v>1331</v>
      </c>
      <c r="C13" s="3042"/>
      <c r="D13" s="3042"/>
      <c r="E13" s="3043" t="s">
        <v>909</v>
      </c>
      <c r="F13" s="3044"/>
      <c r="G13" s="1534">
        <v>42105</v>
      </c>
      <c r="H13" s="1359">
        <v>1</v>
      </c>
      <c r="I13" s="3045" t="s">
        <v>914</v>
      </c>
      <c r="J13" s="3046"/>
      <c r="K13" s="3046"/>
      <c r="L13" s="3047"/>
      <c r="M13" s="1360" t="s">
        <v>910</v>
      </c>
      <c r="N13" s="1361"/>
      <c r="O13" s="862"/>
    </row>
    <row r="14" spans="1:15" ht="37.5" customHeight="1">
      <c r="A14" s="1354">
        <v>5</v>
      </c>
      <c r="B14" s="3041" t="s">
        <v>1332</v>
      </c>
      <c r="C14" s="3042"/>
      <c r="D14" s="3042"/>
      <c r="E14" s="3043" t="s">
        <v>909</v>
      </c>
      <c r="F14" s="3044"/>
      <c r="G14" s="1534">
        <v>42105</v>
      </c>
      <c r="H14" s="1359">
        <v>1</v>
      </c>
      <c r="I14" s="3061" t="s">
        <v>915</v>
      </c>
      <c r="J14" s="3062"/>
      <c r="K14" s="3062"/>
      <c r="L14" s="3063"/>
      <c r="M14" s="1360" t="s">
        <v>910</v>
      </c>
      <c r="N14" s="1361"/>
      <c r="O14" s="862"/>
    </row>
    <row r="15" spans="1:15" ht="37.5" customHeight="1">
      <c r="A15" s="1354">
        <v>6</v>
      </c>
      <c r="B15" s="3041" t="s">
        <v>1333</v>
      </c>
      <c r="C15" s="3042"/>
      <c r="D15" s="3042"/>
      <c r="E15" s="3043" t="s">
        <v>909</v>
      </c>
      <c r="F15" s="3044"/>
      <c r="G15" s="1534">
        <v>42105</v>
      </c>
      <c r="H15" s="1359">
        <v>1</v>
      </c>
      <c r="I15" s="3061" t="s">
        <v>916</v>
      </c>
      <c r="J15" s="3062"/>
      <c r="K15" s="3062"/>
      <c r="L15" s="3063"/>
      <c r="M15" s="1360" t="s">
        <v>910</v>
      </c>
      <c r="N15" s="1361"/>
      <c r="O15" s="862"/>
    </row>
    <row r="16" spans="1:15" ht="37.5" customHeight="1">
      <c r="A16" s="1354">
        <v>7</v>
      </c>
      <c r="B16" s="3067" t="s">
        <v>1334</v>
      </c>
      <c r="C16" s="3068"/>
      <c r="D16" s="3068"/>
      <c r="E16" s="3043" t="s">
        <v>909</v>
      </c>
      <c r="F16" s="3044"/>
      <c r="G16" s="1534">
        <v>42105</v>
      </c>
      <c r="H16" s="1359">
        <v>1</v>
      </c>
      <c r="I16" s="3064" t="s">
        <v>917</v>
      </c>
      <c r="J16" s="3065"/>
      <c r="K16" s="3065"/>
      <c r="L16" s="3066"/>
      <c r="M16" s="1360" t="s">
        <v>910</v>
      </c>
      <c r="N16" s="1361"/>
      <c r="O16" s="862"/>
    </row>
    <row r="17" spans="1:15" ht="37.5" customHeight="1">
      <c r="A17" s="1358"/>
      <c r="B17" s="1355"/>
      <c r="C17" s="2361"/>
      <c r="D17" s="2362"/>
      <c r="E17" s="1356"/>
      <c r="F17" s="1517"/>
      <c r="G17" s="1534"/>
      <c r="H17" s="1359"/>
      <c r="I17" s="2363"/>
      <c r="J17" s="2364"/>
      <c r="K17" s="2364"/>
      <c r="L17" s="2362"/>
      <c r="M17" s="1360"/>
      <c r="N17" s="1361"/>
      <c r="O17" s="862"/>
    </row>
    <row r="18" spans="1:15" ht="37.5" customHeight="1">
      <c r="A18" s="1358"/>
      <c r="B18" s="1355"/>
      <c r="C18" s="2361"/>
      <c r="D18" s="2362"/>
      <c r="E18" s="1356"/>
      <c r="F18" s="1517"/>
      <c r="G18" s="1358"/>
      <c r="H18" s="1359"/>
      <c r="I18" s="2363"/>
      <c r="J18" s="2364"/>
      <c r="K18" s="2364"/>
      <c r="L18" s="2362"/>
      <c r="M18" s="1360"/>
      <c r="N18" s="1361"/>
      <c r="O18" s="862"/>
    </row>
    <row r="19" spans="1:15" ht="37.5" customHeight="1">
      <c r="A19" s="1358"/>
      <c r="B19" s="1355"/>
      <c r="C19" s="2361"/>
      <c r="D19" s="2362"/>
      <c r="E19" s="1356"/>
      <c r="F19" s="1517"/>
      <c r="G19" s="1358"/>
      <c r="H19" s="1359"/>
      <c r="I19" s="2363"/>
      <c r="J19" s="2364"/>
      <c r="K19" s="2364"/>
      <c r="L19" s="2362"/>
      <c r="M19" s="1360"/>
      <c r="N19" s="1361"/>
      <c r="O19" s="862"/>
    </row>
    <row r="20" spans="1:15" ht="37.5" customHeight="1">
      <c r="A20" s="1358"/>
      <c r="B20" s="1355"/>
      <c r="C20" s="2361"/>
      <c r="D20" s="2362"/>
      <c r="E20" s="1356"/>
      <c r="F20" s="1517"/>
      <c r="G20" s="1358"/>
      <c r="H20" s="1359"/>
      <c r="I20" s="2363"/>
      <c r="J20" s="2364"/>
      <c r="K20" s="2364"/>
      <c r="L20" s="2362"/>
      <c r="M20" s="1360"/>
      <c r="N20" s="1361"/>
      <c r="O20" s="862"/>
    </row>
    <row r="21" spans="1:15" ht="37.5" customHeight="1">
      <c r="A21" s="1358"/>
      <c r="B21" s="1355"/>
      <c r="C21" s="2361"/>
      <c r="D21" s="2362"/>
      <c r="E21" s="1356"/>
      <c r="F21" s="1517"/>
      <c r="G21" s="1358"/>
      <c r="H21" s="1359"/>
      <c r="I21" s="2363"/>
      <c r="J21" s="2364"/>
      <c r="K21" s="2364"/>
      <c r="L21" s="2362"/>
      <c r="M21" s="1360"/>
      <c r="N21" s="1361"/>
      <c r="O21" s="862"/>
    </row>
    <row r="22" spans="1:15" ht="37.5" customHeight="1">
      <c r="A22" s="1358"/>
      <c r="B22" s="1355"/>
      <c r="C22" s="2361"/>
      <c r="D22" s="2362"/>
      <c r="E22" s="1356"/>
      <c r="F22" s="1517"/>
      <c r="G22" s="1358"/>
      <c r="H22" s="1359"/>
      <c r="I22" s="2363"/>
      <c r="J22" s="2364"/>
      <c r="K22" s="2364"/>
      <c r="L22" s="2362"/>
      <c r="M22" s="1360"/>
      <c r="N22" s="1361"/>
      <c r="O22" s="862"/>
    </row>
    <row r="23" spans="1:15" ht="37.5" customHeight="1">
      <c r="A23" s="1358"/>
      <c r="B23" s="1355"/>
      <c r="C23" s="2361"/>
      <c r="D23" s="2362"/>
      <c r="E23" s="1356"/>
      <c r="F23" s="1517"/>
      <c r="G23" s="1358"/>
      <c r="H23" s="1359"/>
      <c r="I23" s="2363"/>
      <c r="J23" s="2364"/>
      <c r="K23" s="2364"/>
      <c r="L23" s="2362"/>
      <c r="M23" s="1360"/>
      <c r="N23" s="1361"/>
      <c r="O23" s="862"/>
    </row>
    <row r="24" spans="1:15" ht="37.5" customHeight="1">
      <c r="A24" s="1358"/>
      <c r="B24" s="1355"/>
      <c r="C24" s="2361"/>
      <c r="D24" s="2362"/>
      <c r="E24" s="1356"/>
      <c r="F24" s="1517"/>
      <c r="G24" s="1358"/>
      <c r="H24" s="1359"/>
      <c r="I24" s="2363"/>
      <c r="J24" s="2364"/>
      <c r="K24" s="2364"/>
      <c r="L24" s="2362"/>
      <c r="M24" s="1360"/>
      <c r="N24" s="1361"/>
      <c r="O24" s="862"/>
    </row>
    <row r="25" spans="1:15" ht="37.5" customHeight="1">
      <c r="A25" s="1358"/>
      <c r="B25" s="1355"/>
      <c r="C25" s="2361"/>
      <c r="D25" s="2362"/>
      <c r="E25" s="1356"/>
      <c r="F25" s="1517"/>
      <c r="G25" s="1358"/>
      <c r="H25" s="1359"/>
      <c r="I25" s="2363"/>
      <c r="J25" s="2364"/>
      <c r="K25" s="2364"/>
      <c r="L25" s="2362"/>
      <c r="M25" s="1360"/>
      <c r="N25" s="1361"/>
      <c r="O25" s="862"/>
    </row>
    <row r="26" spans="1:15" ht="37.5" customHeight="1">
      <c r="A26" s="1358"/>
      <c r="B26" s="1355"/>
      <c r="C26" s="2361"/>
      <c r="D26" s="2362"/>
      <c r="E26" s="1356"/>
      <c r="F26" s="1517"/>
      <c r="G26" s="1358"/>
      <c r="H26" s="1359"/>
      <c r="I26" s="2363"/>
      <c r="J26" s="2364"/>
      <c r="K26" s="2364"/>
      <c r="L26" s="2362"/>
      <c r="M26" s="1360"/>
      <c r="N26" s="1361"/>
      <c r="O26" s="862"/>
    </row>
    <row r="27" spans="1:15" ht="37.5" customHeight="1">
      <c r="A27" s="1358"/>
      <c r="B27" s="1355"/>
      <c r="C27" s="2361"/>
      <c r="D27" s="2362"/>
      <c r="E27" s="1356"/>
      <c r="F27" s="1517"/>
      <c r="G27" s="1358"/>
      <c r="H27" s="1359"/>
      <c r="I27" s="2363"/>
      <c r="J27" s="2364"/>
      <c r="K27" s="2364"/>
      <c r="L27" s="2362"/>
      <c r="M27" s="1360"/>
      <c r="N27" s="1361"/>
      <c r="O27" s="862"/>
    </row>
    <row r="28" spans="1:15" ht="37.5" customHeight="1">
      <c r="A28" s="1358"/>
      <c r="B28" s="1355"/>
      <c r="C28" s="2361"/>
      <c r="D28" s="2362"/>
      <c r="E28" s="1356"/>
      <c r="F28" s="1517"/>
      <c r="G28" s="1358"/>
      <c r="H28" s="1359"/>
      <c r="I28" s="2363"/>
      <c r="J28" s="2364"/>
      <c r="K28" s="2364"/>
      <c r="L28" s="2362"/>
      <c r="M28" s="1360"/>
      <c r="N28" s="1361"/>
      <c r="O28" s="862"/>
    </row>
    <row r="29" spans="1:15" ht="37.5" customHeight="1">
      <c r="A29" s="1358"/>
      <c r="B29" s="1355"/>
      <c r="C29" s="2361"/>
      <c r="D29" s="2362"/>
      <c r="E29" s="1356"/>
      <c r="F29" s="1517"/>
      <c r="G29" s="1358"/>
      <c r="H29" s="1359"/>
      <c r="I29" s="2363"/>
      <c r="J29" s="2364"/>
      <c r="K29" s="2364"/>
      <c r="L29" s="2362"/>
      <c r="M29" s="1360"/>
      <c r="N29" s="1361"/>
      <c r="O29" s="862"/>
    </row>
    <row r="30" spans="1:15" ht="37.5" customHeight="1">
      <c r="A30" s="1358"/>
      <c r="B30" s="1355"/>
      <c r="C30" s="2361"/>
      <c r="D30" s="2362"/>
      <c r="E30" s="1356"/>
      <c r="F30" s="1517"/>
      <c r="G30" s="1358"/>
      <c r="H30" s="1359"/>
      <c r="I30" s="2363"/>
      <c r="J30" s="2364"/>
      <c r="K30" s="2364"/>
      <c r="L30" s="2362"/>
      <c r="M30" s="1360"/>
      <c r="N30" s="1361"/>
      <c r="O30" s="862"/>
    </row>
    <row r="31" spans="1:15" ht="37.5" customHeight="1">
      <c r="A31" s="1358"/>
      <c r="B31" s="1355"/>
      <c r="C31" s="2361"/>
      <c r="D31" s="2362"/>
      <c r="E31" s="1356"/>
      <c r="F31" s="1517"/>
      <c r="G31" s="1358"/>
      <c r="H31" s="1359"/>
      <c r="I31" s="2363"/>
      <c r="J31" s="2364"/>
      <c r="K31" s="2364"/>
      <c r="L31" s="2362"/>
      <c r="M31" s="1360"/>
      <c r="N31" s="1361"/>
      <c r="O31" s="862"/>
    </row>
    <row r="32" spans="1:15" ht="37.5" customHeight="1">
      <c r="A32" s="1358"/>
      <c r="B32" s="1355"/>
      <c r="C32" s="2361"/>
      <c r="D32" s="2362"/>
      <c r="E32" s="1356"/>
      <c r="F32" s="1517"/>
      <c r="G32" s="1358"/>
      <c r="H32" s="1359"/>
      <c r="I32" s="2363"/>
      <c r="J32" s="2364"/>
      <c r="K32" s="2364"/>
      <c r="L32" s="2362"/>
      <c r="M32" s="1360"/>
      <c r="N32" s="1361"/>
      <c r="O32" s="862"/>
    </row>
    <row r="33" spans="1:15" ht="37.5" customHeight="1">
      <c r="A33" s="1358"/>
      <c r="B33" s="1355"/>
      <c r="C33" s="2361"/>
      <c r="D33" s="2362"/>
      <c r="E33" s="1356"/>
      <c r="F33" s="1517"/>
      <c r="G33" s="1358"/>
      <c r="H33" s="1359"/>
      <c r="I33" s="2363"/>
      <c r="J33" s="2364"/>
      <c r="K33" s="2364"/>
      <c r="L33" s="2362"/>
      <c r="M33" s="1360"/>
      <c r="N33" s="1361"/>
      <c r="O33" s="864"/>
    </row>
    <row r="34" spans="1:15">
      <c r="A34" s="54"/>
      <c r="B34" s="54"/>
      <c r="C34" s="54"/>
      <c r="D34" s="54"/>
      <c r="E34" s="54"/>
      <c r="F34" s="54"/>
      <c r="G34" s="54"/>
      <c r="H34" s="54"/>
      <c r="I34" s="54"/>
      <c r="J34" s="54"/>
      <c r="K34" s="54"/>
      <c r="L34" s="54"/>
      <c r="M34" s="54"/>
      <c r="N34" s="54"/>
      <c r="O34" s="55"/>
    </row>
    <row r="35" spans="1:15">
      <c r="A35" s="54"/>
      <c r="B35" s="54"/>
      <c r="C35" s="54"/>
      <c r="D35" s="54"/>
      <c r="E35" s="865"/>
      <c r="F35" s="865"/>
      <c r="G35" s="54"/>
      <c r="H35" s="2332" t="s">
        <v>507</v>
      </c>
      <c r="I35" s="2333"/>
      <c r="J35" s="2333"/>
      <c r="K35" s="2333"/>
      <c r="L35" s="2333"/>
      <c r="M35" s="2333"/>
      <c r="N35" s="2334"/>
      <c r="O35" s="865"/>
    </row>
    <row r="36" spans="1:15">
      <c r="A36" s="54"/>
      <c r="B36" s="54"/>
      <c r="C36" s="54"/>
      <c r="D36" s="54"/>
      <c r="E36" s="54"/>
      <c r="F36" s="54"/>
      <c r="G36" s="54"/>
      <c r="H36" s="54"/>
      <c r="I36" s="54"/>
      <c r="J36" s="54"/>
      <c r="K36" s="54"/>
      <c r="L36" s="54"/>
      <c r="M36" s="54"/>
      <c r="N36" s="54"/>
      <c r="O36" s="55"/>
    </row>
    <row r="37" spans="1:15" ht="15.5">
      <c r="A37" s="2335"/>
      <c r="B37" s="2335"/>
      <c r="C37" s="866"/>
      <c r="D37" s="866"/>
      <c r="E37" s="54"/>
      <c r="F37" s="54"/>
      <c r="G37" s="54"/>
      <c r="H37" s="54"/>
      <c r="I37" s="1518" t="s">
        <v>456</v>
      </c>
      <c r="J37" s="2337" t="s">
        <v>508</v>
      </c>
      <c r="K37" s="2337"/>
      <c r="L37" s="2337" t="s">
        <v>2</v>
      </c>
      <c r="M37" s="2337"/>
      <c r="N37" s="2338"/>
      <c r="O37" s="55"/>
    </row>
    <row r="38" spans="1:15" ht="15.5">
      <c r="A38" s="2325"/>
      <c r="B38" s="2325"/>
      <c r="C38" s="866"/>
      <c r="D38" s="866"/>
      <c r="E38" s="54"/>
      <c r="F38" s="55"/>
      <c r="G38" s="2326"/>
      <c r="H38" s="2326"/>
      <c r="I38" s="1519"/>
      <c r="J38" s="2359"/>
      <c r="K38" s="2359"/>
      <c r="L38" s="2359"/>
      <c r="M38" s="2359"/>
      <c r="N38" s="2360"/>
      <c r="O38" s="54"/>
    </row>
    <row r="39" spans="1:15">
      <c r="A39" s="54"/>
      <c r="B39" s="54"/>
      <c r="C39" s="54"/>
      <c r="D39" s="54"/>
      <c r="E39" s="54"/>
      <c r="F39" s="54"/>
      <c r="G39" s="54"/>
      <c r="H39" s="54"/>
      <c r="I39" s="54"/>
      <c r="J39" s="54"/>
      <c r="K39" s="54"/>
      <c r="L39" s="54"/>
      <c r="M39" s="54"/>
      <c r="N39" s="54"/>
      <c r="O39" s="54"/>
    </row>
  </sheetData>
  <protectedRanges>
    <protectedRange sqref="H17:I17 B17:F17 I12:I16 B12:D16 B33:I37 B32:I32 B18:I31" name="Range3"/>
    <protectedRange sqref="D2:F7" name="Range1"/>
  </protectedRanges>
  <mergeCells count="82">
    <mergeCell ref="A38:B38"/>
    <mergeCell ref="G38:H38"/>
    <mergeCell ref="J38:K38"/>
    <mergeCell ref="L38:N38"/>
    <mergeCell ref="C33:D33"/>
    <mergeCell ref="I33:L33"/>
    <mergeCell ref="C32:D32"/>
    <mergeCell ref="I32:L32"/>
    <mergeCell ref="H35:N35"/>
    <mergeCell ref="A37:B37"/>
    <mergeCell ref="J37:K37"/>
    <mergeCell ref="L37:N37"/>
    <mergeCell ref="C30:D30"/>
    <mergeCell ref="I30:L30"/>
    <mergeCell ref="C31:D31"/>
    <mergeCell ref="I31:L31"/>
    <mergeCell ref="C27:D27"/>
    <mergeCell ref="I27:L27"/>
    <mergeCell ref="C28:D28"/>
    <mergeCell ref="I28:L28"/>
    <mergeCell ref="C29:D29"/>
    <mergeCell ref="I29:L29"/>
    <mergeCell ref="C21:D21"/>
    <mergeCell ref="I21:L21"/>
    <mergeCell ref="C22:D22"/>
    <mergeCell ref="I22:L22"/>
    <mergeCell ref="C23:D23"/>
    <mergeCell ref="I23:L23"/>
    <mergeCell ref="C24:D24"/>
    <mergeCell ref="I24:L24"/>
    <mergeCell ref="C25:D25"/>
    <mergeCell ref="I25:L25"/>
    <mergeCell ref="C26:D26"/>
    <mergeCell ref="I26:L26"/>
    <mergeCell ref="I15:L15"/>
    <mergeCell ref="I16:L16"/>
    <mergeCell ref="C17:D17"/>
    <mergeCell ref="I17:L17"/>
    <mergeCell ref="I12:L12"/>
    <mergeCell ref="I13:L13"/>
    <mergeCell ref="I14:L14"/>
    <mergeCell ref="B13:D13"/>
    <mergeCell ref="B14:D14"/>
    <mergeCell ref="B15:D15"/>
    <mergeCell ref="B16:D16"/>
    <mergeCell ref="E13:F13"/>
    <mergeCell ref="E14:F14"/>
    <mergeCell ref="E15:F15"/>
    <mergeCell ref="E16:F16"/>
    <mergeCell ref="C18:D18"/>
    <mergeCell ref="I18:L18"/>
    <mergeCell ref="C19:D19"/>
    <mergeCell ref="I19:L19"/>
    <mergeCell ref="C20:D20"/>
    <mergeCell ref="I20:L20"/>
    <mergeCell ref="I11:L11"/>
    <mergeCell ref="D5:H5"/>
    <mergeCell ref="I5:J5"/>
    <mergeCell ref="K5:N5"/>
    <mergeCell ref="A6:C7"/>
    <mergeCell ref="D6:H7"/>
    <mergeCell ref="I6:J6"/>
    <mergeCell ref="K6:N6"/>
    <mergeCell ref="I7:J7"/>
    <mergeCell ref="K7:N7"/>
    <mergeCell ref="A9:N9"/>
    <mergeCell ref="B8:D8"/>
    <mergeCell ref="E8:F8"/>
    <mergeCell ref="I8:L8"/>
    <mergeCell ref="I10:L10"/>
    <mergeCell ref="B10:D10"/>
    <mergeCell ref="B11:D11"/>
    <mergeCell ref="B12:D12"/>
    <mergeCell ref="E10:F10"/>
    <mergeCell ref="E11:F11"/>
    <mergeCell ref="E12:F12"/>
    <mergeCell ref="D1:N1"/>
    <mergeCell ref="A2:E2"/>
    <mergeCell ref="A4:C4"/>
    <mergeCell ref="D4:H4"/>
    <mergeCell ref="I4:J4"/>
    <mergeCell ref="K4:N4"/>
  </mergeCells>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H138"/>
  <sheetViews>
    <sheetView zoomScale="75" zoomScaleNormal="75" zoomScaleSheetLayoutView="100" workbookViewId="0">
      <selection activeCell="O5" sqref="O5"/>
    </sheetView>
  </sheetViews>
  <sheetFormatPr defaultColWidth="9.1796875" defaultRowHeight="13"/>
  <cols>
    <col min="1" max="1" width="1.26953125" style="1085" customWidth="1"/>
    <col min="2" max="2" width="14.453125" style="1085" customWidth="1"/>
    <col min="3" max="4" width="14" style="1085" customWidth="1"/>
    <col min="5" max="7" width="9.1796875" style="1085"/>
    <col min="8" max="8" width="14.1796875" style="1085" customWidth="1"/>
    <col min="9" max="9" width="10.54296875" style="1085" customWidth="1"/>
    <col min="10" max="10" width="12.26953125" style="1085" bestFit="1" customWidth="1"/>
    <col min="11" max="11" width="10.1796875" style="1085" customWidth="1"/>
    <col min="12" max="12" width="8.453125" style="1085" customWidth="1"/>
    <col min="13" max="13" width="7.54296875" style="1085" customWidth="1"/>
    <col min="14" max="14" width="7.1796875" style="1085" customWidth="1"/>
    <col min="15" max="15" width="7.453125" style="1085" customWidth="1"/>
    <col min="16" max="16" width="8.7265625" style="1085" customWidth="1"/>
    <col min="17" max="17" width="12.54296875" style="1085" customWidth="1"/>
    <col min="18" max="18" width="10.81640625" style="1085" customWidth="1"/>
    <col min="19" max="19" width="9.26953125" style="1085" customWidth="1"/>
    <col min="20" max="20" width="9.54296875" style="1085" customWidth="1"/>
    <col min="21" max="21" width="12.1796875" style="1085" bestFit="1" customWidth="1"/>
    <col min="22" max="22" width="6.26953125" style="1085" customWidth="1"/>
    <col min="23" max="23" width="4.453125" style="1085" customWidth="1"/>
    <col min="24" max="24" width="6.26953125" style="1085" customWidth="1"/>
    <col min="25" max="25" width="11.7265625" style="1085" hidden="1" customWidth="1"/>
    <col min="26" max="26" width="2.7265625" style="1085" hidden="1" customWidth="1"/>
    <col min="27" max="27" width="10.26953125" style="1085" hidden="1" customWidth="1"/>
    <col min="28" max="28" width="4.81640625" style="1085" hidden="1" customWidth="1"/>
    <col min="29" max="29" width="11.453125" style="1085" hidden="1" customWidth="1"/>
    <col min="30" max="30" width="7.1796875" style="1085" hidden="1" customWidth="1"/>
    <col min="31" max="31" width="8.1796875" style="1085" hidden="1" customWidth="1"/>
    <col min="32" max="33" width="0" style="1085" hidden="1" customWidth="1"/>
    <col min="34" max="34" width="22.81640625" style="1085" hidden="1" customWidth="1"/>
    <col min="35" max="16384" width="9.1796875" style="1085"/>
  </cols>
  <sheetData>
    <row r="1" spans="2:34" s="1086" customFormat="1" ht="12" customHeight="1" thickBot="1">
      <c r="U1" s="687"/>
    </row>
    <row r="2" spans="2:34" s="1086" customFormat="1" ht="27.75" customHeight="1" thickBot="1">
      <c r="B2" s="688" t="s">
        <v>311</v>
      </c>
      <c r="C2" s="1090"/>
      <c r="D2" s="1090"/>
      <c r="E2" s="1090"/>
      <c r="F2" s="1090"/>
      <c r="G2" s="1090"/>
      <c r="H2" s="1090"/>
      <c r="I2" s="1090"/>
      <c r="J2" s="1090"/>
      <c r="K2" s="690"/>
      <c r="L2" s="2135"/>
      <c r="M2" s="2135"/>
      <c r="N2" s="2135"/>
      <c r="O2" s="2135"/>
      <c r="P2" s="697"/>
      <c r="Q2" s="697"/>
      <c r="R2" s="697"/>
      <c r="U2" s="687"/>
    </row>
    <row r="3" spans="2:34" s="1086" customFormat="1">
      <c r="B3" s="691" t="s">
        <v>312</v>
      </c>
      <c r="C3" s="692"/>
      <c r="D3" s="737" t="s">
        <v>123</v>
      </c>
      <c r="E3" s="737" t="s">
        <v>123</v>
      </c>
      <c r="F3" s="1132"/>
      <c r="G3" s="691" t="s">
        <v>313</v>
      </c>
      <c r="H3" s="692"/>
      <c r="I3" s="738" t="s">
        <v>377</v>
      </c>
      <c r="J3" s="739"/>
      <c r="K3" s="1197"/>
      <c r="Q3" s="693"/>
      <c r="S3" s="693"/>
      <c r="Y3" s="694" t="s">
        <v>269</v>
      </c>
      <c r="AB3" s="693"/>
      <c r="AD3" s="693"/>
    </row>
    <row r="4" spans="2:34" s="1086" customFormat="1">
      <c r="B4" s="695" t="s">
        <v>1</v>
      </c>
      <c r="C4" s="696"/>
      <c r="D4" s="740" t="s">
        <v>24</v>
      </c>
      <c r="E4" s="740" t="s">
        <v>24</v>
      </c>
      <c r="F4" s="1133"/>
      <c r="G4" s="695" t="s">
        <v>314</v>
      </c>
      <c r="H4" s="696"/>
      <c r="I4" s="741" t="s">
        <v>377</v>
      </c>
      <c r="J4" s="742"/>
      <c r="K4" s="1198"/>
      <c r="P4" s="697"/>
      <c r="Q4" s="693"/>
      <c r="R4" s="697"/>
      <c r="S4" s="693"/>
      <c r="U4" s="694"/>
      <c r="Y4" s="1087" t="s">
        <v>122</v>
      </c>
      <c r="AA4" s="697"/>
      <c r="AB4" s="693"/>
      <c r="AC4" s="697"/>
      <c r="AD4" s="693"/>
      <c r="AF4" s="694"/>
    </row>
    <row r="5" spans="2:34" s="1086" customFormat="1">
      <c r="B5" s="695" t="s">
        <v>315</v>
      </c>
      <c r="C5" s="696"/>
      <c r="D5" s="743" t="s">
        <v>123</v>
      </c>
      <c r="E5" s="743" t="s">
        <v>123</v>
      </c>
      <c r="F5" s="1134"/>
      <c r="G5" s="695" t="s">
        <v>316</v>
      </c>
      <c r="H5" s="696"/>
      <c r="I5" s="743" t="s">
        <v>378</v>
      </c>
      <c r="J5" s="744"/>
      <c r="K5" s="1194"/>
      <c r="P5" s="697"/>
      <c r="Q5" s="693"/>
      <c r="R5" s="697"/>
      <c r="S5" s="693"/>
      <c r="T5" s="699"/>
      <c r="U5" s="694"/>
      <c r="Y5" s="1087" t="s">
        <v>317</v>
      </c>
      <c r="AA5" s="697"/>
      <c r="AB5" s="693"/>
      <c r="AC5" s="697"/>
      <c r="AD5" s="693"/>
      <c r="AE5" s="699"/>
      <c r="AF5" s="694"/>
    </row>
    <row r="6" spans="2:34" s="1086" customFormat="1" ht="12.75" customHeight="1">
      <c r="B6" s="695" t="s">
        <v>318</v>
      </c>
      <c r="C6" s="696"/>
      <c r="D6" s="743" t="s">
        <v>379</v>
      </c>
      <c r="E6" s="743" t="s">
        <v>379</v>
      </c>
      <c r="F6" s="1134"/>
      <c r="G6" s="695" t="s">
        <v>319</v>
      </c>
      <c r="H6" s="696"/>
      <c r="I6" s="743" t="s">
        <v>380</v>
      </c>
      <c r="J6" s="744"/>
      <c r="K6" s="1194"/>
      <c r="P6" s="700"/>
      <c r="Y6" s="1087" t="s">
        <v>320</v>
      </c>
      <c r="AA6" s="1193"/>
      <c r="AB6" s="694"/>
      <c r="AD6" s="1193"/>
      <c r="AE6" s="699"/>
    </row>
    <row r="7" spans="2:34" s="1086" customFormat="1" ht="13.5" customHeight="1">
      <c r="B7" s="695" t="s">
        <v>321</v>
      </c>
      <c r="C7" s="696"/>
      <c r="D7" s="743" t="s">
        <v>124</v>
      </c>
      <c r="E7" s="743" t="s">
        <v>124</v>
      </c>
      <c r="F7" s="1134"/>
      <c r="G7" s="695" t="s">
        <v>322</v>
      </c>
      <c r="H7" s="696"/>
      <c r="I7" s="745">
        <v>21</v>
      </c>
      <c r="J7" s="746"/>
      <c r="K7" s="1195"/>
      <c r="O7" s="1193"/>
      <c r="R7" s="701"/>
      <c r="S7" s="1193"/>
      <c r="U7" s="702"/>
      <c r="Y7" s="1087" t="s">
        <v>323</v>
      </c>
      <c r="AA7" s="1193"/>
      <c r="AC7" s="694"/>
      <c r="AD7" s="694"/>
      <c r="AE7" s="699"/>
    </row>
    <row r="8" spans="2:34" s="1086" customFormat="1" ht="13.5" customHeight="1" thickBot="1">
      <c r="B8" s="703" t="s">
        <v>324</v>
      </c>
      <c r="C8" s="704"/>
      <c r="D8" s="747" t="s">
        <v>381</v>
      </c>
      <c r="E8" s="747" t="s">
        <v>381</v>
      </c>
      <c r="F8" s="1135"/>
      <c r="G8" s="703" t="s">
        <v>325</v>
      </c>
      <c r="H8" s="704"/>
      <c r="I8" s="3069">
        <v>42644</v>
      </c>
      <c r="J8" s="3070"/>
      <c r="K8" s="1196"/>
      <c r="O8" s="1193"/>
      <c r="U8" s="699"/>
      <c r="Y8" s="1087" t="s">
        <v>326</v>
      </c>
      <c r="AA8" s="1193"/>
      <c r="AB8" s="694"/>
      <c r="AC8" s="1086" t="str">
        <f>IF(AF5&gt;AF4,"Missing Data","")</f>
        <v/>
      </c>
      <c r="AD8" s="699"/>
      <c r="AE8" s="701"/>
    </row>
    <row r="9" spans="2:34" s="1086" customFormat="1" ht="13.5" customHeight="1" thickBot="1">
      <c r="B9" s="705"/>
      <c r="C9" s="705"/>
      <c r="D9" s="1085"/>
      <c r="Y9" s="1085"/>
      <c r="Z9" s="1085"/>
    </row>
    <row r="10" spans="2:34" s="708" customFormat="1" ht="15.5" thickBot="1">
      <c r="B10" s="707"/>
      <c r="C10" s="2406" t="s">
        <v>327</v>
      </c>
      <c r="D10" s="2407"/>
      <c r="E10" s="2407"/>
      <c r="F10" s="2407"/>
      <c r="G10" s="2407"/>
      <c r="H10" s="2407"/>
      <c r="I10" s="2407"/>
      <c r="J10" s="2408"/>
      <c r="K10" s="2409" t="s">
        <v>328</v>
      </c>
      <c r="L10" s="2407" t="s">
        <v>329</v>
      </c>
      <c r="M10" s="2407"/>
      <c r="N10" s="2407"/>
      <c r="O10" s="2407"/>
      <c r="P10" s="2407"/>
      <c r="Q10" s="2407"/>
      <c r="R10" s="2407"/>
      <c r="S10" s="2407"/>
      <c r="T10" s="2407"/>
      <c r="U10" s="2408"/>
      <c r="V10" s="2411"/>
      <c r="W10" s="2412"/>
      <c r="X10" s="2413"/>
      <c r="Z10" s="709"/>
      <c r="AA10" s="710"/>
      <c r="AC10" s="708" t="s">
        <v>330</v>
      </c>
      <c r="AD10" s="708" t="s">
        <v>331</v>
      </c>
      <c r="AE10" s="708" t="s">
        <v>332</v>
      </c>
      <c r="AF10" s="708" t="s">
        <v>333</v>
      </c>
      <c r="AG10" s="708" t="s">
        <v>334</v>
      </c>
      <c r="AH10" s="708" t="s">
        <v>335</v>
      </c>
    </row>
    <row r="11" spans="2:34" s="1192" customFormat="1" ht="34.5" customHeight="1" thickBot="1">
      <c r="B11" s="1201" t="s">
        <v>336</v>
      </c>
      <c r="C11" s="1201" t="s">
        <v>337</v>
      </c>
      <c r="D11" s="1180" t="s">
        <v>338</v>
      </c>
      <c r="E11" s="1154" t="s">
        <v>339</v>
      </c>
      <c r="F11" s="1154" t="s">
        <v>598</v>
      </c>
      <c r="G11" s="1154" t="s">
        <v>340</v>
      </c>
      <c r="H11" s="1154" t="s">
        <v>341</v>
      </c>
      <c r="I11" s="1154" t="s">
        <v>342</v>
      </c>
      <c r="J11" s="1181" t="s">
        <v>343</v>
      </c>
      <c r="K11" s="2410"/>
      <c r="L11" s="1177" t="s">
        <v>122</v>
      </c>
      <c r="M11" s="1176" t="s">
        <v>320</v>
      </c>
      <c r="N11" s="1176" t="s">
        <v>317</v>
      </c>
      <c r="O11" s="1176" t="s">
        <v>344</v>
      </c>
      <c r="P11" s="1176" t="s">
        <v>323</v>
      </c>
      <c r="Q11" s="1176" t="s">
        <v>345</v>
      </c>
      <c r="R11" s="1176" t="s">
        <v>151</v>
      </c>
      <c r="S11" s="1176" t="s">
        <v>346</v>
      </c>
      <c r="T11" s="1176" t="s">
        <v>347</v>
      </c>
      <c r="U11" s="1175" t="s">
        <v>348</v>
      </c>
      <c r="V11" s="2414" t="s">
        <v>3</v>
      </c>
      <c r="W11" s="2415"/>
      <c r="X11" s="2416"/>
      <c r="AC11" s="711" t="s">
        <v>122</v>
      </c>
      <c r="AD11" s="712" t="s">
        <v>320</v>
      </c>
      <c r="AE11" s="712" t="s">
        <v>317</v>
      </c>
      <c r="AF11" s="712" t="s">
        <v>344</v>
      </c>
      <c r="AG11" s="712" t="s">
        <v>323</v>
      </c>
      <c r="AH11" s="712" t="s">
        <v>345</v>
      </c>
    </row>
    <row r="12" spans="2:34" s="714" customFormat="1">
      <c r="B12" s="1153" t="s">
        <v>349</v>
      </c>
      <c r="C12" s="748" t="s">
        <v>382</v>
      </c>
      <c r="D12" s="749" t="s">
        <v>383</v>
      </c>
      <c r="E12" s="749">
        <v>6.6</v>
      </c>
      <c r="F12" s="1183" t="s">
        <v>150</v>
      </c>
      <c r="G12" s="749">
        <v>6.98</v>
      </c>
      <c r="H12" s="749">
        <v>6.22</v>
      </c>
      <c r="I12" s="749" t="s">
        <v>122</v>
      </c>
      <c r="J12" s="750">
        <v>1.33</v>
      </c>
      <c r="K12" s="1178" t="str">
        <f t="shared" ref="K12:K29" si="0">IF(U12=0,"",IF(J12="","",IF((I12="Cpk"),AC12,IF(I12="CpkL",AD12,IF(I12="CpkU",AE12,IF(I12="Cp",AF12,IF(I12="DPM",AG12,IF(I12="Defects Found",AH12,""))))))))</f>
        <v>Pass</v>
      </c>
      <c r="L12" s="1174">
        <f>IF(U12=0, "", '11b - Process Studies - Example'!N19)</f>
        <v>2.6461908533166616</v>
      </c>
      <c r="M12" s="1172">
        <f>IF(U12=0,"",'11b - Process Studies - Example'!L$19)</f>
        <v>2.6461908533166616</v>
      </c>
      <c r="N12" s="1172">
        <f>IF(U12=0,"",'11b - Process Studies - Example'!L$18)</f>
        <v>2.8744896720341884</v>
      </c>
      <c r="O12" s="1172">
        <f>IF(U12=0, "",'11b - Process Studies - Example'!L$17)</f>
        <v>2.7603402626754248</v>
      </c>
      <c r="P12" s="1173">
        <f>IF(U12=0,"",'11b - Process Studies - Example'!L$21)</f>
        <v>1.0477378964424133E-9</v>
      </c>
      <c r="Q12" s="1172">
        <f>'11b - Process Studies - Example'!$N$18</f>
        <v>0</v>
      </c>
      <c r="R12" s="1172">
        <f>IF(U12=0,"",'11b - Process Studies - Example'!$H$18)</f>
        <v>6.5842857142857136</v>
      </c>
      <c r="S12" s="1172">
        <f>'11b - Process Studies - Example'!$H$16</f>
        <v>6.68</v>
      </c>
      <c r="T12" s="1172">
        <f>'11b - Process Studies - Example'!$H$17</f>
        <v>6.53</v>
      </c>
      <c r="U12" s="1171">
        <f>'11b - Process Studies - Example'!$J$11</f>
        <v>21</v>
      </c>
      <c r="V12" s="2417"/>
      <c r="W12" s="2418"/>
      <c r="X12" s="2419"/>
      <c r="Y12" s="713">
        <f t="shared" ref="Y12:Y29" si="1">IF(J12&lt;&gt;"",COUNTIF(U12,0),"No Criteria")</f>
        <v>0</v>
      </c>
      <c r="AC12" s="714" t="str">
        <f t="shared" ref="AC12:AF29" si="2">IF(L12&gt;$J12,"Pass","Fail")</f>
        <v>Pass</v>
      </c>
      <c r="AD12" s="714" t="str">
        <f t="shared" si="2"/>
        <v>Pass</v>
      </c>
      <c r="AE12" s="714" t="str">
        <f t="shared" si="2"/>
        <v>Pass</v>
      </c>
      <c r="AF12" s="714" t="str">
        <f t="shared" si="2"/>
        <v>Pass</v>
      </c>
      <c r="AG12" s="714" t="str">
        <f t="shared" ref="AG12:AH29" si="3">IF(P12&lt;$J12,"Pass","Fail")</f>
        <v>Pass</v>
      </c>
      <c r="AH12" s="714" t="str">
        <f t="shared" si="3"/>
        <v>Pass</v>
      </c>
    </row>
    <row r="13" spans="2:34" s="1086" customFormat="1">
      <c r="B13" s="1150" t="s">
        <v>350</v>
      </c>
      <c r="C13" s="751" t="s">
        <v>384</v>
      </c>
      <c r="D13" s="752" t="s">
        <v>383</v>
      </c>
      <c r="E13" s="752">
        <v>10.130000000000001</v>
      </c>
      <c r="F13" s="1182" t="s">
        <v>150</v>
      </c>
      <c r="G13" s="752">
        <v>10.89</v>
      </c>
      <c r="H13" s="752">
        <v>9.3699999999999992</v>
      </c>
      <c r="I13" s="752" t="s">
        <v>122</v>
      </c>
      <c r="J13" s="753">
        <v>1.33</v>
      </c>
      <c r="K13" s="1178" t="str">
        <f t="shared" si="0"/>
        <v>Pass</v>
      </c>
      <c r="L13" s="1167">
        <f>IF(U13=0, "", '11b - Process Studies - Example'!AB$19)</f>
        <v>3.7046417925106838</v>
      </c>
      <c r="M13" s="1164">
        <f>IF(U13=0,"",'11b - Process Studies - Example'!Z$19)</f>
        <v>4.2907717312852069</v>
      </c>
      <c r="N13" s="1164">
        <f>IF(U13=0,"",'11b - Process Studies - Example'!Z$18)</f>
        <v>3.7046417925106838</v>
      </c>
      <c r="O13" s="1166">
        <f>IF(U13=0, "",'11b - Process Studies - Example'!Z$17)</f>
        <v>3.9977067618979456</v>
      </c>
      <c r="P13" s="1165">
        <f>IF(U13=0,"",'11b - Process Studies - Example'!Z$21)</f>
        <v>0</v>
      </c>
      <c r="Q13" s="1164">
        <f>'11b - Process Studies - Example'!$AB$18</f>
        <v>0</v>
      </c>
      <c r="R13" s="1164">
        <f>IF(U13=0,"",'11b - Process Studies - Example'!$V$18)</f>
        <v>10.185714285714287</v>
      </c>
      <c r="S13" s="1164">
        <f>'11b - Process Studies - Example'!$V$16</f>
        <v>10.25</v>
      </c>
      <c r="T13" s="1164">
        <f>'11b - Process Studies - Example'!$V$17</f>
        <v>10.039999999999999</v>
      </c>
      <c r="U13" s="1163">
        <f>'11b - Process Studies - Example'!$X$11</f>
        <v>21</v>
      </c>
      <c r="V13" s="2403"/>
      <c r="W13" s="2404"/>
      <c r="X13" s="2405"/>
      <c r="Y13" s="713">
        <f t="shared" si="1"/>
        <v>0</v>
      </c>
      <c r="AC13" s="714" t="str">
        <f t="shared" si="2"/>
        <v>Pass</v>
      </c>
      <c r="AD13" s="714" t="str">
        <f t="shared" si="2"/>
        <v>Pass</v>
      </c>
      <c r="AE13" s="714" t="str">
        <f t="shared" si="2"/>
        <v>Pass</v>
      </c>
      <c r="AF13" s="714" t="str">
        <f t="shared" si="2"/>
        <v>Pass</v>
      </c>
      <c r="AG13" s="714" t="str">
        <f t="shared" si="3"/>
        <v>Pass</v>
      </c>
      <c r="AH13" s="714" t="str">
        <f t="shared" si="3"/>
        <v>Pass</v>
      </c>
    </row>
    <row r="14" spans="2:34" s="1086" customFormat="1">
      <c r="B14" s="1150" t="s">
        <v>351</v>
      </c>
      <c r="C14" s="751" t="s">
        <v>385</v>
      </c>
      <c r="D14" s="754" t="s">
        <v>383</v>
      </c>
      <c r="E14" s="752">
        <v>66.930000000000007</v>
      </c>
      <c r="F14" s="1182" t="s">
        <v>150</v>
      </c>
      <c r="G14" s="752">
        <v>67.69</v>
      </c>
      <c r="H14" s="752">
        <v>66.17</v>
      </c>
      <c r="I14" s="752" t="s">
        <v>122</v>
      </c>
      <c r="J14" s="753">
        <v>1.33</v>
      </c>
      <c r="K14" s="1178" t="str">
        <f t="shared" si="0"/>
        <v>Pass</v>
      </c>
      <c r="L14" s="1167">
        <f>IF(U14=0, "", '11b - Process Studies - Example'!AP$19)</f>
        <v>1.4918047570633597</v>
      </c>
      <c r="M14" s="1164">
        <f>IF(U14=0,"",'11b - Process Studies - Example'!AN$19)</f>
        <v>1.4918047570633597</v>
      </c>
      <c r="N14" s="1164">
        <f>IF(U14=0,"",'11b - Process Studies - Example'!AN$18)</f>
        <v>1.5606572843124116</v>
      </c>
      <c r="O14" s="1166">
        <f>IF(U14=0, "",'11b - Process Studies - Example'!AN$17)</f>
        <v>1.5262310206878855</v>
      </c>
      <c r="P14" s="1165">
        <f>IF(U14=0,"",'11b - Process Studies - Example'!AN$21)</f>
        <v>5.2338072682032362</v>
      </c>
      <c r="Q14" s="1164">
        <f>'11b - Process Studies - Example'!$AP$18</f>
        <v>0</v>
      </c>
      <c r="R14" s="1164">
        <f>IF(U14=0,"",'11b - Process Studies - Example'!$AJ$18)</f>
        <v>66.912857142857149</v>
      </c>
      <c r="S14" s="1164">
        <f>'11b - Process Studies - Example'!$AJ$16</f>
        <v>67.23</v>
      </c>
      <c r="T14" s="1164">
        <f>'11b - Process Studies - Example'!$AJ$17</f>
        <v>66.599999999999994</v>
      </c>
      <c r="U14" s="1163">
        <f>'11b - Process Studies - Example'!$AL$11</f>
        <v>21</v>
      </c>
      <c r="V14" s="2403"/>
      <c r="W14" s="2404"/>
      <c r="X14" s="2405"/>
      <c r="Y14" s="713">
        <f t="shared" si="1"/>
        <v>0</v>
      </c>
      <c r="AC14" s="714" t="str">
        <f t="shared" si="2"/>
        <v>Pass</v>
      </c>
      <c r="AD14" s="714" t="str">
        <f t="shared" si="2"/>
        <v>Pass</v>
      </c>
      <c r="AE14" s="714" t="str">
        <f t="shared" si="2"/>
        <v>Pass</v>
      </c>
      <c r="AF14" s="714" t="str">
        <f t="shared" si="2"/>
        <v>Pass</v>
      </c>
      <c r="AG14" s="714" t="str">
        <f t="shared" si="3"/>
        <v>Fail</v>
      </c>
      <c r="AH14" s="714" t="str">
        <f t="shared" si="3"/>
        <v>Pass</v>
      </c>
    </row>
    <row r="15" spans="2:34" s="1086" customFormat="1" ht="63" customHeight="1">
      <c r="B15" s="1150" t="s">
        <v>352</v>
      </c>
      <c r="C15" s="751" t="s">
        <v>386</v>
      </c>
      <c r="D15" s="752" t="s">
        <v>383</v>
      </c>
      <c r="E15" s="752">
        <v>7.87</v>
      </c>
      <c r="F15" s="1182" t="s">
        <v>150</v>
      </c>
      <c r="G15" s="752">
        <v>8.1199999999999992</v>
      </c>
      <c r="H15" s="752">
        <v>7.62</v>
      </c>
      <c r="I15" s="752" t="s">
        <v>122</v>
      </c>
      <c r="J15" s="753">
        <v>1.33</v>
      </c>
      <c r="K15" s="1178" t="str">
        <f t="shared" si="0"/>
        <v>Fail</v>
      </c>
      <c r="L15" s="1167">
        <f>IF(U15=0, "", '11b - Process Studies - Example'!BD$19)</f>
        <v>0.96198696465898792</v>
      </c>
      <c r="M15" s="1164">
        <f>IF(U15=0,"",'11b - Process Studies - Example'!BB$19)</f>
        <v>0.96198696465898792</v>
      </c>
      <c r="N15" s="1164">
        <f>IF(U15=0,"",'11b - Process Studies - Example'!BB$18)</f>
        <v>1.0185744331683364</v>
      </c>
      <c r="O15" s="1166">
        <f>IF(U15=0, "",'11b - Process Studies - Example'!BB$17)</f>
        <v>0.99028069891366222</v>
      </c>
      <c r="P15" s="1169">
        <f>IF(U15=0,"",'11b - Process Studies - Example'!BB$21)</f>
        <v>3073.6949474153807</v>
      </c>
      <c r="Q15" s="1164">
        <f>'11b - Process Studies - Example'!$BD$18</f>
        <v>0</v>
      </c>
      <c r="R15" s="1164">
        <f>IF(U15=0,"",'11b - Process Studies - Example'!$AX$18)</f>
        <v>7.862857142857143</v>
      </c>
      <c r="S15" s="1164">
        <f>'11b - Process Studies - Example'!$AX$16</f>
        <v>8.0399999999999991</v>
      </c>
      <c r="T15" s="1164">
        <f>'11b - Process Studies - Example'!$AX$17</f>
        <v>7.72</v>
      </c>
      <c r="U15" s="1163">
        <f>'11b - Process Studies - Example'!$AZ$11</f>
        <v>21</v>
      </c>
      <c r="V15" s="3071" t="s">
        <v>387</v>
      </c>
      <c r="W15" s="3072"/>
      <c r="X15" s="3073"/>
      <c r="Y15" s="713">
        <f t="shared" si="1"/>
        <v>0</v>
      </c>
      <c r="AC15" s="714" t="str">
        <f t="shared" si="2"/>
        <v>Fail</v>
      </c>
      <c r="AD15" s="714" t="str">
        <f t="shared" si="2"/>
        <v>Fail</v>
      </c>
      <c r="AE15" s="714" t="str">
        <f t="shared" si="2"/>
        <v>Fail</v>
      </c>
      <c r="AF15" s="714" t="str">
        <f t="shared" si="2"/>
        <v>Fail</v>
      </c>
      <c r="AG15" s="714" t="str">
        <f t="shared" si="3"/>
        <v>Fail</v>
      </c>
      <c r="AH15" s="714" t="str">
        <f t="shared" si="3"/>
        <v>Pass</v>
      </c>
    </row>
    <row r="16" spans="2:34" s="1086" customFormat="1">
      <c r="B16" s="1150" t="s">
        <v>353</v>
      </c>
      <c r="C16" s="1187"/>
      <c r="D16" s="1149"/>
      <c r="E16" s="1148"/>
      <c r="F16" s="1182"/>
      <c r="G16" s="1148"/>
      <c r="H16" s="1148"/>
      <c r="I16" s="1168"/>
      <c r="J16" s="1170"/>
      <c r="K16" s="1178" t="str">
        <f t="shared" si="0"/>
        <v/>
      </c>
      <c r="L16" s="1167" t="str">
        <f>IF(U16=0, "", '11b - Process Studies - Form'!BR$19)</f>
        <v/>
      </c>
      <c r="M16" s="1164" t="str">
        <f>IF(U16=0,"",'11b - Process Studies - Form'!BP$19)</f>
        <v/>
      </c>
      <c r="N16" s="1164" t="str">
        <f>IF(U16=0,"",'11b - Process Studies - Form'!BP$18)</f>
        <v/>
      </c>
      <c r="O16" s="1166" t="str">
        <f>IF(U16=0, "",'11b - Process Studies - Form'!BP$17)</f>
        <v/>
      </c>
      <c r="P16" s="1165" t="str">
        <f>IF(U16=0,"",'11b - Process Studies - Form'!BP$21)</f>
        <v/>
      </c>
      <c r="Q16" s="1164">
        <f>'11b - Process Studies - Form'!$BR$18</f>
        <v>0</v>
      </c>
      <c r="R16" s="1164" t="str">
        <f>IF(U16=0,"",'11b - Process Studies - Form'!$BL$18)</f>
        <v/>
      </c>
      <c r="S16" s="1164">
        <f>'11b - Process Studies - Form'!$BL$16</f>
        <v>0</v>
      </c>
      <c r="T16" s="1164">
        <f>'11b - Process Studies - Form'!$BL$17</f>
        <v>0</v>
      </c>
      <c r="U16" s="1163">
        <f>'11b - Process Studies - Form'!$BN$11</f>
        <v>0</v>
      </c>
      <c r="V16" s="2403"/>
      <c r="W16" s="2404"/>
      <c r="X16" s="2405"/>
      <c r="Y16" s="713" t="str">
        <f t="shared" si="1"/>
        <v>No Criteria</v>
      </c>
      <c r="AC16" s="714" t="str">
        <f t="shared" si="2"/>
        <v>Fail</v>
      </c>
      <c r="AD16" s="714" t="str">
        <f t="shared" si="2"/>
        <v>Fail</v>
      </c>
      <c r="AE16" s="714" t="str">
        <f t="shared" si="2"/>
        <v>Fail</v>
      </c>
      <c r="AF16" s="714" t="str">
        <f t="shared" si="2"/>
        <v>Fail</v>
      </c>
      <c r="AG16" s="714" t="str">
        <f t="shared" si="3"/>
        <v>Fail</v>
      </c>
      <c r="AH16" s="714" t="str">
        <f t="shared" si="3"/>
        <v>Fail</v>
      </c>
    </row>
    <row r="17" spans="2:34" s="1086" customFormat="1">
      <c r="B17" s="1150" t="s">
        <v>354</v>
      </c>
      <c r="C17" s="1187"/>
      <c r="D17" s="1149"/>
      <c r="E17" s="1148"/>
      <c r="F17" s="1182"/>
      <c r="G17" s="1148"/>
      <c r="H17" s="1148"/>
      <c r="I17" s="1168"/>
      <c r="J17" s="1170"/>
      <c r="K17" s="1178" t="str">
        <f t="shared" si="0"/>
        <v/>
      </c>
      <c r="L17" s="1167" t="str">
        <f>IF(U17=0, "", '11b - Process Studies - Form'!CF$19)</f>
        <v/>
      </c>
      <c r="M17" s="1164" t="str">
        <f>IF(U17=0,"",'11b - Process Studies - Form'!CD$19)</f>
        <v/>
      </c>
      <c r="N17" s="1164" t="str">
        <f>IF(U17=0,"",'11b - Process Studies - Form'!CD$18)</f>
        <v/>
      </c>
      <c r="O17" s="1166" t="str">
        <f>IF(U17=0, "",'11b - Process Studies - Form'!CD$17)</f>
        <v/>
      </c>
      <c r="P17" s="1165" t="str">
        <f>IF(U17=0,"",'11b - Process Studies - Form'!CD$21)</f>
        <v/>
      </c>
      <c r="Q17" s="1164">
        <f>'11b - Process Studies - Form'!$CF$18</f>
        <v>0</v>
      </c>
      <c r="R17" s="1164" t="str">
        <f>IF(U17=0,"",'11b - Process Studies - Form'!$BZ$18)</f>
        <v/>
      </c>
      <c r="S17" s="1164">
        <f>'11b - Process Studies - Form'!$BZ$16</f>
        <v>0</v>
      </c>
      <c r="T17" s="1164">
        <f>'11b - Process Studies - Form'!$BZ$17</f>
        <v>0</v>
      </c>
      <c r="U17" s="1163">
        <f>'11b - Process Studies - Form'!$CB$11</f>
        <v>0</v>
      </c>
      <c r="V17" s="2403"/>
      <c r="W17" s="2404"/>
      <c r="X17" s="2405"/>
      <c r="Y17" s="713" t="str">
        <f t="shared" si="1"/>
        <v>No Criteria</v>
      </c>
      <c r="AC17" s="714" t="str">
        <f t="shared" si="2"/>
        <v>Fail</v>
      </c>
      <c r="AD17" s="714" t="str">
        <f t="shared" si="2"/>
        <v>Fail</v>
      </c>
      <c r="AE17" s="714" t="str">
        <f t="shared" si="2"/>
        <v>Fail</v>
      </c>
      <c r="AF17" s="714" t="str">
        <f t="shared" si="2"/>
        <v>Fail</v>
      </c>
      <c r="AG17" s="714" t="str">
        <f t="shared" si="3"/>
        <v>Fail</v>
      </c>
      <c r="AH17" s="714" t="str">
        <f t="shared" si="3"/>
        <v>Fail</v>
      </c>
    </row>
    <row r="18" spans="2:34" s="1086" customFormat="1">
      <c r="B18" s="1150" t="s">
        <v>355</v>
      </c>
      <c r="C18" s="1187"/>
      <c r="D18" s="1149"/>
      <c r="E18" s="1148"/>
      <c r="F18" s="1182"/>
      <c r="G18" s="1148"/>
      <c r="H18" s="1148"/>
      <c r="I18" s="1168"/>
      <c r="J18" s="1170"/>
      <c r="K18" s="1178" t="str">
        <f t="shared" si="0"/>
        <v/>
      </c>
      <c r="L18" s="1167" t="str">
        <f>IF(U18=0, "", '11b - Process Studies - Form'!CT$19)</f>
        <v/>
      </c>
      <c r="M18" s="1164" t="str">
        <f>IF(U18=0,"",'11b - Process Studies - Form'!CR$19)</f>
        <v/>
      </c>
      <c r="N18" s="1164" t="str">
        <f>IF(U18=0,"",'11b - Process Studies - Form'!CR$18)</f>
        <v/>
      </c>
      <c r="O18" s="1166" t="str">
        <f>IF(U18=0, "",'11b - Process Studies - Form'!CR$17)</f>
        <v/>
      </c>
      <c r="P18" s="1165" t="str">
        <f>IF(U18=0,"",'11b - Process Studies - Form'!CR$21)</f>
        <v/>
      </c>
      <c r="Q18" s="1164">
        <f>'11b - Process Studies - Form'!$CT$18</f>
        <v>0</v>
      </c>
      <c r="R18" s="1164" t="str">
        <f>IF(U18=0,"",'11b - Process Studies - Form'!$CN$18)</f>
        <v/>
      </c>
      <c r="S18" s="1164">
        <f>'11b - Process Studies - Form'!$CN$16</f>
        <v>0</v>
      </c>
      <c r="T18" s="1164">
        <f>'11b - Process Studies - Form'!$CN$17</f>
        <v>0</v>
      </c>
      <c r="U18" s="1163">
        <f>'11b - Process Studies - Form'!$CP$11</f>
        <v>0</v>
      </c>
      <c r="V18" s="2403"/>
      <c r="W18" s="2404"/>
      <c r="X18" s="2405"/>
      <c r="Y18" s="713" t="str">
        <f t="shared" si="1"/>
        <v>No Criteria</v>
      </c>
      <c r="AC18" s="714" t="str">
        <f t="shared" si="2"/>
        <v>Fail</v>
      </c>
      <c r="AD18" s="714" t="str">
        <f t="shared" si="2"/>
        <v>Fail</v>
      </c>
      <c r="AE18" s="714" t="str">
        <f t="shared" si="2"/>
        <v>Fail</v>
      </c>
      <c r="AF18" s="714" t="str">
        <f t="shared" si="2"/>
        <v>Fail</v>
      </c>
      <c r="AG18" s="714" t="str">
        <f t="shared" si="3"/>
        <v>Fail</v>
      </c>
      <c r="AH18" s="714" t="str">
        <f t="shared" si="3"/>
        <v>Fail</v>
      </c>
    </row>
    <row r="19" spans="2:34" s="1086" customFormat="1">
      <c r="B19" s="1150" t="s">
        <v>356</v>
      </c>
      <c r="C19" s="1187"/>
      <c r="D19" s="1149"/>
      <c r="E19" s="1148"/>
      <c r="F19" s="1182"/>
      <c r="G19" s="1148"/>
      <c r="H19" s="1148"/>
      <c r="I19" s="1168"/>
      <c r="J19" s="1170"/>
      <c r="K19" s="1178" t="str">
        <f t="shared" si="0"/>
        <v/>
      </c>
      <c r="L19" s="1167" t="str">
        <f>IF(U19=0, "", '11b - Process Studies - Form'!DH$19)</f>
        <v/>
      </c>
      <c r="M19" s="1164" t="str">
        <f>IF(U19=0,"",'11b - Process Studies - Form'!DF$19)</f>
        <v/>
      </c>
      <c r="N19" s="1164" t="str">
        <f>IF(U19=0,"",'11b - Process Studies - Form'!DF$18)</f>
        <v/>
      </c>
      <c r="O19" s="1166" t="str">
        <f>IF(U19=0, "",'11b - Process Studies - Form'!DF$17)</f>
        <v/>
      </c>
      <c r="P19" s="1165" t="str">
        <f>IF(U19=0,"",'11b - Process Studies - Form'!DF$21)</f>
        <v/>
      </c>
      <c r="Q19" s="1164">
        <f>'11b - Process Studies - Form'!$DH$18</f>
        <v>0</v>
      </c>
      <c r="R19" s="1164" t="str">
        <f>IF(U19=0,"",'11b - Process Studies - Form'!$DB$18)</f>
        <v/>
      </c>
      <c r="S19" s="1164">
        <f>'11b - Process Studies - Form'!$DB$16</f>
        <v>0</v>
      </c>
      <c r="T19" s="1164">
        <f>'11b - Process Studies - Form'!$DB$17</f>
        <v>0</v>
      </c>
      <c r="U19" s="1163">
        <f>'11b - Process Studies - Form'!$DD$11</f>
        <v>0</v>
      </c>
      <c r="V19" s="2403"/>
      <c r="W19" s="2404"/>
      <c r="X19" s="2405"/>
      <c r="Y19" s="713" t="str">
        <f t="shared" si="1"/>
        <v>No Criteria</v>
      </c>
      <c r="AC19" s="714" t="str">
        <f t="shared" si="2"/>
        <v>Fail</v>
      </c>
      <c r="AD19" s="714" t="str">
        <f t="shared" si="2"/>
        <v>Fail</v>
      </c>
      <c r="AE19" s="714" t="str">
        <f t="shared" si="2"/>
        <v>Fail</v>
      </c>
      <c r="AF19" s="714" t="str">
        <f t="shared" si="2"/>
        <v>Fail</v>
      </c>
      <c r="AG19" s="714" t="str">
        <f t="shared" si="3"/>
        <v>Fail</v>
      </c>
      <c r="AH19" s="714" t="str">
        <f t="shared" si="3"/>
        <v>Fail</v>
      </c>
    </row>
    <row r="20" spans="2:34" s="1086" customFormat="1">
      <c r="B20" s="1150" t="s">
        <v>357</v>
      </c>
      <c r="C20" s="1187"/>
      <c r="D20" s="1149"/>
      <c r="E20" s="1148"/>
      <c r="F20" s="1182"/>
      <c r="G20" s="1148"/>
      <c r="H20" s="1148"/>
      <c r="I20" s="1168"/>
      <c r="J20" s="1170"/>
      <c r="K20" s="1178" t="str">
        <f t="shared" si="0"/>
        <v/>
      </c>
      <c r="L20" s="1167" t="str">
        <f>IF(U20=0, "", '11b - Process Studies - Form'!DV$19)</f>
        <v/>
      </c>
      <c r="M20" s="1164" t="str">
        <f>IF(U20=0,"",'11b - Process Studies - Form'!DT$19)</f>
        <v/>
      </c>
      <c r="N20" s="1164" t="str">
        <f>IF(U20=0,"",'11b - Process Studies - Form'!DT$18)</f>
        <v/>
      </c>
      <c r="O20" s="1166" t="str">
        <f>IF(U20=0, "",'11b - Process Studies - Form'!DT$17)</f>
        <v/>
      </c>
      <c r="P20" s="1165" t="str">
        <f>IF(U20=0,"",'11b - Process Studies - Form'!DT$21)</f>
        <v/>
      </c>
      <c r="Q20" s="1164">
        <f>'11b - Process Studies - Form'!$DV$18</f>
        <v>0</v>
      </c>
      <c r="R20" s="1164" t="str">
        <f>IF(U20=0,"",'11b - Process Studies - Form'!$DP$18)</f>
        <v/>
      </c>
      <c r="S20" s="1164">
        <f>'11b - Process Studies - Form'!$DP$16</f>
        <v>0</v>
      </c>
      <c r="T20" s="1140">
        <f>'11b - Process Studies - Form'!$DP$17</f>
        <v>0</v>
      </c>
      <c r="U20" s="1163">
        <f>'11b - Process Studies - Form'!$DR$11</f>
        <v>0</v>
      </c>
      <c r="V20" s="2403"/>
      <c r="W20" s="2404"/>
      <c r="X20" s="2405"/>
      <c r="Y20" s="713" t="str">
        <f t="shared" si="1"/>
        <v>No Criteria</v>
      </c>
      <c r="AC20" s="714" t="str">
        <f t="shared" si="2"/>
        <v>Fail</v>
      </c>
      <c r="AD20" s="714" t="str">
        <f t="shared" si="2"/>
        <v>Fail</v>
      </c>
      <c r="AE20" s="714" t="str">
        <f t="shared" si="2"/>
        <v>Fail</v>
      </c>
      <c r="AF20" s="714" t="str">
        <f t="shared" si="2"/>
        <v>Fail</v>
      </c>
      <c r="AG20" s="714" t="str">
        <f t="shared" si="3"/>
        <v>Fail</v>
      </c>
      <c r="AH20" s="714" t="str">
        <f t="shared" si="3"/>
        <v>Fail</v>
      </c>
    </row>
    <row r="21" spans="2:34" s="1086" customFormat="1">
      <c r="B21" s="1150" t="s">
        <v>358</v>
      </c>
      <c r="C21" s="1187"/>
      <c r="D21" s="1149"/>
      <c r="E21" s="1148"/>
      <c r="F21" s="1182"/>
      <c r="G21" s="1148"/>
      <c r="H21" s="1148"/>
      <c r="I21" s="1168"/>
      <c r="J21" s="1170"/>
      <c r="K21" s="1178" t="str">
        <f t="shared" si="0"/>
        <v/>
      </c>
      <c r="L21" s="1167" t="str">
        <f>IF(U21=0, "", '11b - Process Studies - Form'!EJ$19)</f>
        <v/>
      </c>
      <c r="M21" s="1164" t="str">
        <f>IF(U21=0,"",'11b - Process Studies - Form'!EH$19)</f>
        <v/>
      </c>
      <c r="N21" s="1164" t="str">
        <f>IF(U21=0,"",'11b - Process Studies - Form'!EH$18)</f>
        <v/>
      </c>
      <c r="O21" s="1166" t="str">
        <f>IF(U21=0, "",'11b - Process Studies - Form'!EH$17)</f>
        <v/>
      </c>
      <c r="P21" s="1165" t="str">
        <f>IF(U21=0,"",'11b - Process Studies - Form'!EH$21)</f>
        <v/>
      </c>
      <c r="Q21" s="1164">
        <f>'11b - Process Studies - Form'!$EJ$18</f>
        <v>0</v>
      </c>
      <c r="R21" s="1164" t="str">
        <f>IF(U21=0,"",'11b - Process Studies - Form'!$ED$18)</f>
        <v/>
      </c>
      <c r="S21" s="1164">
        <f>'11b - Process Studies - Form'!$ED$16</f>
        <v>0</v>
      </c>
      <c r="T21" s="1164">
        <f>'11b - Process Studies - Form'!$ED$17</f>
        <v>0</v>
      </c>
      <c r="U21" s="1163">
        <f>'11b - Process Studies - Form'!$EF$11</f>
        <v>0</v>
      </c>
      <c r="V21" s="2403"/>
      <c r="W21" s="2404"/>
      <c r="X21" s="2405"/>
      <c r="Y21" s="713" t="str">
        <f t="shared" si="1"/>
        <v>No Criteria</v>
      </c>
      <c r="AC21" s="714" t="str">
        <f t="shared" si="2"/>
        <v>Fail</v>
      </c>
      <c r="AD21" s="714" t="str">
        <f t="shared" si="2"/>
        <v>Fail</v>
      </c>
      <c r="AE21" s="714" t="str">
        <f t="shared" si="2"/>
        <v>Fail</v>
      </c>
      <c r="AF21" s="714" t="str">
        <f t="shared" si="2"/>
        <v>Fail</v>
      </c>
      <c r="AG21" s="714" t="str">
        <f t="shared" si="3"/>
        <v>Fail</v>
      </c>
      <c r="AH21" s="714" t="str">
        <f t="shared" si="3"/>
        <v>Fail</v>
      </c>
    </row>
    <row r="22" spans="2:34" s="1086" customFormat="1">
      <c r="B22" s="1150" t="s">
        <v>359</v>
      </c>
      <c r="C22" s="1187"/>
      <c r="D22" s="1149"/>
      <c r="E22" s="1148"/>
      <c r="F22" s="1182"/>
      <c r="G22" s="1148"/>
      <c r="H22" s="1148"/>
      <c r="I22" s="1168"/>
      <c r="J22" s="1170"/>
      <c r="K22" s="1178" t="str">
        <f t="shared" si="0"/>
        <v/>
      </c>
      <c r="L22" s="1167" t="str">
        <f>IF(U22=0, "", '11b - Process Studies - Form'!EX$19)</f>
        <v/>
      </c>
      <c r="M22" s="1164" t="str">
        <f>IF(U22=0,"",'11b - Process Studies - Form'!EV$19)</f>
        <v/>
      </c>
      <c r="N22" s="1164" t="str">
        <f>IF(U22=0,"",'11b - Process Studies - Form'!EV$18)</f>
        <v/>
      </c>
      <c r="O22" s="1166" t="str">
        <f>IF(U22=0, "",'11b - Process Studies - Form'!EV$17)</f>
        <v/>
      </c>
      <c r="P22" s="1165" t="str">
        <f>IF(U22=0,"",'11b - Process Studies - Form'!EV$21)</f>
        <v/>
      </c>
      <c r="Q22" s="1164">
        <f>'11b - Process Studies - Form'!$EX$18</f>
        <v>0</v>
      </c>
      <c r="R22" s="1164" t="str">
        <f>IF(U22=0,"",'11b - Process Studies - Form'!$ER$18)</f>
        <v/>
      </c>
      <c r="S22" s="1164">
        <f>'11b - Process Studies - Form'!$ER$16</f>
        <v>0</v>
      </c>
      <c r="T22" s="1164">
        <f>'11b - Process Studies - Form'!$ER$17</f>
        <v>0</v>
      </c>
      <c r="U22" s="1163">
        <f>'11b - Process Studies - Form'!$ET$11</f>
        <v>0</v>
      </c>
      <c r="V22" s="2403"/>
      <c r="W22" s="2404"/>
      <c r="X22" s="2405"/>
      <c r="Y22" s="713" t="str">
        <f t="shared" si="1"/>
        <v>No Criteria</v>
      </c>
      <c r="AC22" s="714" t="str">
        <f t="shared" si="2"/>
        <v>Fail</v>
      </c>
      <c r="AD22" s="714" t="str">
        <f t="shared" si="2"/>
        <v>Fail</v>
      </c>
      <c r="AE22" s="714" t="str">
        <f t="shared" si="2"/>
        <v>Fail</v>
      </c>
      <c r="AF22" s="714" t="str">
        <f t="shared" si="2"/>
        <v>Fail</v>
      </c>
      <c r="AG22" s="714" t="str">
        <f t="shared" si="3"/>
        <v>Fail</v>
      </c>
      <c r="AH22" s="714" t="str">
        <f t="shared" si="3"/>
        <v>Fail</v>
      </c>
    </row>
    <row r="23" spans="2:34" s="1086" customFormat="1">
      <c r="B23" s="1150" t="s">
        <v>360</v>
      </c>
      <c r="C23" s="1187"/>
      <c r="D23" s="1149"/>
      <c r="E23" s="1148"/>
      <c r="F23" s="1182"/>
      <c r="G23" s="1148"/>
      <c r="H23" s="1148"/>
      <c r="I23" s="1168"/>
      <c r="J23" s="1170"/>
      <c r="K23" s="1178" t="str">
        <f t="shared" si="0"/>
        <v/>
      </c>
      <c r="L23" s="1167" t="str">
        <f>IF(U23=0, "", '11b - Process Studies - Form'!FL$19)</f>
        <v/>
      </c>
      <c r="M23" s="1164" t="str">
        <f>IF(U23=0,"",'11b - Process Studies - Form'!FJ$19)</f>
        <v/>
      </c>
      <c r="N23" s="1164" t="str">
        <f>IF(U23=0,"",'11b - Process Studies - Form'!FJ$18)</f>
        <v/>
      </c>
      <c r="O23" s="1166" t="str">
        <f>IF(U23=0, "",'11b - Process Studies - Form'!FJ$17)</f>
        <v/>
      </c>
      <c r="P23" s="1165" t="str">
        <f>IF(U23=0,"",'11b - Process Studies - Form'!FJ$21)</f>
        <v/>
      </c>
      <c r="Q23" s="1164">
        <f>'11b - Process Studies - Form'!$FL$18</f>
        <v>0</v>
      </c>
      <c r="R23" s="1164" t="str">
        <f>IF(U23=0,"",'11b - Process Studies - Form'!$FF$18)</f>
        <v/>
      </c>
      <c r="S23" s="1164">
        <f>'11b - Process Studies - Form'!$FF$16</f>
        <v>0</v>
      </c>
      <c r="T23" s="1164">
        <f>'11b - Process Studies - Form'!$FF$17</f>
        <v>0</v>
      </c>
      <c r="U23" s="1163">
        <f>'11b - Process Studies - Form'!$FH$11</f>
        <v>0</v>
      </c>
      <c r="V23" s="2403"/>
      <c r="W23" s="2404"/>
      <c r="X23" s="2405"/>
      <c r="Y23" s="713" t="str">
        <f t="shared" si="1"/>
        <v>No Criteria</v>
      </c>
      <c r="AC23" s="714" t="str">
        <f t="shared" si="2"/>
        <v>Fail</v>
      </c>
      <c r="AD23" s="714" t="str">
        <f t="shared" si="2"/>
        <v>Fail</v>
      </c>
      <c r="AE23" s="714" t="str">
        <f t="shared" si="2"/>
        <v>Fail</v>
      </c>
      <c r="AF23" s="714" t="str">
        <f t="shared" si="2"/>
        <v>Fail</v>
      </c>
      <c r="AG23" s="714" t="str">
        <f t="shared" si="3"/>
        <v>Fail</v>
      </c>
      <c r="AH23" s="714" t="str">
        <f t="shared" si="3"/>
        <v>Fail</v>
      </c>
    </row>
    <row r="24" spans="2:34" s="1086" customFormat="1">
      <c r="B24" s="1150" t="s">
        <v>361</v>
      </c>
      <c r="C24" s="1187"/>
      <c r="D24" s="1149"/>
      <c r="E24" s="1148"/>
      <c r="F24" s="1182"/>
      <c r="G24" s="1148"/>
      <c r="H24" s="1148"/>
      <c r="I24" s="1168"/>
      <c r="J24" s="1170"/>
      <c r="K24" s="1178" t="str">
        <f t="shared" si="0"/>
        <v/>
      </c>
      <c r="L24" s="1167" t="str">
        <f>IF(U24=0, "", '11b - Process Studies - Form'!FZ$19)</f>
        <v/>
      </c>
      <c r="M24" s="1164" t="str">
        <f>IF(U24=0,"",'11b - Process Studies - Form'!FX$19)</f>
        <v/>
      </c>
      <c r="N24" s="1164" t="str">
        <f>IF(U24=0,"",'11b - Process Studies - Form'!FX$18)</f>
        <v/>
      </c>
      <c r="O24" s="1166" t="str">
        <f>IF(U24=0, "",'11b - Process Studies - Form'!FX$17)</f>
        <v/>
      </c>
      <c r="P24" s="1165" t="str">
        <f>IF(U24=0,"",'11b - Process Studies - Form'!FX$21)</f>
        <v/>
      </c>
      <c r="Q24" s="1164">
        <f>'11b - Process Studies - Form'!$FZ$18</f>
        <v>0</v>
      </c>
      <c r="R24" s="1164" t="str">
        <f>IF(U24=0,"",'11b - Process Studies - Form'!$FT$18)</f>
        <v/>
      </c>
      <c r="S24" s="1164">
        <f>'11b - Process Studies - Form'!$FT$16</f>
        <v>0</v>
      </c>
      <c r="T24" s="1164">
        <f>'11b - Process Studies - Form'!$FT$17</f>
        <v>0</v>
      </c>
      <c r="U24" s="1163">
        <f>'11b - Process Studies - Form'!$FV$11</f>
        <v>0</v>
      </c>
      <c r="V24" s="2403"/>
      <c r="W24" s="2404"/>
      <c r="X24" s="2405"/>
      <c r="Y24" s="713" t="str">
        <f t="shared" si="1"/>
        <v>No Criteria</v>
      </c>
      <c r="AC24" s="714" t="str">
        <f t="shared" si="2"/>
        <v>Fail</v>
      </c>
      <c r="AD24" s="714" t="str">
        <f t="shared" si="2"/>
        <v>Fail</v>
      </c>
      <c r="AE24" s="714" t="str">
        <f t="shared" si="2"/>
        <v>Fail</v>
      </c>
      <c r="AF24" s="714" t="str">
        <f t="shared" si="2"/>
        <v>Fail</v>
      </c>
      <c r="AG24" s="714" t="str">
        <f t="shared" si="3"/>
        <v>Fail</v>
      </c>
      <c r="AH24" s="714" t="str">
        <f t="shared" si="3"/>
        <v>Fail</v>
      </c>
    </row>
    <row r="25" spans="2:34" s="1086" customFormat="1">
      <c r="B25" s="1150" t="s">
        <v>362</v>
      </c>
      <c r="C25" s="1187"/>
      <c r="D25" s="1149"/>
      <c r="E25" s="1148"/>
      <c r="F25" s="1182"/>
      <c r="G25" s="1148"/>
      <c r="H25" s="1148"/>
      <c r="I25" s="1168"/>
      <c r="J25" s="1170"/>
      <c r="K25" s="1178" t="str">
        <f t="shared" si="0"/>
        <v/>
      </c>
      <c r="L25" s="1167" t="str">
        <f>IF(U25=0, "", '11b - Process Studies - Form'!GN$19)</f>
        <v/>
      </c>
      <c r="M25" s="1164" t="str">
        <f>IF(U25=0,"",'11b - Process Studies - Form'!GL$19)</f>
        <v/>
      </c>
      <c r="N25" s="1164" t="str">
        <f>IF(U25=0,"",'11b - Process Studies - Form'!GL$18)</f>
        <v/>
      </c>
      <c r="O25" s="1166" t="str">
        <f>IF(U25=0, "",'11b - Process Studies - Form'!GL$17)</f>
        <v/>
      </c>
      <c r="P25" s="1165" t="str">
        <f>IF(U25=0,"",'11b - Process Studies - Form'!GL$21)</f>
        <v/>
      </c>
      <c r="Q25" s="1164">
        <f>'11b - Process Studies - Form'!$GN$18</f>
        <v>0</v>
      </c>
      <c r="R25" s="1164" t="str">
        <f>IF(U25=0,"",'11b - Process Studies - Form'!$GH$18)</f>
        <v/>
      </c>
      <c r="S25" s="1164">
        <f>'11b - Process Studies - Form'!$GH$16</f>
        <v>0</v>
      </c>
      <c r="T25" s="1164">
        <f>'11b - Process Studies - Form'!$GH$17</f>
        <v>0</v>
      </c>
      <c r="U25" s="1163">
        <f>'11b - Process Studies - Form'!$GJ$11</f>
        <v>0</v>
      </c>
      <c r="V25" s="2403"/>
      <c r="W25" s="2404"/>
      <c r="X25" s="2405"/>
      <c r="Y25" s="713" t="str">
        <f t="shared" si="1"/>
        <v>No Criteria</v>
      </c>
      <c r="AC25" s="714" t="str">
        <f t="shared" si="2"/>
        <v>Fail</v>
      </c>
      <c r="AD25" s="714" t="str">
        <f t="shared" si="2"/>
        <v>Fail</v>
      </c>
      <c r="AE25" s="714" t="str">
        <f t="shared" si="2"/>
        <v>Fail</v>
      </c>
      <c r="AF25" s="714" t="str">
        <f t="shared" si="2"/>
        <v>Fail</v>
      </c>
      <c r="AG25" s="714" t="str">
        <f t="shared" si="3"/>
        <v>Fail</v>
      </c>
      <c r="AH25" s="714" t="str">
        <f t="shared" si="3"/>
        <v>Fail</v>
      </c>
    </row>
    <row r="26" spans="2:34" s="1086" customFormat="1">
      <c r="B26" s="1150" t="s">
        <v>363</v>
      </c>
      <c r="C26" s="1187"/>
      <c r="D26" s="1149"/>
      <c r="E26" s="1148"/>
      <c r="F26" s="1182"/>
      <c r="G26" s="1148"/>
      <c r="H26" s="1148"/>
      <c r="I26" s="1168"/>
      <c r="J26" s="1170"/>
      <c r="K26" s="1178" t="str">
        <f t="shared" si="0"/>
        <v/>
      </c>
      <c r="L26" s="1167" t="str">
        <f>IF(U26=0, "", '11b - Process Studies - Form'!HB$19)</f>
        <v/>
      </c>
      <c r="M26" s="1164" t="str">
        <f>IF(U26=0,"",'11b - Process Studies - Form'!GZ$19)</f>
        <v/>
      </c>
      <c r="N26" s="1164" t="str">
        <f>IF(U26=0,"",'11b - Process Studies - Form'!GZ$18)</f>
        <v/>
      </c>
      <c r="O26" s="1166" t="str">
        <f>IF(U26=0, "",'11b - Process Studies - Form'!GZ$17)</f>
        <v/>
      </c>
      <c r="P26" s="1165" t="str">
        <f>IF(U26=0,"",'11b - Process Studies - Form'!GZ$21)</f>
        <v/>
      </c>
      <c r="Q26" s="1164">
        <f>'11b - Process Studies - Form'!$HB$18</f>
        <v>0</v>
      </c>
      <c r="R26" s="1164" t="str">
        <f>IF(U26=0,"",'11b - Process Studies - Form'!$GV$18)</f>
        <v/>
      </c>
      <c r="S26" s="1164">
        <f>'11b - Process Studies - Form'!$GV$16</f>
        <v>0</v>
      </c>
      <c r="T26" s="1164">
        <f>'11b - Process Studies - Form'!$GV$17</f>
        <v>0</v>
      </c>
      <c r="U26" s="1163">
        <f>'11b - Process Studies - Form'!$GX$11</f>
        <v>0</v>
      </c>
      <c r="V26" s="2403"/>
      <c r="W26" s="2404"/>
      <c r="X26" s="2405"/>
      <c r="Y26" s="713" t="str">
        <f t="shared" si="1"/>
        <v>No Criteria</v>
      </c>
      <c r="AC26" s="714" t="str">
        <f t="shared" si="2"/>
        <v>Fail</v>
      </c>
      <c r="AD26" s="714" t="str">
        <f t="shared" si="2"/>
        <v>Fail</v>
      </c>
      <c r="AE26" s="714" t="str">
        <f t="shared" si="2"/>
        <v>Fail</v>
      </c>
      <c r="AF26" s="714" t="str">
        <f t="shared" si="2"/>
        <v>Fail</v>
      </c>
      <c r="AG26" s="714" t="str">
        <f t="shared" si="3"/>
        <v>Fail</v>
      </c>
      <c r="AH26" s="714" t="str">
        <f t="shared" si="3"/>
        <v>Fail</v>
      </c>
    </row>
    <row r="27" spans="2:34" s="1086" customFormat="1">
      <c r="B27" s="1150" t="s">
        <v>364</v>
      </c>
      <c r="C27" s="1187"/>
      <c r="D27" s="1149"/>
      <c r="E27" s="1148"/>
      <c r="F27" s="1182"/>
      <c r="G27" s="1148"/>
      <c r="H27" s="1148"/>
      <c r="I27" s="1168"/>
      <c r="J27" s="1170"/>
      <c r="K27" s="1178" t="str">
        <f t="shared" si="0"/>
        <v/>
      </c>
      <c r="L27" s="1167" t="str">
        <f>IF(U27=0, "", '11b - Process Studies - Form'!HP$19)</f>
        <v/>
      </c>
      <c r="M27" s="1164" t="str">
        <f>IF(U27=0,"",'11b - Process Studies - Form'!HN$19)</f>
        <v/>
      </c>
      <c r="N27" s="1164" t="str">
        <f>IF(U27=0,"",'11b - Process Studies - Form'!HN$18)</f>
        <v/>
      </c>
      <c r="O27" s="1166" t="str">
        <f>IF(U27=0, "",'11b - Process Studies - Form'!HN$17)</f>
        <v/>
      </c>
      <c r="P27" s="1165" t="str">
        <f>IF(U27=0,"",'11b - Process Studies - Form'!HN$21)</f>
        <v/>
      </c>
      <c r="Q27" s="1164">
        <f>'11b - Process Studies - Form'!$HP$18</f>
        <v>0</v>
      </c>
      <c r="R27" s="1164" t="str">
        <f>IF(U27=0,"",'11b - Process Studies - Form'!$HJ$18)</f>
        <v/>
      </c>
      <c r="S27" s="1164">
        <f>'11b - Process Studies - Form'!$HJ$16</f>
        <v>0</v>
      </c>
      <c r="T27" s="1164">
        <f>'11b - Process Studies - Form'!$HJ$17</f>
        <v>0</v>
      </c>
      <c r="U27" s="1163">
        <f>'11b - Process Studies - Form'!$HL$11</f>
        <v>0</v>
      </c>
      <c r="V27" s="2403"/>
      <c r="W27" s="2404"/>
      <c r="X27" s="2405"/>
      <c r="Y27" s="713" t="str">
        <f t="shared" si="1"/>
        <v>No Criteria</v>
      </c>
      <c r="AC27" s="714" t="str">
        <f t="shared" si="2"/>
        <v>Fail</v>
      </c>
      <c r="AD27" s="714" t="str">
        <f t="shared" si="2"/>
        <v>Fail</v>
      </c>
      <c r="AE27" s="714" t="str">
        <f t="shared" si="2"/>
        <v>Fail</v>
      </c>
      <c r="AF27" s="714" t="str">
        <f t="shared" si="2"/>
        <v>Fail</v>
      </c>
      <c r="AG27" s="714" t="str">
        <f t="shared" si="3"/>
        <v>Fail</v>
      </c>
      <c r="AH27" s="714" t="str">
        <f t="shared" si="3"/>
        <v>Fail</v>
      </c>
    </row>
    <row r="28" spans="2:34" s="1086" customFormat="1">
      <c r="B28" s="1150" t="s">
        <v>365</v>
      </c>
      <c r="C28" s="1187"/>
      <c r="D28" s="1149"/>
      <c r="E28" s="1148"/>
      <c r="F28" s="1182"/>
      <c r="G28" s="1148"/>
      <c r="H28" s="1148"/>
      <c r="I28" s="1168"/>
      <c r="J28" s="1170"/>
      <c r="K28" s="1178" t="str">
        <f t="shared" si="0"/>
        <v/>
      </c>
      <c r="L28" s="1167" t="str">
        <f>IF(U28=0, "", '11b - Process Studies - Form'!ID$19)</f>
        <v/>
      </c>
      <c r="M28" s="1164" t="str">
        <f>IF(U28=0,"",'11b - Process Studies - Form'!IB$19)</f>
        <v/>
      </c>
      <c r="N28" s="1164" t="str">
        <f>IF(U28=0,"",'11b - Process Studies - Form'!IB$18)</f>
        <v/>
      </c>
      <c r="O28" s="1166" t="str">
        <f>IF(U28=0, "",'11b - Process Studies - Form'!IB$17)</f>
        <v/>
      </c>
      <c r="P28" s="1165" t="str">
        <f>IF(U28=0,"",'11b - Process Studies - Form'!IB$21)</f>
        <v/>
      </c>
      <c r="Q28" s="1164">
        <f>'11b - Process Studies - Form'!$ID$18</f>
        <v>0</v>
      </c>
      <c r="R28" s="1164" t="str">
        <f>IF(U28=0,"",'11b - Process Studies - Form'!$HX$18)</f>
        <v/>
      </c>
      <c r="S28" s="1164">
        <f>'11b - Process Studies - Form'!$HX$16</f>
        <v>0</v>
      </c>
      <c r="T28" s="1164">
        <f>'11b - Process Studies - Form'!$HX$17</f>
        <v>0</v>
      </c>
      <c r="U28" s="1163">
        <f>'11b - Process Studies - Form'!$HZ$11</f>
        <v>0</v>
      </c>
      <c r="V28" s="2403"/>
      <c r="W28" s="2404"/>
      <c r="X28" s="2405"/>
      <c r="Y28" s="713" t="str">
        <f t="shared" si="1"/>
        <v>No Criteria</v>
      </c>
      <c r="AC28" s="714" t="str">
        <f t="shared" si="2"/>
        <v>Fail</v>
      </c>
      <c r="AD28" s="714" t="str">
        <f t="shared" si="2"/>
        <v>Fail</v>
      </c>
      <c r="AE28" s="714" t="str">
        <f t="shared" si="2"/>
        <v>Fail</v>
      </c>
      <c r="AF28" s="714" t="str">
        <f t="shared" si="2"/>
        <v>Fail</v>
      </c>
      <c r="AG28" s="714" t="str">
        <f t="shared" si="3"/>
        <v>Fail</v>
      </c>
      <c r="AH28" s="714" t="str">
        <f t="shared" si="3"/>
        <v>Fail</v>
      </c>
    </row>
    <row r="29" spans="2:34" s="1086" customFormat="1" ht="13.5" thickBot="1">
      <c r="B29" s="1147" t="s">
        <v>366</v>
      </c>
      <c r="C29" s="1188"/>
      <c r="D29" s="1146"/>
      <c r="E29" s="1145"/>
      <c r="F29" s="1184"/>
      <c r="G29" s="1145"/>
      <c r="H29" s="1145"/>
      <c r="I29" s="1162"/>
      <c r="J29" s="1161"/>
      <c r="K29" s="1179" t="str">
        <f t="shared" si="0"/>
        <v/>
      </c>
      <c r="L29" s="1160" t="str">
        <f>IF(U29=0, "", '11b - Process Studies - Form'!TT$19)</f>
        <v/>
      </c>
      <c r="M29" s="1157" t="str">
        <f>IF(U29=0,"",'11b - Process Studies - Form'!IP$19)</f>
        <v/>
      </c>
      <c r="N29" s="1157" t="str">
        <f>IF(U29=0,"",'11b - Process Studies - Form'!IP$18)</f>
        <v/>
      </c>
      <c r="O29" s="1159" t="str">
        <f>IF(U29=0, "",'11b - Process Studies - Form'!IP$17)</f>
        <v/>
      </c>
      <c r="P29" s="1158" t="str">
        <f>IF(U29=0,"",'11b - Process Studies - Form'!IPL$21)</f>
        <v/>
      </c>
      <c r="Q29" s="1157">
        <f>'11b - Process Studies - Form'!$TT$18</f>
        <v>0</v>
      </c>
      <c r="R29" s="1157" t="str">
        <f>IF(U29=0,"",'11b - Process Studies - Form'!$IL$18)</f>
        <v/>
      </c>
      <c r="S29" s="1157">
        <f>'11b - Process Studies - Form'!$IL$16</f>
        <v>0</v>
      </c>
      <c r="T29" s="1157">
        <f>'11b - Process Studies - Form'!$IL$17</f>
        <v>0</v>
      </c>
      <c r="U29" s="1156">
        <f>'11b - Process Studies - Form'!$IN$11</f>
        <v>0</v>
      </c>
      <c r="V29" s="2372"/>
      <c r="W29" s="2373"/>
      <c r="X29" s="2374"/>
      <c r="Y29" s="713" t="str">
        <f t="shared" si="1"/>
        <v>No Criteria</v>
      </c>
      <c r="AC29" s="714" t="str">
        <f t="shared" si="2"/>
        <v>Fail</v>
      </c>
      <c r="AD29" s="714" t="str">
        <f t="shared" si="2"/>
        <v>Fail</v>
      </c>
      <c r="AE29" s="714" t="str">
        <f t="shared" si="2"/>
        <v>Fail</v>
      </c>
      <c r="AF29" s="714" t="str">
        <f t="shared" si="2"/>
        <v>Fail</v>
      </c>
      <c r="AG29" s="714" t="str">
        <f t="shared" si="3"/>
        <v>Fail</v>
      </c>
      <c r="AH29" s="714" t="str">
        <f t="shared" si="3"/>
        <v>Fail</v>
      </c>
    </row>
    <row r="30" spans="2:34" s="1086" customFormat="1">
      <c r="B30" s="1089"/>
      <c r="C30" s="1089"/>
      <c r="D30" s="1089"/>
      <c r="E30" s="1089"/>
      <c r="F30" s="1089"/>
      <c r="G30" s="1089"/>
      <c r="H30" s="1089"/>
      <c r="I30" s="1089"/>
      <c r="J30" s="716"/>
      <c r="K30" s="1089"/>
      <c r="L30" s="1089"/>
      <c r="M30" s="717"/>
      <c r="N30" s="718"/>
      <c r="O30" s="718"/>
      <c r="P30" s="1089"/>
      <c r="Q30" s="1089"/>
      <c r="R30" s="1089"/>
      <c r="S30" s="1089"/>
      <c r="T30" s="1089"/>
      <c r="U30" s="1089"/>
      <c r="V30" s="1089"/>
      <c r="W30" s="1089"/>
    </row>
    <row r="31" spans="2:34" s="1087" customFormat="1" ht="12.75" customHeight="1" thickBot="1">
      <c r="D31" s="719"/>
      <c r="E31" s="1088"/>
      <c r="F31" s="1088"/>
      <c r="G31" s="1088"/>
      <c r="H31" s="1088"/>
      <c r="M31" s="1193"/>
      <c r="N31" s="1193"/>
      <c r="O31" s="721"/>
    </row>
    <row r="32" spans="2:34" s="1087" customFormat="1" ht="27.75" customHeight="1" thickBot="1">
      <c r="D32" s="2377" t="s">
        <v>1405</v>
      </c>
      <c r="E32" s="2378"/>
      <c r="F32" s="2378"/>
      <c r="G32" s="2379"/>
      <c r="H32" s="2380" t="s">
        <v>367</v>
      </c>
      <c r="I32" s="2381"/>
      <c r="J32" s="722" t="str">
        <f>IF(Y32&gt;0,"Missing Data",IF(COUNTIF(K12:K30,"Fail"),"Fail","Pass"))</f>
        <v>Fail</v>
      </c>
      <c r="M32" s="723" t="s">
        <v>368</v>
      </c>
      <c r="N32" s="724" t="str">
        <f>IF(J32="Pass","X","")</f>
        <v/>
      </c>
      <c r="O32" s="725"/>
      <c r="Y32" s="1087">
        <f>SUM(Y12:Y31)</f>
        <v>0</v>
      </c>
    </row>
    <row r="33" spans="2:18" s="1087" customFormat="1" ht="20.149999999999999" customHeight="1" thickBot="1">
      <c r="D33" s="2382" t="s">
        <v>1406</v>
      </c>
      <c r="E33" s="2383"/>
      <c r="F33" s="2383"/>
      <c r="G33" s="2384"/>
      <c r="H33" s="2377" t="s">
        <v>369</v>
      </c>
      <c r="I33" s="2378"/>
      <c r="J33" s="2379"/>
      <c r="M33" s="723" t="s">
        <v>370</v>
      </c>
      <c r="N33" s="724" t="str">
        <f>IF(J32="Fail","X","")</f>
        <v>X</v>
      </c>
      <c r="O33" s="725"/>
    </row>
    <row r="34" spans="2:18" s="1087" customFormat="1">
      <c r="D34" s="2385"/>
      <c r="E34" s="2386"/>
      <c r="F34" s="2386"/>
      <c r="G34" s="2387"/>
      <c r="H34" s="2391" t="s">
        <v>371</v>
      </c>
      <c r="I34" s="2392"/>
      <c r="J34" s="2393"/>
      <c r="M34" s="723"/>
      <c r="N34" s="726"/>
      <c r="O34" s="721"/>
    </row>
    <row r="35" spans="2:18" s="1087" customFormat="1">
      <c r="D35" s="2385"/>
      <c r="E35" s="2386"/>
      <c r="F35" s="2386"/>
      <c r="G35" s="2387"/>
      <c r="H35" s="2394"/>
      <c r="I35" s="2395"/>
      <c r="J35" s="2396"/>
      <c r="M35" s="723" t="s">
        <v>372</v>
      </c>
      <c r="N35" s="727" t="s">
        <v>373</v>
      </c>
      <c r="O35" s="727"/>
    </row>
    <row r="36" spans="2:18" s="1087" customFormat="1" ht="13.5" thickBot="1">
      <c r="D36" s="2385"/>
      <c r="E36" s="2386"/>
      <c r="F36" s="2386"/>
      <c r="G36" s="2387"/>
      <c r="H36" s="2394"/>
      <c r="I36" s="2395"/>
      <c r="J36" s="2396"/>
      <c r="M36" s="723"/>
      <c r="N36" s="1193"/>
      <c r="O36" s="1193"/>
    </row>
    <row r="37" spans="2:18" s="1087" customFormat="1" ht="20.149999999999999" customHeight="1" thickBot="1">
      <c r="D37" s="2385"/>
      <c r="E37" s="2386"/>
      <c r="F37" s="2386"/>
      <c r="G37" s="2387"/>
      <c r="H37" s="2394"/>
      <c r="I37" s="2395"/>
      <c r="J37" s="2396"/>
      <c r="M37" s="728" t="s">
        <v>125</v>
      </c>
      <c r="N37" s="729"/>
      <c r="O37" s="730"/>
    </row>
    <row r="38" spans="2:18" s="1087" customFormat="1" ht="20.149999999999999" customHeight="1" thickBot="1">
      <c r="D38" s="2385"/>
      <c r="E38" s="2386"/>
      <c r="F38" s="2386"/>
      <c r="G38" s="2387"/>
      <c r="H38" s="2394"/>
      <c r="I38" s="2395"/>
      <c r="J38" s="2396"/>
      <c r="L38" s="1088"/>
      <c r="M38" s="728" t="s">
        <v>374</v>
      </c>
      <c r="N38" s="729"/>
      <c r="O38" s="731"/>
      <c r="P38" s="1193"/>
      <c r="Q38" s="1192"/>
      <c r="R38" s="1192"/>
    </row>
    <row r="39" spans="2:18" s="1087" customFormat="1" ht="20.149999999999999" customHeight="1" thickBot="1">
      <c r="D39" s="2385"/>
      <c r="E39" s="2386"/>
      <c r="F39" s="2386"/>
      <c r="G39" s="2387"/>
      <c r="H39" s="2394"/>
      <c r="I39" s="2395"/>
      <c r="J39" s="2396"/>
      <c r="L39" s="732"/>
      <c r="M39" s="728" t="s">
        <v>375</v>
      </c>
      <c r="N39" s="733"/>
      <c r="O39" s="730"/>
    </row>
    <row r="40" spans="2:18" s="1087" customFormat="1" ht="39" customHeight="1" thickBot="1">
      <c r="D40" s="2388"/>
      <c r="E40" s="2389"/>
      <c r="F40" s="2389"/>
      <c r="G40" s="2390"/>
      <c r="H40" s="2397"/>
      <c r="I40" s="2398"/>
      <c r="J40" s="2399"/>
      <c r="K40" s="2400" t="s">
        <v>376</v>
      </c>
      <c r="L40" s="2401"/>
      <c r="M40" s="2402"/>
      <c r="N40" s="734"/>
      <c r="O40" s="735"/>
      <c r="P40" s="735"/>
      <c r="Q40" s="735"/>
    </row>
    <row r="41" spans="2:18" s="1087" customFormat="1" ht="6.75" customHeight="1">
      <c r="M41" s="728"/>
    </row>
    <row r="42" spans="2:18" s="1087" customFormat="1" ht="20.149999999999999" customHeight="1">
      <c r="D42" s="727"/>
      <c r="E42" s="2375"/>
      <c r="F42" s="2375"/>
      <c r="G42" s="2375"/>
      <c r="H42" s="2375"/>
      <c r="I42" s="2375"/>
      <c r="J42" s="2375"/>
      <c r="K42" s="2375"/>
      <c r="L42" s="2375"/>
      <c r="M42" s="2375"/>
      <c r="N42" s="2375"/>
      <c r="O42" s="1190"/>
      <c r="P42" s="727"/>
    </row>
    <row r="43" spans="2:18" s="1087" customFormat="1" ht="12" customHeight="1">
      <c r="D43" s="736"/>
      <c r="E43" s="2376"/>
      <c r="F43" s="2376"/>
      <c r="G43" s="2376"/>
      <c r="H43" s="2376"/>
      <c r="I43" s="2376"/>
      <c r="J43" s="2376"/>
      <c r="K43" s="2376"/>
      <c r="L43" s="2376"/>
      <c r="M43" s="2376"/>
      <c r="N43" s="2376"/>
      <c r="O43" s="1191"/>
      <c r="P43" s="1193"/>
    </row>
    <row r="44" spans="2:18" s="1087" customFormat="1" ht="12" customHeight="1">
      <c r="D44" s="736"/>
      <c r="E44" s="2376"/>
      <c r="F44" s="2376"/>
      <c r="G44" s="2376"/>
      <c r="H44" s="2376"/>
      <c r="I44" s="2376"/>
      <c r="J44" s="2376"/>
      <c r="K44" s="2376"/>
      <c r="L44" s="2376"/>
      <c r="M44" s="2376"/>
      <c r="N44" s="2376"/>
      <c r="O44" s="1191"/>
      <c r="P44" s="1193"/>
    </row>
    <row r="45" spans="2:18" s="1087" customFormat="1" ht="12" customHeight="1">
      <c r="D45" s="736"/>
      <c r="E45" s="2376"/>
      <c r="F45" s="2376"/>
      <c r="G45" s="2376"/>
      <c r="H45" s="2376"/>
      <c r="I45" s="2376"/>
      <c r="J45" s="2376"/>
      <c r="K45" s="2376"/>
      <c r="L45" s="2376"/>
      <c r="M45" s="2376"/>
      <c r="N45" s="2376"/>
      <c r="O45" s="1191"/>
      <c r="P45" s="1193"/>
    </row>
    <row r="46" spans="2:18" s="1087" customFormat="1" ht="12" customHeight="1">
      <c r="D46" s="736"/>
      <c r="E46" s="2376"/>
      <c r="F46" s="2376"/>
      <c r="G46" s="2376"/>
      <c r="H46" s="2376"/>
      <c r="I46" s="2376"/>
      <c r="J46" s="2376"/>
      <c r="K46" s="2376"/>
      <c r="L46" s="2376"/>
      <c r="M46" s="2376"/>
      <c r="N46" s="2376"/>
      <c r="O46" s="1191"/>
      <c r="P46" s="1193"/>
    </row>
    <row r="47" spans="2:18" s="1086" customFormat="1">
      <c r="B47" s="1085"/>
      <c r="D47" s="1085"/>
    </row>
    <row r="48" spans="2:18" s="1086" customFormat="1">
      <c r="B48" s="1085"/>
    </row>
    <row r="49" spans="2:3" s="1086" customFormat="1">
      <c r="B49" s="1085"/>
    </row>
    <row r="50" spans="2:3" s="1086" customFormat="1">
      <c r="B50" s="1085"/>
    </row>
    <row r="51" spans="2:3" s="1086" customFormat="1">
      <c r="B51" s="1085"/>
    </row>
    <row r="52" spans="2:3" s="1086" customFormat="1"/>
    <row r="53" spans="2:3" s="1086" customFormat="1"/>
    <row r="54" spans="2:3" s="1086" customFormat="1">
      <c r="B54" s="1189" t="s">
        <v>122</v>
      </c>
      <c r="C54" s="1086" t="s">
        <v>600</v>
      </c>
    </row>
    <row r="55" spans="2:3" s="1086" customFormat="1">
      <c r="B55" s="1185" t="s">
        <v>320</v>
      </c>
      <c r="C55" s="1086" t="s">
        <v>601</v>
      </c>
    </row>
    <row r="56" spans="2:3" s="1086" customFormat="1">
      <c r="B56" s="1185" t="s">
        <v>317</v>
      </c>
    </row>
    <row r="57" spans="2:3" s="1086" customFormat="1">
      <c r="B57" s="1185" t="s">
        <v>344</v>
      </c>
    </row>
    <row r="58" spans="2:3" s="1086" customFormat="1">
      <c r="B58" s="1185" t="s">
        <v>323</v>
      </c>
    </row>
    <row r="59" spans="2:3" s="1086" customFormat="1">
      <c r="B59" s="1185" t="s">
        <v>345</v>
      </c>
    </row>
    <row r="60" spans="2:3" s="1086" customFormat="1"/>
    <row r="61" spans="2:3" s="1086" customFormat="1"/>
    <row r="62" spans="2:3" s="1086" customFormat="1"/>
    <row r="63" spans="2:3" s="1086" customFormat="1"/>
    <row r="64" spans="2:3" s="1086" customFormat="1"/>
    <row r="65" s="1086" customFormat="1"/>
    <row r="66" s="1086" customFormat="1"/>
    <row r="67" s="1086" customFormat="1"/>
    <row r="68" s="1086" customFormat="1"/>
    <row r="69" s="1086" customFormat="1"/>
    <row r="70" s="1086" customFormat="1"/>
    <row r="71" s="1086" customFormat="1"/>
    <row r="72" s="1086" customFormat="1"/>
    <row r="73" s="1086" customFormat="1"/>
    <row r="74" s="1086" customFormat="1"/>
    <row r="75" s="1086" customFormat="1"/>
    <row r="76" s="1086" customFormat="1"/>
    <row r="77" s="1086" customFormat="1"/>
    <row r="78" s="1086" customFormat="1"/>
    <row r="79" s="1086" customFormat="1"/>
    <row r="80" s="1086" customFormat="1"/>
    <row r="81" s="1086" customFormat="1"/>
    <row r="82" s="1086" customFormat="1"/>
    <row r="83" s="1086" customFormat="1"/>
    <row r="84" s="1086" customFormat="1"/>
    <row r="85" s="1086" customFormat="1"/>
    <row r="86" s="1086" customFormat="1"/>
    <row r="87" s="1086" customFormat="1"/>
    <row r="88" s="1086" customFormat="1"/>
    <row r="89" s="1086" customFormat="1"/>
    <row r="90" s="1086" customFormat="1"/>
    <row r="91" s="1086" customFormat="1"/>
    <row r="92" s="1086" customFormat="1"/>
    <row r="93" s="1086" customFormat="1"/>
    <row r="94" s="1086" customFormat="1"/>
    <row r="95" s="1086" customFormat="1"/>
    <row r="96" s="1086" customFormat="1"/>
    <row r="97" s="1086" customFormat="1"/>
    <row r="98" s="1086" customFormat="1"/>
    <row r="99" s="1086" customFormat="1"/>
    <row r="100" s="1086" customFormat="1"/>
    <row r="101" s="1086" customFormat="1"/>
    <row r="102" s="1086" customFormat="1"/>
    <row r="103" s="1086" customFormat="1"/>
    <row r="104" s="1086" customFormat="1"/>
    <row r="105" s="1086" customFormat="1"/>
    <row r="106" s="1086" customFormat="1"/>
    <row r="107" s="1086" customFormat="1"/>
    <row r="108" s="1086" customFormat="1"/>
    <row r="109" s="1086" customFormat="1"/>
    <row r="110" s="1086" customFormat="1"/>
    <row r="111" s="1086" customFormat="1"/>
    <row r="112" s="1086" customFormat="1"/>
    <row r="113" s="1086" customFormat="1"/>
    <row r="114" s="1086" customFormat="1"/>
    <row r="115" s="1086" customFormat="1"/>
    <row r="116" s="1086" customFormat="1"/>
    <row r="117" s="1086" customFormat="1"/>
    <row r="118" s="1086" customFormat="1"/>
    <row r="119" s="1086" customFormat="1"/>
    <row r="120" s="1086" customFormat="1"/>
    <row r="121" s="1086" customFormat="1"/>
    <row r="122" s="1086" customFormat="1"/>
    <row r="123" s="1086" customFormat="1"/>
    <row r="124" s="1086" customFormat="1"/>
    <row r="125" s="1086" customFormat="1"/>
    <row r="126" s="1086" customFormat="1"/>
    <row r="127" s="1086" customFormat="1"/>
    <row r="128" s="1086" customFormat="1"/>
    <row r="129" s="1086" customFormat="1"/>
    <row r="130" s="1086" customFormat="1"/>
    <row r="131" s="1086" customFormat="1"/>
    <row r="132" s="1086" customFormat="1"/>
    <row r="133" s="1086" customFormat="1"/>
    <row r="134" s="1086" customFormat="1"/>
    <row r="135" s="1086" customFormat="1"/>
    <row r="136" s="1086" customFormat="1"/>
    <row r="137" s="1086" customFormat="1"/>
    <row r="138" s="1086" customFormat="1"/>
  </sheetData>
  <sheetProtection formatCells="0" formatRows="0" autoFilter="0"/>
  <mergeCells count="33">
    <mergeCell ref="L2:O2"/>
    <mergeCell ref="V17:X17"/>
    <mergeCell ref="C10:J10"/>
    <mergeCell ref="K10:K11"/>
    <mergeCell ref="L10:U10"/>
    <mergeCell ref="V10:X10"/>
    <mergeCell ref="V11:X11"/>
    <mergeCell ref="V12:X12"/>
    <mergeCell ref="V13:X13"/>
    <mergeCell ref="V14:X14"/>
    <mergeCell ref="V15:X15"/>
    <mergeCell ref="V16:X16"/>
    <mergeCell ref="V29:X29"/>
    <mergeCell ref="V18:X18"/>
    <mergeCell ref="V19:X19"/>
    <mergeCell ref="V20:X20"/>
    <mergeCell ref="V21:X21"/>
    <mergeCell ref="V22:X22"/>
    <mergeCell ref="V23:X23"/>
    <mergeCell ref="V24:X24"/>
    <mergeCell ref="V25:X25"/>
    <mergeCell ref="V26:X26"/>
    <mergeCell ref="V27:X27"/>
    <mergeCell ref="V28:X28"/>
    <mergeCell ref="E42:N42"/>
    <mergeCell ref="E43:N46"/>
    <mergeCell ref="I8:J8"/>
    <mergeCell ref="D32:G32"/>
    <mergeCell ref="H32:I32"/>
    <mergeCell ref="D33:G40"/>
    <mergeCell ref="H33:J33"/>
    <mergeCell ref="H34:J40"/>
    <mergeCell ref="K40:M40"/>
  </mergeCells>
  <phoneticPr fontId="128" type="noConversion"/>
  <conditionalFormatting sqref="J32 K12:K29">
    <cfRule type="cellIs" dxfId="468" priority="3" stopIfTrue="1" operator="equal">
      <formula>"PASS"</formula>
    </cfRule>
    <cfRule type="cellIs" dxfId="467" priority="4" stopIfTrue="1" operator="equal">
      <formula>"FAIL"</formula>
    </cfRule>
  </conditionalFormatting>
  <conditionalFormatting sqref="N32">
    <cfRule type="cellIs" dxfId="466" priority="2" stopIfTrue="1" operator="equal">
      <formula>"X"</formula>
    </cfRule>
  </conditionalFormatting>
  <conditionalFormatting sqref="N33">
    <cfRule type="cellIs" dxfId="465" priority="1" stopIfTrue="1" operator="equal">
      <formula>"X"</formula>
    </cfRule>
  </conditionalFormatting>
  <dataValidations count="2">
    <dataValidation type="list" allowBlank="1" showInputMessage="1" showErrorMessage="1" sqref="Z5 AD6 O5">
      <formula1>$AB$2:$AB$6</formula1>
    </dataValidation>
    <dataValidation type="list" allowBlank="1" showInputMessage="1" showErrorMessage="1" sqref="I30">
      <formula1>$AS$1:$AS$4</formula1>
    </dataValidation>
  </dataValidations>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V160"/>
  <sheetViews>
    <sheetView zoomScale="60" zoomScaleNormal="60" workbookViewId="0">
      <selection activeCell="IE51" sqref="IE51"/>
    </sheetView>
  </sheetViews>
  <sheetFormatPr defaultColWidth="9.1796875" defaultRowHeight="15.5"/>
  <cols>
    <col min="1" max="1" width="1.7265625" style="1082" customWidth="1"/>
    <col min="2" max="2" width="22.1796875" style="680" customWidth="1"/>
    <col min="3" max="3" width="14.453125" style="681" customWidth="1"/>
    <col min="4" max="4" width="17.7265625" style="1082" customWidth="1"/>
    <col min="5" max="5" width="6.54296875" style="1082" customWidth="1"/>
    <col min="6" max="6" width="5.7265625" style="1082" customWidth="1"/>
    <col min="7" max="7" width="14.26953125" style="1082" customWidth="1"/>
    <col min="8" max="10" width="11.7265625" style="1082" customWidth="1"/>
    <col min="11" max="11" width="10.81640625" style="1082" customWidth="1"/>
    <col min="12" max="12" width="11.1796875" style="1082" customWidth="1"/>
    <col min="13" max="13" width="12.81640625" style="1082" customWidth="1"/>
    <col min="14" max="14" width="11.7265625" style="1082" customWidth="1"/>
    <col min="15" max="15" width="10.7265625" style="1082" customWidth="1"/>
    <col min="16" max="16" width="1.7265625" style="1082" customWidth="1"/>
    <col min="17" max="17" width="14.453125" style="681" customWidth="1"/>
    <col min="18" max="18" width="17.7265625" style="1082" customWidth="1"/>
    <col min="19" max="19" width="6.54296875" style="1082" customWidth="1"/>
    <col min="20" max="20" width="5.7265625" style="1082" customWidth="1"/>
    <col min="21" max="21" width="14.26953125" style="1082" customWidth="1"/>
    <col min="22" max="24" width="11.7265625" style="1082" customWidth="1"/>
    <col min="25" max="25" width="10.81640625" style="1082" customWidth="1"/>
    <col min="26" max="26" width="11.1796875" style="1082" customWidth="1"/>
    <col min="27" max="27" width="12.81640625" style="1082" customWidth="1"/>
    <col min="28" max="28" width="11.7265625" style="1082" customWidth="1"/>
    <col min="29" max="29" width="10.7265625" style="1082" customWidth="1"/>
    <col min="30" max="30" width="1.7265625" style="1082" customWidth="1"/>
    <col min="31" max="31" width="14.453125" style="681" customWidth="1"/>
    <col min="32" max="32" width="17.7265625" style="1082" customWidth="1"/>
    <col min="33" max="33" width="6.54296875" style="1082" customWidth="1"/>
    <col min="34" max="34" width="5.7265625" style="1082" customWidth="1"/>
    <col min="35" max="35" width="14.26953125" style="1082" customWidth="1"/>
    <col min="36" max="38" width="11.7265625" style="1082" customWidth="1"/>
    <col min="39" max="39" width="10.81640625" style="1082" customWidth="1"/>
    <col min="40" max="40" width="11.1796875" style="1082" customWidth="1"/>
    <col min="41" max="41" width="12.81640625" style="1082" customWidth="1"/>
    <col min="42" max="42" width="11.7265625" style="1082" customWidth="1"/>
    <col min="43" max="43" width="10.7265625" style="1082" customWidth="1"/>
    <col min="44" max="44" width="1.7265625" style="1082" customWidth="1"/>
    <col min="45" max="45" width="14.453125" style="1082" customWidth="1"/>
    <col min="46" max="46" width="17.7265625" style="1082" customWidth="1"/>
    <col min="47" max="47" width="6.54296875" style="1082" customWidth="1"/>
    <col min="48" max="48" width="5.7265625" style="1082" customWidth="1"/>
    <col min="49" max="49" width="14.26953125" style="1082" customWidth="1"/>
    <col min="50" max="52" width="11.7265625" style="1082" customWidth="1"/>
    <col min="53" max="53" width="10.81640625" style="1082" customWidth="1"/>
    <col min="54" max="54" width="11.1796875" style="1082" customWidth="1"/>
    <col min="55" max="55" width="12.81640625" style="1082" customWidth="1"/>
    <col min="56" max="56" width="11.7265625" style="1082" customWidth="1"/>
    <col min="57" max="57" width="10.7265625" style="1082" customWidth="1"/>
    <col min="58" max="58" width="1.7265625" style="1082" customWidth="1"/>
    <col min="59" max="59" width="14.453125" style="1082" customWidth="1"/>
    <col min="60" max="60" width="17.7265625" style="1082" customWidth="1"/>
    <col min="61" max="61" width="6.54296875" style="1082" customWidth="1"/>
    <col min="62" max="62" width="5.7265625" style="1082" customWidth="1"/>
    <col min="63" max="63" width="14.26953125" style="1082" customWidth="1"/>
    <col min="64" max="66" width="11.7265625" style="1082" customWidth="1"/>
    <col min="67" max="67" width="10.81640625" style="1082" customWidth="1"/>
    <col min="68" max="68" width="11.1796875" style="1082" customWidth="1"/>
    <col min="69" max="69" width="12.81640625" style="1082" customWidth="1"/>
    <col min="70" max="70" width="11.7265625" style="1082" customWidth="1"/>
    <col min="71" max="71" width="10.7265625" style="1082" customWidth="1"/>
    <col min="72" max="72" width="1.7265625" style="1082" customWidth="1"/>
    <col min="73" max="73" width="14.453125" style="1082" customWidth="1"/>
    <col min="74" max="74" width="17.7265625" style="1082" customWidth="1"/>
    <col min="75" max="75" width="6.54296875" style="1082" customWidth="1"/>
    <col min="76" max="76" width="5.7265625" style="1082" customWidth="1"/>
    <col min="77" max="77" width="14.26953125" style="1082" customWidth="1"/>
    <col min="78" max="80" width="11.7265625" style="1082" customWidth="1"/>
    <col min="81" max="81" width="10.81640625" style="1082" customWidth="1"/>
    <col min="82" max="82" width="11.1796875" style="1082" customWidth="1"/>
    <col min="83" max="83" width="12.81640625" style="1082" customWidth="1"/>
    <col min="84" max="84" width="11.7265625" style="1082" customWidth="1"/>
    <col min="85" max="85" width="10.7265625" style="1082" customWidth="1"/>
    <col min="86" max="86" width="1.7265625" style="1082" customWidth="1"/>
    <col min="87" max="87" width="14.453125" style="1082" customWidth="1"/>
    <col min="88" max="88" width="17.7265625" style="1082" customWidth="1"/>
    <col min="89" max="89" width="6.54296875" style="1082" customWidth="1"/>
    <col min="90" max="90" width="5.7265625" style="1082" customWidth="1"/>
    <col min="91" max="91" width="14.26953125" style="1082" customWidth="1"/>
    <col min="92" max="94" width="11.7265625" style="1082" customWidth="1"/>
    <col min="95" max="95" width="10.81640625" style="1082" customWidth="1"/>
    <col min="96" max="96" width="11.1796875" style="1082" customWidth="1"/>
    <col min="97" max="97" width="12.81640625" style="1082" customWidth="1"/>
    <col min="98" max="98" width="11.7265625" style="1082" customWidth="1"/>
    <col min="99" max="99" width="10.7265625" style="1082" customWidth="1"/>
    <col min="100" max="100" width="1.7265625" style="1082" customWidth="1"/>
    <col min="101" max="101" width="14.453125" style="1082" customWidth="1"/>
    <col min="102" max="102" width="17.7265625" style="1082" customWidth="1"/>
    <col min="103" max="103" width="6.54296875" style="1082" customWidth="1"/>
    <col min="104" max="104" width="5.7265625" style="1082" customWidth="1"/>
    <col min="105" max="105" width="14.26953125" style="1082" customWidth="1"/>
    <col min="106" max="108" width="11.7265625" style="1082" customWidth="1"/>
    <col min="109" max="109" width="10.81640625" style="1082" customWidth="1"/>
    <col min="110" max="110" width="10.7265625" style="1082" customWidth="1"/>
    <col min="111" max="111" width="12.81640625" style="1082" customWidth="1"/>
    <col min="112" max="112" width="11.7265625" style="1082" customWidth="1"/>
    <col min="113" max="113" width="10.7265625" style="1082" customWidth="1"/>
    <col min="114" max="114" width="1.7265625" style="1082" customWidth="1"/>
    <col min="115" max="115" width="14.453125" style="1082" customWidth="1"/>
    <col min="116" max="116" width="17.7265625" style="1082" customWidth="1"/>
    <col min="117" max="117" width="6.54296875" style="1082" customWidth="1"/>
    <col min="118" max="118" width="5.7265625" style="1082" customWidth="1"/>
    <col min="119" max="119" width="14.26953125" style="1082" customWidth="1"/>
    <col min="120" max="122" width="11.7265625" style="1082" customWidth="1"/>
    <col min="123" max="123" width="10.81640625" style="1082" customWidth="1"/>
    <col min="124" max="124" width="11.1796875" style="1082" customWidth="1"/>
    <col min="125" max="125" width="12.81640625" style="1082" customWidth="1"/>
    <col min="126" max="126" width="11.7265625" style="1082" customWidth="1"/>
    <col min="127" max="127" width="10.7265625" style="1082" customWidth="1"/>
    <col min="128" max="128" width="1.54296875" style="1082" customWidth="1"/>
    <col min="129" max="129" width="15.1796875" style="1082" customWidth="1"/>
    <col min="130" max="130" width="17.7265625" style="1082" customWidth="1"/>
    <col min="131" max="131" width="6.54296875" style="1082" customWidth="1"/>
    <col min="132" max="132" width="5.7265625" style="1082" customWidth="1"/>
    <col min="133" max="133" width="14.26953125" style="1082" customWidth="1"/>
    <col min="134" max="136" width="11.7265625" style="1082" customWidth="1"/>
    <col min="137" max="137" width="10.81640625" style="1082" customWidth="1"/>
    <col min="138" max="138" width="11.1796875" style="1082" customWidth="1"/>
    <col min="139" max="139" width="12.81640625" style="1082" customWidth="1"/>
    <col min="140" max="140" width="11.7265625" style="1082" customWidth="1"/>
    <col min="141" max="141" width="10.7265625" style="1082" customWidth="1"/>
    <col min="142" max="142" width="1.54296875" style="1082" customWidth="1"/>
    <col min="143" max="143" width="14.453125" style="681" customWidth="1"/>
    <col min="144" max="144" width="17.7265625" style="1082" customWidth="1"/>
    <col min="145" max="145" width="6.54296875" style="1082" customWidth="1"/>
    <col min="146" max="146" width="5.7265625" style="1082" customWidth="1"/>
    <col min="147" max="147" width="14.26953125" style="1082" customWidth="1"/>
    <col min="148" max="150" width="11.7265625" style="1082" customWidth="1"/>
    <col min="151" max="151" width="10.81640625" style="1082" customWidth="1"/>
    <col min="152" max="152" width="11.1796875" style="1082" customWidth="1"/>
    <col min="153" max="153" width="12.81640625" style="1082" customWidth="1"/>
    <col min="154" max="154" width="11.7265625" style="1082" customWidth="1"/>
    <col min="155" max="155" width="10.7265625" style="1082" customWidth="1"/>
    <col min="156" max="156" width="1.54296875" style="1082" customWidth="1"/>
    <col min="157" max="157" width="14.453125" style="681" customWidth="1"/>
    <col min="158" max="158" width="17.7265625" style="1082" customWidth="1"/>
    <col min="159" max="159" width="6.54296875" style="1082" customWidth="1"/>
    <col min="160" max="160" width="5.7265625" style="1082" customWidth="1"/>
    <col min="161" max="161" width="14.26953125" style="1082" customWidth="1"/>
    <col min="162" max="164" width="11.7265625" style="1082" customWidth="1"/>
    <col min="165" max="165" width="10.81640625" style="1082" customWidth="1"/>
    <col min="166" max="166" width="11.1796875" style="1082" customWidth="1"/>
    <col min="167" max="167" width="12.81640625" style="1082" customWidth="1"/>
    <col min="168" max="168" width="11.7265625" style="1082" customWidth="1"/>
    <col min="169" max="169" width="10.7265625" style="1082" customWidth="1"/>
    <col min="170" max="170" width="1.54296875" style="1082" customWidth="1"/>
    <col min="171" max="171" width="14.453125" style="681" customWidth="1"/>
    <col min="172" max="172" width="17.7265625" style="1082" customWidth="1"/>
    <col min="173" max="173" width="6.54296875" style="1082" customWidth="1"/>
    <col min="174" max="174" width="5.7265625" style="1082" customWidth="1"/>
    <col min="175" max="175" width="14.26953125" style="1082" customWidth="1"/>
    <col min="176" max="178" width="11.7265625" style="1082" customWidth="1"/>
    <col min="179" max="179" width="10.81640625" style="1082" customWidth="1"/>
    <col min="180" max="180" width="11.1796875" style="1082" customWidth="1"/>
    <col min="181" max="181" width="12.81640625" style="1082" customWidth="1"/>
    <col min="182" max="182" width="11.7265625" style="1082" customWidth="1"/>
    <col min="183" max="183" width="10.7265625" style="1082" customWidth="1"/>
    <col min="184" max="184" width="1.54296875" style="1082" customWidth="1"/>
    <col min="185" max="185" width="14.453125" style="1082" customWidth="1"/>
    <col min="186" max="186" width="17.7265625" style="1082" customWidth="1"/>
    <col min="187" max="187" width="6.54296875" style="1082" customWidth="1"/>
    <col min="188" max="188" width="5.7265625" style="1082" customWidth="1"/>
    <col min="189" max="189" width="14.26953125" style="1082" customWidth="1"/>
    <col min="190" max="192" width="11.7265625" style="1082" customWidth="1"/>
    <col min="193" max="193" width="10.81640625" style="1082" customWidth="1"/>
    <col min="194" max="194" width="11.1796875" style="1082" customWidth="1"/>
    <col min="195" max="195" width="12.81640625" style="1082" customWidth="1"/>
    <col min="196" max="196" width="11.7265625" style="1082" customWidth="1"/>
    <col min="197" max="197" width="10.7265625" style="1082" customWidth="1"/>
    <col min="198" max="198" width="1.7265625" style="1082" customWidth="1"/>
    <col min="199" max="199" width="14.453125" style="1082" customWidth="1"/>
    <col min="200" max="200" width="17.7265625" style="1082" customWidth="1"/>
    <col min="201" max="201" width="6.54296875" style="1082" customWidth="1"/>
    <col min="202" max="202" width="5.7265625" style="1082" customWidth="1"/>
    <col min="203" max="203" width="14.26953125" style="1082" customWidth="1"/>
    <col min="204" max="206" width="11.7265625" style="1082" customWidth="1"/>
    <col min="207" max="207" width="10.81640625" style="1082" customWidth="1"/>
    <col min="208" max="208" width="11.1796875" style="1082" customWidth="1"/>
    <col min="209" max="209" width="12.81640625" style="1082" customWidth="1"/>
    <col min="210" max="210" width="11.7265625" style="1082" customWidth="1"/>
    <col min="211" max="211" width="10.7265625" style="1082" customWidth="1"/>
    <col min="212" max="212" width="1.7265625" style="1082" customWidth="1"/>
    <col min="213" max="213" width="14.453125" style="1082" customWidth="1"/>
    <col min="214" max="214" width="17.7265625" style="1082" customWidth="1"/>
    <col min="215" max="215" width="6.54296875" style="1082" customWidth="1"/>
    <col min="216" max="216" width="5.7265625" style="1082" customWidth="1"/>
    <col min="217" max="217" width="14.26953125" style="1082" customWidth="1"/>
    <col min="218" max="220" width="11.7265625" style="1082" customWidth="1"/>
    <col min="221" max="221" width="10.81640625" style="1082" customWidth="1"/>
    <col min="222" max="222" width="11.1796875" style="1082" customWidth="1"/>
    <col min="223" max="223" width="12.81640625" style="1082" customWidth="1"/>
    <col min="224" max="224" width="11.7265625" style="1082" customWidth="1"/>
    <col min="225" max="225" width="10.7265625" style="1082" customWidth="1"/>
    <col min="226" max="226" width="1.7265625" style="1082" customWidth="1"/>
    <col min="227" max="227" width="14.453125" style="1082" customWidth="1"/>
    <col min="228" max="228" width="17.7265625" style="1082" customWidth="1"/>
    <col min="229" max="229" width="6.54296875" style="1082" customWidth="1"/>
    <col min="230" max="230" width="5.7265625" style="1082" customWidth="1"/>
    <col min="231" max="231" width="14.26953125" style="1082" customWidth="1"/>
    <col min="232" max="234" width="11.7265625" style="1082" customWidth="1"/>
    <col min="235" max="235" width="10.81640625" style="1082" customWidth="1"/>
    <col min="236" max="236" width="11.1796875" style="1082" customWidth="1"/>
    <col min="237" max="237" width="12.81640625" style="1082" customWidth="1"/>
    <col min="238" max="238" width="11.7265625" style="1082" customWidth="1"/>
    <col min="239" max="239" width="10.7265625" style="1082" customWidth="1"/>
    <col min="240" max="240" width="1.7265625" style="1082" customWidth="1"/>
    <col min="241" max="241" width="14.453125" style="1082" customWidth="1"/>
    <col min="242" max="242" width="17.7265625" style="1082" customWidth="1"/>
    <col min="243" max="243" width="6.54296875" style="1082" customWidth="1"/>
    <col min="244" max="244" width="5.7265625" style="1082" customWidth="1"/>
    <col min="245" max="245" width="14.26953125" style="1082" customWidth="1"/>
    <col min="246" max="248" width="11.7265625" style="1082" customWidth="1"/>
    <col min="249" max="249" width="10.81640625" style="1082" customWidth="1"/>
    <col min="250" max="250" width="11.1796875" style="1082" customWidth="1"/>
    <col min="251" max="251" width="12.81640625" style="1082" customWidth="1"/>
    <col min="252" max="252" width="11.7265625" style="1082" customWidth="1"/>
    <col min="253" max="253" width="10.7265625" style="1082" customWidth="1"/>
    <col min="254" max="254" width="9.1796875" style="1082" customWidth="1"/>
    <col min="255" max="16384" width="9.1796875" style="1082"/>
  </cols>
  <sheetData>
    <row r="1" spans="1:256" ht="23.25" customHeight="1" thickBot="1">
      <c r="A1" s="1072"/>
      <c r="B1" s="1139" t="s">
        <v>599</v>
      </c>
      <c r="C1" s="1138"/>
      <c r="D1" s="1138"/>
      <c r="E1" s="1138"/>
      <c r="F1" s="1072"/>
      <c r="G1" s="1072"/>
      <c r="H1" s="1072"/>
      <c r="I1" s="1072"/>
      <c r="J1" s="1072"/>
      <c r="K1" s="1072"/>
      <c r="L1" s="1072"/>
      <c r="M1" s="1072"/>
      <c r="O1" s="1072"/>
      <c r="P1" s="1072"/>
      <c r="Q1" s="1073"/>
      <c r="R1" s="1072"/>
      <c r="S1" s="1072"/>
      <c r="T1" s="1072"/>
      <c r="U1" s="1072"/>
      <c r="V1" s="1072"/>
      <c r="W1" s="1072"/>
      <c r="X1" s="1072"/>
      <c r="Y1" s="1072"/>
      <c r="Z1" s="1072"/>
      <c r="AA1" s="1072"/>
      <c r="AB1" s="549"/>
      <c r="AC1" s="1072"/>
      <c r="AD1" s="1072"/>
      <c r="AE1" s="1073"/>
      <c r="AF1" s="1072"/>
      <c r="AG1" s="1072"/>
      <c r="AH1" s="1072"/>
      <c r="AI1" s="1072"/>
      <c r="AJ1" s="1072"/>
      <c r="AK1" s="1072"/>
      <c r="AL1" s="1072"/>
      <c r="AM1" s="1072"/>
      <c r="AN1" s="1072"/>
      <c r="AO1" s="1072"/>
      <c r="AP1" s="549"/>
      <c r="AQ1" s="1072"/>
      <c r="AR1" s="1072"/>
      <c r="AS1" s="1072"/>
      <c r="AT1" s="1072"/>
      <c r="AU1" s="1072"/>
      <c r="AV1" s="1072"/>
      <c r="AW1" s="1072"/>
      <c r="AX1" s="1072"/>
      <c r="AY1" s="1072"/>
      <c r="AZ1" s="1072"/>
      <c r="BA1" s="1072"/>
      <c r="BB1" s="1072"/>
      <c r="BC1" s="1072"/>
      <c r="BD1" s="549"/>
      <c r="BE1" s="1072"/>
      <c r="BF1" s="1072"/>
      <c r="BG1" s="1072"/>
      <c r="BH1" s="1072"/>
      <c r="BI1" s="1072"/>
      <c r="BJ1" s="1072"/>
      <c r="BK1" s="1072"/>
      <c r="BL1" s="1072"/>
      <c r="BM1" s="1072"/>
      <c r="BN1" s="1072"/>
      <c r="BO1" s="1072"/>
      <c r="BP1" s="1072"/>
      <c r="BQ1" s="1072"/>
      <c r="BR1" s="549"/>
      <c r="BS1" s="1072"/>
      <c r="BT1" s="1072"/>
      <c r="BU1" s="1072"/>
      <c r="BV1" s="1072"/>
      <c r="BW1" s="1072"/>
      <c r="BX1" s="1072"/>
      <c r="BY1" s="1072"/>
      <c r="BZ1" s="1072"/>
      <c r="CA1" s="1072"/>
      <c r="CB1" s="1072"/>
      <c r="CC1" s="1072"/>
      <c r="CD1" s="1072"/>
      <c r="CE1" s="1072"/>
      <c r="CF1" s="549"/>
      <c r="CG1" s="1072"/>
      <c r="CH1" s="1072"/>
      <c r="CI1" s="1072"/>
      <c r="CJ1" s="1072"/>
      <c r="CK1" s="1072"/>
      <c r="CL1" s="1072"/>
      <c r="CM1" s="1072"/>
      <c r="CN1" s="1072"/>
      <c r="CO1" s="1072"/>
      <c r="CP1" s="1072"/>
      <c r="CQ1" s="1072"/>
      <c r="CR1" s="1072"/>
      <c r="CS1" s="1072"/>
      <c r="CT1" s="549"/>
      <c r="CU1" s="1072"/>
      <c r="CV1" s="1072"/>
      <c r="CW1" s="1072"/>
      <c r="CX1" s="1072"/>
      <c r="CY1" s="1072"/>
      <c r="CZ1" s="1072"/>
      <c r="DA1" s="1072"/>
      <c r="DB1" s="1072"/>
      <c r="DC1" s="1072"/>
      <c r="DD1" s="1072"/>
      <c r="DE1" s="1072"/>
      <c r="DF1" s="1072"/>
      <c r="DG1" s="1072"/>
      <c r="DH1" s="549"/>
      <c r="DI1" s="1072"/>
      <c r="DJ1" s="1072"/>
      <c r="DK1" s="1072"/>
      <c r="DL1" s="1072"/>
      <c r="DM1" s="1072"/>
      <c r="DN1" s="1072"/>
      <c r="DO1" s="1072"/>
      <c r="DP1" s="1072"/>
      <c r="DQ1" s="1072"/>
      <c r="DR1" s="1072"/>
      <c r="DS1" s="1072"/>
      <c r="DT1" s="1072"/>
      <c r="DU1" s="1072"/>
      <c r="DV1" s="549"/>
      <c r="DW1" s="1072"/>
      <c r="DX1" s="1072"/>
      <c r="DY1" s="1072"/>
      <c r="DZ1" s="1072"/>
      <c r="EA1" s="1072"/>
      <c r="EB1" s="1072"/>
      <c r="EC1" s="1072"/>
      <c r="ED1" s="1072"/>
      <c r="EE1" s="1072"/>
      <c r="EF1" s="1072"/>
      <c r="EG1" s="1072"/>
      <c r="EH1" s="1072"/>
      <c r="EI1" s="1072"/>
      <c r="EJ1" s="549"/>
      <c r="EK1" s="1072"/>
      <c r="EL1" s="1072"/>
      <c r="EM1" s="1073"/>
      <c r="EN1" s="1072"/>
      <c r="EO1" s="1072"/>
      <c r="EP1" s="1072"/>
      <c r="EQ1" s="1072"/>
      <c r="ER1" s="1072"/>
      <c r="ES1" s="1072"/>
      <c r="ET1" s="1072"/>
      <c r="EU1" s="1072"/>
      <c r="EV1" s="1072"/>
      <c r="EW1" s="1072"/>
      <c r="EX1" s="549"/>
      <c r="EY1" s="1072"/>
      <c r="FA1" s="1073"/>
      <c r="FB1" s="1072"/>
      <c r="FC1" s="1072"/>
      <c r="FD1" s="1072"/>
      <c r="FE1" s="1072"/>
      <c r="FF1" s="1072"/>
      <c r="FG1" s="1072"/>
      <c r="FH1" s="1072"/>
      <c r="FI1" s="1072"/>
      <c r="FJ1" s="1072"/>
      <c r="FK1" s="1072"/>
      <c r="FL1" s="549"/>
      <c r="FM1" s="1072"/>
      <c r="FO1" s="1073"/>
      <c r="FP1" s="1072"/>
      <c r="FQ1" s="1072"/>
      <c r="FR1" s="1072"/>
      <c r="FS1" s="1072"/>
      <c r="FT1" s="1072"/>
      <c r="FU1" s="1072"/>
      <c r="FV1" s="1072"/>
      <c r="FW1" s="1072"/>
      <c r="FX1" s="1072"/>
      <c r="FY1" s="1072"/>
      <c r="FZ1" s="549"/>
      <c r="GA1" s="1072"/>
      <c r="GC1" s="1072"/>
      <c r="GD1" s="1072"/>
      <c r="GE1" s="1072"/>
      <c r="GF1" s="1072"/>
      <c r="GG1" s="1072"/>
      <c r="GH1" s="1072"/>
      <c r="GI1" s="1072"/>
      <c r="GJ1" s="1072"/>
      <c r="GK1" s="1072"/>
      <c r="GL1" s="1072"/>
      <c r="GM1" s="1072"/>
      <c r="GN1" s="549"/>
      <c r="GO1" s="1072"/>
      <c r="GQ1" s="1072"/>
      <c r="GR1" s="1072"/>
      <c r="GS1" s="1072"/>
      <c r="GT1" s="1072"/>
      <c r="GU1" s="1072"/>
      <c r="GV1" s="1072"/>
      <c r="GW1" s="1072"/>
      <c r="GX1" s="1072"/>
      <c r="GY1" s="1072"/>
      <c r="GZ1" s="1072"/>
      <c r="HA1" s="1072"/>
      <c r="HB1" s="549"/>
      <c r="HC1" s="1072"/>
      <c r="HE1" s="1072"/>
      <c r="HF1" s="1072"/>
      <c r="HG1" s="1072"/>
      <c r="HH1" s="1072"/>
      <c r="HI1" s="1072"/>
      <c r="HJ1" s="1072"/>
      <c r="HK1" s="1072"/>
      <c r="HL1" s="1072"/>
      <c r="HM1" s="1072"/>
      <c r="HN1" s="1072"/>
      <c r="HO1" s="1072"/>
      <c r="HP1" s="549"/>
      <c r="HQ1" s="1072"/>
      <c r="HS1" s="1072"/>
      <c r="HT1" s="1072"/>
      <c r="HU1" s="1072"/>
      <c r="HV1" s="1072"/>
      <c r="HW1" s="1072"/>
      <c r="HX1" s="1072"/>
      <c r="HY1" s="1072"/>
      <c r="HZ1" s="1072"/>
      <c r="IA1" s="1072"/>
      <c r="IB1" s="1072"/>
      <c r="IC1" s="1072"/>
      <c r="ID1" s="549"/>
      <c r="IE1" s="1072"/>
      <c r="IG1" s="1072"/>
      <c r="IH1" s="1072"/>
      <c r="II1" s="1072"/>
      <c r="IJ1" s="1072"/>
      <c r="IK1" s="1072"/>
      <c r="IL1" s="1072"/>
      <c r="IM1" s="1072"/>
      <c r="IN1" s="1072"/>
      <c r="IO1" s="1072"/>
      <c r="IP1" s="1072"/>
      <c r="IQ1" s="1072"/>
      <c r="IR1" s="549"/>
      <c r="IS1" s="1072"/>
    </row>
    <row r="2" spans="1:256" s="498" customFormat="1" ht="30.75" customHeight="1" thickBot="1">
      <c r="B2" s="499" t="str">
        <f>'11a - Process Studies - Example'!D3</f>
        <v>ABC12345-0987D</v>
      </c>
      <c r="C2" s="500" t="str">
        <f>'11a - Process Studies - Form'!$B$12</f>
        <v>#1</v>
      </c>
      <c r="D2" s="500" t="str">
        <f>'11a - Process Studies - Example'!$C$12</f>
        <v>6.6+/-0.38mm</v>
      </c>
      <c r="E2" s="501"/>
      <c r="F2" s="502"/>
      <c r="G2" s="501"/>
      <c r="H2" s="501"/>
      <c r="I2" s="501"/>
      <c r="J2" s="501"/>
      <c r="M2" s="503"/>
      <c r="N2" s="503"/>
      <c r="O2" s="503"/>
      <c r="Q2" s="500" t="str">
        <f>'11a - Process Studies - Form'!$B$13</f>
        <v>#2</v>
      </c>
      <c r="R2" s="500" t="str">
        <f>'11a - Process Studies - Example'!$C$13</f>
        <v>10.13+/-0.76mm</v>
      </c>
      <c r="S2" s="501"/>
      <c r="T2" s="502"/>
      <c r="U2" s="501"/>
      <c r="V2" s="501"/>
      <c r="W2" s="501"/>
      <c r="X2" s="501"/>
      <c r="AB2" s="504"/>
      <c r="AE2" s="500" t="str">
        <f>'11a - Process Studies - Form'!$B$14</f>
        <v>#3</v>
      </c>
      <c r="AF2" s="500" t="str">
        <f>'11a - Process Studies - Example'!$C$14</f>
        <v>66.93+/-0.76mm</v>
      </c>
      <c r="AG2" s="501"/>
      <c r="AH2" s="502"/>
      <c r="AI2" s="501"/>
      <c r="AJ2" s="501"/>
      <c r="AK2" s="501"/>
      <c r="AL2" s="501"/>
      <c r="AP2" s="504"/>
      <c r="AS2" s="500" t="str">
        <f>'11a - Process Studies - Form'!$B$15</f>
        <v>#4</v>
      </c>
      <c r="AT2" s="500" t="str">
        <f>'11a - Process Studies - Example'!$C$15</f>
        <v>7.87+/-0.25mm</v>
      </c>
      <c r="AU2" s="501"/>
      <c r="AV2" s="1080"/>
      <c r="AW2" s="501"/>
      <c r="AX2" s="501"/>
      <c r="AY2" s="501"/>
      <c r="AZ2" s="501"/>
      <c r="BD2" s="504"/>
      <c r="BG2" s="500" t="str">
        <f>'11a - Process Studies - Form'!$B$16</f>
        <v>#5</v>
      </c>
      <c r="BH2" s="500">
        <f>'11a - Process Studies - Form'!$C$16</f>
        <v>0</v>
      </c>
      <c r="BI2" s="501"/>
      <c r="BJ2" s="502"/>
      <c r="BK2" s="501"/>
      <c r="BL2" s="501"/>
      <c r="BM2" s="501"/>
      <c r="BN2" s="501"/>
      <c r="BR2" s="504"/>
      <c r="BU2" s="500" t="str">
        <f>'11a - Process Studies - Form'!$B$17</f>
        <v>#6</v>
      </c>
      <c r="BV2" s="500">
        <f>'11a - Process Studies - Form'!$C$17</f>
        <v>0</v>
      </c>
      <c r="BW2" s="501"/>
      <c r="BX2" s="502"/>
      <c r="BY2" s="501"/>
      <c r="BZ2" s="501"/>
      <c r="CA2" s="501"/>
      <c r="CB2" s="501"/>
      <c r="CF2" s="504"/>
      <c r="CI2" s="500" t="str">
        <f>'11a - Process Studies - Form'!$B$18</f>
        <v>#7</v>
      </c>
      <c r="CJ2" s="500">
        <f>'11a - Process Studies - Form'!$C$18</f>
        <v>0</v>
      </c>
      <c r="CK2" s="501"/>
      <c r="CL2" s="502"/>
      <c r="CM2" s="501"/>
      <c r="CN2" s="501"/>
      <c r="CO2" s="501"/>
      <c r="CP2" s="501"/>
      <c r="CT2" s="504"/>
      <c r="CW2" s="500" t="str">
        <f>'11a - Process Studies - Form'!$B$19</f>
        <v>#8</v>
      </c>
      <c r="CX2" s="500">
        <f>'11a - Process Studies - Form'!$C$19</f>
        <v>0</v>
      </c>
      <c r="CY2" s="501"/>
      <c r="CZ2" s="502"/>
      <c r="DA2" s="501"/>
      <c r="DB2" s="501"/>
      <c r="DC2" s="501"/>
      <c r="DD2" s="501"/>
      <c r="DH2" s="504"/>
      <c r="DK2" s="500" t="str">
        <f>'11a - Process Studies - Form'!$B$20</f>
        <v>#9</v>
      </c>
      <c r="DL2" s="500">
        <f>'11a - Process Studies - Form'!$C$20</f>
        <v>0</v>
      </c>
      <c r="DM2" s="501"/>
      <c r="DN2" s="502"/>
      <c r="DO2" s="501"/>
      <c r="DP2" s="501"/>
      <c r="DQ2" s="501"/>
      <c r="DR2" s="501"/>
      <c r="DV2" s="504"/>
      <c r="DY2" s="500" t="str">
        <f>'11a - Process Studies - Form'!$B$21</f>
        <v>#10</v>
      </c>
      <c r="DZ2" s="500">
        <f>'11a - Process Studies - Form'!$C$21</f>
        <v>0</v>
      </c>
      <c r="EA2" s="501"/>
      <c r="EB2" s="502"/>
      <c r="EC2" s="501"/>
      <c r="ED2" s="501"/>
      <c r="EE2" s="501"/>
      <c r="EF2" s="501"/>
      <c r="EJ2" s="504"/>
      <c r="EM2" s="500" t="str">
        <f>'11a - Process Studies - Form'!$B$22</f>
        <v>#11</v>
      </c>
      <c r="EN2" s="500">
        <f>'11a - Process Studies - Form'!$C$22</f>
        <v>0</v>
      </c>
      <c r="EO2" s="501"/>
      <c r="EP2" s="502"/>
      <c r="EQ2" s="501"/>
      <c r="ER2" s="501"/>
      <c r="ES2" s="501"/>
      <c r="ET2" s="501"/>
      <c r="EX2" s="504"/>
      <c r="EZ2" s="501"/>
      <c r="FA2" s="500" t="str">
        <f>'11a - Process Studies - Form'!$B$23</f>
        <v>#12</v>
      </c>
      <c r="FB2" s="500">
        <f>'11a - Process Studies - Form'!$C$23</f>
        <v>0</v>
      </c>
      <c r="FC2" s="501"/>
      <c r="FD2" s="502"/>
      <c r="FE2" s="501"/>
      <c r="FF2" s="501"/>
      <c r="FG2" s="501"/>
      <c r="FH2" s="501"/>
      <c r="FL2" s="504"/>
      <c r="FN2" s="503"/>
      <c r="FO2" s="500" t="str">
        <f>'11a - Process Studies - Form'!$B$24</f>
        <v>#13</v>
      </c>
      <c r="FP2" s="500">
        <f>'11a - Process Studies - Form'!$C$24</f>
        <v>0</v>
      </c>
      <c r="FQ2" s="501"/>
      <c r="FR2" s="502"/>
      <c r="FS2" s="501"/>
      <c r="FT2" s="501"/>
      <c r="FU2" s="501"/>
      <c r="FV2" s="501"/>
      <c r="FZ2" s="504"/>
      <c r="GB2" s="501"/>
      <c r="GC2" s="500" t="str">
        <f>'11a - Process Studies - Form'!$B$25</f>
        <v>#14</v>
      </c>
      <c r="GD2" s="500">
        <f>'11a - Process Studies - Form'!$C$25</f>
        <v>0</v>
      </c>
      <c r="GE2" s="501"/>
      <c r="GF2" s="502"/>
      <c r="GG2" s="501"/>
      <c r="GH2" s="501"/>
      <c r="GI2" s="501"/>
      <c r="GJ2" s="501"/>
      <c r="GN2" s="504"/>
      <c r="GP2" s="501"/>
      <c r="GQ2" s="500" t="str">
        <f>'11a - Process Studies - Form'!$B$26</f>
        <v>#15</v>
      </c>
      <c r="GR2" s="500">
        <f>'11a - Process Studies - Form'!$C$26</f>
        <v>0</v>
      </c>
      <c r="GS2" s="501"/>
      <c r="GT2" s="502"/>
      <c r="GU2" s="501"/>
      <c r="GV2" s="501"/>
      <c r="GW2" s="501"/>
      <c r="GX2" s="501"/>
      <c r="HB2" s="504"/>
      <c r="HD2" s="501"/>
      <c r="HE2" s="500" t="str">
        <f>'11a - Process Studies - Form'!$B$27</f>
        <v>#16</v>
      </c>
      <c r="HF2" s="500">
        <f>'11a - Process Studies - Form'!$C$27</f>
        <v>0</v>
      </c>
      <c r="HG2" s="501"/>
      <c r="HH2" s="502"/>
      <c r="HI2" s="501"/>
      <c r="HJ2" s="501"/>
      <c r="HK2" s="501"/>
      <c r="HL2" s="501"/>
      <c r="HP2" s="504"/>
      <c r="HR2" s="502"/>
      <c r="HS2" s="500" t="str">
        <f>'11a - Process Studies - Form'!$B$28</f>
        <v>#17</v>
      </c>
      <c r="HT2" s="500">
        <f>'11a - Process Studies - Form'!$C$28</f>
        <v>0</v>
      </c>
      <c r="HU2" s="501"/>
      <c r="HV2" s="502"/>
      <c r="HW2" s="501"/>
      <c r="HX2" s="501"/>
      <c r="HY2" s="501"/>
      <c r="HZ2" s="501"/>
      <c r="ID2" s="504"/>
      <c r="IF2" s="501"/>
      <c r="IG2" s="500" t="str">
        <f>'11a - Process Studies - Form'!$B$29</f>
        <v>#18</v>
      </c>
      <c r="IH2" s="500">
        <f>'11a - Process Studies - Form'!$C$29</f>
        <v>0</v>
      </c>
      <c r="II2" s="501"/>
      <c r="IJ2" s="502"/>
      <c r="IK2" s="501"/>
      <c r="IL2" s="501"/>
      <c r="IM2" s="501"/>
      <c r="IN2" s="501"/>
      <c r="IR2" s="504"/>
      <c r="IT2" s="503"/>
      <c r="IU2" s="503"/>
      <c r="IV2" s="503"/>
    </row>
    <row r="3" spans="1:256" s="498" customFormat="1" ht="51" customHeight="1" thickBot="1">
      <c r="B3" s="505" t="str">
        <f>'11a - Process Studies - Example'!D4</f>
        <v>Widget</v>
      </c>
      <c r="C3" s="506" t="str">
        <f>'11a - Process Studies - Example'!$D$12</f>
        <v>Caliper</v>
      </c>
      <c r="D3" s="507">
        <f>'11a - Process Studies - Example'!$E$12</f>
        <v>6.6</v>
      </c>
      <c r="E3" s="503"/>
      <c r="F3" s="503"/>
      <c r="G3" s="501"/>
      <c r="H3" s="501"/>
      <c r="I3" s="501"/>
      <c r="J3" s="501"/>
      <c r="M3" s="503"/>
      <c r="N3" s="508"/>
      <c r="O3" s="503"/>
      <c r="Q3" s="506" t="str">
        <f>'11a - Process Studies - Example'!$D$13</f>
        <v>Caliper</v>
      </c>
      <c r="R3" s="507">
        <f>'11a - Process Studies - Example'!$E$13</f>
        <v>10.130000000000001</v>
      </c>
      <c r="S3" s="503"/>
      <c r="T3" s="503"/>
      <c r="U3" s="501"/>
      <c r="V3" s="501"/>
      <c r="W3" s="501"/>
      <c r="X3" s="501"/>
      <c r="AB3" s="509"/>
      <c r="AE3" s="506" t="str">
        <f>'11a - Process Studies - Example'!$D$14</f>
        <v>Caliper</v>
      </c>
      <c r="AF3" s="507">
        <f>'11a - Process Studies - Example'!$E$14</f>
        <v>66.930000000000007</v>
      </c>
      <c r="AG3" s="503"/>
      <c r="AH3" s="503"/>
      <c r="AI3" s="501"/>
      <c r="AJ3" s="501"/>
      <c r="AK3" s="501"/>
      <c r="AL3" s="501"/>
      <c r="AP3" s="504"/>
      <c r="AS3" s="506">
        <f>'11a - Process Studies - Form'!$D$15</f>
        <v>0</v>
      </c>
      <c r="AT3" s="507">
        <f>'11a - Process Studies - Example'!$E$15</f>
        <v>7.87</v>
      </c>
      <c r="AU3" s="503"/>
      <c r="AV3" s="503"/>
      <c r="AW3" s="501"/>
      <c r="AX3" s="501"/>
      <c r="AY3" s="501"/>
      <c r="AZ3" s="501"/>
      <c r="BD3" s="504"/>
      <c r="BG3" s="506">
        <f>'11a - Process Studies - Form'!$D$16</f>
        <v>0</v>
      </c>
      <c r="BH3" s="507">
        <f>'11a - Process Studies - Form'!$E$16</f>
        <v>0</v>
      </c>
      <c r="BI3" s="503"/>
      <c r="BJ3" s="503"/>
      <c r="BK3" s="501"/>
      <c r="BL3" s="501"/>
      <c r="BM3" s="501"/>
      <c r="BN3" s="501"/>
      <c r="BR3" s="504"/>
      <c r="BU3" s="506">
        <f>'11a - Process Studies - Form'!$D$17</f>
        <v>0</v>
      </c>
      <c r="BV3" s="507">
        <f>'11a - Process Studies - Form'!$E$17</f>
        <v>0</v>
      </c>
      <c r="BW3" s="503"/>
      <c r="BX3" s="503"/>
      <c r="BY3" s="501"/>
      <c r="BZ3" s="501"/>
      <c r="CA3" s="501"/>
      <c r="CB3" s="501"/>
      <c r="CF3" s="504"/>
      <c r="CI3" s="506">
        <f>'11a - Process Studies - Form'!$D$18</f>
        <v>0</v>
      </c>
      <c r="CJ3" s="507">
        <f>'11a - Process Studies - Form'!$E$18</f>
        <v>0</v>
      </c>
      <c r="CK3" s="503"/>
      <c r="CL3" s="503"/>
      <c r="CM3" s="501"/>
      <c r="CN3" s="501"/>
      <c r="CO3" s="501"/>
      <c r="CP3" s="501"/>
      <c r="CT3" s="504"/>
      <c r="CW3" s="506">
        <f>'11a - Process Studies - Form'!$D$19</f>
        <v>0</v>
      </c>
      <c r="CX3" s="507">
        <f>'11a - Process Studies - Form'!$E$19</f>
        <v>0</v>
      </c>
      <c r="CY3" s="503"/>
      <c r="CZ3" s="503"/>
      <c r="DA3" s="501"/>
      <c r="DB3" s="501"/>
      <c r="DC3" s="501"/>
      <c r="DD3" s="501"/>
      <c r="DH3" s="504"/>
      <c r="DK3" s="506">
        <f>'11a - Process Studies - Form'!$D$20</f>
        <v>0</v>
      </c>
      <c r="DL3" s="507">
        <f>'11a - Process Studies - Form'!$E$20</f>
        <v>0</v>
      </c>
      <c r="DM3" s="503"/>
      <c r="DN3" s="503"/>
      <c r="DO3" s="501"/>
      <c r="DP3" s="501"/>
      <c r="DQ3" s="501"/>
      <c r="DR3" s="501"/>
      <c r="DV3" s="504"/>
      <c r="DY3" s="506">
        <f>'11a - Process Studies - Form'!$D$21</f>
        <v>0</v>
      </c>
      <c r="DZ3" s="507">
        <f>'11a - Process Studies - Form'!$E$21</f>
        <v>0</v>
      </c>
      <c r="EA3" s="503"/>
      <c r="EB3" s="503"/>
      <c r="EC3" s="501"/>
      <c r="ED3" s="501"/>
      <c r="EE3" s="501"/>
      <c r="EF3" s="501"/>
      <c r="EJ3" s="504"/>
      <c r="EM3" s="506">
        <f>'11a - Process Studies - Form'!$D$22</f>
        <v>0</v>
      </c>
      <c r="EN3" s="507">
        <f>'11a - Process Studies - Form'!$E$22</f>
        <v>0</v>
      </c>
      <c r="EO3" s="503"/>
      <c r="EP3" s="503"/>
      <c r="EQ3" s="501"/>
      <c r="ER3" s="501"/>
      <c r="ES3" s="501"/>
      <c r="ET3" s="501"/>
      <c r="EX3" s="504"/>
      <c r="EZ3" s="501"/>
      <c r="FA3" s="506">
        <f>'11a - Process Studies - Form'!$D$23</f>
        <v>0</v>
      </c>
      <c r="FB3" s="507">
        <f>'11a - Process Studies - Form'!$E$23</f>
        <v>0</v>
      </c>
      <c r="FC3" s="503"/>
      <c r="FD3" s="503"/>
      <c r="FE3" s="501"/>
      <c r="FF3" s="501"/>
      <c r="FG3" s="501"/>
      <c r="FH3" s="501"/>
      <c r="FL3" s="504"/>
      <c r="FN3" s="503"/>
      <c r="FO3" s="506">
        <f>'11a - Process Studies - Form'!$D$24</f>
        <v>0</v>
      </c>
      <c r="FP3" s="507">
        <f>'11a - Process Studies - Form'!$E$24</f>
        <v>0</v>
      </c>
      <c r="FQ3" s="503"/>
      <c r="FR3" s="503"/>
      <c r="FS3" s="501"/>
      <c r="FT3" s="501"/>
      <c r="FU3" s="501"/>
      <c r="FV3" s="501"/>
      <c r="FZ3" s="504"/>
      <c r="GB3" s="501"/>
      <c r="GC3" s="506">
        <f>'11a - Process Studies - Form'!$D$25</f>
        <v>0</v>
      </c>
      <c r="GD3" s="507">
        <f>'11a - Process Studies - Form'!$E$25</f>
        <v>0</v>
      </c>
      <c r="GE3" s="503"/>
      <c r="GF3" s="503"/>
      <c r="GG3" s="501"/>
      <c r="GH3" s="501"/>
      <c r="GI3" s="501"/>
      <c r="GJ3" s="501"/>
      <c r="GN3" s="504"/>
      <c r="GP3" s="501"/>
      <c r="GQ3" s="506">
        <f>'11a - Process Studies - Form'!$D$26</f>
        <v>0</v>
      </c>
      <c r="GR3" s="507">
        <f>'11a - Process Studies - Form'!$E$26</f>
        <v>0</v>
      </c>
      <c r="GS3" s="503"/>
      <c r="GT3" s="503"/>
      <c r="GU3" s="501"/>
      <c r="GV3" s="501"/>
      <c r="GW3" s="501"/>
      <c r="GX3" s="501"/>
      <c r="HB3" s="504"/>
      <c r="HD3" s="503"/>
      <c r="HE3" s="506">
        <f>'11a - Process Studies - Form'!$D$27</f>
        <v>0</v>
      </c>
      <c r="HF3" s="507">
        <f>'11a - Process Studies - Form'!$E$27</f>
        <v>0</v>
      </c>
      <c r="HG3" s="503"/>
      <c r="HH3" s="503"/>
      <c r="HI3" s="501"/>
      <c r="HJ3" s="501"/>
      <c r="HK3" s="501"/>
      <c r="HL3" s="501"/>
      <c r="HP3" s="504"/>
      <c r="HR3" s="503"/>
      <c r="HS3" s="506">
        <f>'11a - Process Studies - Form'!$D$28</f>
        <v>0</v>
      </c>
      <c r="HT3" s="507">
        <f>'11a - Process Studies - Form'!$E$28</f>
        <v>0</v>
      </c>
      <c r="HU3" s="503"/>
      <c r="HV3" s="503"/>
      <c r="HW3" s="501"/>
      <c r="HX3" s="501"/>
      <c r="HY3" s="501"/>
      <c r="HZ3" s="501"/>
      <c r="ID3" s="504"/>
      <c r="IF3" s="501"/>
      <c r="IG3" s="506">
        <f>'11a - Process Studies - Form'!$D$29</f>
        <v>0</v>
      </c>
      <c r="IH3" s="507">
        <f>'11a - Process Studies - Form'!$E$29</f>
        <v>0</v>
      </c>
      <c r="II3" s="503"/>
      <c r="IJ3" s="503"/>
      <c r="IK3" s="501"/>
      <c r="IL3" s="501"/>
      <c r="IM3" s="501"/>
      <c r="IN3" s="501"/>
      <c r="IR3" s="504"/>
      <c r="IT3" s="503"/>
      <c r="IU3" s="503"/>
      <c r="IV3" s="503"/>
    </row>
    <row r="4" spans="1:256" s="510" customFormat="1">
      <c r="B4" s="505" t="str">
        <f>'11a - Process Studies - Example'!D5</f>
        <v>ABC12345-0987D</v>
      </c>
      <c r="C4" s="511" t="s">
        <v>245</v>
      </c>
      <c r="D4" s="512">
        <f>'11a - Process Studies - Example'!$H$12</f>
        <v>6.22</v>
      </c>
      <c r="E4" s="513"/>
      <c r="F4" s="514"/>
      <c r="G4" s="514"/>
      <c r="H4" s="514"/>
      <c r="I4" s="514"/>
      <c r="J4" s="514"/>
      <c r="M4" s="513"/>
      <c r="N4" s="513"/>
      <c r="O4" s="513"/>
      <c r="Q4" s="511" t="s">
        <v>245</v>
      </c>
      <c r="R4" s="512">
        <f>'11a - Process Studies - Example'!$G$13</f>
        <v>10.89</v>
      </c>
      <c r="S4" s="513"/>
      <c r="T4" s="514"/>
      <c r="U4" s="514"/>
      <c r="V4" s="514"/>
      <c r="W4" s="514"/>
      <c r="X4" s="514"/>
      <c r="AB4" s="515"/>
      <c r="AE4" s="511" t="s">
        <v>245</v>
      </c>
      <c r="AF4" s="512">
        <f>'11a - Process Studies - Example'!$G$14</f>
        <v>67.69</v>
      </c>
      <c r="AG4" s="513"/>
      <c r="AH4" s="514"/>
      <c r="AI4" s="514"/>
      <c r="AJ4" s="514"/>
      <c r="AK4" s="514"/>
      <c r="AL4" s="514"/>
      <c r="AP4" s="515"/>
      <c r="AS4" s="511" t="s">
        <v>245</v>
      </c>
      <c r="AT4" s="512">
        <f>'11a - Process Studies - Example'!$G$15</f>
        <v>8.1199999999999992</v>
      </c>
      <c r="AU4" s="513"/>
      <c r="AV4" s="514"/>
      <c r="AW4" s="514"/>
      <c r="AX4" s="514"/>
      <c r="AY4" s="514"/>
      <c r="AZ4" s="514"/>
      <c r="BD4" s="515"/>
      <c r="BG4" s="511" t="s">
        <v>245</v>
      </c>
      <c r="BH4" s="512">
        <f>'11a - Process Studies - Form'!$G$16</f>
        <v>0</v>
      </c>
      <c r="BI4" s="513"/>
      <c r="BJ4" s="514"/>
      <c r="BK4" s="514"/>
      <c r="BL4" s="514"/>
      <c r="BM4" s="514"/>
      <c r="BN4" s="514"/>
      <c r="BR4" s="515"/>
      <c r="BU4" s="511" t="s">
        <v>245</v>
      </c>
      <c r="BV4" s="512">
        <f>'11a - Process Studies - Form'!$G$17</f>
        <v>0</v>
      </c>
      <c r="BW4" s="513"/>
      <c r="BX4" s="514"/>
      <c r="BY4" s="514"/>
      <c r="BZ4" s="514"/>
      <c r="CA4" s="514"/>
      <c r="CB4" s="514"/>
      <c r="CF4" s="515"/>
      <c r="CI4" s="511" t="s">
        <v>245</v>
      </c>
      <c r="CJ4" s="512">
        <f>'11a - Process Studies - Form'!$G$18</f>
        <v>0</v>
      </c>
      <c r="CK4" s="513"/>
      <c r="CL4" s="514"/>
      <c r="CM4" s="514"/>
      <c r="CN4" s="514"/>
      <c r="CO4" s="514"/>
      <c r="CP4" s="514"/>
      <c r="CT4" s="515"/>
      <c r="CW4" s="511" t="s">
        <v>245</v>
      </c>
      <c r="CX4" s="512">
        <f>'11a - Process Studies - Form'!$G$19</f>
        <v>0</v>
      </c>
      <c r="CY4" s="513"/>
      <c r="CZ4" s="514"/>
      <c r="DA4" s="514"/>
      <c r="DB4" s="514"/>
      <c r="DC4" s="514"/>
      <c r="DD4" s="514"/>
      <c r="DH4" s="515"/>
      <c r="DK4" s="511" t="s">
        <v>245</v>
      </c>
      <c r="DL4" s="512">
        <f>'11a - Process Studies - Form'!$G$20</f>
        <v>0</v>
      </c>
      <c r="DM4" s="513"/>
      <c r="DN4" s="514"/>
      <c r="DO4" s="514"/>
      <c r="DP4" s="514"/>
      <c r="DQ4" s="514"/>
      <c r="DR4" s="514"/>
      <c r="DV4" s="515"/>
      <c r="DY4" s="511" t="s">
        <v>245</v>
      </c>
      <c r="DZ4" s="512">
        <f>'11a - Process Studies - Form'!$G$21</f>
        <v>0</v>
      </c>
      <c r="EA4" s="513"/>
      <c r="EB4" s="514"/>
      <c r="EC4" s="514"/>
      <c r="ED4" s="514"/>
      <c r="EE4" s="514"/>
      <c r="EF4" s="514"/>
      <c r="EJ4" s="515"/>
      <c r="EM4" s="511" t="s">
        <v>245</v>
      </c>
      <c r="EN4" s="512">
        <f>'11a - Process Studies - Form'!$G$22</f>
        <v>0</v>
      </c>
      <c r="EO4" s="513"/>
      <c r="EP4" s="514"/>
      <c r="EQ4" s="514"/>
      <c r="ER4" s="514"/>
      <c r="ES4" s="514"/>
      <c r="ET4" s="514"/>
      <c r="EX4" s="515"/>
      <c r="EZ4" s="514"/>
      <c r="FA4" s="511" t="s">
        <v>245</v>
      </c>
      <c r="FB4" s="512">
        <f>'11a - Process Studies - Form'!$G$23</f>
        <v>0</v>
      </c>
      <c r="FC4" s="513"/>
      <c r="FD4" s="514"/>
      <c r="FE4" s="514"/>
      <c r="FF4" s="514"/>
      <c r="FG4" s="514"/>
      <c r="FH4" s="514"/>
      <c r="FL4" s="515"/>
      <c r="FN4" s="513"/>
      <c r="FO4" s="511" t="s">
        <v>245</v>
      </c>
      <c r="FP4" s="512">
        <f>'11a - Process Studies - Form'!$G$24</f>
        <v>0</v>
      </c>
      <c r="FQ4" s="513"/>
      <c r="FR4" s="514"/>
      <c r="FS4" s="514"/>
      <c r="FT4" s="514"/>
      <c r="FU4" s="514"/>
      <c r="FV4" s="514"/>
      <c r="FZ4" s="515"/>
      <c r="GB4" s="514"/>
      <c r="GC4" s="511" t="s">
        <v>245</v>
      </c>
      <c r="GD4" s="512">
        <f>'11a - Process Studies - Form'!$G$25</f>
        <v>0</v>
      </c>
      <c r="GE4" s="513"/>
      <c r="GF4" s="514"/>
      <c r="GG4" s="514"/>
      <c r="GH4" s="514"/>
      <c r="GI4" s="514"/>
      <c r="GJ4" s="514"/>
      <c r="GN4" s="515"/>
      <c r="GP4" s="514"/>
      <c r="GQ4" s="511" t="s">
        <v>245</v>
      </c>
      <c r="GR4" s="512">
        <f>'11a - Process Studies - Form'!$G$26</f>
        <v>0</v>
      </c>
      <c r="GS4" s="513"/>
      <c r="GT4" s="514"/>
      <c r="GU4" s="514"/>
      <c r="GV4" s="514"/>
      <c r="GW4" s="514"/>
      <c r="GX4" s="514"/>
      <c r="HB4" s="515"/>
      <c r="HD4" s="513"/>
      <c r="HE4" s="511" t="s">
        <v>245</v>
      </c>
      <c r="HF4" s="512">
        <f>'11a - Process Studies - Form'!$G$27</f>
        <v>0</v>
      </c>
      <c r="HG4" s="513"/>
      <c r="HH4" s="514"/>
      <c r="HI4" s="514"/>
      <c r="HJ4" s="514"/>
      <c r="HK4" s="514"/>
      <c r="HL4" s="514"/>
      <c r="HP4" s="515"/>
      <c r="HR4" s="514"/>
      <c r="HS4" s="511" t="s">
        <v>245</v>
      </c>
      <c r="HT4" s="512">
        <f>'11a - Process Studies - Form'!$G$28</f>
        <v>0</v>
      </c>
      <c r="HU4" s="513"/>
      <c r="HV4" s="514"/>
      <c r="HW4" s="514"/>
      <c r="HX4" s="514"/>
      <c r="HY4" s="514"/>
      <c r="HZ4" s="514"/>
      <c r="ID4" s="515"/>
      <c r="IF4" s="514"/>
      <c r="IG4" s="511" t="s">
        <v>245</v>
      </c>
      <c r="IH4" s="512">
        <f>'11a - Process Studies - Form'!$G$29</f>
        <v>0</v>
      </c>
      <c r="II4" s="513"/>
      <c r="IJ4" s="514"/>
      <c r="IK4" s="514"/>
      <c r="IL4" s="514"/>
      <c r="IM4" s="514"/>
      <c r="IN4" s="514"/>
      <c r="IR4" s="515"/>
      <c r="IT4" s="513"/>
      <c r="IU4" s="513"/>
      <c r="IV4" s="513"/>
    </row>
    <row r="5" spans="1:256" s="510" customFormat="1" ht="15.75" customHeight="1" thickBot="1">
      <c r="B5" s="1069">
        <f>'11a - Process Studies - Form'!D6</f>
        <v>0</v>
      </c>
      <c r="C5" s="516" t="s">
        <v>246</v>
      </c>
      <c r="D5" s="517" t="str">
        <f>'11a - Process Studies - Example'!$I$12</f>
        <v>Cpk</v>
      </c>
      <c r="E5" s="513"/>
      <c r="F5" s="513"/>
      <c r="G5" s="514"/>
      <c r="H5" s="514"/>
      <c r="I5" s="514"/>
      <c r="J5" s="514"/>
      <c r="M5" s="513"/>
      <c r="N5" s="513"/>
      <c r="O5" s="513"/>
      <c r="Q5" s="516" t="s">
        <v>246</v>
      </c>
      <c r="R5" s="517">
        <f>'11a - Process Studies - Example'!$H$13</f>
        <v>9.3699999999999992</v>
      </c>
      <c r="S5" s="513"/>
      <c r="T5" s="513"/>
      <c r="U5" s="514"/>
      <c r="V5" s="514"/>
      <c r="W5" s="514"/>
      <c r="X5" s="514"/>
      <c r="AB5" s="515"/>
      <c r="AE5" s="516" t="s">
        <v>246</v>
      </c>
      <c r="AF5" s="517">
        <f>'11a - Process Studies - Example'!$H$14</f>
        <v>66.17</v>
      </c>
      <c r="AG5" s="513"/>
      <c r="AH5" s="513"/>
      <c r="AI5" s="514"/>
      <c r="AJ5" s="514"/>
      <c r="AK5" s="514"/>
      <c r="AL5" s="514"/>
      <c r="AP5" s="515"/>
      <c r="AS5" s="516" t="s">
        <v>246</v>
      </c>
      <c r="AT5" s="517">
        <f>'11a - Process Studies - Example'!$H$15</f>
        <v>7.62</v>
      </c>
      <c r="AU5" s="513"/>
      <c r="AV5" s="513"/>
      <c r="AW5" s="514"/>
      <c r="AX5" s="514"/>
      <c r="AY5" s="514"/>
      <c r="AZ5" s="514"/>
      <c r="BD5" s="515"/>
      <c r="BG5" s="516" t="s">
        <v>246</v>
      </c>
      <c r="BH5" s="517">
        <f>'11a - Process Studies - Form'!$H$16</f>
        <v>0</v>
      </c>
      <c r="BI5" s="513"/>
      <c r="BJ5" s="513"/>
      <c r="BK5" s="514"/>
      <c r="BL5" s="514"/>
      <c r="BM5" s="514"/>
      <c r="BN5" s="514"/>
      <c r="BR5" s="515"/>
      <c r="BU5" s="516" t="s">
        <v>246</v>
      </c>
      <c r="BV5" s="517">
        <f>'11a - Process Studies - Form'!$H$17</f>
        <v>0</v>
      </c>
      <c r="BW5" s="513"/>
      <c r="BX5" s="513"/>
      <c r="BY5" s="514"/>
      <c r="BZ5" s="514"/>
      <c r="CA5" s="514"/>
      <c r="CB5" s="514"/>
      <c r="CF5" s="515"/>
      <c r="CI5" s="516" t="s">
        <v>246</v>
      </c>
      <c r="CJ5" s="517">
        <f>'11a - Process Studies - Form'!$H$18</f>
        <v>0</v>
      </c>
      <c r="CK5" s="513"/>
      <c r="CL5" s="513"/>
      <c r="CM5" s="514"/>
      <c r="CN5" s="514"/>
      <c r="CO5" s="514"/>
      <c r="CP5" s="514"/>
      <c r="CT5" s="515"/>
      <c r="CW5" s="516" t="s">
        <v>246</v>
      </c>
      <c r="CX5" s="517">
        <f>'11a - Process Studies - Form'!$H$19</f>
        <v>0</v>
      </c>
      <c r="CY5" s="513"/>
      <c r="CZ5" s="513"/>
      <c r="DA5" s="514"/>
      <c r="DB5" s="514"/>
      <c r="DC5" s="514"/>
      <c r="DD5" s="514"/>
      <c r="DH5" s="515"/>
      <c r="DK5" s="516" t="s">
        <v>246</v>
      </c>
      <c r="DL5" s="517">
        <f>'11a - Process Studies - Form'!$H$20</f>
        <v>0</v>
      </c>
      <c r="DM5" s="513"/>
      <c r="DN5" s="513"/>
      <c r="DO5" s="514"/>
      <c r="DP5" s="514"/>
      <c r="DQ5" s="514"/>
      <c r="DR5" s="514"/>
      <c r="DV5" s="515"/>
      <c r="DY5" s="516" t="s">
        <v>246</v>
      </c>
      <c r="DZ5" s="517">
        <f>'11a - Process Studies - Form'!$H$21</f>
        <v>0</v>
      </c>
      <c r="EA5" s="513"/>
      <c r="EB5" s="513"/>
      <c r="EC5" s="514"/>
      <c r="ED5" s="514"/>
      <c r="EE5" s="514"/>
      <c r="EF5" s="514"/>
      <c r="EJ5" s="515"/>
      <c r="EM5" s="516" t="s">
        <v>246</v>
      </c>
      <c r="EN5" s="517">
        <f>'11a - Process Studies - Form'!$H$22</f>
        <v>0</v>
      </c>
      <c r="EO5" s="513"/>
      <c r="EP5" s="513"/>
      <c r="EQ5" s="514"/>
      <c r="ER5" s="514"/>
      <c r="ES5" s="514"/>
      <c r="ET5" s="514"/>
      <c r="EX5" s="515"/>
      <c r="EZ5" s="514"/>
      <c r="FA5" s="516" t="s">
        <v>246</v>
      </c>
      <c r="FB5" s="517">
        <f>'11a - Process Studies - Form'!$H$23</f>
        <v>0</v>
      </c>
      <c r="FC5" s="513"/>
      <c r="FD5" s="513"/>
      <c r="FE5" s="514"/>
      <c r="FF5" s="514"/>
      <c r="FG5" s="514"/>
      <c r="FH5" s="514"/>
      <c r="FL5" s="515"/>
      <c r="FN5" s="513"/>
      <c r="FO5" s="516" t="s">
        <v>246</v>
      </c>
      <c r="FP5" s="517">
        <f>'11a - Process Studies - Form'!$H$24</f>
        <v>0</v>
      </c>
      <c r="FQ5" s="513"/>
      <c r="FR5" s="513"/>
      <c r="FS5" s="514"/>
      <c r="FT5" s="514"/>
      <c r="FU5" s="514"/>
      <c r="FV5" s="514"/>
      <c r="FZ5" s="515"/>
      <c r="GB5" s="514"/>
      <c r="GC5" s="516" t="s">
        <v>246</v>
      </c>
      <c r="GD5" s="517">
        <f>'11a - Process Studies - Form'!$H$25</f>
        <v>0</v>
      </c>
      <c r="GE5" s="513"/>
      <c r="GF5" s="513"/>
      <c r="GG5" s="514"/>
      <c r="GH5" s="514"/>
      <c r="GI5" s="514"/>
      <c r="GJ5" s="514"/>
      <c r="GN5" s="515"/>
      <c r="GP5" s="514"/>
      <c r="GQ5" s="516" t="s">
        <v>246</v>
      </c>
      <c r="GR5" s="517">
        <f>'11a - Process Studies - Form'!$H$26</f>
        <v>0</v>
      </c>
      <c r="GS5" s="513"/>
      <c r="GT5" s="513"/>
      <c r="GU5" s="514"/>
      <c r="GV5" s="514"/>
      <c r="GW5" s="514"/>
      <c r="GX5" s="514"/>
      <c r="HB5" s="515"/>
      <c r="HD5" s="513"/>
      <c r="HE5" s="516" t="s">
        <v>246</v>
      </c>
      <c r="HF5" s="517">
        <f>'11a - Process Studies - Form'!$H$27</f>
        <v>0</v>
      </c>
      <c r="HG5" s="513"/>
      <c r="HH5" s="513"/>
      <c r="HI5" s="514"/>
      <c r="HJ5" s="514"/>
      <c r="HK5" s="514"/>
      <c r="HL5" s="514"/>
      <c r="HP5" s="515"/>
      <c r="HR5" s="513"/>
      <c r="HS5" s="516" t="s">
        <v>246</v>
      </c>
      <c r="HT5" s="517">
        <f>'11a - Process Studies - Form'!$H$28</f>
        <v>0</v>
      </c>
      <c r="HU5" s="513"/>
      <c r="HV5" s="513"/>
      <c r="HW5" s="514"/>
      <c r="HX5" s="514"/>
      <c r="HY5" s="514"/>
      <c r="HZ5" s="514"/>
      <c r="ID5" s="515"/>
      <c r="IF5" s="514"/>
      <c r="IG5" s="516" t="s">
        <v>246</v>
      </c>
      <c r="IH5" s="517">
        <f>'11a - Process Studies - Form'!$H$29</f>
        <v>0</v>
      </c>
      <c r="II5" s="513"/>
      <c r="IJ5" s="513"/>
      <c r="IK5" s="514"/>
      <c r="IL5" s="514"/>
      <c r="IM5" s="514"/>
      <c r="IN5" s="514"/>
      <c r="IR5" s="515"/>
      <c r="IT5" s="513"/>
      <c r="IU5" s="513"/>
      <c r="IV5" s="513"/>
    </row>
    <row r="6" spans="1:256" s="518" customFormat="1" ht="32.25" customHeight="1" thickBot="1">
      <c r="B6" s="519"/>
      <c r="C6" s="1144" t="str">
        <f>'11a - Process Studies - Example'!$I$12</f>
        <v>Cpk</v>
      </c>
      <c r="D6" s="521">
        <f>IF(C6="Cpk",N19,IF(C6="CpkL",L19,IF(C6="CpkU",L18,IF(C6="DPM",L21,IF(C6="Defects Found",N18,"")))))</f>
        <v>2.6461908533166616</v>
      </c>
      <c r="E6" s="522"/>
      <c r="F6" s="522"/>
      <c r="G6" s="523"/>
      <c r="H6" s="523"/>
      <c r="I6" s="523"/>
      <c r="J6" s="523"/>
      <c r="M6" s="522"/>
      <c r="N6" s="524"/>
      <c r="O6" s="522"/>
      <c r="Q6" s="1144" t="str">
        <f>'11a - Process Studies - Example'!$I$13</f>
        <v>Cpk</v>
      </c>
      <c r="R6" s="521">
        <f>IF(Q6="Cpk",AB19,IF(Q6="CpkL",Z19,IF(Q6="CpkU",Z18,IF(Q6="DPM",Z21,IF(Q6="Defects Found",AB18,"")))))</f>
        <v>3.7046417925106838</v>
      </c>
      <c r="S6" s="522"/>
      <c r="T6" s="522"/>
      <c r="U6" s="523"/>
      <c r="V6" s="523"/>
      <c r="W6" s="523"/>
      <c r="X6" s="523"/>
      <c r="AB6" s="525"/>
      <c r="AE6" s="1144" t="str">
        <f>'11a - Process Studies - Example'!$I$14</f>
        <v>Cpk</v>
      </c>
      <c r="AF6" s="521">
        <f>IF(AE6="Cpk",AP19,IF(AE6="CpkL",AN19,IF(AE6="CpkU",AN18,IF(AE6="DPM",AN21,IF(AE6="Defects Found",AP18,"")))))</f>
        <v>1.4918047570633597</v>
      </c>
      <c r="AG6" s="522"/>
      <c r="AH6" s="522"/>
      <c r="AI6" s="523"/>
      <c r="AJ6" s="523"/>
      <c r="AK6" s="523"/>
      <c r="AL6" s="523"/>
      <c r="AP6" s="525"/>
      <c r="AS6" s="1144" t="str">
        <f>'11a - Process Studies - Example'!$I$15</f>
        <v>Cpk</v>
      </c>
      <c r="AT6" s="521">
        <f>IF(AS6="Cpk",BD19,IF(AS6="CpkL",BB19,IF(AS6="CpkU",BB18,IF(AS6="DPM",BB21,IF(AS6="Defects Found",BD18,"")))))</f>
        <v>0.96198696465898792</v>
      </c>
      <c r="AU6" s="522"/>
      <c r="AV6" s="522"/>
      <c r="AW6" s="523"/>
      <c r="AX6" s="523"/>
      <c r="AY6" s="523"/>
      <c r="AZ6" s="523"/>
      <c r="BD6" s="525"/>
      <c r="BG6" s="1144">
        <f>'11a - Process Studies - Form'!$I$16</f>
        <v>0</v>
      </c>
      <c r="BH6" s="521" t="str">
        <f>IF(BG6="Cpk",BR19,IF(BG6="CpkL",BP19,IF(BG6="CpkU",BP18,IF(BG6="DPM",BP21,IF(BG6="Defects Found",BR18,"")))))</f>
        <v/>
      </c>
      <c r="BI6" s="522"/>
      <c r="BJ6" s="522"/>
      <c r="BK6" s="523"/>
      <c r="BL6" s="523"/>
      <c r="BM6" s="523"/>
      <c r="BN6" s="523"/>
      <c r="BR6" s="525"/>
      <c r="BU6" s="1144">
        <f>'11a - Process Studies - Form'!$I$17</f>
        <v>0</v>
      </c>
      <c r="BV6" s="521" t="str">
        <f>IF(BU6="Cpk",CF19,IF(BU6="CpkL",CD19,IF(BU6="CpkU",CD18,IF(BU6="DPM",CD21,IF(BU6="Defects Found",CF18,"")))))</f>
        <v/>
      </c>
      <c r="BW6" s="522"/>
      <c r="BX6" s="522"/>
      <c r="BY6" s="523"/>
      <c r="BZ6" s="523"/>
      <c r="CA6" s="523"/>
      <c r="CB6" s="523"/>
      <c r="CF6" s="525"/>
      <c r="CI6" s="1144">
        <f>'11a - Process Studies - Form'!$I$18</f>
        <v>0</v>
      </c>
      <c r="CJ6" s="521" t="str">
        <f>IF(CI6="Cpk",CT19,IF(CI6="CpkL",CR19,IF(CI6="CpkU",CR18,IF(CI6="DPM",CR21,IF(CI6="Defects Found",CT18,"")))))</f>
        <v/>
      </c>
      <c r="CK6" s="522"/>
      <c r="CL6" s="522"/>
      <c r="CM6" s="523"/>
      <c r="CN6" s="523"/>
      <c r="CO6" s="523"/>
      <c r="CP6" s="523"/>
      <c r="CT6" s="525"/>
      <c r="CW6" s="1144">
        <f>'11a - Process Studies - Form'!$I$19</f>
        <v>0</v>
      </c>
      <c r="CX6" s="521" t="str">
        <f>IF(CW6="Cpk",DH19,IF(CW6="CpkL",DF19,IF(CW6="CpkU",DF18,IF(CW6="DPM",DF21,IF(CW6="Defects Found",DH18,"")))))</f>
        <v/>
      </c>
      <c r="CY6" s="522"/>
      <c r="CZ6" s="522"/>
      <c r="DA6" s="523"/>
      <c r="DB6" s="523"/>
      <c r="DC6" s="523"/>
      <c r="DD6" s="523"/>
      <c r="DH6" s="525"/>
      <c r="DK6" s="1144">
        <f>'11a - Process Studies - Form'!$I$20</f>
        <v>0</v>
      </c>
      <c r="DL6" s="521" t="str">
        <f>IF(DK6="Cpk",DV19,IF(DK6="CpkL",DT19,IF(DK6="CpkU",DT18,IF(DK6="DPM",DT21,IF(DK6="Defects Found",DV18,"")))))</f>
        <v/>
      </c>
      <c r="DM6" s="522"/>
      <c r="DN6" s="522"/>
      <c r="DO6" s="523"/>
      <c r="DP6" s="523"/>
      <c r="DQ6" s="523"/>
      <c r="DR6" s="523"/>
      <c r="DV6" s="525"/>
      <c r="DY6" s="1144">
        <f>'11a - Process Studies - Form'!$I$21</f>
        <v>0</v>
      </c>
      <c r="DZ6" s="521" t="str">
        <f>IF(DY6="Cpk",EJ19,IF(DY6="CpkL",EH19,IF(DY6="CpkU",EH18,IF(DY6="DPM",EH21,IF(DY6="Defects Found",EJ18,"")))))</f>
        <v/>
      </c>
      <c r="EA6" s="522"/>
      <c r="EB6" s="522"/>
      <c r="EC6" s="523"/>
      <c r="ED6" s="523"/>
      <c r="EE6" s="523"/>
      <c r="EF6" s="523"/>
      <c r="EJ6" s="525"/>
      <c r="EM6" s="1144">
        <f>'11a - Process Studies - Form'!$I$22</f>
        <v>0</v>
      </c>
      <c r="EN6" s="521" t="str">
        <f>IF(EM6="Cpk",EX19,IF(EM6="CpkL",EV19,IF(EM6="CpkU",EV18,IF(EM6="DPM",EV21,IF(EM6="Defects Found",EX18,"")))))</f>
        <v/>
      </c>
      <c r="EO6" s="522"/>
      <c r="EP6" s="522"/>
      <c r="EQ6" s="523"/>
      <c r="ER6" s="523"/>
      <c r="ES6" s="523"/>
      <c r="ET6" s="523"/>
      <c r="EX6" s="525"/>
      <c r="EZ6" s="523"/>
      <c r="FA6" s="1144">
        <f>'11a - Process Studies - Form'!$I$23</f>
        <v>0</v>
      </c>
      <c r="FB6" s="521" t="str">
        <f>IF(FA6="Cpk",FL19,IF(FA6="CpkL",FJ19,IF(FA6="CpkU",FJ18,IF(FA6="DPM",FJ21,IF(FA6="Defects Found",FL18,"")))))</f>
        <v/>
      </c>
      <c r="FC6" s="522"/>
      <c r="FD6" s="522"/>
      <c r="FE6" s="523"/>
      <c r="FF6" s="523"/>
      <c r="FG6" s="523"/>
      <c r="FH6" s="523"/>
      <c r="FL6" s="525"/>
      <c r="FN6" s="522"/>
      <c r="FO6" s="1144">
        <f>'11a - Process Studies - Form'!$I$24</f>
        <v>0</v>
      </c>
      <c r="FP6" s="521" t="str">
        <f>IF(FO6="Cpk",FZ19,IF(FO6="CpkL",FX19,IF(FO6="CpkU",FX18,IF(FO6="DPM",FX21,IF(FO6="Defects Found",FZ18,"")))))</f>
        <v/>
      </c>
      <c r="FQ6" s="522"/>
      <c r="FR6" s="522"/>
      <c r="FS6" s="523"/>
      <c r="FT6" s="523"/>
      <c r="FU6" s="523"/>
      <c r="FV6" s="523"/>
      <c r="FZ6" s="525"/>
      <c r="GB6" s="523"/>
      <c r="GC6" s="1144">
        <f>'11a - Process Studies - Form'!$I$25</f>
        <v>0</v>
      </c>
      <c r="GD6" s="521" t="str">
        <f>IF(GC6="Cpk",GN19,IF(GC6="CpkL",GL19,IF(GC6="CpkU",GL18,IF(GC6="DPM",GL21,IF(GC6="Defects Found",GN18,"")))))</f>
        <v/>
      </c>
      <c r="GE6" s="522"/>
      <c r="GF6" s="522"/>
      <c r="GG6" s="523"/>
      <c r="GH6" s="523"/>
      <c r="GI6" s="523"/>
      <c r="GJ6" s="523"/>
      <c r="GN6" s="525"/>
      <c r="GP6" s="526"/>
      <c r="GQ6" s="1144">
        <f>'11a - Process Studies - Form'!$I$26</f>
        <v>0</v>
      </c>
      <c r="GR6" s="521" t="str">
        <f>IF(GQ6="Cpk",HB19,IF(GQ6="CpkL",GZ19,IF(GQ6="CpkU",GZ18,IF(GQ6="DPM",GZ21,IF(GQ6="Defects Found",HB18,"")))))</f>
        <v/>
      </c>
      <c r="GS6" s="522"/>
      <c r="GT6" s="522"/>
      <c r="GU6" s="523"/>
      <c r="GV6" s="523"/>
      <c r="GW6" s="523"/>
      <c r="GX6" s="523"/>
      <c r="HB6" s="525"/>
      <c r="HD6" s="522"/>
      <c r="HE6" s="1144">
        <f>'11a - Process Studies - Form'!$I$27</f>
        <v>0</v>
      </c>
      <c r="HF6" s="521" t="str">
        <f>IF(HE6="Cpk",HP19,IF(HE6="CpkL",HN19,IF(HE6="CpkU",HN18,IF(HE6="DPM",HN21,IF(HE6="Defects Found",HP18,"")))))</f>
        <v/>
      </c>
      <c r="HG6" s="522"/>
      <c r="HH6" s="522"/>
      <c r="HI6" s="523"/>
      <c r="HJ6" s="523"/>
      <c r="HK6" s="523"/>
      <c r="HL6" s="523"/>
      <c r="HP6" s="525"/>
      <c r="HR6" s="522"/>
      <c r="HS6" s="1144">
        <f>'11a - Process Studies - Form'!$I$28</f>
        <v>0</v>
      </c>
      <c r="HT6" s="521" t="str">
        <f>IF(HS6="Cpk",ID19,IF(HS6="CpkL",IB19,IF(HS6="CpkU",IB18,IF(HS6="DPM",IB21,IF(HS6="Defects Found",ID18,"")))))</f>
        <v/>
      </c>
      <c r="HU6" s="522"/>
      <c r="HV6" s="522"/>
      <c r="HW6" s="523"/>
      <c r="HX6" s="523"/>
      <c r="HY6" s="523"/>
      <c r="HZ6" s="523"/>
      <c r="ID6" s="525"/>
      <c r="IF6" s="523"/>
      <c r="IG6" s="1144">
        <f>'11a - Process Studies - Form'!$I$29</f>
        <v>0</v>
      </c>
      <c r="IH6" s="521" t="str">
        <f>IF(IG6="Cpk",IR19,IF(IG6="CpkL",IP19,IF(IG6="CpkU",IP18,IF(IG6="DPM",IP21,IF(IG6="Defects Found",IR18,"")))))</f>
        <v/>
      </c>
      <c r="II6" s="522"/>
      <c r="IJ6" s="522"/>
      <c r="IK6" s="523"/>
      <c r="IL6" s="523"/>
      <c r="IM6" s="523"/>
      <c r="IN6" s="523"/>
      <c r="IR6" s="525"/>
      <c r="IT6" s="522"/>
      <c r="IU6" s="522"/>
      <c r="IV6" s="522"/>
    </row>
    <row r="7" spans="1:256" s="527" customFormat="1" ht="16" thickBot="1">
      <c r="B7" s="528"/>
      <c r="C7" s="529" t="s">
        <v>247</v>
      </c>
      <c r="D7" s="530"/>
      <c r="E7" s="531" t="s">
        <v>248</v>
      </c>
      <c r="F7" s="531" t="s">
        <v>249</v>
      </c>
      <c r="G7" s="532" t="s">
        <v>250</v>
      </c>
      <c r="H7" s="533"/>
      <c r="I7" s="533"/>
      <c r="J7" s="533"/>
      <c r="K7" s="534"/>
      <c r="L7" s="535"/>
      <c r="N7" s="536"/>
      <c r="Q7" s="529" t="s">
        <v>247</v>
      </c>
      <c r="R7" s="530"/>
      <c r="S7" s="531" t="s">
        <v>248</v>
      </c>
      <c r="T7" s="531" t="s">
        <v>249</v>
      </c>
      <c r="U7" s="532" t="s">
        <v>250</v>
      </c>
      <c r="V7" s="533"/>
      <c r="W7" s="533"/>
      <c r="X7" s="533"/>
      <c r="Y7" s="534"/>
      <c r="Z7" s="535"/>
      <c r="AB7" s="537"/>
      <c r="AE7" s="529" t="s">
        <v>247</v>
      </c>
      <c r="AF7" s="530"/>
      <c r="AG7" s="531" t="s">
        <v>248</v>
      </c>
      <c r="AH7" s="531" t="s">
        <v>249</v>
      </c>
      <c r="AI7" s="532" t="s">
        <v>250</v>
      </c>
      <c r="AJ7" s="533"/>
      <c r="AK7" s="533"/>
      <c r="AL7" s="533"/>
      <c r="AM7" s="534"/>
      <c r="AN7" s="535"/>
      <c r="AP7" s="537"/>
      <c r="AS7" s="529" t="s">
        <v>247</v>
      </c>
      <c r="AT7" s="530"/>
      <c r="AU7" s="531" t="s">
        <v>248</v>
      </c>
      <c r="AV7" s="531" t="s">
        <v>249</v>
      </c>
      <c r="AW7" s="532" t="s">
        <v>250</v>
      </c>
      <c r="AX7" s="533"/>
      <c r="AY7" s="533"/>
      <c r="AZ7" s="533"/>
      <c r="BA7" s="534"/>
      <c r="BB7" s="535"/>
      <c r="BD7" s="537"/>
      <c r="BG7" s="529" t="s">
        <v>247</v>
      </c>
      <c r="BH7" s="530"/>
      <c r="BI7" s="531" t="s">
        <v>248</v>
      </c>
      <c r="BJ7" s="531" t="s">
        <v>249</v>
      </c>
      <c r="BK7" s="532" t="s">
        <v>250</v>
      </c>
      <c r="BL7" s="533"/>
      <c r="BM7" s="533"/>
      <c r="BN7" s="533"/>
      <c r="BO7" s="534"/>
      <c r="BP7" s="535"/>
      <c r="BR7" s="537"/>
      <c r="BU7" s="529" t="s">
        <v>247</v>
      </c>
      <c r="BV7" s="530"/>
      <c r="BW7" s="531" t="s">
        <v>248</v>
      </c>
      <c r="BX7" s="531" t="s">
        <v>249</v>
      </c>
      <c r="BY7" s="532" t="s">
        <v>250</v>
      </c>
      <c r="BZ7" s="533"/>
      <c r="CA7" s="533"/>
      <c r="CB7" s="533"/>
      <c r="CC7" s="534"/>
      <c r="CD7" s="535"/>
      <c r="CF7" s="537"/>
      <c r="CI7" s="529" t="s">
        <v>247</v>
      </c>
      <c r="CJ7" s="530"/>
      <c r="CK7" s="531" t="s">
        <v>248</v>
      </c>
      <c r="CL7" s="531" t="s">
        <v>249</v>
      </c>
      <c r="CM7" s="532" t="s">
        <v>250</v>
      </c>
      <c r="CN7" s="533"/>
      <c r="CO7" s="533"/>
      <c r="CP7" s="533"/>
      <c r="CQ7" s="534"/>
      <c r="CR7" s="535"/>
      <c r="CT7" s="537"/>
      <c r="CW7" s="529" t="s">
        <v>247</v>
      </c>
      <c r="CX7" s="530"/>
      <c r="CY7" s="531" t="s">
        <v>248</v>
      </c>
      <c r="CZ7" s="531" t="s">
        <v>249</v>
      </c>
      <c r="DA7" s="532" t="s">
        <v>250</v>
      </c>
      <c r="DB7" s="533"/>
      <c r="DC7" s="533"/>
      <c r="DD7" s="533"/>
      <c r="DE7" s="534"/>
      <c r="DF7" s="535"/>
      <c r="DH7" s="537"/>
      <c r="DK7" s="529" t="s">
        <v>247</v>
      </c>
      <c r="DL7" s="530"/>
      <c r="DM7" s="531" t="s">
        <v>248</v>
      </c>
      <c r="DN7" s="531" t="s">
        <v>249</v>
      </c>
      <c r="DO7" s="532" t="s">
        <v>250</v>
      </c>
      <c r="DP7" s="533"/>
      <c r="DQ7" s="533"/>
      <c r="DR7" s="533"/>
      <c r="DS7" s="534"/>
      <c r="DT7" s="535"/>
      <c r="DV7" s="537"/>
      <c r="DY7" s="529" t="s">
        <v>247</v>
      </c>
      <c r="DZ7" s="530"/>
      <c r="EA7" s="531" t="s">
        <v>248</v>
      </c>
      <c r="EB7" s="531" t="s">
        <v>249</v>
      </c>
      <c r="EC7" s="532" t="s">
        <v>250</v>
      </c>
      <c r="ED7" s="533"/>
      <c r="EE7" s="533"/>
      <c r="EF7" s="533"/>
      <c r="EG7" s="534"/>
      <c r="EH7" s="535"/>
      <c r="EJ7" s="537"/>
      <c r="EM7" s="529" t="s">
        <v>247</v>
      </c>
      <c r="EN7" s="530"/>
      <c r="EO7" s="531" t="s">
        <v>248</v>
      </c>
      <c r="EP7" s="531" t="s">
        <v>249</v>
      </c>
      <c r="EQ7" s="532" t="s">
        <v>250</v>
      </c>
      <c r="ER7" s="533"/>
      <c r="ES7" s="533"/>
      <c r="ET7" s="533"/>
      <c r="EU7" s="534"/>
      <c r="EV7" s="535"/>
      <c r="EX7" s="537"/>
      <c r="EZ7" s="538"/>
      <c r="FA7" s="529" t="s">
        <v>247</v>
      </c>
      <c r="FB7" s="530"/>
      <c r="FC7" s="531" t="s">
        <v>248</v>
      </c>
      <c r="FD7" s="531" t="s">
        <v>249</v>
      </c>
      <c r="FE7" s="532" t="s">
        <v>250</v>
      </c>
      <c r="FF7" s="533"/>
      <c r="FG7" s="533"/>
      <c r="FH7" s="533"/>
      <c r="FI7" s="534"/>
      <c r="FJ7" s="535"/>
      <c r="FL7" s="537"/>
      <c r="FN7" s="539"/>
      <c r="FO7" s="529" t="s">
        <v>247</v>
      </c>
      <c r="FP7" s="530"/>
      <c r="FQ7" s="531" t="s">
        <v>248</v>
      </c>
      <c r="FR7" s="531" t="s">
        <v>249</v>
      </c>
      <c r="FS7" s="532" t="s">
        <v>250</v>
      </c>
      <c r="FT7" s="533"/>
      <c r="FU7" s="533"/>
      <c r="FV7" s="533"/>
      <c r="FW7" s="534"/>
      <c r="FX7" s="535"/>
      <c r="FZ7" s="537"/>
      <c r="GB7" s="538"/>
      <c r="GC7" s="529" t="s">
        <v>247</v>
      </c>
      <c r="GD7" s="530"/>
      <c r="GE7" s="531" t="s">
        <v>248</v>
      </c>
      <c r="GF7" s="531" t="s">
        <v>249</v>
      </c>
      <c r="GG7" s="532" t="s">
        <v>250</v>
      </c>
      <c r="GH7" s="533"/>
      <c r="GI7" s="533"/>
      <c r="GJ7" s="533"/>
      <c r="GK7" s="534"/>
      <c r="GL7" s="535"/>
      <c r="GN7" s="537"/>
      <c r="GP7" s="540"/>
      <c r="GQ7" s="529" t="s">
        <v>247</v>
      </c>
      <c r="GR7" s="530"/>
      <c r="GS7" s="531" t="s">
        <v>248</v>
      </c>
      <c r="GT7" s="531" t="s">
        <v>249</v>
      </c>
      <c r="GU7" s="532" t="s">
        <v>250</v>
      </c>
      <c r="GV7" s="533"/>
      <c r="GW7" s="533"/>
      <c r="GX7" s="533"/>
      <c r="GY7" s="534"/>
      <c r="GZ7" s="535"/>
      <c r="HB7" s="537"/>
      <c r="HD7" s="541"/>
      <c r="HE7" s="529" t="s">
        <v>247</v>
      </c>
      <c r="HF7" s="530"/>
      <c r="HG7" s="531" t="s">
        <v>248</v>
      </c>
      <c r="HH7" s="531" t="s">
        <v>249</v>
      </c>
      <c r="HI7" s="532" t="s">
        <v>250</v>
      </c>
      <c r="HJ7" s="533"/>
      <c r="HK7" s="533"/>
      <c r="HL7" s="533"/>
      <c r="HM7" s="534"/>
      <c r="HN7" s="535"/>
      <c r="HP7" s="537"/>
      <c r="HR7" s="541"/>
      <c r="HS7" s="529" t="s">
        <v>247</v>
      </c>
      <c r="HT7" s="530"/>
      <c r="HU7" s="531" t="s">
        <v>248</v>
      </c>
      <c r="HV7" s="531" t="s">
        <v>249</v>
      </c>
      <c r="HW7" s="532" t="s">
        <v>250</v>
      </c>
      <c r="HX7" s="533"/>
      <c r="HY7" s="533"/>
      <c r="HZ7" s="533"/>
      <c r="IA7" s="534"/>
      <c r="IB7" s="535"/>
      <c r="ID7" s="537"/>
      <c r="IF7" s="539"/>
      <c r="IG7" s="529" t="s">
        <v>247</v>
      </c>
      <c r="IH7" s="530"/>
      <c r="II7" s="531" t="s">
        <v>248</v>
      </c>
      <c r="IJ7" s="531" t="s">
        <v>249</v>
      </c>
      <c r="IK7" s="532" t="s">
        <v>250</v>
      </c>
      <c r="IL7" s="533"/>
      <c r="IM7" s="533"/>
      <c r="IN7" s="533"/>
      <c r="IO7" s="534"/>
      <c r="IP7" s="535"/>
      <c r="IR7" s="537"/>
      <c r="IT7" s="539"/>
      <c r="IU7" s="539"/>
      <c r="IV7" s="539"/>
    </row>
    <row r="8" spans="1:256" s="497" customFormat="1">
      <c r="A8" s="494"/>
      <c r="B8" s="528"/>
      <c r="C8" s="1141">
        <v>6.57</v>
      </c>
      <c r="D8" s="543">
        <v>1</v>
      </c>
      <c r="E8" s="544">
        <f t="shared" ref="E8:E71" si="0">IF(AND(C8&lt;$J$17,C8&lt;&gt;""),1,0)</f>
        <v>0</v>
      </c>
      <c r="F8" s="544">
        <f t="shared" ref="F8:F71" si="1">IF(AND(C8&gt;$J$16,C8&lt;&gt;""),1,0)</f>
        <v>0</v>
      </c>
      <c r="G8" s="545"/>
      <c r="H8" s="546"/>
      <c r="I8" s="546"/>
      <c r="J8" s="546"/>
      <c r="K8" s="547" t="s">
        <v>251</v>
      </c>
      <c r="L8" s="1084" t="str">
        <f>'11a - Process Studies - Example'!$F$12</f>
        <v>n</v>
      </c>
      <c r="M8" s="494"/>
      <c r="N8" s="549"/>
      <c r="O8" s="494"/>
      <c r="P8" s="494"/>
      <c r="Q8" s="1141">
        <v>10.25</v>
      </c>
      <c r="R8" s="543">
        <v>1</v>
      </c>
      <c r="S8" s="544" t="e">
        <f>IF(AND(#REF!&lt;$X$17,#REF!&lt;&gt;""),1,0)</f>
        <v>#REF!</v>
      </c>
      <c r="T8" s="544" t="e">
        <f>IF(AND(#REF!&gt;$X$16,#REF!&lt;&gt;""),1,0)</f>
        <v>#REF!</v>
      </c>
      <c r="U8" s="545"/>
      <c r="V8" s="546"/>
      <c r="W8" s="546"/>
      <c r="X8" s="546"/>
      <c r="Y8" s="547" t="s">
        <v>251</v>
      </c>
      <c r="Z8" s="1084" t="str">
        <f>'11a - Process Studies - Example'!$F$13</f>
        <v>n</v>
      </c>
      <c r="AA8" s="494"/>
      <c r="AB8" s="549"/>
      <c r="AC8" s="494"/>
      <c r="AD8" s="494"/>
      <c r="AE8" s="1141">
        <v>66.83</v>
      </c>
      <c r="AF8" s="543">
        <v>1</v>
      </c>
      <c r="AG8" s="544">
        <f t="shared" ref="AG8:AG71" si="2">IF(AND(AE8&lt;$AL$17,AE8&lt;&gt;""),1,0)</f>
        <v>0</v>
      </c>
      <c r="AH8" s="544">
        <f t="shared" ref="AH8:AH71" si="3">IF(AND(AE8&gt;$AL$16,AE8&lt;&gt;""),1,0)</f>
        <v>0</v>
      </c>
      <c r="AI8" s="545"/>
      <c r="AJ8" s="546"/>
      <c r="AK8" s="546"/>
      <c r="AL8" s="546"/>
      <c r="AM8" s="547" t="s">
        <v>251</v>
      </c>
      <c r="AN8" s="1084" t="str">
        <f>'11a - Process Studies - Example'!$F$14</f>
        <v>n</v>
      </c>
      <c r="AO8" s="494"/>
      <c r="AP8" s="549"/>
      <c r="AQ8" s="494"/>
      <c r="AR8" s="494"/>
      <c r="AS8" s="1141">
        <v>7.78</v>
      </c>
      <c r="AT8" s="543">
        <v>1</v>
      </c>
      <c r="AU8" s="544">
        <f t="shared" ref="AU8:AU71" si="4">IF(AND(AS8&lt;$AZ$17,AS8&lt;&gt;""),1,0)</f>
        <v>0</v>
      </c>
      <c r="AV8" s="544">
        <f t="shared" ref="AV8:AV71" si="5">IF(AND(AS8&gt;$AZ$16,AS8&lt;&gt;""),1,0)</f>
        <v>0</v>
      </c>
      <c r="AW8" s="545"/>
      <c r="AX8" s="546"/>
      <c r="AY8" s="546"/>
      <c r="AZ8" s="546"/>
      <c r="BA8" s="547" t="s">
        <v>251</v>
      </c>
      <c r="BB8" s="1084" t="str">
        <f>'11a - Process Studies - Example'!$F$15</f>
        <v>n</v>
      </c>
      <c r="BC8" s="494"/>
      <c r="BD8" s="549"/>
      <c r="BE8" s="494"/>
      <c r="BF8" s="494"/>
      <c r="BG8" s="1141"/>
      <c r="BH8" s="543">
        <v>1</v>
      </c>
      <c r="BI8" s="544">
        <f t="shared" ref="BI8:BI71" si="6">IF(AND(BG8&lt;$BN$17,BG8&lt;&gt;""),1,0)</f>
        <v>0</v>
      </c>
      <c r="BJ8" s="544">
        <f t="shared" ref="BJ8:BJ71" si="7">IF(AND(BG8&gt;$BN$16,BG8&lt;&gt;""),1,0)</f>
        <v>0</v>
      </c>
      <c r="BK8" s="545"/>
      <c r="BL8" s="546"/>
      <c r="BM8" s="546"/>
      <c r="BN8" s="546"/>
      <c r="BO8" s="547" t="s">
        <v>251</v>
      </c>
      <c r="BP8" s="1084">
        <f>'11a - Process Studies - Form'!$F$16</f>
        <v>0</v>
      </c>
      <c r="BQ8" s="494"/>
      <c r="BR8" s="549"/>
      <c r="BS8" s="494"/>
      <c r="BT8" s="494"/>
      <c r="BU8" s="1141"/>
      <c r="BV8" s="543">
        <v>1</v>
      </c>
      <c r="BW8" s="544">
        <f t="shared" ref="BW8:BW71" si="8">IF(AND(BU8&lt;$CB$17,BU8&lt;&gt;""),1,0)</f>
        <v>0</v>
      </c>
      <c r="BX8" s="544">
        <f t="shared" ref="BX8:BX71" si="9">IF(AND(BU8&gt;$CB$16,BU8&lt;&gt;""),1,0)</f>
        <v>0</v>
      </c>
      <c r="BY8" s="545"/>
      <c r="BZ8" s="546"/>
      <c r="CA8" s="546"/>
      <c r="CB8" s="546"/>
      <c r="CC8" s="547" t="s">
        <v>251</v>
      </c>
      <c r="CD8" s="1084">
        <f>'11a - Process Studies - Form'!$F$17</f>
        <v>0</v>
      </c>
      <c r="CE8" s="494"/>
      <c r="CF8" s="549"/>
      <c r="CG8" s="494"/>
      <c r="CH8" s="494"/>
      <c r="CI8" s="1141"/>
      <c r="CJ8" s="543">
        <v>1</v>
      </c>
      <c r="CK8" s="544">
        <f t="shared" ref="CK8:CK71" si="10">IF(AND(CI8&lt;$CP$17,CI8&lt;&gt;""),1,0)</f>
        <v>0</v>
      </c>
      <c r="CL8" s="544">
        <f t="shared" ref="CL8:CL71" si="11">IF(AND(CI8&gt;$CP$16,CI8&lt;&gt;""),1,0)</f>
        <v>0</v>
      </c>
      <c r="CM8" s="545"/>
      <c r="CN8" s="546"/>
      <c r="CO8" s="546"/>
      <c r="CP8" s="546"/>
      <c r="CQ8" s="547" t="s">
        <v>251</v>
      </c>
      <c r="CR8" s="1084">
        <f>'11a - Process Studies - Form'!$F$18</f>
        <v>0</v>
      </c>
      <c r="CS8" s="494"/>
      <c r="CT8" s="549"/>
      <c r="CU8" s="494"/>
      <c r="CV8" s="494"/>
      <c r="CW8" s="1141"/>
      <c r="CX8" s="543">
        <v>1</v>
      </c>
      <c r="CY8" s="544">
        <f t="shared" ref="CY8:CY71" si="12">IF(AND(CW8&lt;$DD$17,CW8&lt;&gt;""),1,0)</f>
        <v>0</v>
      </c>
      <c r="CZ8" s="544">
        <f t="shared" ref="CZ8:CZ71" si="13">IF(AND(CW8&gt;$DD$16,CW8&lt;&gt;""),1,0)</f>
        <v>0</v>
      </c>
      <c r="DA8" s="545"/>
      <c r="DB8" s="546"/>
      <c r="DC8" s="546"/>
      <c r="DD8" s="546"/>
      <c r="DE8" s="547" t="s">
        <v>251</v>
      </c>
      <c r="DF8" s="1084">
        <f>'11a - Process Studies - Form'!$F$19</f>
        <v>0</v>
      </c>
      <c r="DG8" s="494"/>
      <c r="DH8" s="549"/>
      <c r="DI8" s="494"/>
      <c r="DJ8" s="494"/>
      <c r="DK8" s="1141"/>
      <c r="DL8" s="543">
        <v>1</v>
      </c>
      <c r="DM8" s="544">
        <f t="shared" ref="DM8:DM71" si="14">IF(AND(DK8&lt;$DR$17,DK8&lt;&gt;""),1,0)</f>
        <v>0</v>
      </c>
      <c r="DN8" s="544">
        <f t="shared" ref="DN8:DN71" si="15">IF(AND(DK8&gt;$DR$16,DK8&lt;&gt;""),1,0)</f>
        <v>0</v>
      </c>
      <c r="DO8" s="545"/>
      <c r="DP8" s="546"/>
      <c r="DQ8" s="546"/>
      <c r="DR8" s="546"/>
      <c r="DS8" s="547" t="s">
        <v>251</v>
      </c>
      <c r="DT8" s="1084">
        <f>'11a - Process Studies - Form'!$F$20</f>
        <v>0</v>
      </c>
      <c r="DU8" s="494"/>
      <c r="DV8" s="549"/>
      <c r="DW8" s="494"/>
      <c r="DX8" s="494"/>
      <c r="DY8" s="1141"/>
      <c r="DZ8" s="543">
        <v>1</v>
      </c>
      <c r="EA8" s="544">
        <f t="shared" ref="EA8:EA71" si="16">IF(AND(DY8&lt;$EF$17,DY8&lt;&gt;""),1,0)</f>
        <v>0</v>
      </c>
      <c r="EB8" s="544">
        <f t="shared" ref="EB8:EB71" si="17">IF(AND(DY8&gt;$EF$16,DY8&lt;&gt;""),1,0)</f>
        <v>0</v>
      </c>
      <c r="EC8" s="545"/>
      <c r="ED8" s="546"/>
      <c r="EE8" s="546"/>
      <c r="EF8" s="546"/>
      <c r="EG8" s="547" t="s">
        <v>251</v>
      </c>
      <c r="EH8" s="1084">
        <f>'11a - Process Studies - Form'!$F$21</f>
        <v>0</v>
      </c>
      <c r="EI8" s="494"/>
      <c r="EJ8" s="549"/>
      <c r="EK8" s="494"/>
      <c r="EL8" s="494"/>
      <c r="EM8" s="1141"/>
      <c r="EN8" s="543">
        <v>1</v>
      </c>
      <c r="EO8" s="544">
        <f t="shared" ref="EO8:EO71" si="18">IF(AND(EM8&lt;ET$17,EM8&lt;&gt;""),1,0)</f>
        <v>0</v>
      </c>
      <c r="EP8" s="544">
        <f t="shared" ref="EP8:EP71" si="19">IF(AND(EM8&gt;ET$16,EM8&lt;&gt;""),1,0)</f>
        <v>0</v>
      </c>
      <c r="EQ8" s="545"/>
      <c r="ER8" s="546"/>
      <c r="ES8" s="546"/>
      <c r="ET8" s="546"/>
      <c r="EU8" s="547" t="s">
        <v>251</v>
      </c>
      <c r="EV8" s="1084">
        <f>'11a - Process Studies - Form'!$F$22</f>
        <v>0</v>
      </c>
      <c r="EW8" s="494"/>
      <c r="EX8" s="549"/>
      <c r="EY8" s="494"/>
      <c r="EZ8" s="550"/>
      <c r="FA8" s="1141"/>
      <c r="FB8" s="543">
        <v>1</v>
      </c>
      <c r="FC8" s="544">
        <f t="shared" ref="FC8:FC71" si="20">IF(AND(FA8&lt;FH$17,FA8&lt;&gt;""),1,0)</f>
        <v>0</v>
      </c>
      <c r="FD8" s="544">
        <f t="shared" ref="FD8:FD71" si="21">IF(AND(FA8&gt;FH$16,FA8&lt;&gt;""),1,0)</f>
        <v>0</v>
      </c>
      <c r="FE8" s="545"/>
      <c r="FF8" s="546"/>
      <c r="FG8" s="546"/>
      <c r="FH8" s="546"/>
      <c r="FI8" s="547" t="s">
        <v>251</v>
      </c>
      <c r="FJ8" s="1084">
        <f>'11a - Process Studies - Form'!$F$23</f>
        <v>0</v>
      </c>
      <c r="FK8" s="494"/>
      <c r="FL8" s="549"/>
      <c r="FM8" s="494"/>
      <c r="FO8" s="1141"/>
      <c r="FP8" s="543">
        <v>1</v>
      </c>
      <c r="FQ8" s="544">
        <f t="shared" ref="FQ8:FQ71" si="22">IF(AND(FO8&lt;FV$17,FO8&lt;&gt;""),1,0)</f>
        <v>0</v>
      </c>
      <c r="FR8" s="544">
        <f t="shared" ref="FR8:FR71" si="23">IF(AND(FO8&gt;FV$16,FO8&lt;&gt;""),1,0)</f>
        <v>0</v>
      </c>
      <c r="FS8" s="545"/>
      <c r="FT8" s="546"/>
      <c r="FU8" s="546"/>
      <c r="FV8" s="546"/>
      <c r="FW8" s="547" t="s">
        <v>251</v>
      </c>
      <c r="FX8" s="1084">
        <f>'11a - Process Studies - Form'!$F$24</f>
        <v>0</v>
      </c>
      <c r="FY8" s="494"/>
      <c r="FZ8" s="549"/>
      <c r="GA8" s="494"/>
      <c r="GB8" s="550"/>
      <c r="GC8" s="1141"/>
      <c r="GD8" s="543">
        <v>1</v>
      </c>
      <c r="GE8" s="544">
        <f t="shared" ref="GE8:GE71" si="24">IF(AND(GC8&lt;GJ$17,GC8&lt;&gt;""),1,0)</f>
        <v>0</v>
      </c>
      <c r="GF8" s="544">
        <f t="shared" ref="GF8:GF71" si="25">IF(AND(GC8&gt;GJ$16,GC8&lt;&gt;""),1,0)</f>
        <v>0</v>
      </c>
      <c r="GG8" s="545"/>
      <c r="GH8" s="546"/>
      <c r="GI8" s="546"/>
      <c r="GJ8" s="546"/>
      <c r="GK8" s="547" t="s">
        <v>251</v>
      </c>
      <c r="GL8" s="1084">
        <f>'11a - Process Studies - Form'!$F$25</f>
        <v>0</v>
      </c>
      <c r="GM8" s="494"/>
      <c r="GN8" s="549"/>
      <c r="GO8" s="494"/>
      <c r="GP8" s="551"/>
      <c r="GQ8" s="1141"/>
      <c r="GR8" s="543">
        <v>1</v>
      </c>
      <c r="GS8" s="544">
        <f t="shared" ref="GS8:GS71" si="26">IF(AND(GQ8&lt;GX$17,GQ8&lt;&gt;""),1,0)</f>
        <v>0</v>
      </c>
      <c r="GT8" s="544">
        <f t="shared" ref="GT8:GT71" si="27">IF(AND(GQ8&gt;GX$16,GQ8&lt;&gt;""),1,0)</f>
        <v>0</v>
      </c>
      <c r="GU8" s="545"/>
      <c r="GV8" s="546"/>
      <c r="GW8" s="546"/>
      <c r="GX8" s="546"/>
      <c r="GY8" s="547" t="s">
        <v>251</v>
      </c>
      <c r="GZ8" s="1084">
        <f>'11a - Process Studies - Form'!$F$26</f>
        <v>0</v>
      </c>
      <c r="HA8" s="494"/>
      <c r="HB8" s="549"/>
      <c r="HC8" s="494"/>
      <c r="HD8" s="552"/>
      <c r="HE8" s="1141"/>
      <c r="HF8" s="543">
        <v>1</v>
      </c>
      <c r="HG8" s="544">
        <f t="shared" ref="HG8:HG71" si="28">IF(AND(HE8&lt;HL$17,HE8&lt;&gt;""),1,0)</f>
        <v>0</v>
      </c>
      <c r="HH8" s="544">
        <f t="shared" ref="HH8:HH71" si="29">IF(AND(HE8&gt;HL$16,HE8&lt;&gt;""),1,0)</f>
        <v>0</v>
      </c>
      <c r="HI8" s="545"/>
      <c r="HJ8" s="546"/>
      <c r="HK8" s="546"/>
      <c r="HL8" s="546"/>
      <c r="HM8" s="547" t="s">
        <v>251</v>
      </c>
      <c r="HN8" s="1084">
        <f>'11a - Process Studies - Form'!$F$27</f>
        <v>0</v>
      </c>
      <c r="HO8" s="494"/>
      <c r="HP8" s="549"/>
      <c r="HQ8" s="494"/>
      <c r="HR8" s="552"/>
      <c r="HS8" s="1141"/>
      <c r="HT8" s="543">
        <v>1</v>
      </c>
      <c r="HU8" s="544">
        <f t="shared" ref="HU8:HU71" si="30">IF(AND(HS8&lt;HZ$17,HS8&lt;&gt;""),1,0)</f>
        <v>0</v>
      </c>
      <c r="HV8" s="544">
        <f t="shared" ref="HV8:HV71" si="31">IF(AND(HS8&gt;HZ$16,HS8&lt;&gt;""),1,0)</f>
        <v>0</v>
      </c>
      <c r="HW8" s="545"/>
      <c r="HX8" s="546"/>
      <c r="HY8" s="546"/>
      <c r="HZ8" s="546"/>
      <c r="IA8" s="547" t="s">
        <v>251</v>
      </c>
      <c r="IB8" s="1084">
        <f>'11a - Process Studies - Form'!$F$28</f>
        <v>0</v>
      </c>
      <c r="IC8" s="494"/>
      <c r="ID8" s="549"/>
      <c r="IE8" s="494"/>
      <c r="IF8" s="553"/>
      <c r="IG8" s="1141"/>
      <c r="IH8" s="543">
        <v>1</v>
      </c>
      <c r="II8" s="544">
        <f t="shared" ref="II8:II71" si="32">IF(AND(IG8&lt;IN$17,IG8&lt;&gt;""),1,0)</f>
        <v>0</v>
      </c>
      <c r="IJ8" s="544">
        <f t="shared" ref="IJ8:IJ71" si="33">IF(AND(IG8&gt;IN$16,IG8&lt;&gt;""),1,0)</f>
        <v>0</v>
      </c>
      <c r="IK8" s="545"/>
      <c r="IL8" s="546"/>
      <c r="IM8" s="546"/>
      <c r="IN8" s="546"/>
      <c r="IO8" s="547" t="s">
        <v>251</v>
      </c>
      <c r="IP8" s="1084">
        <f>'11a - Process Studies - Form'!$F$29</f>
        <v>0</v>
      </c>
      <c r="IQ8" s="494"/>
      <c r="IR8" s="549"/>
      <c r="IS8" s="494"/>
    </row>
    <row r="9" spans="1:256" s="497" customFormat="1">
      <c r="A9" s="494"/>
      <c r="B9" s="528"/>
      <c r="C9" s="1141">
        <v>6.66</v>
      </c>
      <c r="D9" s="543">
        <v>2</v>
      </c>
      <c r="E9" s="544">
        <f t="shared" si="0"/>
        <v>0</v>
      </c>
      <c r="F9" s="544">
        <f t="shared" si="1"/>
        <v>0</v>
      </c>
      <c r="G9" s="554" t="s">
        <v>252</v>
      </c>
      <c r="H9" s="3074" t="str">
        <f>'11a - Process Studies - Example'!$D$5</f>
        <v>ABC12345-0987D</v>
      </c>
      <c r="I9" s="2467"/>
      <c r="J9" s="2468"/>
      <c r="K9" s="555" t="s">
        <v>253</v>
      </c>
      <c r="L9" s="556">
        <f>M10</f>
        <v>6.6</v>
      </c>
      <c r="M9" s="1070" t="s">
        <v>339</v>
      </c>
      <c r="N9" s="1070" t="s">
        <v>595</v>
      </c>
      <c r="O9" s="1071" t="s">
        <v>596</v>
      </c>
      <c r="P9" s="494"/>
      <c r="Q9" s="1141">
        <v>10.220000000000001</v>
      </c>
      <c r="R9" s="543">
        <v>2</v>
      </c>
      <c r="S9" s="544" t="e">
        <f>IF(AND(#REF!&lt;$X$17,#REF!&lt;&gt;""),1,0)</f>
        <v>#REF!</v>
      </c>
      <c r="T9" s="544" t="e">
        <f>IF(AND(#REF!&gt;$X$16,#REF!&lt;&gt;""),1,0)</f>
        <v>#REF!</v>
      </c>
      <c r="U9" s="554" t="s">
        <v>252</v>
      </c>
      <c r="V9" s="3074" t="str">
        <f>'11a - Process Studies - Example'!$D$5</f>
        <v>ABC12345-0987D</v>
      </c>
      <c r="W9" s="2467"/>
      <c r="X9" s="2468"/>
      <c r="Y9" s="555" t="s">
        <v>253</v>
      </c>
      <c r="Z9" s="556">
        <f>AA10</f>
        <v>10.130000000000001</v>
      </c>
      <c r="AA9" s="1070" t="s">
        <v>339</v>
      </c>
      <c r="AB9" s="1070" t="s">
        <v>595</v>
      </c>
      <c r="AC9" s="1071" t="s">
        <v>596</v>
      </c>
      <c r="AD9" s="494"/>
      <c r="AE9" s="1141">
        <v>66.959999999999994</v>
      </c>
      <c r="AF9" s="543">
        <v>2</v>
      </c>
      <c r="AG9" s="544">
        <f t="shared" si="2"/>
        <v>0</v>
      </c>
      <c r="AH9" s="544">
        <f t="shared" si="3"/>
        <v>0</v>
      </c>
      <c r="AI9" s="554" t="s">
        <v>252</v>
      </c>
      <c r="AJ9" s="3074" t="str">
        <f>'11a - Process Studies - Example'!$D$5</f>
        <v>ABC12345-0987D</v>
      </c>
      <c r="AK9" s="2467"/>
      <c r="AL9" s="2468"/>
      <c r="AM9" s="555" t="s">
        <v>253</v>
      </c>
      <c r="AN9" s="556">
        <f>AO10</f>
        <v>66.930000000000007</v>
      </c>
      <c r="AO9" s="1070" t="s">
        <v>339</v>
      </c>
      <c r="AP9" s="1070" t="s">
        <v>595</v>
      </c>
      <c r="AQ9" s="1071" t="s">
        <v>596</v>
      </c>
      <c r="AR9" s="494"/>
      <c r="AS9" s="1141">
        <v>7.76</v>
      </c>
      <c r="AT9" s="543">
        <v>2</v>
      </c>
      <c r="AU9" s="544">
        <f t="shared" si="4"/>
        <v>0</v>
      </c>
      <c r="AV9" s="544">
        <f t="shared" si="5"/>
        <v>0</v>
      </c>
      <c r="AW9" s="554" t="s">
        <v>252</v>
      </c>
      <c r="AX9" s="3074" t="str">
        <f>'11a - Process Studies - Example'!$D$5</f>
        <v>ABC12345-0987D</v>
      </c>
      <c r="AY9" s="2467"/>
      <c r="AZ9" s="2468"/>
      <c r="BA9" s="555" t="s">
        <v>253</v>
      </c>
      <c r="BB9" s="556">
        <f>BC10</f>
        <v>7.87</v>
      </c>
      <c r="BC9" s="1070" t="s">
        <v>339</v>
      </c>
      <c r="BD9" s="1070" t="s">
        <v>595</v>
      </c>
      <c r="BE9" s="1071" t="s">
        <v>596</v>
      </c>
      <c r="BF9" s="494"/>
      <c r="BG9" s="1141"/>
      <c r="BH9" s="543">
        <v>2</v>
      </c>
      <c r="BI9" s="544">
        <f t="shared" si="6"/>
        <v>0</v>
      </c>
      <c r="BJ9" s="544">
        <f t="shared" si="7"/>
        <v>0</v>
      </c>
      <c r="BK9" s="554" t="s">
        <v>252</v>
      </c>
      <c r="BL9" s="2466">
        <f>'11a - Process Studies - Form'!$D$5</f>
        <v>0</v>
      </c>
      <c r="BM9" s="2467"/>
      <c r="BN9" s="2468"/>
      <c r="BO9" s="555" t="s">
        <v>253</v>
      </c>
      <c r="BP9" s="556">
        <f>BQ10</f>
        <v>0</v>
      </c>
      <c r="BQ9" s="1070" t="s">
        <v>339</v>
      </c>
      <c r="BR9" s="1070" t="s">
        <v>595</v>
      </c>
      <c r="BS9" s="1071" t="s">
        <v>596</v>
      </c>
      <c r="BT9" s="494"/>
      <c r="BU9" s="1141"/>
      <c r="BV9" s="543">
        <v>2</v>
      </c>
      <c r="BW9" s="544">
        <f t="shared" si="8"/>
        <v>0</v>
      </c>
      <c r="BX9" s="544">
        <f t="shared" si="9"/>
        <v>0</v>
      </c>
      <c r="BY9" s="554" t="s">
        <v>252</v>
      </c>
      <c r="BZ9" s="2466">
        <f>'11a - Process Studies - Form'!$D$5</f>
        <v>0</v>
      </c>
      <c r="CA9" s="2467"/>
      <c r="CB9" s="2468"/>
      <c r="CC9" s="555" t="s">
        <v>253</v>
      </c>
      <c r="CD9" s="556">
        <f>CE10</f>
        <v>0</v>
      </c>
      <c r="CE9" s="1070" t="s">
        <v>339</v>
      </c>
      <c r="CF9" s="1070" t="s">
        <v>595</v>
      </c>
      <c r="CG9" s="1071" t="s">
        <v>596</v>
      </c>
      <c r="CH9" s="494"/>
      <c r="CI9" s="1141"/>
      <c r="CJ9" s="543">
        <v>2</v>
      </c>
      <c r="CK9" s="544">
        <f t="shared" si="10"/>
        <v>0</v>
      </c>
      <c r="CL9" s="544">
        <f t="shared" si="11"/>
        <v>0</v>
      </c>
      <c r="CM9" s="554" t="s">
        <v>252</v>
      </c>
      <c r="CN9" s="2466">
        <f>'11a - Process Studies - Form'!$D$5</f>
        <v>0</v>
      </c>
      <c r="CO9" s="2467"/>
      <c r="CP9" s="2468"/>
      <c r="CQ9" s="555" t="s">
        <v>253</v>
      </c>
      <c r="CR9" s="556">
        <f>CS10</f>
        <v>0</v>
      </c>
      <c r="CS9" s="1070" t="s">
        <v>339</v>
      </c>
      <c r="CT9" s="1070" t="s">
        <v>595</v>
      </c>
      <c r="CU9" s="1071" t="s">
        <v>596</v>
      </c>
      <c r="CV9" s="494"/>
      <c r="CW9" s="1141"/>
      <c r="CX9" s="543">
        <v>2</v>
      </c>
      <c r="CY9" s="544">
        <f t="shared" si="12"/>
        <v>0</v>
      </c>
      <c r="CZ9" s="544">
        <f t="shared" si="13"/>
        <v>0</v>
      </c>
      <c r="DA9" s="554" t="s">
        <v>252</v>
      </c>
      <c r="DB9" s="2466">
        <f>'11a - Process Studies - Form'!$D$5</f>
        <v>0</v>
      </c>
      <c r="DC9" s="2467"/>
      <c r="DD9" s="2468"/>
      <c r="DE9" s="555" t="s">
        <v>253</v>
      </c>
      <c r="DF9" s="556">
        <f>DG10</f>
        <v>0</v>
      </c>
      <c r="DG9" s="1070" t="s">
        <v>339</v>
      </c>
      <c r="DH9" s="1070" t="s">
        <v>595</v>
      </c>
      <c r="DI9" s="1071" t="s">
        <v>596</v>
      </c>
      <c r="DJ9" s="494"/>
      <c r="DK9" s="1141"/>
      <c r="DL9" s="543">
        <v>2</v>
      </c>
      <c r="DM9" s="544">
        <f t="shared" si="14"/>
        <v>0</v>
      </c>
      <c r="DN9" s="544">
        <f t="shared" si="15"/>
        <v>0</v>
      </c>
      <c r="DO9" s="554" t="s">
        <v>252</v>
      </c>
      <c r="DP9" s="2466">
        <f>'11a - Process Studies - Form'!$D$5</f>
        <v>0</v>
      </c>
      <c r="DQ9" s="2467"/>
      <c r="DR9" s="2468"/>
      <c r="DS9" s="555" t="s">
        <v>253</v>
      </c>
      <c r="DT9" s="556">
        <f>DU10</f>
        <v>0</v>
      </c>
      <c r="DU9" s="1070" t="s">
        <v>339</v>
      </c>
      <c r="DV9" s="1070" t="s">
        <v>595</v>
      </c>
      <c r="DW9" s="1071" t="s">
        <v>596</v>
      </c>
      <c r="DX9" s="494"/>
      <c r="DY9" s="1141"/>
      <c r="DZ9" s="543">
        <v>2</v>
      </c>
      <c r="EA9" s="544">
        <f t="shared" si="16"/>
        <v>0</v>
      </c>
      <c r="EB9" s="544">
        <f t="shared" si="17"/>
        <v>0</v>
      </c>
      <c r="EC9" s="554" t="s">
        <v>252</v>
      </c>
      <c r="ED9" s="2466">
        <f>'11a - Process Studies - Form'!$D$5</f>
        <v>0</v>
      </c>
      <c r="EE9" s="2467"/>
      <c r="EF9" s="2468"/>
      <c r="EG9" s="555" t="s">
        <v>253</v>
      </c>
      <c r="EH9" s="556">
        <f>EI10</f>
        <v>0</v>
      </c>
      <c r="EI9" s="1070" t="s">
        <v>339</v>
      </c>
      <c r="EJ9" s="1070" t="s">
        <v>595</v>
      </c>
      <c r="EK9" s="1071" t="s">
        <v>596</v>
      </c>
      <c r="EL9" s="494"/>
      <c r="EM9" s="1141"/>
      <c r="EN9" s="543">
        <v>2</v>
      </c>
      <c r="EO9" s="544">
        <f t="shared" si="18"/>
        <v>0</v>
      </c>
      <c r="EP9" s="544">
        <f t="shared" si="19"/>
        <v>0</v>
      </c>
      <c r="EQ9" s="554" t="s">
        <v>252</v>
      </c>
      <c r="ER9" s="2466">
        <f>'11a - Process Studies - Form'!$D$5</f>
        <v>0</v>
      </c>
      <c r="ES9" s="2467"/>
      <c r="ET9" s="2468"/>
      <c r="EU9" s="555" t="s">
        <v>253</v>
      </c>
      <c r="EV9" s="556">
        <f>EW10</f>
        <v>0</v>
      </c>
      <c r="EW9" s="1070" t="s">
        <v>339</v>
      </c>
      <c r="EX9" s="1070" t="s">
        <v>595</v>
      </c>
      <c r="EY9" s="1071" t="s">
        <v>596</v>
      </c>
      <c r="EZ9" s="550"/>
      <c r="FA9" s="1141"/>
      <c r="FB9" s="543">
        <v>2</v>
      </c>
      <c r="FC9" s="544">
        <f t="shared" si="20"/>
        <v>0</v>
      </c>
      <c r="FD9" s="544">
        <f t="shared" si="21"/>
        <v>0</v>
      </c>
      <c r="FE9" s="554" t="s">
        <v>252</v>
      </c>
      <c r="FF9" s="2466">
        <f>'11a - Process Studies - Form'!$D$5</f>
        <v>0</v>
      </c>
      <c r="FG9" s="2467"/>
      <c r="FH9" s="2468"/>
      <c r="FI9" s="555" t="s">
        <v>253</v>
      </c>
      <c r="FJ9" s="556">
        <f>FK10</f>
        <v>0</v>
      </c>
      <c r="FK9" s="1070" t="s">
        <v>339</v>
      </c>
      <c r="FL9" s="1070" t="s">
        <v>595</v>
      </c>
      <c r="FM9" s="1071" t="s">
        <v>596</v>
      </c>
      <c r="FO9" s="1141"/>
      <c r="FP9" s="543">
        <v>2</v>
      </c>
      <c r="FQ9" s="544">
        <f t="shared" si="22"/>
        <v>0</v>
      </c>
      <c r="FR9" s="544">
        <f t="shared" si="23"/>
        <v>0</v>
      </c>
      <c r="FS9" s="554" t="s">
        <v>252</v>
      </c>
      <c r="FT9" s="2466">
        <f>'11a - Process Studies - Form'!$D$5</f>
        <v>0</v>
      </c>
      <c r="FU9" s="2467"/>
      <c r="FV9" s="2468"/>
      <c r="FW9" s="555" t="s">
        <v>253</v>
      </c>
      <c r="FX9" s="556">
        <f>FY10</f>
        <v>0</v>
      </c>
      <c r="FY9" s="1070" t="s">
        <v>339</v>
      </c>
      <c r="FZ9" s="1070" t="s">
        <v>595</v>
      </c>
      <c r="GA9" s="1071" t="s">
        <v>596</v>
      </c>
      <c r="GB9" s="550"/>
      <c r="GC9" s="1141"/>
      <c r="GD9" s="543">
        <v>2</v>
      </c>
      <c r="GE9" s="544">
        <f t="shared" si="24"/>
        <v>0</v>
      </c>
      <c r="GF9" s="544">
        <f t="shared" si="25"/>
        <v>0</v>
      </c>
      <c r="GG9" s="554" t="s">
        <v>252</v>
      </c>
      <c r="GH9" s="2466">
        <f>'11a - Process Studies - Form'!$D$5</f>
        <v>0</v>
      </c>
      <c r="GI9" s="2467"/>
      <c r="GJ9" s="2468"/>
      <c r="GK9" s="555" t="s">
        <v>253</v>
      </c>
      <c r="GL9" s="556">
        <f>GM10</f>
        <v>0</v>
      </c>
      <c r="GM9" s="1070" t="s">
        <v>339</v>
      </c>
      <c r="GN9" s="1070" t="s">
        <v>595</v>
      </c>
      <c r="GO9" s="1071" t="s">
        <v>596</v>
      </c>
      <c r="GP9" s="551"/>
      <c r="GQ9" s="1141"/>
      <c r="GR9" s="543">
        <v>2</v>
      </c>
      <c r="GS9" s="544">
        <f t="shared" si="26"/>
        <v>0</v>
      </c>
      <c r="GT9" s="544">
        <f t="shared" si="27"/>
        <v>0</v>
      </c>
      <c r="GU9" s="554" t="s">
        <v>252</v>
      </c>
      <c r="GV9" s="2466">
        <f>'11a - Process Studies - Form'!$D$5</f>
        <v>0</v>
      </c>
      <c r="GW9" s="2467"/>
      <c r="GX9" s="2468"/>
      <c r="GY9" s="555" t="s">
        <v>253</v>
      </c>
      <c r="GZ9" s="556">
        <f>HA10</f>
        <v>0</v>
      </c>
      <c r="HA9" s="1070" t="s">
        <v>339</v>
      </c>
      <c r="HB9" s="1070" t="s">
        <v>595</v>
      </c>
      <c r="HC9" s="1071" t="s">
        <v>596</v>
      </c>
      <c r="HD9" s="552"/>
      <c r="HE9" s="1141"/>
      <c r="HF9" s="543">
        <v>2</v>
      </c>
      <c r="HG9" s="544">
        <f t="shared" si="28"/>
        <v>0</v>
      </c>
      <c r="HH9" s="544">
        <f t="shared" si="29"/>
        <v>0</v>
      </c>
      <c r="HI9" s="554" t="s">
        <v>252</v>
      </c>
      <c r="HJ9" s="2466">
        <f>'11a - Process Studies - Form'!$D$5</f>
        <v>0</v>
      </c>
      <c r="HK9" s="2467"/>
      <c r="HL9" s="2468"/>
      <c r="HM9" s="555" t="s">
        <v>253</v>
      </c>
      <c r="HN9" s="556">
        <f>HO10</f>
        <v>0</v>
      </c>
      <c r="HO9" s="1070" t="s">
        <v>339</v>
      </c>
      <c r="HP9" s="1070" t="s">
        <v>595</v>
      </c>
      <c r="HQ9" s="1071" t="s">
        <v>596</v>
      </c>
      <c r="HR9" s="552"/>
      <c r="HS9" s="1141"/>
      <c r="HT9" s="543">
        <v>2</v>
      </c>
      <c r="HU9" s="544">
        <f t="shared" si="30"/>
        <v>0</v>
      </c>
      <c r="HV9" s="544">
        <f t="shared" si="31"/>
        <v>0</v>
      </c>
      <c r="HW9" s="554" t="s">
        <v>252</v>
      </c>
      <c r="HX9" s="2466">
        <f>'11a - Process Studies - Form'!$D$5</f>
        <v>0</v>
      </c>
      <c r="HY9" s="2467"/>
      <c r="HZ9" s="2468"/>
      <c r="IA9" s="555" t="s">
        <v>253</v>
      </c>
      <c r="IB9" s="556">
        <f>IC10</f>
        <v>0</v>
      </c>
      <c r="IC9" s="1070" t="s">
        <v>339</v>
      </c>
      <c r="ID9" s="1070" t="s">
        <v>595</v>
      </c>
      <c r="IE9" s="1071" t="s">
        <v>596</v>
      </c>
      <c r="IF9" s="559"/>
      <c r="IG9" s="1141"/>
      <c r="IH9" s="543">
        <v>2</v>
      </c>
      <c r="II9" s="544">
        <f t="shared" si="32"/>
        <v>0</v>
      </c>
      <c r="IJ9" s="544">
        <f t="shared" si="33"/>
        <v>0</v>
      </c>
      <c r="IK9" s="554" t="s">
        <v>252</v>
      </c>
      <c r="IL9" s="2466">
        <f>'11a - Process Studies - Form'!$D$5</f>
        <v>0</v>
      </c>
      <c r="IM9" s="2467"/>
      <c r="IN9" s="2468"/>
      <c r="IO9" s="555" t="s">
        <v>253</v>
      </c>
      <c r="IP9" s="556">
        <f>IQ10</f>
        <v>0</v>
      </c>
      <c r="IQ9" s="1070" t="s">
        <v>339</v>
      </c>
      <c r="IR9" s="1070" t="s">
        <v>595</v>
      </c>
      <c r="IS9" s="1071" t="s">
        <v>596</v>
      </c>
    </row>
    <row r="10" spans="1:256" s="497" customFormat="1">
      <c r="A10" s="494"/>
      <c r="B10" s="528"/>
      <c r="C10" s="1141">
        <v>6.58</v>
      </c>
      <c r="D10" s="543">
        <v>3</v>
      </c>
      <c r="E10" s="544">
        <f t="shared" si="0"/>
        <v>0</v>
      </c>
      <c r="F10" s="544">
        <f t="shared" si="1"/>
        <v>0</v>
      </c>
      <c r="G10" s="560" t="s">
        <v>254</v>
      </c>
      <c r="H10" s="3074" t="str">
        <f>'11a - Process Studies - Example'!$D$4</f>
        <v>Widget</v>
      </c>
      <c r="I10" s="2467"/>
      <c r="J10" s="2468"/>
      <c r="K10" s="555" t="s">
        <v>255</v>
      </c>
      <c r="L10" s="561">
        <f>N10-M10</f>
        <v>0.38000000000000078</v>
      </c>
      <c r="M10" s="562">
        <f>'11a - Process Studies - Example'!$E$12</f>
        <v>6.6</v>
      </c>
      <c r="N10" s="549">
        <f>'11a - Process Studies - Example'!$G$12</f>
        <v>6.98</v>
      </c>
      <c r="O10" s="496">
        <f>'11a - Process Studies - Example'!$H$12</f>
        <v>6.22</v>
      </c>
      <c r="P10" s="494"/>
      <c r="Q10" s="1141">
        <v>10.220000000000001</v>
      </c>
      <c r="R10" s="543">
        <v>3</v>
      </c>
      <c r="S10" s="544" t="e">
        <f>IF(AND(#REF!&lt;$X$17,#REF!&lt;&gt;""),1,0)</f>
        <v>#REF!</v>
      </c>
      <c r="T10" s="544" t="e">
        <f>IF(AND(#REF!&gt;$X$16,#REF!&lt;&gt;""),1,0)</f>
        <v>#REF!</v>
      </c>
      <c r="U10" s="560" t="s">
        <v>254</v>
      </c>
      <c r="V10" s="3074" t="str">
        <f>'11a - Process Studies - Example'!$D$4</f>
        <v>Widget</v>
      </c>
      <c r="W10" s="2467"/>
      <c r="X10" s="2468"/>
      <c r="Y10" s="555" t="s">
        <v>255</v>
      </c>
      <c r="Z10" s="561">
        <f>AB10-AA10</f>
        <v>0.75999999999999979</v>
      </c>
      <c r="AA10" s="562">
        <f>'11a - Process Studies - Example'!$E$13</f>
        <v>10.130000000000001</v>
      </c>
      <c r="AB10" s="549">
        <f>'11a - Process Studies - Example'!$G$13</f>
        <v>10.89</v>
      </c>
      <c r="AC10" s="496">
        <f>'11a - Process Studies - Example'!$H$13</f>
        <v>9.3699999999999992</v>
      </c>
      <c r="AD10" s="494"/>
      <c r="AE10" s="1141">
        <v>66.66</v>
      </c>
      <c r="AF10" s="543">
        <v>3</v>
      </c>
      <c r="AG10" s="544">
        <f t="shared" si="2"/>
        <v>0</v>
      </c>
      <c r="AH10" s="544">
        <f t="shared" si="3"/>
        <v>0</v>
      </c>
      <c r="AI10" s="560" t="s">
        <v>254</v>
      </c>
      <c r="AJ10" s="3074" t="str">
        <f>'11a - Process Studies - Example'!$D$4</f>
        <v>Widget</v>
      </c>
      <c r="AK10" s="2467"/>
      <c r="AL10" s="2468"/>
      <c r="AM10" s="555" t="s">
        <v>255</v>
      </c>
      <c r="AN10" s="561">
        <f>AP10-AO10</f>
        <v>0.75999999999999091</v>
      </c>
      <c r="AO10" s="562">
        <f>'11a - Process Studies - Example'!$E$14</f>
        <v>66.930000000000007</v>
      </c>
      <c r="AP10" s="549">
        <f>'11a - Process Studies - Example'!$G$14</f>
        <v>67.69</v>
      </c>
      <c r="AQ10" s="496">
        <f>'11a - Process Studies - Example'!$H$14</f>
        <v>66.17</v>
      </c>
      <c r="AR10" s="494"/>
      <c r="AS10" s="1141">
        <v>7.82</v>
      </c>
      <c r="AT10" s="543">
        <v>3</v>
      </c>
      <c r="AU10" s="544">
        <f t="shared" si="4"/>
        <v>0</v>
      </c>
      <c r="AV10" s="544">
        <f t="shared" si="5"/>
        <v>0</v>
      </c>
      <c r="AW10" s="560" t="s">
        <v>254</v>
      </c>
      <c r="AX10" s="3074" t="str">
        <f>'11a - Process Studies - Example'!$D$4</f>
        <v>Widget</v>
      </c>
      <c r="AY10" s="2467"/>
      <c r="AZ10" s="2468"/>
      <c r="BA10" s="555" t="s">
        <v>255</v>
      </c>
      <c r="BB10" s="561">
        <f>BD10-BC10</f>
        <v>0.24999999999999911</v>
      </c>
      <c r="BC10" s="562">
        <f>'11a - Process Studies - Example'!$E$15</f>
        <v>7.87</v>
      </c>
      <c r="BD10" s="549">
        <f>'11a - Process Studies - Example'!$G$15</f>
        <v>8.1199999999999992</v>
      </c>
      <c r="BE10" s="496">
        <f>'11a - Process Studies - Example'!$H$15</f>
        <v>7.62</v>
      </c>
      <c r="BF10" s="494"/>
      <c r="BG10" s="1141"/>
      <c r="BH10" s="543">
        <v>3</v>
      </c>
      <c r="BI10" s="544">
        <f t="shared" si="6"/>
        <v>0</v>
      </c>
      <c r="BJ10" s="544">
        <f t="shared" si="7"/>
        <v>0</v>
      </c>
      <c r="BK10" s="560" t="s">
        <v>254</v>
      </c>
      <c r="BL10" s="2466">
        <f>'11a - Process Studies - Form'!$D$4</f>
        <v>0</v>
      </c>
      <c r="BM10" s="2467"/>
      <c r="BN10" s="2468"/>
      <c r="BO10" s="555" t="s">
        <v>255</v>
      </c>
      <c r="BP10" s="561">
        <f>BR10-BQ10</f>
        <v>0</v>
      </c>
      <c r="BQ10" s="562">
        <f>'11a - Process Studies - Form'!$E$16</f>
        <v>0</v>
      </c>
      <c r="BR10" s="549">
        <f>'11a - Process Studies - Form'!$G$16</f>
        <v>0</v>
      </c>
      <c r="BS10" s="496">
        <f>'11a - Process Studies - Form'!$H$16</f>
        <v>0</v>
      </c>
      <c r="BT10" s="494"/>
      <c r="BU10" s="1141"/>
      <c r="BV10" s="543">
        <v>3</v>
      </c>
      <c r="BW10" s="544">
        <f t="shared" si="8"/>
        <v>0</v>
      </c>
      <c r="BX10" s="544">
        <f t="shared" si="9"/>
        <v>0</v>
      </c>
      <c r="BY10" s="560" t="s">
        <v>254</v>
      </c>
      <c r="BZ10" s="2466">
        <f>'11a - Process Studies - Form'!$D$4</f>
        <v>0</v>
      </c>
      <c r="CA10" s="2467"/>
      <c r="CB10" s="2468"/>
      <c r="CC10" s="555" t="s">
        <v>255</v>
      </c>
      <c r="CD10" s="561">
        <f>CF10-CE10</f>
        <v>0</v>
      </c>
      <c r="CE10" s="562">
        <f>'11a - Process Studies - Form'!$E$17</f>
        <v>0</v>
      </c>
      <c r="CF10" s="549">
        <f>'11a - Process Studies - Form'!$G$17</f>
        <v>0</v>
      </c>
      <c r="CG10" s="496">
        <f>'11a - Process Studies - Form'!$H$17</f>
        <v>0</v>
      </c>
      <c r="CH10" s="494" t="e">
        <v>#REF!</v>
      </c>
      <c r="CI10" s="1141"/>
      <c r="CJ10" s="543">
        <v>3</v>
      </c>
      <c r="CK10" s="544">
        <f t="shared" si="10"/>
        <v>0</v>
      </c>
      <c r="CL10" s="544">
        <f t="shared" si="11"/>
        <v>0</v>
      </c>
      <c r="CM10" s="560" t="s">
        <v>254</v>
      </c>
      <c r="CN10" s="2466">
        <f>'11a - Process Studies - Form'!$D$4</f>
        <v>0</v>
      </c>
      <c r="CO10" s="2467"/>
      <c r="CP10" s="2468"/>
      <c r="CQ10" s="555" t="s">
        <v>255</v>
      </c>
      <c r="CR10" s="561">
        <f>CT10-CS10</f>
        <v>0</v>
      </c>
      <c r="CS10" s="562">
        <f>'11a - Process Studies - Form'!$E$18</f>
        <v>0</v>
      </c>
      <c r="CT10" s="549">
        <f>'11a - Process Studies - Form'!$G$18</f>
        <v>0</v>
      </c>
      <c r="CU10" s="496">
        <f>'11a - Process Studies - Form'!$H$18</f>
        <v>0</v>
      </c>
      <c r="CV10" s="494"/>
      <c r="CW10" s="1141"/>
      <c r="CX10" s="543">
        <v>3</v>
      </c>
      <c r="CY10" s="544">
        <f t="shared" si="12"/>
        <v>0</v>
      </c>
      <c r="CZ10" s="544">
        <f t="shared" si="13"/>
        <v>0</v>
      </c>
      <c r="DA10" s="560" t="s">
        <v>254</v>
      </c>
      <c r="DB10" s="2466">
        <f>'11a - Process Studies - Form'!$D$4</f>
        <v>0</v>
      </c>
      <c r="DC10" s="2467"/>
      <c r="DD10" s="2468"/>
      <c r="DE10" s="555" t="s">
        <v>255</v>
      </c>
      <c r="DF10" s="561">
        <f>DH10-DG10</f>
        <v>0</v>
      </c>
      <c r="DG10" s="562">
        <f>'11a - Process Studies - Form'!$E$19</f>
        <v>0</v>
      </c>
      <c r="DH10" s="549">
        <f>'11a - Process Studies - Form'!$G$19</f>
        <v>0</v>
      </c>
      <c r="DI10" s="496">
        <f>'11a - Process Studies - Form'!$H$19</f>
        <v>0</v>
      </c>
      <c r="DJ10" s="494"/>
      <c r="DK10" s="1141"/>
      <c r="DL10" s="543">
        <v>3</v>
      </c>
      <c r="DM10" s="544">
        <f t="shared" si="14"/>
        <v>0</v>
      </c>
      <c r="DN10" s="544">
        <f t="shared" si="15"/>
        <v>0</v>
      </c>
      <c r="DO10" s="560" t="s">
        <v>254</v>
      </c>
      <c r="DP10" s="2466">
        <f>'11a - Process Studies - Form'!$D$4</f>
        <v>0</v>
      </c>
      <c r="DQ10" s="2467"/>
      <c r="DR10" s="2468"/>
      <c r="DS10" s="555" t="s">
        <v>255</v>
      </c>
      <c r="DT10" s="561">
        <f>DV10-DU10</f>
        <v>0</v>
      </c>
      <c r="DU10" s="562">
        <f>'11a - Process Studies - Form'!$E$20</f>
        <v>0</v>
      </c>
      <c r="DV10" s="549">
        <f>'11a - Process Studies - Form'!$G$20</f>
        <v>0</v>
      </c>
      <c r="DW10" s="496">
        <f>'11a - Process Studies - Form'!$H$20</f>
        <v>0</v>
      </c>
      <c r="DX10" s="494"/>
      <c r="DY10" s="1141"/>
      <c r="DZ10" s="543">
        <v>3</v>
      </c>
      <c r="EA10" s="544">
        <f t="shared" si="16"/>
        <v>0</v>
      </c>
      <c r="EB10" s="544">
        <f t="shared" si="17"/>
        <v>0</v>
      </c>
      <c r="EC10" s="560" t="s">
        <v>254</v>
      </c>
      <c r="ED10" s="2466">
        <f>'11a - Process Studies - Form'!$D$4</f>
        <v>0</v>
      </c>
      <c r="EE10" s="2467"/>
      <c r="EF10" s="2468"/>
      <c r="EG10" s="555" t="s">
        <v>255</v>
      </c>
      <c r="EH10" s="561">
        <f>EJ10-EI10</f>
        <v>0</v>
      </c>
      <c r="EI10" s="562">
        <f>'11a - Process Studies - Form'!$E$21</f>
        <v>0</v>
      </c>
      <c r="EJ10" s="549">
        <f>'11a - Process Studies - Form'!$G$21</f>
        <v>0</v>
      </c>
      <c r="EK10" s="496">
        <f>'11a - Process Studies - Form'!$H$21</f>
        <v>0</v>
      </c>
      <c r="EL10" s="494"/>
      <c r="EM10" s="1141"/>
      <c r="EN10" s="543">
        <v>3</v>
      </c>
      <c r="EO10" s="544">
        <f t="shared" si="18"/>
        <v>0</v>
      </c>
      <c r="EP10" s="544">
        <f t="shared" si="19"/>
        <v>0</v>
      </c>
      <c r="EQ10" s="560" t="s">
        <v>254</v>
      </c>
      <c r="ER10" s="2466">
        <f>'11a - Process Studies - Form'!$D$4</f>
        <v>0</v>
      </c>
      <c r="ES10" s="2467"/>
      <c r="ET10" s="2468"/>
      <c r="EU10" s="555" t="s">
        <v>255</v>
      </c>
      <c r="EV10" s="561">
        <f>EX10-EW10</f>
        <v>0</v>
      </c>
      <c r="EW10" s="562">
        <f>'11a - Process Studies - Form'!$E$22</f>
        <v>0</v>
      </c>
      <c r="EX10" s="549">
        <f>'11a - Process Studies - Form'!$G$22</f>
        <v>0</v>
      </c>
      <c r="EY10" s="496">
        <f>'11a - Process Studies - Form'!$H$22</f>
        <v>0</v>
      </c>
      <c r="EZ10" s="550"/>
      <c r="FA10" s="1141"/>
      <c r="FB10" s="543">
        <v>3</v>
      </c>
      <c r="FC10" s="544">
        <f t="shared" si="20"/>
        <v>0</v>
      </c>
      <c r="FD10" s="544">
        <f t="shared" si="21"/>
        <v>0</v>
      </c>
      <c r="FE10" s="560" t="s">
        <v>254</v>
      </c>
      <c r="FF10" s="2466">
        <f>'11a - Process Studies - Form'!$D$4</f>
        <v>0</v>
      </c>
      <c r="FG10" s="2467"/>
      <c r="FH10" s="2468"/>
      <c r="FI10" s="555" t="s">
        <v>255</v>
      </c>
      <c r="FJ10" s="561">
        <f>FL10-FK10</f>
        <v>0</v>
      </c>
      <c r="FK10" s="562">
        <f>'11a - Process Studies - Form'!$E$23</f>
        <v>0</v>
      </c>
      <c r="FL10" s="549">
        <f>'11a - Process Studies - Form'!$G$23</f>
        <v>0</v>
      </c>
      <c r="FM10" s="496">
        <f>'11a - Process Studies - Form'!$H$23</f>
        <v>0</v>
      </c>
      <c r="FO10" s="1141"/>
      <c r="FP10" s="543">
        <v>3</v>
      </c>
      <c r="FQ10" s="544">
        <f t="shared" si="22"/>
        <v>0</v>
      </c>
      <c r="FR10" s="544">
        <f t="shared" si="23"/>
        <v>0</v>
      </c>
      <c r="FS10" s="560" t="s">
        <v>254</v>
      </c>
      <c r="FT10" s="2466">
        <f>'11a - Process Studies - Form'!$D$4</f>
        <v>0</v>
      </c>
      <c r="FU10" s="2467"/>
      <c r="FV10" s="2468"/>
      <c r="FW10" s="555" t="s">
        <v>255</v>
      </c>
      <c r="FX10" s="561">
        <f>FZ10-FY10</f>
        <v>0</v>
      </c>
      <c r="FY10" s="562">
        <f>'11a - Process Studies - Form'!$E$24</f>
        <v>0</v>
      </c>
      <c r="FZ10" s="549">
        <f>'11a - Process Studies - Form'!$G$24</f>
        <v>0</v>
      </c>
      <c r="GA10" s="496">
        <f>'11a - Process Studies - Form'!$H$24</f>
        <v>0</v>
      </c>
      <c r="GB10" s="550"/>
      <c r="GC10" s="1141"/>
      <c r="GD10" s="543">
        <v>3</v>
      </c>
      <c r="GE10" s="544">
        <f t="shared" si="24"/>
        <v>0</v>
      </c>
      <c r="GF10" s="544">
        <f t="shared" si="25"/>
        <v>0</v>
      </c>
      <c r="GG10" s="560" t="s">
        <v>254</v>
      </c>
      <c r="GH10" s="2466">
        <f>'11a - Process Studies - Form'!$D$4</f>
        <v>0</v>
      </c>
      <c r="GI10" s="2467"/>
      <c r="GJ10" s="2468"/>
      <c r="GK10" s="555" t="s">
        <v>255</v>
      </c>
      <c r="GL10" s="561">
        <f>GN10-GM10</f>
        <v>0</v>
      </c>
      <c r="GM10" s="562">
        <f>'11a - Process Studies - Form'!$E$25</f>
        <v>0</v>
      </c>
      <c r="GN10" s="549">
        <f>'11a - Process Studies - Form'!$G$25</f>
        <v>0</v>
      </c>
      <c r="GO10" s="496">
        <f>'11a - Process Studies - Form'!$H$25</f>
        <v>0</v>
      </c>
      <c r="GP10" s="551"/>
      <c r="GQ10" s="1141"/>
      <c r="GR10" s="543">
        <v>3</v>
      </c>
      <c r="GS10" s="544">
        <f t="shared" si="26"/>
        <v>0</v>
      </c>
      <c r="GT10" s="544">
        <f t="shared" si="27"/>
        <v>0</v>
      </c>
      <c r="GU10" s="560" t="s">
        <v>254</v>
      </c>
      <c r="GV10" s="2466">
        <f>'11a - Process Studies - Form'!$D$4</f>
        <v>0</v>
      </c>
      <c r="GW10" s="2467"/>
      <c r="GX10" s="2468"/>
      <c r="GY10" s="555" t="s">
        <v>255</v>
      </c>
      <c r="GZ10" s="561">
        <f>HB10-HA10</f>
        <v>0</v>
      </c>
      <c r="HA10" s="562">
        <f>'11a - Process Studies - Form'!$E$26</f>
        <v>0</v>
      </c>
      <c r="HB10" s="549">
        <f>'11a - Process Studies - Form'!$G$26</f>
        <v>0</v>
      </c>
      <c r="HC10" s="496">
        <f>'11a - Process Studies - Form'!$H$26</f>
        <v>0</v>
      </c>
      <c r="HD10" s="552"/>
      <c r="HE10" s="1141"/>
      <c r="HF10" s="543">
        <v>3</v>
      </c>
      <c r="HG10" s="544">
        <f t="shared" si="28"/>
        <v>0</v>
      </c>
      <c r="HH10" s="544">
        <f t="shared" si="29"/>
        <v>0</v>
      </c>
      <c r="HI10" s="560" t="s">
        <v>254</v>
      </c>
      <c r="HJ10" s="2466">
        <f>'11a - Process Studies - Form'!$D$4</f>
        <v>0</v>
      </c>
      <c r="HK10" s="2467"/>
      <c r="HL10" s="2468"/>
      <c r="HM10" s="555" t="s">
        <v>255</v>
      </c>
      <c r="HN10" s="561">
        <f>HP10-HO10</f>
        <v>0</v>
      </c>
      <c r="HO10" s="562">
        <f>'11a - Process Studies - Form'!$E$27</f>
        <v>0</v>
      </c>
      <c r="HP10" s="549">
        <f>'11a - Process Studies - Form'!$G$27</f>
        <v>0</v>
      </c>
      <c r="HQ10" s="496">
        <f>'11a - Process Studies - Form'!$H$27</f>
        <v>0</v>
      </c>
      <c r="HR10" s="552"/>
      <c r="HS10" s="1141"/>
      <c r="HT10" s="543">
        <v>3</v>
      </c>
      <c r="HU10" s="544">
        <f t="shared" si="30"/>
        <v>0</v>
      </c>
      <c r="HV10" s="544">
        <f t="shared" si="31"/>
        <v>0</v>
      </c>
      <c r="HW10" s="560" t="s">
        <v>254</v>
      </c>
      <c r="HX10" s="2466">
        <f>'11a - Process Studies - Form'!$D$4</f>
        <v>0</v>
      </c>
      <c r="HY10" s="2467"/>
      <c r="HZ10" s="2468"/>
      <c r="IA10" s="555" t="s">
        <v>255</v>
      </c>
      <c r="IB10" s="561">
        <f>ID10-IC10</f>
        <v>0</v>
      </c>
      <c r="IC10" s="562">
        <f>'11a - Process Studies - Form'!$E$28</f>
        <v>0</v>
      </c>
      <c r="ID10" s="549">
        <f>'11a - Process Studies - Form'!$G$28</f>
        <v>0</v>
      </c>
      <c r="IE10" s="496">
        <f>'11a - Process Studies - Form'!$H$28</f>
        <v>0</v>
      </c>
      <c r="IF10" s="563"/>
      <c r="IG10" s="1141"/>
      <c r="IH10" s="543">
        <v>3</v>
      </c>
      <c r="II10" s="544">
        <f t="shared" si="32"/>
        <v>0</v>
      </c>
      <c r="IJ10" s="544">
        <f t="shared" si="33"/>
        <v>0</v>
      </c>
      <c r="IK10" s="560" t="s">
        <v>254</v>
      </c>
      <c r="IL10" s="2466">
        <f>'11a - Process Studies - Form'!$D$4</f>
        <v>0</v>
      </c>
      <c r="IM10" s="2467"/>
      <c r="IN10" s="2468"/>
      <c r="IO10" s="555" t="s">
        <v>255</v>
      </c>
      <c r="IP10" s="561">
        <f>IR10-IQ10</f>
        <v>0</v>
      </c>
      <c r="IQ10" s="562">
        <f>'11a - Process Studies - Form'!$E$29</f>
        <v>0</v>
      </c>
      <c r="IR10" s="549">
        <f>'11a - Process Studies - Form'!$G$29</f>
        <v>0</v>
      </c>
      <c r="IS10" s="496">
        <f>'11a - Process Studies - Form'!$H$29</f>
        <v>0</v>
      </c>
    </row>
    <row r="11" spans="1:256" s="497" customFormat="1">
      <c r="A11" s="494"/>
      <c r="B11" s="528"/>
      <c r="C11" s="1141">
        <v>6.68</v>
      </c>
      <c r="D11" s="543">
        <v>4</v>
      </c>
      <c r="E11" s="544">
        <f t="shared" si="0"/>
        <v>0</v>
      </c>
      <c r="F11" s="544">
        <f t="shared" si="1"/>
        <v>0</v>
      </c>
      <c r="G11" s="554" t="s">
        <v>256</v>
      </c>
      <c r="H11" s="564" t="s">
        <v>257</v>
      </c>
      <c r="I11" s="565" t="s">
        <v>258</v>
      </c>
      <c r="J11" s="566">
        <f>COUNT(C8:C158)</f>
        <v>21</v>
      </c>
      <c r="K11" s="555" t="s">
        <v>259</v>
      </c>
      <c r="L11" s="556">
        <f>M10-O10</f>
        <v>0.37999999999999989</v>
      </c>
      <c r="M11" s="557"/>
      <c r="N11" s="549"/>
      <c r="O11" s="567"/>
      <c r="P11" s="567"/>
      <c r="Q11" s="1141">
        <v>10.23</v>
      </c>
      <c r="R11" s="543">
        <v>4</v>
      </c>
      <c r="S11" s="544" t="e">
        <f>IF(AND(#REF!&lt;$X$17,#REF!&lt;&gt;""),1,0)</f>
        <v>#REF!</v>
      </c>
      <c r="T11" s="544" t="e">
        <f>IF(AND(#REF!&gt;$X$16,#REF!&lt;&gt;""),1,0)</f>
        <v>#REF!</v>
      </c>
      <c r="U11" s="554" t="s">
        <v>256</v>
      </c>
      <c r="V11" s="564" t="s">
        <v>257</v>
      </c>
      <c r="W11" s="565" t="s">
        <v>258</v>
      </c>
      <c r="X11" s="566">
        <f>COUNT(Q8:Q158)</f>
        <v>21</v>
      </c>
      <c r="Y11" s="555" t="s">
        <v>259</v>
      </c>
      <c r="Z11" s="556">
        <f>AA10-AC10</f>
        <v>0.76000000000000156</v>
      </c>
      <c r="AA11" s="557"/>
      <c r="AB11" s="549"/>
      <c r="AC11" s="567"/>
      <c r="AD11" s="494"/>
      <c r="AE11" s="1141">
        <v>66.75</v>
      </c>
      <c r="AF11" s="543">
        <v>4</v>
      </c>
      <c r="AG11" s="544">
        <f t="shared" si="2"/>
        <v>0</v>
      </c>
      <c r="AH11" s="544">
        <f t="shared" si="3"/>
        <v>0</v>
      </c>
      <c r="AI11" s="554" t="s">
        <v>256</v>
      </c>
      <c r="AJ11" s="564" t="s">
        <v>257</v>
      </c>
      <c r="AK11" s="565" t="s">
        <v>258</v>
      </c>
      <c r="AL11" s="566">
        <f>COUNT(AE8:AE158)</f>
        <v>21</v>
      </c>
      <c r="AM11" s="555" t="s">
        <v>259</v>
      </c>
      <c r="AN11" s="556">
        <f>AO10-AQ10</f>
        <v>0.76000000000000512</v>
      </c>
      <c r="AO11" s="557"/>
      <c r="AP11" s="549"/>
      <c r="AQ11" s="567"/>
      <c r="AR11" s="494"/>
      <c r="AS11" s="1141">
        <v>7.92</v>
      </c>
      <c r="AT11" s="543">
        <v>4</v>
      </c>
      <c r="AU11" s="544">
        <f t="shared" si="4"/>
        <v>0</v>
      </c>
      <c r="AV11" s="544">
        <f t="shared" si="5"/>
        <v>0</v>
      </c>
      <c r="AW11" s="554" t="s">
        <v>256</v>
      </c>
      <c r="AX11" s="564" t="s">
        <v>257</v>
      </c>
      <c r="AY11" s="565" t="s">
        <v>258</v>
      </c>
      <c r="AZ11" s="566">
        <f>COUNT(AS8:AS158)</f>
        <v>21</v>
      </c>
      <c r="BA11" s="555" t="s">
        <v>259</v>
      </c>
      <c r="BB11" s="556">
        <f>BC10-BE10</f>
        <v>0.25</v>
      </c>
      <c r="BC11" s="557"/>
      <c r="BD11" s="549"/>
      <c r="BE11" s="567"/>
      <c r="BF11" s="494"/>
      <c r="BG11" s="1141"/>
      <c r="BH11" s="543">
        <v>4</v>
      </c>
      <c r="BI11" s="544">
        <f t="shared" si="6"/>
        <v>0</v>
      </c>
      <c r="BJ11" s="544">
        <f t="shared" si="7"/>
        <v>0</v>
      </c>
      <c r="BK11" s="554" t="s">
        <v>256</v>
      </c>
      <c r="BL11" s="564" t="s">
        <v>257</v>
      </c>
      <c r="BM11" s="565" t="s">
        <v>258</v>
      </c>
      <c r="BN11" s="566">
        <f>COUNT(BG8:BG158)</f>
        <v>0</v>
      </c>
      <c r="BO11" s="555" t="s">
        <v>259</v>
      </c>
      <c r="BP11" s="556">
        <f>BQ10-BS10</f>
        <v>0</v>
      </c>
      <c r="BQ11" s="557"/>
      <c r="BR11" s="549"/>
      <c r="BS11" s="567"/>
      <c r="BT11" s="494"/>
      <c r="BU11" s="1141"/>
      <c r="BV11" s="543">
        <v>4</v>
      </c>
      <c r="BW11" s="544">
        <f t="shared" si="8"/>
        <v>0</v>
      </c>
      <c r="BX11" s="544">
        <f t="shared" si="9"/>
        <v>0</v>
      </c>
      <c r="BY11" s="554" t="s">
        <v>256</v>
      </c>
      <c r="BZ11" s="564" t="s">
        <v>257</v>
      </c>
      <c r="CA11" s="565" t="s">
        <v>258</v>
      </c>
      <c r="CB11" s="566">
        <f>COUNT(BU8:BU158)</f>
        <v>0</v>
      </c>
      <c r="CC11" s="555" t="s">
        <v>259</v>
      </c>
      <c r="CD11" s="556">
        <f>CE10-CG10</f>
        <v>0</v>
      </c>
      <c r="CE11" s="557"/>
      <c r="CF11" s="549"/>
      <c r="CG11" s="567"/>
      <c r="CH11" s="494"/>
      <c r="CI11" s="1141"/>
      <c r="CJ11" s="543">
        <v>4</v>
      </c>
      <c r="CK11" s="544">
        <f t="shared" si="10"/>
        <v>0</v>
      </c>
      <c r="CL11" s="544">
        <f t="shared" si="11"/>
        <v>0</v>
      </c>
      <c r="CM11" s="554" t="s">
        <v>256</v>
      </c>
      <c r="CN11" s="564" t="s">
        <v>257</v>
      </c>
      <c r="CO11" s="565" t="s">
        <v>258</v>
      </c>
      <c r="CP11" s="566">
        <f>COUNT(CI8:CI158)</f>
        <v>0</v>
      </c>
      <c r="CQ11" s="555" t="s">
        <v>259</v>
      </c>
      <c r="CR11" s="556">
        <f>CS10-CU10</f>
        <v>0</v>
      </c>
      <c r="CS11" s="557"/>
      <c r="CT11" s="549"/>
      <c r="CU11" s="567"/>
      <c r="CV11" s="494"/>
      <c r="CW11" s="1141"/>
      <c r="CX11" s="543">
        <v>4</v>
      </c>
      <c r="CY11" s="544">
        <f t="shared" si="12"/>
        <v>0</v>
      </c>
      <c r="CZ11" s="544">
        <f t="shared" si="13"/>
        <v>0</v>
      </c>
      <c r="DA11" s="554" t="s">
        <v>256</v>
      </c>
      <c r="DB11" s="564" t="s">
        <v>257</v>
      </c>
      <c r="DC11" s="565" t="s">
        <v>258</v>
      </c>
      <c r="DD11" s="566">
        <f>COUNT(CW8:CW158)</f>
        <v>0</v>
      </c>
      <c r="DE11" s="555" t="s">
        <v>259</v>
      </c>
      <c r="DF11" s="556">
        <f>DG10-DI10</f>
        <v>0</v>
      </c>
      <c r="DG11" s="557"/>
      <c r="DH11" s="549"/>
      <c r="DI11" s="567"/>
      <c r="DJ11" s="494"/>
      <c r="DK11" s="1141"/>
      <c r="DL11" s="543">
        <v>4</v>
      </c>
      <c r="DM11" s="544">
        <f t="shared" si="14"/>
        <v>0</v>
      </c>
      <c r="DN11" s="544">
        <f t="shared" si="15"/>
        <v>0</v>
      </c>
      <c r="DO11" s="554" t="s">
        <v>256</v>
      </c>
      <c r="DP11" s="564" t="s">
        <v>257</v>
      </c>
      <c r="DQ11" s="565" t="s">
        <v>258</v>
      </c>
      <c r="DR11" s="566">
        <f>COUNT(DK8:DK158)</f>
        <v>0</v>
      </c>
      <c r="DS11" s="555" t="s">
        <v>259</v>
      </c>
      <c r="DT11" s="556">
        <f>DU10-DW10</f>
        <v>0</v>
      </c>
      <c r="DU11" s="557"/>
      <c r="DV11" s="549"/>
      <c r="DW11" s="567"/>
      <c r="DX11" s="494"/>
      <c r="DY11" s="1141"/>
      <c r="DZ11" s="543">
        <v>4</v>
      </c>
      <c r="EA11" s="544">
        <f t="shared" si="16"/>
        <v>0</v>
      </c>
      <c r="EB11" s="544">
        <f t="shared" si="17"/>
        <v>0</v>
      </c>
      <c r="EC11" s="554" t="s">
        <v>256</v>
      </c>
      <c r="ED11" s="564" t="s">
        <v>257</v>
      </c>
      <c r="EE11" s="565" t="s">
        <v>258</v>
      </c>
      <c r="EF11" s="566">
        <f>COUNT(DY8:DY158)</f>
        <v>0</v>
      </c>
      <c r="EG11" s="555" t="s">
        <v>259</v>
      </c>
      <c r="EH11" s="556">
        <f>EI10-EK10</f>
        <v>0</v>
      </c>
      <c r="EI11" s="557"/>
      <c r="EJ11" s="549"/>
      <c r="EK11" s="567"/>
      <c r="EL11" s="494"/>
      <c r="EM11" s="1141"/>
      <c r="EN11" s="543">
        <v>4</v>
      </c>
      <c r="EO11" s="544">
        <f t="shared" si="18"/>
        <v>0</v>
      </c>
      <c r="EP11" s="544">
        <f t="shared" si="19"/>
        <v>0</v>
      </c>
      <c r="EQ11" s="554" t="s">
        <v>256</v>
      </c>
      <c r="ER11" s="564" t="s">
        <v>257</v>
      </c>
      <c r="ES11" s="565" t="s">
        <v>258</v>
      </c>
      <c r="ET11" s="566">
        <f>COUNT(EM8:EM158)</f>
        <v>0</v>
      </c>
      <c r="EU11" s="555" t="s">
        <v>259</v>
      </c>
      <c r="EV11" s="556">
        <f>EW10-EY10</f>
        <v>0</v>
      </c>
      <c r="EW11" s="557"/>
      <c r="EX11" s="549"/>
      <c r="EY11" s="567"/>
      <c r="EZ11" s="550"/>
      <c r="FA11" s="1141"/>
      <c r="FB11" s="543">
        <v>4</v>
      </c>
      <c r="FC11" s="544">
        <f t="shared" si="20"/>
        <v>0</v>
      </c>
      <c r="FD11" s="544">
        <f t="shared" si="21"/>
        <v>0</v>
      </c>
      <c r="FE11" s="554" t="s">
        <v>256</v>
      </c>
      <c r="FF11" s="564" t="s">
        <v>257</v>
      </c>
      <c r="FG11" s="565" t="s">
        <v>258</v>
      </c>
      <c r="FH11" s="566">
        <f>COUNT(FA8:FA158)</f>
        <v>0</v>
      </c>
      <c r="FI11" s="555" t="s">
        <v>259</v>
      </c>
      <c r="FJ11" s="556">
        <f>FK10-FM10</f>
        <v>0</v>
      </c>
      <c r="FK11" s="557"/>
      <c r="FL11" s="549"/>
      <c r="FM11" s="567"/>
      <c r="FO11" s="1141"/>
      <c r="FP11" s="543">
        <v>4</v>
      </c>
      <c r="FQ11" s="544">
        <f t="shared" si="22"/>
        <v>0</v>
      </c>
      <c r="FR11" s="544">
        <f t="shared" si="23"/>
        <v>0</v>
      </c>
      <c r="FS11" s="554" t="s">
        <v>256</v>
      </c>
      <c r="FT11" s="564" t="s">
        <v>257</v>
      </c>
      <c r="FU11" s="565" t="s">
        <v>258</v>
      </c>
      <c r="FV11" s="566">
        <f>COUNT(FO8:FO158)</f>
        <v>0</v>
      </c>
      <c r="FW11" s="555" t="s">
        <v>259</v>
      </c>
      <c r="FX11" s="556">
        <f>FY10-GA10</f>
        <v>0</v>
      </c>
      <c r="FY11" s="557"/>
      <c r="FZ11" s="549"/>
      <c r="GA11" s="567"/>
      <c r="GB11" s="550"/>
      <c r="GC11" s="1141"/>
      <c r="GD11" s="543">
        <v>4</v>
      </c>
      <c r="GE11" s="544">
        <f t="shared" si="24"/>
        <v>0</v>
      </c>
      <c r="GF11" s="544">
        <f t="shared" si="25"/>
        <v>0</v>
      </c>
      <c r="GG11" s="554" t="s">
        <v>256</v>
      </c>
      <c r="GH11" s="564" t="s">
        <v>257</v>
      </c>
      <c r="GI11" s="565" t="s">
        <v>258</v>
      </c>
      <c r="GJ11" s="566">
        <f>COUNT(GC8:GC158)</f>
        <v>0</v>
      </c>
      <c r="GK11" s="555" t="s">
        <v>259</v>
      </c>
      <c r="GL11" s="556">
        <f>GM10-GO10</f>
        <v>0</v>
      </c>
      <c r="GM11" s="557"/>
      <c r="GN11" s="549"/>
      <c r="GO11" s="567"/>
      <c r="GP11" s="551"/>
      <c r="GQ11" s="1141"/>
      <c r="GR11" s="543">
        <v>4</v>
      </c>
      <c r="GS11" s="544">
        <f t="shared" si="26"/>
        <v>0</v>
      </c>
      <c r="GT11" s="544">
        <f t="shared" si="27"/>
        <v>0</v>
      </c>
      <c r="GU11" s="554" t="s">
        <v>256</v>
      </c>
      <c r="GV11" s="564" t="s">
        <v>257</v>
      </c>
      <c r="GW11" s="565" t="s">
        <v>258</v>
      </c>
      <c r="GX11" s="566">
        <f>COUNT(GQ8:GQ158)</f>
        <v>0</v>
      </c>
      <c r="GY11" s="555" t="s">
        <v>259</v>
      </c>
      <c r="GZ11" s="556">
        <f>HA10-HC10</f>
        <v>0</v>
      </c>
      <c r="HA11" s="557"/>
      <c r="HB11" s="549"/>
      <c r="HC11" s="567"/>
      <c r="HD11" s="552"/>
      <c r="HE11" s="1141"/>
      <c r="HF11" s="543">
        <v>4</v>
      </c>
      <c r="HG11" s="544">
        <f t="shared" si="28"/>
        <v>0</v>
      </c>
      <c r="HH11" s="544">
        <f t="shared" si="29"/>
        <v>0</v>
      </c>
      <c r="HI11" s="554" t="s">
        <v>256</v>
      </c>
      <c r="HJ11" s="564" t="s">
        <v>257</v>
      </c>
      <c r="HK11" s="565" t="s">
        <v>258</v>
      </c>
      <c r="HL11" s="566">
        <f>COUNT(HE8:HE158)</f>
        <v>0</v>
      </c>
      <c r="HM11" s="555" t="s">
        <v>259</v>
      </c>
      <c r="HN11" s="556">
        <f>HO10-HQ10</f>
        <v>0</v>
      </c>
      <c r="HO11" s="557"/>
      <c r="HP11" s="549"/>
      <c r="HQ11" s="567"/>
      <c r="HR11" s="552"/>
      <c r="HS11" s="1141"/>
      <c r="HT11" s="543">
        <v>4</v>
      </c>
      <c r="HU11" s="544">
        <f t="shared" si="30"/>
        <v>0</v>
      </c>
      <c r="HV11" s="544">
        <f t="shared" si="31"/>
        <v>0</v>
      </c>
      <c r="HW11" s="554" t="s">
        <v>256</v>
      </c>
      <c r="HX11" s="564" t="s">
        <v>257</v>
      </c>
      <c r="HY11" s="565" t="s">
        <v>258</v>
      </c>
      <c r="HZ11" s="566">
        <f>COUNT(HS8:HS158)</f>
        <v>0</v>
      </c>
      <c r="IA11" s="555" t="s">
        <v>259</v>
      </c>
      <c r="IB11" s="556">
        <f>IC10-IE10</f>
        <v>0</v>
      </c>
      <c r="IC11" s="557"/>
      <c r="ID11" s="549"/>
      <c r="IE11" s="567"/>
      <c r="IF11" s="559"/>
      <c r="IG11" s="1141"/>
      <c r="IH11" s="543">
        <v>4</v>
      </c>
      <c r="II11" s="544">
        <f t="shared" si="32"/>
        <v>0</v>
      </c>
      <c r="IJ11" s="544">
        <f t="shared" si="33"/>
        <v>0</v>
      </c>
      <c r="IK11" s="554" t="s">
        <v>256</v>
      </c>
      <c r="IL11" s="564" t="s">
        <v>257</v>
      </c>
      <c r="IM11" s="565" t="s">
        <v>258</v>
      </c>
      <c r="IN11" s="566">
        <f>COUNT(IG8:IG158)</f>
        <v>0</v>
      </c>
      <c r="IO11" s="555" t="s">
        <v>259</v>
      </c>
      <c r="IP11" s="556">
        <f>IQ10-IS10</f>
        <v>0</v>
      </c>
      <c r="IQ11" s="557"/>
      <c r="IR11" s="549"/>
      <c r="IS11" s="567"/>
    </row>
    <row r="12" spans="1:256" s="497" customFormat="1" ht="16" thickBot="1">
      <c r="A12" s="494"/>
      <c r="B12" s="528"/>
      <c r="C12" s="1141">
        <v>6.65</v>
      </c>
      <c r="D12" s="543">
        <v>5</v>
      </c>
      <c r="E12" s="544">
        <f t="shared" si="0"/>
        <v>0</v>
      </c>
      <c r="F12" s="544">
        <f t="shared" si="1"/>
        <v>0</v>
      </c>
      <c r="G12" s="568"/>
      <c r="H12" s="569"/>
      <c r="I12" s="570"/>
      <c r="J12" s="571"/>
      <c r="K12" s="572"/>
      <c r="L12" s="573"/>
      <c r="M12" s="557"/>
      <c r="N12" s="496"/>
      <c r="O12" s="567"/>
      <c r="P12" s="567"/>
      <c r="Q12" s="1141">
        <v>10.23</v>
      </c>
      <c r="R12" s="543">
        <v>5</v>
      </c>
      <c r="S12" s="544" t="e">
        <f>IF(AND(#REF!&lt;$X$17,#REF!&lt;&gt;""),1,0)</f>
        <v>#REF!</v>
      </c>
      <c r="T12" s="544" t="e">
        <f>IF(AND(#REF!&gt;$X$16,#REF!&lt;&gt;""),1,0)</f>
        <v>#REF!</v>
      </c>
      <c r="U12" s="568"/>
      <c r="V12" s="569"/>
      <c r="W12" s="570"/>
      <c r="X12" s="571"/>
      <c r="Y12" s="572"/>
      <c r="Z12" s="573"/>
      <c r="AA12" s="557"/>
      <c r="AB12" s="496"/>
      <c r="AC12" s="567"/>
      <c r="AD12" s="494"/>
      <c r="AE12" s="1141">
        <v>66.84</v>
      </c>
      <c r="AF12" s="543">
        <v>5</v>
      </c>
      <c r="AG12" s="544">
        <f t="shared" si="2"/>
        <v>0</v>
      </c>
      <c r="AH12" s="544">
        <f t="shared" si="3"/>
        <v>0</v>
      </c>
      <c r="AI12" s="568"/>
      <c r="AJ12" s="569"/>
      <c r="AK12" s="570"/>
      <c r="AL12" s="571"/>
      <c r="AM12" s="572"/>
      <c r="AN12" s="573"/>
      <c r="AO12" s="557"/>
      <c r="AP12" s="496"/>
      <c r="AQ12" s="567"/>
      <c r="AR12" s="494"/>
      <c r="AS12" s="1141">
        <v>7.8</v>
      </c>
      <c r="AT12" s="543">
        <v>5</v>
      </c>
      <c r="AU12" s="544">
        <f t="shared" si="4"/>
        <v>0</v>
      </c>
      <c r="AV12" s="544">
        <f t="shared" si="5"/>
        <v>0</v>
      </c>
      <c r="AW12" s="568"/>
      <c r="AX12" s="569"/>
      <c r="AY12" s="570"/>
      <c r="AZ12" s="571"/>
      <c r="BA12" s="572"/>
      <c r="BB12" s="573"/>
      <c r="BC12" s="557"/>
      <c r="BD12" s="496"/>
      <c r="BE12" s="567"/>
      <c r="BF12" s="494"/>
      <c r="BG12" s="1141"/>
      <c r="BH12" s="543">
        <v>5</v>
      </c>
      <c r="BI12" s="544">
        <f t="shared" si="6"/>
        <v>0</v>
      </c>
      <c r="BJ12" s="544">
        <f t="shared" si="7"/>
        <v>0</v>
      </c>
      <c r="BK12" s="568"/>
      <c r="BL12" s="569"/>
      <c r="BM12" s="570"/>
      <c r="BN12" s="571"/>
      <c r="BO12" s="572"/>
      <c r="BP12" s="573"/>
      <c r="BQ12" s="557"/>
      <c r="BR12" s="496"/>
      <c r="BS12" s="567"/>
      <c r="BT12" s="494"/>
      <c r="BU12" s="1141"/>
      <c r="BV12" s="543">
        <v>5</v>
      </c>
      <c r="BW12" s="544">
        <f t="shared" si="8"/>
        <v>0</v>
      </c>
      <c r="BX12" s="544">
        <f t="shared" si="9"/>
        <v>0</v>
      </c>
      <c r="BY12" s="568"/>
      <c r="BZ12" s="569"/>
      <c r="CA12" s="570"/>
      <c r="CB12" s="571"/>
      <c r="CC12" s="572"/>
      <c r="CD12" s="573"/>
      <c r="CE12" s="557"/>
      <c r="CF12" s="496"/>
      <c r="CG12" s="567"/>
      <c r="CH12" s="494"/>
      <c r="CI12" s="1141"/>
      <c r="CJ12" s="543">
        <v>5</v>
      </c>
      <c r="CK12" s="544">
        <f t="shared" si="10"/>
        <v>0</v>
      </c>
      <c r="CL12" s="544">
        <f t="shared" si="11"/>
        <v>0</v>
      </c>
      <c r="CM12" s="568"/>
      <c r="CN12" s="569"/>
      <c r="CO12" s="570"/>
      <c r="CP12" s="571"/>
      <c r="CQ12" s="572"/>
      <c r="CR12" s="573"/>
      <c r="CS12" s="557"/>
      <c r="CT12" s="496"/>
      <c r="CU12" s="567"/>
      <c r="CV12" s="494"/>
      <c r="CW12" s="1141"/>
      <c r="CX12" s="543">
        <v>5</v>
      </c>
      <c r="CY12" s="544">
        <f t="shared" si="12"/>
        <v>0</v>
      </c>
      <c r="CZ12" s="544">
        <f t="shared" si="13"/>
        <v>0</v>
      </c>
      <c r="DA12" s="568"/>
      <c r="DB12" s="569"/>
      <c r="DC12" s="570"/>
      <c r="DD12" s="571"/>
      <c r="DE12" s="572"/>
      <c r="DF12" s="573"/>
      <c r="DG12" s="557"/>
      <c r="DH12" s="496"/>
      <c r="DI12" s="567"/>
      <c r="DJ12" s="494"/>
      <c r="DK12" s="1141"/>
      <c r="DL12" s="543">
        <v>5</v>
      </c>
      <c r="DM12" s="544">
        <f t="shared" si="14"/>
        <v>0</v>
      </c>
      <c r="DN12" s="544">
        <f t="shared" si="15"/>
        <v>0</v>
      </c>
      <c r="DO12" s="568"/>
      <c r="DP12" s="569"/>
      <c r="DQ12" s="570"/>
      <c r="DR12" s="571"/>
      <c r="DS12" s="572"/>
      <c r="DT12" s="573"/>
      <c r="DU12" s="557"/>
      <c r="DV12" s="496"/>
      <c r="DW12" s="567"/>
      <c r="DX12" s="494"/>
      <c r="DY12" s="1141"/>
      <c r="DZ12" s="543">
        <v>5</v>
      </c>
      <c r="EA12" s="544">
        <f t="shared" si="16"/>
        <v>0</v>
      </c>
      <c r="EB12" s="544">
        <f t="shared" si="17"/>
        <v>0</v>
      </c>
      <c r="EC12" s="568"/>
      <c r="ED12" s="569"/>
      <c r="EE12" s="570"/>
      <c r="EF12" s="571"/>
      <c r="EG12" s="572"/>
      <c r="EH12" s="573"/>
      <c r="EI12" s="557"/>
      <c r="EJ12" s="496"/>
      <c r="EK12" s="567"/>
      <c r="EL12" s="494"/>
      <c r="EM12" s="1141"/>
      <c r="EN12" s="543">
        <v>5</v>
      </c>
      <c r="EO12" s="544">
        <f t="shared" si="18"/>
        <v>0</v>
      </c>
      <c r="EP12" s="544">
        <f t="shared" si="19"/>
        <v>0</v>
      </c>
      <c r="EQ12" s="568"/>
      <c r="ER12" s="569"/>
      <c r="ES12" s="570"/>
      <c r="ET12" s="571"/>
      <c r="EU12" s="572"/>
      <c r="EV12" s="573"/>
      <c r="EW12" s="557"/>
      <c r="EX12" s="496"/>
      <c r="EY12" s="567"/>
      <c r="EZ12" s="550"/>
      <c r="FA12" s="1141"/>
      <c r="FB12" s="543">
        <v>5</v>
      </c>
      <c r="FC12" s="544">
        <f t="shared" si="20"/>
        <v>0</v>
      </c>
      <c r="FD12" s="544">
        <f t="shared" si="21"/>
        <v>0</v>
      </c>
      <c r="FE12" s="568"/>
      <c r="FF12" s="569"/>
      <c r="FG12" s="570"/>
      <c r="FH12" s="571"/>
      <c r="FI12" s="572"/>
      <c r="FJ12" s="573"/>
      <c r="FK12" s="557"/>
      <c r="FL12" s="496"/>
      <c r="FM12" s="567"/>
      <c r="FO12" s="1141"/>
      <c r="FP12" s="543">
        <v>5</v>
      </c>
      <c r="FQ12" s="544">
        <f t="shared" si="22"/>
        <v>0</v>
      </c>
      <c r="FR12" s="544">
        <f t="shared" si="23"/>
        <v>0</v>
      </c>
      <c r="FS12" s="568"/>
      <c r="FT12" s="569"/>
      <c r="FU12" s="570"/>
      <c r="FV12" s="571"/>
      <c r="FW12" s="572"/>
      <c r="FX12" s="573"/>
      <c r="FY12" s="557"/>
      <c r="FZ12" s="496"/>
      <c r="GA12" s="567"/>
      <c r="GB12" s="550"/>
      <c r="GC12" s="1141"/>
      <c r="GD12" s="543">
        <v>5</v>
      </c>
      <c r="GE12" s="544">
        <f t="shared" si="24"/>
        <v>0</v>
      </c>
      <c r="GF12" s="544">
        <f t="shared" si="25"/>
        <v>0</v>
      </c>
      <c r="GG12" s="568"/>
      <c r="GH12" s="569"/>
      <c r="GI12" s="570"/>
      <c r="GJ12" s="571"/>
      <c r="GK12" s="572"/>
      <c r="GL12" s="573"/>
      <c r="GM12" s="557"/>
      <c r="GN12" s="496"/>
      <c r="GO12" s="567"/>
      <c r="GP12" s="551"/>
      <c r="GQ12" s="1141"/>
      <c r="GR12" s="543">
        <v>5</v>
      </c>
      <c r="GS12" s="544">
        <f t="shared" si="26"/>
        <v>0</v>
      </c>
      <c r="GT12" s="544">
        <f t="shared" si="27"/>
        <v>0</v>
      </c>
      <c r="GU12" s="568"/>
      <c r="GV12" s="569"/>
      <c r="GW12" s="570"/>
      <c r="GX12" s="571"/>
      <c r="GY12" s="572"/>
      <c r="GZ12" s="573"/>
      <c r="HA12" s="557"/>
      <c r="HB12" s="496"/>
      <c r="HC12" s="567"/>
      <c r="HD12" s="552"/>
      <c r="HE12" s="1141"/>
      <c r="HF12" s="543">
        <v>5</v>
      </c>
      <c r="HG12" s="544">
        <f t="shared" si="28"/>
        <v>0</v>
      </c>
      <c r="HH12" s="544">
        <f t="shared" si="29"/>
        <v>0</v>
      </c>
      <c r="HI12" s="568"/>
      <c r="HJ12" s="569"/>
      <c r="HK12" s="570"/>
      <c r="HL12" s="571"/>
      <c r="HM12" s="572"/>
      <c r="HN12" s="573"/>
      <c r="HO12" s="557"/>
      <c r="HP12" s="496"/>
      <c r="HQ12" s="567"/>
      <c r="HR12" s="552"/>
      <c r="HS12" s="1141"/>
      <c r="HT12" s="543">
        <v>5</v>
      </c>
      <c r="HU12" s="544">
        <f t="shared" si="30"/>
        <v>0</v>
      </c>
      <c r="HV12" s="544">
        <f t="shared" si="31"/>
        <v>0</v>
      </c>
      <c r="HW12" s="568"/>
      <c r="HX12" s="569"/>
      <c r="HY12" s="570"/>
      <c r="HZ12" s="571"/>
      <c r="IA12" s="572"/>
      <c r="IB12" s="573"/>
      <c r="IC12" s="557"/>
      <c r="ID12" s="496"/>
      <c r="IE12" s="567"/>
      <c r="IF12" s="559"/>
      <c r="IG12" s="1141"/>
      <c r="IH12" s="543">
        <v>5</v>
      </c>
      <c r="II12" s="544">
        <f t="shared" si="32"/>
        <v>0</v>
      </c>
      <c r="IJ12" s="544">
        <f t="shared" si="33"/>
        <v>0</v>
      </c>
      <c r="IK12" s="568"/>
      <c r="IL12" s="569"/>
      <c r="IM12" s="570"/>
      <c r="IN12" s="571"/>
      <c r="IO12" s="572"/>
      <c r="IP12" s="573"/>
      <c r="IQ12" s="557"/>
      <c r="IR12" s="496"/>
      <c r="IS12" s="567"/>
    </row>
    <row r="13" spans="1:256" s="497" customFormat="1">
      <c r="A13" s="494"/>
      <c r="B13" s="528"/>
      <c r="C13" s="1141">
        <v>6.57</v>
      </c>
      <c r="D13" s="543">
        <v>6</v>
      </c>
      <c r="E13" s="544">
        <f t="shared" si="0"/>
        <v>0</v>
      </c>
      <c r="F13" s="544">
        <f t="shared" si="1"/>
        <v>0</v>
      </c>
      <c r="G13" s="574" t="str">
        <f>IF(L8 = "y","Distribution will be skewed. Look carefully at Cp and Cpk's"," ")</f>
        <v xml:space="preserve"> </v>
      </c>
      <c r="H13" s="575"/>
      <c r="I13" s="575"/>
      <c r="J13" s="575"/>
      <c r="K13" s="575"/>
      <c r="L13" s="575"/>
      <c r="M13" s="496"/>
      <c r="N13" s="496"/>
      <c r="O13" s="576"/>
      <c r="P13" s="576"/>
      <c r="Q13" s="1141">
        <v>10.199999999999999</v>
      </c>
      <c r="R13" s="543">
        <v>6</v>
      </c>
      <c r="S13" s="544" t="e">
        <f>IF(AND(#REF!&lt;$X$17,#REF!&lt;&gt;""),1,0)</f>
        <v>#REF!</v>
      </c>
      <c r="T13" s="544" t="e">
        <f>IF(AND(#REF!&gt;$X$16,#REF!&lt;&gt;""),1,0)</f>
        <v>#REF!</v>
      </c>
      <c r="U13" s="574" t="str">
        <f>IF(Z8 = "y","Distribution will be skewed. Look carefully at Cp and Cpk's"," ")</f>
        <v xml:space="preserve"> </v>
      </c>
      <c r="V13" s="575"/>
      <c r="W13" s="575"/>
      <c r="X13" s="575"/>
      <c r="Y13" s="575"/>
      <c r="Z13" s="575"/>
      <c r="AA13" s="496"/>
      <c r="AB13" s="496"/>
      <c r="AC13" s="576"/>
      <c r="AD13" s="494"/>
      <c r="AE13" s="1141">
        <v>67</v>
      </c>
      <c r="AF13" s="543">
        <v>6</v>
      </c>
      <c r="AG13" s="544">
        <f t="shared" si="2"/>
        <v>0</v>
      </c>
      <c r="AH13" s="544">
        <f t="shared" si="3"/>
        <v>0</v>
      </c>
      <c r="AI13" s="574" t="str">
        <f>IF(AN8 = "y","Distribution will be skewed. Look carefully at Cp and Cpk's"," ")</f>
        <v xml:space="preserve"> </v>
      </c>
      <c r="AJ13" s="575"/>
      <c r="AK13" s="575"/>
      <c r="AL13" s="575"/>
      <c r="AM13" s="575"/>
      <c r="AN13" s="575"/>
      <c r="AO13" s="496"/>
      <c r="AP13" s="496"/>
      <c r="AQ13" s="576"/>
      <c r="AR13" s="494"/>
      <c r="AS13" s="1141">
        <v>7.98</v>
      </c>
      <c r="AT13" s="543">
        <v>6</v>
      </c>
      <c r="AU13" s="544">
        <f t="shared" si="4"/>
        <v>0</v>
      </c>
      <c r="AV13" s="544">
        <f t="shared" si="5"/>
        <v>0</v>
      </c>
      <c r="AW13" s="574" t="str">
        <f>IF(BB8 = "y","Distribution will be skewed. Look carefully at Cp and Cpk's"," ")</f>
        <v xml:space="preserve"> </v>
      </c>
      <c r="AX13" s="575"/>
      <c r="AY13" s="575"/>
      <c r="AZ13" s="575"/>
      <c r="BA13" s="575"/>
      <c r="BB13" s="575"/>
      <c r="BC13" s="496"/>
      <c r="BD13" s="496"/>
      <c r="BE13" s="576"/>
      <c r="BF13" s="494"/>
      <c r="BG13" s="1141"/>
      <c r="BH13" s="543">
        <v>6</v>
      </c>
      <c r="BI13" s="544">
        <f t="shared" si="6"/>
        <v>0</v>
      </c>
      <c r="BJ13" s="544">
        <f t="shared" si="7"/>
        <v>0</v>
      </c>
      <c r="BK13" s="574" t="str">
        <f>IF(BP8 = "y","Distribution will be skewed. Look carefully at Cp and Cpk's"," ")</f>
        <v xml:space="preserve"> </v>
      </c>
      <c r="BL13" s="575"/>
      <c r="BM13" s="575"/>
      <c r="BN13" s="575"/>
      <c r="BO13" s="575"/>
      <c r="BP13" s="575"/>
      <c r="BQ13" s="496"/>
      <c r="BR13" s="496"/>
      <c r="BS13" s="576"/>
      <c r="BT13" s="494"/>
      <c r="BU13" s="1141"/>
      <c r="BV13" s="543">
        <v>6</v>
      </c>
      <c r="BW13" s="544">
        <f t="shared" si="8"/>
        <v>0</v>
      </c>
      <c r="BX13" s="544">
        <f t="shared" si="9"/>
        <v>0</v>
      </c>
      <c r="BY13" s="574" t="str">
        <f>IF(CD8 = "y","Distribution will be skewed. Look carefully at Cp and Cpk's"," ")</f>
        <v xml:space="preserve"> </v>
      </c>
      <c r="BZ13" s="575"/>
      <c r="CA13" s="575"/>
      <c r="CB13" s="575"/>
      <c r="CC13" s="575"/>
      <c r="CD13" s="575"/>
      <c r="CE13" s="496"/>
      <c r="CF13" s="496"/>
      <c r="CG13" s="576"/>
      <c r="CH13" s="494"/>
      <c r="CI13" s="1141"/>
      <c r="CJ13" s="543">
        <v>6</v>
      </c>
      <c r="CK13" s="544">
        <f t="shared" si="10"/>
        <v>0</v>
      </c>
      <c r="CL13" s="544">
        <f t="shared" si="11"/>
        <v>0</v>
      </c>
      <c r="CM13" s="574" t="str">
        <f>IF(CR8 = "y","Distribution will be skewed. Look carefully at Cp and Cpk's"," ")</f>
        <v xml:space="preserve"> </v>
      </c>
      <c r="CN13" s="575"/>
      <c r="CO13" s="575"/>
      <c r="CP13" s="575"/>
      <c r="CQ13" s="575"/>
      <c r="CR13" s="575"/>
      <c r="CS13" s="496"/>
      <c r="CT13" s="496"/>
      <c r="CU13" s="576"/>
      <c r="CV13" s="494"/>
      <c r="CW13" s="1141"/>
      <c r="CX13" s="543">
        <v>6</v>
      </c>
      <c r="CY13" s="544">
        <f t="shared" si="12"/>
        <v>0</v>
      </c>
      <c r="CZ13" s="544">
        <f t="shared" si="13"/>
        <v>0</v>
      </c>
      <c r="DA13" s="574" t="str">
        <f>IF(DF8 = "y","Distribution will be skewed. Look carefully at Cp and Cpk's"," ")</f>
        <v xml:space="preserve"> </v>
      </c>
      <c r="DB13" s="575"/>
      <c r="DC13" s="575"/>
      <c r="DD13" s="575"/>
      <c r="DE13" s="575"/>
      <c r="DF13" s="575"/>
      <c r="DG13" s="496"/>
      <c r="DH13" s="496"/>
      <c r="DI13" s="576"/>
      <c r="DJ13" s="494"/>
      <c r="DK13" s="1141"/>
      <c r="DL13" s="543">
        <v>6</v>
      </c>
      <c r="DM13" s="544">
        <f t="shared" si="14"/>
        <v>0</v>
      </c>
      <c r="DN13" s="544">
        <f t="shared" si="15"/>
        <v>0</v>
      </c>
      <c r="DO13" s="574" t="str">
        <f>IF(DT8 = "y","Distribution will be skewed. Look carefully at Cp and Cpk's"," ")</f>
        <v xml:space="preserve"> </v>
      </c>
      <c r="DP13" s="575"/>
      <c r="DQ13" s="575"/>
      <c r="DR13" s="575"/>
      <c r="DS13" s="575"/>
      <c r="DT13" s="575"/>
      <c r="DU13" s="496"/>
      <c r="DV13" s="496"/>
      <c r="DW13" s="576"/>
      <c r="DX13" s="494"/>
      <c r="DY13" s="1141"/>
      <c r="DZ13" s="543">
        <v>6</v>
      </c>
      <c r="EA13" s="544">
        <f t="shared" si="16"/>
        <v>0</v>
      </c>
      <c r="EB13" s="544">
        <f t="shared" si="17"/>
        <v>0</v>
      </c>
      <c r="EC13" s="574" t="str">
        <f>IF(EH8 = "y","Distribution will be skewed. Look carefully at Cp and Cpk's"," ")</f>
        <v xml:space="preserve"> </v>
      </c>
      <c r="ED13" s="575"/>
      <c r="EE13" s="575"/>
      <c r="EF13" s="575"/>
      <c r="EG13" s="575"/>
      <c r="EH13" s="575"/>
      <c r="EI13" s="496"/>
      <c r="EJ13" s="496"/>
      <c r="EK13" s="576"/>
      <c r="EL13" s="494"/>
      <c r="EM13" s="1141"/>
      <c r="EN13" s="543">
        <v>6</v>
      </c>
      <c r="EO13" s="544">
        <f t="shared" si="18"/>
        <v>0</v>
      </c>
      <c r="EP13" s="544">
        <f t="shared" si="19"/>
        <v>0</v>
      </c>
      <c r="EQ13" s="574" t="str">
        <f>IF(EV8 = "y","Distribution will be skewed. Look carefully at Cp and Cpk's"," ")</f>
        <v xml:space="preserve"> </v>
      </c>
      <c r="ER13" s="575"/>
      <c r="ES13" s="575"/>
      <c r="ET13" s="575"/>
      <c r="EU13" s="575"/>
      <c r="EV13" s="575"/>
      <c r="EW13" s="496"/>
      <c r="EX13" s="496"/>
      <c r="EY13" s="576"/>
      <c r="EZ13" s="550"/>
      <c r="FA13" s="1141"/>
      <c r="FB13" s="543">
        <v>6</v>
      </c>
      <c r="FC13" s="544">
        <f t="shared" si="20"/>
        <v>0</v>
      </c>
      <c r="FD13" s="544">
        <f t="shared" si="21"/>
        <v>0</v>
      </c>
      <c r="FE13" s="574" t="str">
        <f>IF(FJ8 = "y","Distribution will be skewed. Look carefully at Cp and Cpk's"," ")</f>
        <v xml:space="preserve"> </v>
      </c>
      <c r="FF13" s="575"/>
      <c r="FG13" s="575"/>
      <c r="FH13" s="575"/>
      <c r="FI13" s="575"/>
      <c r="FJ13" s="575"/>
      <c r="FK13" s="496"/>
      <c r="FL13" s="496"/>
      <c r="FM13" s="576"/>
      <c r="FO13" s="1141"/>
      <c r="FP13" s="543">
        <v>6</v>
      </c>
      <c r="FQ13" s="544">
        <f t="shared" si="22"/>
        <v>0</v>
      </c>
      <c r="FR13" s="544">
        <f t="shared" si="23"/>
        <v>0</v>
      </c>
      <c r="FS13" s="574" t="str">
        <f>IF(FX8 = "y","Distribution will be skewed. Look carefully at Cp and Cpk's"," ")</f>
        <v xml:space="preserve"> </v>
      </c>
      <c r="FT13" s="575"/>
      <c r="FU13" s="575"/>
      <c r="FV13" s="575"/>
      <c r="FW13" s="575"/>
      <c r="FX13" s="575"/>
      <c r="FY13" s="496"/>
      <c r="FZ13" s="496"/>
      <c r="GA13" s="576"/>
      <c r="GB13" s="550"/>
      <c r="GC13" s="1141"/>
      <c r="GD13" s="543">
        <v>6</v>
      </c>
      <c r="GE13" s="544">
        <f t="shared" si="24"/>
        <v>0</v>
      </c>
      <c r="GF13" s="544">
        <f t="shared" si="25"/>
        <v>0</v>
      </c>
      <c r="GG13" s="574" t="str">
        <f>IF(GL8 = "y","Distribution will be skewed. Look carefully at Cp and Cpk's"," ")</f>
        <v xml:space="preserve"> </v>
      </c>
      <c r="GH13" s="575"/>
      <c r="GI13" s="575"/>
      <c r="GJ13" s="575"/>
      <c r="GK13" s="575"/>
      <c r="GL13" s="575"/>
      <c r="GM13" s="496"/>
      <c r="GN13" s="496"/>
      <c r="GO13" s="576"/>
      <c r="GP13" s="551"/>
      <c r="GQ13" s="1141"/>
      <c r="GR13" s="543">
        <v>6</v>
      </c>
      <c r="GS13" s="544">
        <f t="shared" si="26"/>
        <v>0</v>
      </c>
      <c r="GT13" s="544">
        <f t="shared" si="27"/>
        <v>0</v>
      </c>
      <c r="GU13" s="574" t="str">
        <f>IF(GZ8 = "y","Distribution will be skewed. Look carefully at Cp and Cpk's"," ")</f>
        <v xml:space="preserve"> </v>
      </c>
      <c r="GV13" s="575"/>
      <c r="GW13" s="575"/>
      <c r="GX13" s="575"/>
      <c r="GY13" s="575"/>
      <c r="GZ13" s="575"/>
      <c r="HA13" s="496"/>
      <c r="HB13" s="496"/>
      <c r="HC13" s="576"/>
      <c r="HD13" s="552"/>
      <c r="HE13" s="1141"/>
      <c r="HF13" s="543">
        <v>6</v>
      </c>
      <c r="HG13" s="544">
        <f t="shared" si="28"/>
        <v>0</v>
      </c>
      <c r="HH13" s="544">
        <f t="shared" si="29"/>
        <v>0</v>
      </c>
      <c r="HI13" s="574" t="str">
        <f>IF(HN8 = "y","Distribution will be skewed. Look carefully at Cp and Cpk's"," ")</f>
        <v xml:space="preserve"> </v>
      </c>
      <c r="HJ13" s="575"/>
      <c r="HK13" s="575"/>
      <c r="HL13" s="575"/>
      <c r="HM13" s="575"/>
      <c r="HN13" s="575"/>
      <c r="HO13" s="496"/>
      <c r="HP13" s="496"/>
      <c r="HQ13" s="576"/>
      <c r="HR13" s="552"/>
      <c r="HS13" s="1141"/>
      <c r="HT13" s="543">
        <v>6</v>
      </c>
      <c r="HU13" s="544">
        <f t="shared" si="30"/>
        <v>0</v>
      </c>
      <c r="HV13" s="544">
        <f t="shared" si="31"/>
        <v>0</v>
      </c>
      <c r="HW13" s="574" t="str">
        <f>IF(IB8 = "y","Distribution will be skewed. Look carefully at Cp and Cpk's"," ")</f>
        <v xml:space="preserve"> </v>
      </c>
      <c r="HX13" s="575"/>
      <c r="HY13" s="575"/>
      <c r="HZ13" s="575"/>
      <c r="IA13" s="575"/>
      <c r="IB13" s="575"/>
      <c r="IC13" s="496"/>
      <c r="ID13" s="496"/>
      <c r="IE13" s="576"/>
      <c r="IF13" s="577"/>
      <c r="IG13" s="1141"/>
      <c r="IH13" s="543">
        <v>6</v>
      </c>
      <c r="II13" s="544">
        <f t="shared" si="32"/>
        <v>0</v>
      </c>
      <c r="IJ13" s="544">
        <f t="shared" si="33"/>
        <v>0</v>
      </c>
      <c r="IK13" s="574" t="str">
        <f>IF(IP8 = "y","Distribution will be skewed. Look carefully at Cp and Cpk's"," ")</f>
        <v xml:space="preserve"> </v>
      </c>
      <c r="IL13" s="575"/>
      <c r="IM13" s="575"/>
      <c r="IN13" s="575"/>
      <c r="IO13" s="575"/>
      <c r="IP13" s="575"/>
      <c r="IQ13" s="496"/>
      <c r="IR13" s="496"/>
      <c r="IS13" s="576"/>
    </row>
    <row r="14" spans="1:256" s="497" customFormat="1">
      <c r="A14" s="494"/>
      <c r="B14" s="528"/>
      <c r="C14" s="1141">
        <v>6.66</v>
      </c>
      <c r="D14" s="543">
        <v>7</v>
      </c>
      <c r="E14" s="544">
        <f t="shared" si="0"/>
        <v>0</v>
      </c>
      <c r="F14" s="544">
        <f t="shared" si="1"/>
        <v>0</v>
      </c>
      <c r="G14" s="578" t="s">
        <v>260</v>
      </c>
      <c r="H14" s="579"/>
      <c r="I14" s="579"/>
      <c r="J14" s="2455" t="str">
        <f>IF(L8="y"," ",(IF((MIN(L18:L19))&lt;=1.33,"This process is NOT capable","This process IS capable")))</f>
        <v>This process IS capable</v>
      </c>
      <c r="K14" s="2456"/>
      <c r="L14" s="2457"/>
      <c r="M14" s="495"/>
      <c r="N14" s="496" t="s">
        <v>261</v>
      </c>
      <c r="O14" s="494"/>
      <c r="P14" s="494"/>
      <c r="Q14" s="1141">
        <v>10.1</v>
      </c>
      <c r="R14" s="543">
        <v>7</v>
      </c>
      <c r="S14" s="544" t="e">
        <f>IF(AND(#REF!&lt;$X$17,#REF!&lt;&gt;""),1,0)</f>
        <v>#REF!</v>
      </c>
      <c r="T14" s="544" t="e">
        <f>IF(AND(#REF!&gt;$X$16,#REF!&lt;&gt;""),1,0)</f>
        <v>#REF!</v>
      </c>
      <c r="U14" s="578" t="s">
        <v>260</v>
      </c>
      <c r="V14" s="579"/>
      <c r="W14" s="579"/>
      <c r="X14" s="2455" t="str">
        <f>IF(Z8="y"," ",(IF((MIN(Z18:Z19))&lt;=1.33,"This process is NOT capable","This process IS capable")))</f>
        <v>This process IS capable</v>
      </c>
      <c r="Y14" s="2456"/>
      <c r="Z14" s="2457"/>
      <c r="AA14" s="495"/>
      <c r="AB14" s="496" t="s">
        <v>261</v>
      </c>
      <c r="AC14" s="494"/>
      <c r="AD14" s="494"/>
      <c r="AE14" s="1141">
        <v>66.900000000000006</v>
      </c>
      <c r="AF14" s="543">
        <v>7</v>
      </c>
      <c r="AG14" s="544">
        <f t="shared" si="2"/>
        <v>0</v>
      </c>
      <c r="AH14" s="544">
        <f t="shared" si="3"/>
        <v>0</v>
      </c>
      <c r="AI14" s="578" t="s">
        <v>260</v>
      </c>
      <c r="AJ14" s="579"/>
      <c r="AK14" s="579"/>
      <c r="AL14" s="2455" t="str">
        <f>IF(AN8="y"," ",(IF((MIN(AN18:AN19))&lt;=1.33,"This process is NOT capable","This process IS capable")))</f>
        <v>This process IS capable</v>
      </c>
      <c r="AM14" s="2456"/>
      <c r="AN14" s="2457"/>
      <c r="AO14" s="495"/>
      <c r="AP14" s="496" t="s">
        <v>261</v>
      </c>
      <c r="AQ14" s="494"/>
      <c r="AR14" s="494"/>
      <c r="AS14" s="1141">
        <v>7.86</v>
      </c>
      <c r="AT14" s="543">
        <v>7</v>
      </c>
      <c r="AU14" s="544">
        <f t="shared" si="4"/>
        <v>0</v>
      </c>
      <c r="AV14" s="544">
        <f t="shared" si="5"/>
        <v>0</v>
      </c>
      <c r="AW14" s="578" t="s">
        <v>260</v>
      </c>
      <c r="AX14" s="579"/>
      <c r="AY14" s="579"/>
      <c r="AZ14" s="2455" t="str">
        <f>IF(BB8="y"," ",(IF((MIN(BB18:BB19))&lt;=1.33,"This process is NOT capable","This process IS capable")))</f>
        <v>This process is NOT capable</v>
      </c>
      <c r="BA14" s="2456"/>
      <c r="BB14" s="2457"/>
      <c r="BC14" s="495"/>
      <c r="BD14" s="496" t="s">
        <v>261</v>
      </c>
      <c r="BE14" s="494"/>
      <c r="BF14" s="494"/>
      <c r="BG14" s="1141"/>
      <c r="BH14" s="543">
        <v>7</v>
      </c>
      <c r="BI14" s="544">
        <f t="shared" si="6"/>
        <v>0</v>
      </c>
      <c r="BJ14" s="544">
        <f t="shared" si="7"/>
        <v>0</v>
      </c>
      <c r="BK14" s="578" t="s">
        <v>260</v>
      </c>
      <c r="BL14" s="579"/>
      <c r="BM14" s="579"/>
      <c r="BN14" s="2455" t="e">
        <f>IF(BP8="y"," ",(IF((MIN(BP18:BP19))&lt;=1.33,"This process is NOT capable","This process IS capable")))</f>
        <v>#DIV/0!</v>
      </c>
      <c r="BO14" s="2456"/>
      <c r="BP14" s="2457"/>
      <c r="BQ14" s="495"/>
      <c r="BR14" s="496" t="s">
        <v>261</v>
      </c>
      <c r="BS14" s="494"/>
      <c r="BT14" s="494"/>
      <c r="BU14" s="1141"/>
      <c r="BV14" s="543">
        <v>7</v>
      </c>
      <c r="BW14" s="544">
        <f t="shared" si="8"/>
        <v>0</v>
      </c>
      <c r="BX14" s="544">
        <f t="shared" si="9"/>
        <v>0</v>
      </c>
      <c r="BY14" s="578" t="s">
        <v>260</v>
      </c>
      <c r="BZ14" s="579"/>
      <c r="CA14" s="579"/>
      <c r="CB14" s="2455" t="e">
        <f>IF(CD8="y"," ",(IF((MIN(CD18:CD19))&lt;=1.33,"This process is NOT capable","This process IS capable")))</f>
        <v>#DIV/0!</v>
      </c>
      <c r="CC14" s="2456"/>
      <c r="CD14" s="2457"/>
      <c r="CE14" s="495"/>
      <c r="CF14" s="496" t="s">
        <v>261</v>
      </c>
      <c r="CG14" s="494"/>
      <c r="CH14" s="494"/>
      <c r="CI14" s="1141"/>
      <c r="CJ14" s="543">
        <v>7</v>
      </c>
      <c r="CK14" s="544">
        <f t="shared" si="10"/>
        <v>0</v>
      </c>
      <c r="CL14" s="544">
        <f t="shared" si="11"/>
        <v>0</v>
      </c>
      <c r="CM14" s="578" t="s">
        <v>260</v>
      </c>
      <c r="CN14" s="579"/>
      <c r="CO14" s="579"/>
      <c r="CP14" s="2455" t="e">
        <f>IF(CR8="y"," ",(IF((MIN(CR18:CR19))&lt;=1.33,"This process is NOT capable","This process IS capable")))</f>
        <v>#DIV/0!</v>
      </c>
      <c r="CQ14" s="2456"/>
      <c r="CR14" s="2457"/>
      <c r="CS14" s="495"/>
      <c r="CT14" s="496" t="s">
        <v>261</v>
      </c>
      <c r="CU14" s="494"/>
      <c r="CV14" s="494"/>
      <c r="CW14" s="1141"/>
      <c r="CX14" s="543">
        <v>7</v>
      </c>
      <c r="CY14" s="544">
        <f t="shared" si="12"/>
        <v>0</v>
      </c>
      <c r="CZ14" s="544">
        <f t="shared" si="13"/>
        <v>0</v>
      </c>
      <c r="DA14" s="578" t="s">
        <v>260</v>
      </c>
      <c r="DB14" s="579"/>
      <c r="DC14" s="579"/>
      <c r="DD14" s="2455" t="e">
        <f>IF(DF8="y"," ",(IF((MIN(DF18:DF19))&lt;=1.33,"This process is NOT capable","This process IS capable")))</f>
        <v>#DIV/0!</v>
      </c>
      <c r="DE14" s="2456"/>
      <c r="DF14" s="2457"/>
      <c r="DG14" s="495"/>
      <c r="DH14" s="496" t="s">
        <v>261</v>
      </c>
      <c r="DI14" s="494"/>
      <c r="DJ14" s="494"/>
      <c r="DK14" s="1141"/>
      <c r="DL14" s="543">
        <v>7</v>
      </c>
      <c r="DM14" s="544">
        <f t="shared" si="14"/>
        <v>0</v>
      </c>
      <c r="DN14" s="544">
        <f t="shared" si="15"/>
        <v>0</v>
      </c>
      <c r="DO14" s="578" t="s">
        <v>260</v>
      </c>
      <c r="DP14" s="579"/>
      <c r="DQ14" s="579"/>
      <c r="DR14" s="2455" t="e">
        <f>IF(DT8="y"," ",(IF((MIN(DT18:DT19))&lt;=1.33,"This process is NOT capable","This process IS capable")))</f>
        <v>#DIV/0!</v>
      </c>
      <c r="DS14" s="2456"/>
      <c r="DT14" s="2457"/>
      <c r="DU14" s="495"/>
      <c r="DV14" s="496" t="s">
        <v>261</v>
      </c>
      <c r="DW14" s="494"/>
      <c r="DX14" s="494"/>
      <c r="DY14" s="1141"/>
      <c r="DZ14" s="543">
        <v>7</v>
      </c>
      <c r="EA14" s="544">
        <f t="shared" si="16"/>
        <v>0</v>
      </c>
      <c r="EB14" s="544">
        <f t="shared" si="17"/>
        <v>0</v>
      </c>
      <c r="EC14" s="578" t="s">
        <v>260</v>
      </c>
      <c r="ED14" s="579"/>
      <c r="EE14" s="579"/>
      <c r="EF14" s="2455" t="e">
        <f>IF(EH8="y"," ",(IF((MIN(EH18:EH19))&lt;=1.33,"This process is NOT capable","This process IS capable")))</f>
        <v>#DIV/0!</v>
      </c>
      <c r="EG14" s="2456"/>
      <c r="EH14" s="2457"/>
      <c r="EI14" s="495"/>
      <c r="EJ14" s="496" t="s">
        <v>261</v>
      </c>
      <c r="EK14" s="494"/>
      <c r="EL14" s="494"/>
      <c r="EM14" s="1141"/>
      <c r="EN14" s="543">
        <v>7</v>
      </c>
      <c r="EO14" s="544">
        <f t="shared" si="18"/>
        <v>0</v>
      </c>
      <c r="EP14" s="544">
        <f t="shared" si="19"/>
        <v>0</v>
      </c>
      <c r="EQ14" s="578" t="s">
        <v>260</v>
      </c>
      <c r="ER14" s="579"/>
      <c r="ES14" s="579"/>
      <c r="ET14" s="2455" t="e">
        <f>IF(EV8="y"," ",(IF((MIN(EV18:EV19))&lt;=1.33,"This process is NOT capable","This process IS capable")))</f>
        <v>#DIV/0!</v>
      </c>
      <c r="EU14" s="2456"/>
      <c r="EV14" s="2457"/>
      <c r="EW14" s="495"/>
      <c r="EX14" s="496" t="s">
        <v>261</v>
      </c>
      <c r="EY14" s="494"/>
      <c r="EZ14" s="550"/>
      <c r="FA14" s="1141"/>
      <c r="FB14" s="543">
        <v>7</v>
      </c>
      <c r="FC14" s="544">
        <f t="shared" si="20"/>
        <v>0</v>
      </c>
      <c r="FD14" s="544">
        <f t="shared" si="21"/>
        <v>0</v>
      </c>
      <c r="FE14" s="578" t="s">
        <v>260</v>
      </c>
      <c r="FF14" s="579"/>
      <c r="FG14" s="579"/>
      <c r="FH14" s="2455" t="e">
        <f>IF(FJ8="y"," ",(IF((MIN(FJ18:FJ19))&lt;=1.33,"This process is NOT capable","This process IS capable")))</f>
        <v>#DIV/0!</v>
      </c>
      <c r="FI14" s="2456"/>
      <c r="FJ14" s="2457"/>
      <c r="FK14" s="495"/>
      <c r="FL14" s="496" t="s">
        <v>261</v>
      </c>
      <c r="FM14" s="494"/>
      <c r="FO14" s="1141"/>
      <c r="FP14" s="543">
        <v>7</v>
      </c>
      <c r="FQ14" s="544">
        <f t="shared" si="22"/>
        <v>0</v>
      </c>
      <c r="FR14" s="544">
        <f t="shared" si="23"/>
        <v>0</v>
      </c>
      <c r="FS14" s="578" t="s">
        <v>260</v>
      </c>
      <c r="FT14" s="579"/>
      <c r="FU14" s="579"/>
      <c r="FV14" s="2455" t="e">
        <f>IF(FX8="y"," ",(IF((MIN(FX18:FX19))&lt;=1.33,"This process is NOT capable","This process IS capable")))</f>
        <v>#DIV/0!</v>
      </c>
      <c r="FW14" s="2456"/>
      <c r="FX14" s="2457"/>
      <c r="FY14" s="495"/>
      <c r="FZ14" s="496" t="s">
        <v>261</v>
      </c>
      <c r="GA14" s="494"/>
      <c r="GB14" s="550"/>
      <c r="GC14" s="1141"/>
      <c r="GD14" s="543">
        <v>7</v>
      </c>
      <c r="GE14" s="544">
        <f t="shared" si="24"/>
        <v>0</v>
      </c>
      <c r="GF14" s="544">
        <f t="shared" si="25"/>
        <v>0</v>
      </c>
      <c r="GG14" s="578" t="s">
        <v>260</v>
      </c>
      <c r="GH14" s="579"/>
      <c r="GI14" s="579"/>
      <c r="GJ14" s="2455" t="e">
        <f>IF(GL8="y"," ",(IF((MIN(GL18:GL19))&lt;=1.33,"This process is NOT capable","This process IS capable")))</f>
        <v>#DIV/0!</v>
      </c>
      <c r="GK14" s="2456"/>
      <c r="GL14" s="2457"/>
      <c r="GM14" s="495"/>
      <c r="GN14" s="496" t="s">
        <v>261</v>
      </c>
      <c r="GO14" s="494"/>
      <c r="GP14" s="551"/>
      <c r="GQ14" s="1141"/>
      <c r="GR14" s="543">
        <v>7</v>
      </c>
      <c r="GS14" s="544">
        <f t="shared" si="26"/>
        <v>0</v>
      </c>
      <c r="GT14" s="544">
        <f t="shared" si="27"/>
        <v>0</v>
      </c>
      <c r="GU14" s="578" t="s">
        <v>260</v>
      </c>
      <c r="GV14" s="579"/>
      <c r="GW14" s="579"/>
      <c r="GX14" s="2455" t="e">
        <f>IF(GZ8="y"," ",(IF((MIN(GZ18:GZ19))&lt;=1.33,"This process is NOT capable","This process IS capable")))</f>
        <v>#DIV/0!</v>
      </c>
      <c r="GY14" s="2456"/>
      <c r="GZ14" s="2457"/>
      <c r="HA14" s="495"/>
      <c r="HB14" s="496" t="s">
        <v>261</v>
      </c>
      <c r="HC14" s="494"/>
      <c r="HD14" s="552"/>
      <c r="HE14" s="1141"/>
      <c r="HF14" s="543">
        <v>7</v>
      </c>
      <c r="HG14" s="544">
        <f t="shared" si="28"/>
        <v>0</v>
      </c>
      <c r="HH14" s="544">
        <f t="shared" si="29"/>
        <v>0</v>
      </c>
      <c r="HI14" s="578" t="s">
        <v>260</v>
      </c>
      <c r="HJ14" s="579"/>
      <c r="HK14" s="579"/>
      <c r="HL14" s="2455" t="e">
        <f>IF(HN8="y"," ",(IF((MIN(HN18:HN19))&lt;=1.33,"This process is NOT capable","This process IS capable")))</f>
        <v>#DIV/0!</v>
      </c>
      <c r="HM14" s="2456"/>
      <c r="HN14" s="2457"/>
      <c r="HO14" s="495"/>
      <c r="HP14" s="496" t="s">
        <v>261</v>
      </c>
      <c r="HQ14" s="494"/>
      <c r="HR14" s="552"/>
      <c r="HS14" s="1141"/>
      <c r="HT14" s="543">
        <v>7</v>
      </c>
      <c r="HU14" s="544">
        <f t="shared" si="30"/>
        <v>0</v>
      </c>
      <c r="HV14" s="544">
        <f t="shared" si="31"/>
        <v>0</v>
      </c>
      <c r="HW14" s="578" t="s">
        <v>260</v>
      </c>
      <c r="HX14" s="579"/>
      <c r="HY14" s="579"/>
      <c r="HZ14" s="2455" t="e">
        <f>IF(IB8="y"," ",(IF((MIN(IB18:IB19))&lt;=1.33,"This process is NOT capable","This process IS capable")))</f>
        <v>#DIV/0!</v>
      </c>
      <c r="IA14" s="2456"/>
      <c r="IB14" s="2457"/>
      <c r="IC14" s="495"/>
      <c r="ID14" s="496" t="s">
        <v>261</v>
      </c>
      <c r="IE14" s="494"/>
      <c r="IG14" s="1141"/>
      <c r="IH14" s="543">
        <v>7</v>
      </c>
      <c r="II14" s="544">
        <f t="shared" si="32"/>
        <v>0</v>
      </c>
      <c r="IJ14" s="544">
        <f t="shared" si="33"/>
        <v>0</v>
      </c>
      <c r="IK14" s="578" t="s">
        <v>260</v>
      </c>
      <c r="IL14" s="579"/>
      <c r="IM14" s="579"/>
      <c r="IN14" s="2455" t="e">
        <f>IF(IP8="y"," ",(IF((MIN(IP18:IP19))&lt;=1.33,"This process is NOT capable","This process IS capable")))</f>
        <v>#DIV/0!</v>
      </c>
      <c r="IO14" s="2456"/>
      <c r="IP14" s="2457"/>
      <c r="IQ14" s="495"/>
      <c r="IR14" s="496" t="s">
        <v>261</v>
      </c>
      <c r="IS14" s="494"/>
    </row>
    <row r="15" spans="1:256" s="497" customFormat="1" ht="16" thickBot="1">
      <c r="A15" s="494"/>
      <c r="B15" s="528"/>
      <c r="C15" s="1141">
        <v>6.55</v>
      </c>
      <c r="D15" s="543">
        <v>8</v>
      </c>
      <c r="E15" s="544">
        <f t="shared" si="0"/>
        <v>0</v>
      </c>
      <c r="F15" s="544">
        <f t="shared" si="1"/>
        <v>0</v>
      </c>
      <c r="G15" s="580" t="s">
        <v>262</v>
      </c>
      <c r="H15" s="1142"/>
      <c r="I15" s="1142"/>
      <c r="J15" s="1142"/>
      <c r="K15" s="1142"/>
      <c r="L15" s="582"/>
      <c r="M15" s="495"/>
      <c r="N15" s="583"/>
      <c r="O15" s="567"/>
      <c r="P15" s="567"/>
      <c r="Q15" s="1141">
        <v>10.220000000000001</v>
      </c>
      <c r="R15" s="543">
        <v>8</v>
      </c>
      <c r="S15" s="544" t="e">
        <f>IF(AND(#REF!&lt;$X$17,#REF!&lt;&gt;""),1,0)</f>
        <v>#REF!</v>
      </c>
      <c r="T15" s="544" t="e">
        <f>IF(AND(#REF!&gt;$X$16,#REF!&lt;&gt;""),1,0)</f>
        <v>#REF!</v>
      </c>
      <c r="U15" s="580" t="s">
        <v>262</v>
      </c>
      <c r="V15" s="1142"/>
      <c r="W15" s="1142"/>
      <c r="X15" s="1142"/>
      <c r="Y15" s="1142"/>
      <c r="Z15" s="582"/>
      <c r="AA15" s="495"/>
      <c r="AB15" s="583"/>
      <c r="AC15" s="567"/>
      <c r="AD15" s="494"/>
      <c r="AE15" s="1141">
        <v>66.94</v>
      </c>
      <c r="AF15" s="543">
        <v>8</v>
      </c>
      <c r="AG15" s="544">
        <f t="shared" si="2"/>
        <v>0</v>
      </c>
      <c r="AH15" s="544">
        <f t="shared" si="3"/>
        <v>0</v>
      </c>
      <c r="AI15" s="580" t="s">
        <v>262</v>
      </c>
      <c r="AJ15" s="1142"/>
      <c r="AK15" s="1142"/>
      <c r="AL15" s="1142"/>
      <c r="AM15" s="1142"/>
      <c r="AN15" s="582"/>
      <c r="AO15" s="495"/>
      <c r="AP15" s="583"/>
      <c r="AQ15" s="567"/>
      <c r="AR15" s="494"/>
      <c r="AS15" s="1141">
        <v>7.87</v>
      </c>
      <c r="AT15" s="543">
        <v>8</v>
      </c>
      <c r="AU15" s="544">
        <f t="shared" si="4"/>
        <v>0</v>
      </c>
      <c r="AV15" s="544">
        <f t="shared" si="5"/>
        <v>0</v>
      </c>
      <c r="AW15" s="580" t="s">
        <v>262</v>
      </c>
      <c r="AX15" s="1142"/>
      <c r="AY15" s="1142"/>
      <c r="AZ15" s="1142"/>
      <c r="BA15" s="1142"/>
      <c r="BB15" s="582"/>
      <c r="BC15" s="495"/>
      <c r="BD15" s="583"/>
      <c r="BE15" s="567"/>
      <c r="BF15" s="494"/>
      <c r="BG15" s="1141"/>
      <c r="BH15" s="543">
        <v>8</v>
      </c>
      <c r="BI15" s="544">
        <f t="shared" si="6"/>
        <v>0</v>
      </c>
      <c r="BJ15" s="544">
        <f t="shared" si="7"/>
        <v>0</v>
      </c>
      <c r="BK15" s="580" t="s">
        <v>262</v>
      </c>
      <c r="BL15" s="1142"/>
      <c r="BM15" s="1142"/>
      <c r="BN15" s="1142"/>
      <c r="BO15" s="1142"/>
      <c r="BP15" s="582"/>
      <c r="BQ15" s="495"/>
      <c r="BR15" s="583"/>
      <c r="BS15" s="567"/>
      <c r="BT15" s="494"/>
      <c r="BU15" s="1141"/>
      <c r="BV15" s="543">
        <v>8</v>
      </c>
      <c r="BW15" s="544">
        <f t="shared" si="8"/>
        <v>0</v>
      </c>
      <c r="BX15" s="544">
        <f t="shared" si="9"/>
        <v>0</v>
      </c>
      <c r="BY15" s="580" t="s">
        <v>262</v>
      </c>
      <c r="BZ15" s="1142"/>
      <c r="CA15" s="1142"/>
      <c r="CB15" s="1142"/>
      <c r="CC15" s="1142"/>
      <c r="CD15" s="582"/>
      <c r="CE15" s="495"/>
      <c r="CF15" s="583"/>
      <c r="CG15" s="567"/>
      <c r="CH15" s="494"/>
      <c r="CI15" s="1141"/>
      <c r="CJ15" s="543">
        <v>8</v>
      </c>
      <c r="CK15" s="544">
        <f t="shared" si="10"/>
        <v>0</v>
      </c>
      <c r="CL15" s="544">
        <f t="shared" si="11"/>
        <v>0</v>
      </c>
      <c r="CM15" s="580" t="s">
        <v>262</v>
      </c>
      <c r="CN15" s="1142"/>
      <c r="CO15" s="1142"/>
      <c r="CP15" s="1142"/>
      <c r="CQ15" s="1142"/>
      <c r="CR15" s="582"/>
      <c r="CS15" s="495"/>
      <c r="CT15" s="583"/>
      <c r="CU15" s="567"/>
      <c r="CV15" s="494"/>
      <c r="CW15" s="1141"/>
      <c r="CX15" s="543">
        <v>8</v>
      </c>
      <c r="CY15" s="544">
        <f t="shared" si="12"/>
        <v>0</v>
      </c>
      <c r="CZ15" s="544">
        <f t="shared" si="13"/>
        <v>0</v>
      </c>
      <c r="DA15" s="580" t="s">
        <v>262</v>
      </c>
      <c r="DB15" s="1142"/>
      <c r="DC15" s="1142"/>
      <c r="DD15" s="1142"/>
      <c r="DE15" s="1142"/>
      <c r="DF15" s="582"/>
      <c r="DG15" s="495"/>
      <c r="DH15" s="583"/>
      <c r="DI15" s="567"/>
      <c r="DJ15" s="494"/>
      <c r="DK15" s="1141"/>
      <c r="DL15" s="543">
        <v>8</v>
      </c>
      <c r="DM15" s="544">
        <f t="shared" si="14"/>
        <v>0</v>
      </c>
      <c r="DN15" s="544">
        <f t="shared" si="15"/>
        <v>0</v>
      </c>
      <c r="DO15" s="580" t="s">
        <v>262</v>
      </c>
      <c r="DP15" s="1142"/>
      <c r="DQ15" s="1142"/>
      <c r="DR15" s="1142"/>
      <c r="DS15" s="1142"/>
      <c r="DT15" s="582"/>
      <c r="DU15" s="495"/>
      <c r="DV15" s="583"/>
      <c r="DW15" s="567"/>
      <c r="DX15" s="494"/>
      <c r="DY15" s="1141"/>
      <c r="DZ15" s="543">
        <v>8</v>
      </c>
      <c r="EA15" s="544">
        <f t="shared" si="16"/>
        <v>0</v>
      </c>
      <c r="EB15" s="544">
        <f t="shared" si="17"/>
        <v>0</v>
      </c>
      <c r="EC15" s="580" t="s">
        <v>262</v>
      </c>
      <c r="ED15" s="1142"/>
      <c r="EE15" s="1142"/>
      <c r="EF15" s="1142"/>
      <c r="EG15" s="1142"/>
      <c r="EH15" s="582"/>
      <c r="EI15" s="495"/>
      <c r="EJ15" s="583"/>
      <c r="EK15" s="567"/>
      <c r="EL15" s="494"/>
      <c r="EM15" s="1141"/>
      <c r="EN15" s="543">
        <v>8</v>
      </c>
      <c r="EO15" s="544">
        <f t="shared" si="18"/>
        <v>0</v>
      </c>
      <c r="EP15" s="544">
        <f t="shared" si="19"/>
        <v>0</v>
      </c>
      <c r="EQ15" s="580" t="s">
        <v>262</v>
      </c>
      <c r="ER15" s="1142"/>
      <c r="ES15" s="1142"/>
      <c r="ET15" s="1142"/>
      <c r="EU15" s="1142"/>
      <c r="EV15" s="582"/>
      <c r="EW15" s="495"/>
      <c r="EX15" s="583"/>
      <c r="EY15" s="567"/>
      <c r="EZ15" s="550"/>
      <c r="FA15" s="1141"/>
      <c r="FB15" s="543">
        <v>8</v>
      </c>
      <c r="FC15" s="544">
        <f t="shared" si="20"/>
        <v>0</v>
      </c>
      <c r="FD15" s="544">
        <f t="shared" si="21"/>
        <v>0</v>
      </c>
      <c r="FE15" s="580" t="s">
        <v>262</v>
      </c>
      <c r="FF15" s="1142"/>
      <c r="FG15" s="1142"/>
      <c r="FH15" s="1142"/>
      <c r="FI15" s="1142"/>
      <c r="FJ15" s="582"/>
      <c r="FK15" s="495"/>
      <c r="FL15" s="583"/>
      <c r="FM15" s="567"/>
      <c r="FO15" s="1141"/>
      <c r="FP15" s="543">
        <v>8</v>
      </c>
      <c r="FQ15" s="544">
        <f t="shared" si="22"/>
        <v>0</v>
      </c>
      <c r="FR15" s="544">
        <f t="shared" si="23"/>
        <v>0</v>
      </c>
      <c r="FS15" s="580" t="s">
        <v>262</v>
      </c>
      <c r="FT15" s="1142"/>
      <c r="FU15" s="1142"/>
      <c r="FV15" s="1142"/>
      <c r="FW15" s="1142"/>
      <c r="FX15" s="582"/>
      <c r="FY15" s="495"/>
      <c r="FZ15" s="583"/>
      <c r="GA15" s="567"/>
      <c r="GB15" s="550"/>
      <c r="GC15" s="1141"/>
      <c r="GD15" s="543">
        <v>8</v>
      </c>
      <c r="GE15" s="544">
        <f t="shared" si="24"/>
        <v>0</v>
      </c>
      <c r="GF15" s="544">
        <f t="shared" si="25"/>
        <v>0</v>
      </c>
      <c r="GG15" s="580" t="s">
        <v>262</v>
      </c>
      <c r="GH15" s="1142"/>
      <c r="GI15" s="1142"/>
      <c r="GJ15" s="1142"/>
      <c r="GK15" s="1142"/>
      <c r="GL15" s="582"/>
      <c r="GM15" s="495"/>
      <c r="GN15" s="583"/>
      <c r="GO15" s="567"/>
      <c r="GP15" s="551"/>
      <c r="GQ15" s="1141"/>
      <c r="GR15" s="543">
        <v>8</v>
      </c>
      <c r="GS15" s="544">
        <f t="shared" si="26"/>
        <v>0</v>
      </c>
      <c r="GT15" s="544">
        <f t="shared" si="27"/>
        <v>0</v>
      </c>
      <c r="GU15" s="580" t="s">
        <v>262</v>
      </c>
      <c r="GV15" s="1142"/>
      <c r="GW15" s="1142"/>
      <c r="GX15" s="1142"/>
      <c r="GY15" s="1142"/>
      <c r="GZ15" s="582"/>
      <c r="HA15" s="495"/>
      <c r="HB15" s="583"/>
      <c r="HC15" s="567"/>
      <c r="HD15" s="552"/>
      <c r="HE15" s="1141"/>
      <c r="HF15" s="543">
        <v>8</v>
      </c>
      <c r="HG15" s="544">
        <f t="shared" si="28"/>
        <v>0</v>
      </c>
      <c r="HH15" s="544">
        <f t="shared" si="29"/>
        <v>0</v>
      </c>
      <c r="HI15" s="580" t="s">
        <v>262</v>
      </c>
      <c r="HJ15" s="1142"/>
      <c r="HK15" s="1142"/>
      <c r="HL15" s="1142"/>
      <c r="HM15" s="1142"/>
      <c r="HN15" s="582"/>
      <c r="HO15" s="495"/>
      <c r="HP15" s="583"/>
      <c r="HQ15" s="567"/>
      <c r="HR15" s="552"/>
      <c r="HS15" s="1141"/>
      <c r="HT15" s="543">
        <v>8</v>
      </c>
      <c r="HU15" s="544">
        <f t="shared" si="30"/>
        <v>0</v>
      </c>
      <c r="HV15" s="544">
        <f t="shared" si="31"/>
        <v>0</v>
      </c>
      <c r="HW15" s="580" t="s">
        <v>262</v>
      </c>
      <c r="HX15" s="1142"/>
      <c r="HY15" s="1142"/>
      <c r="HZ15" s="1142"/>
      <c r="IA15" s="1142"/>
      <c r="IB15" s="582"/>
      <c r="IC15" s="495"/>
      <c r="ID15" s="583"/>
      <c r="IE15" s="567"/>
      <c r="IF15" s="553"/>
      <c r="IG15" s="1141"/>
      <c r="IH15" s="543">
        <v>8</v>
      </c>
      <c r="II15" s="544">
        <f t="shared" si="32"/>
        <v>0</v>
      </c>
      <c r="IJ15" s="544">
        <f t="shared" si="33"/>
        <v>0</v>
      </c>
      <c r="IK15" s="580" t="s">
        <v>262</v>
      </c>
      <c r="IL15" s="1142"/>
      <c r="IM15" s="1142"/>
      <c r="IN15" s="1142"/>
      <c r="IO15" s="1142"/>
      <c r="IP15" s="582"/>
      <c r="IQ15" s="495"/>
      <c r="IR15" s="583"/>
      <c r="IS15" s="567"/>
    </row>
    <row r="16" spans="1:256" s="497" customFormat="1">
      <c r="A16" s="494"/>
      <c r="B16" s="528"/>
      <c r="C16" s="1141">
        <v>6.55</v>
      </c>
      <c r="D16" s="543">
        <v>9</v>
      </c>
      <c r="E16" s="544">
        <f t="shared" si="0"/>
        <v>0</v>
      </c>
      <c r="F16" s="544">
        <f t="shared" si="1"/>
        <v>0</v>
      </c>
      <c r="G16" s="584" t="s">
        <v>263</v>
      </c>
      <c r="H16" s="1143">
        <f>MAX(C8:C158)</f>
        <v>6.68</v>
      </c>
      <c r="I16" s="1142" t="s">
        <v>264</v>
      </c>
      <c r="J16" s="1143">
        <f>L9+L10</f>
        <v>6.98</v>
      </c>
      <c r="K16" s="1142" t="s">
        <v>265</v>
      </c>
      <c r="L16" s="586">
        <f>H18-J18</f>
        <v>-1.5714285714286014E-2</v>
      </c>
      <c r="M16" s="587" t="s">
        <v>266</v>
      </c>
      <c r="N16" s="588">
        <f>COUNTIF(E8:E158,"=1")</f>
        <v>0</v>
      </c>
      <c r="O16" s="494"/>
      <c r="P16" s="494"/>
      <c r="Q16" s="1141">
        <v>10.09</v>
      </c>
      <c r="R16" s="543">
        <v>9</v>
      </c>
      <c r="S16" s="544" t="e">
        <f>IF(AND(#REF!&lt;$X$17,#REF!&lt;&gt;""),1,0)</f>
        <v>#REF!</v>
      </c>
      <c r="T16" s="544" t="e">
        <f>IF(AND(#REF!&gt;$X$16,#REF!&lt;&gt;""),1,0)</f>
        <v>#REF!</v>
      </c>
      <c r="U16" s="584" t="s">
        <v>263</v>
      </c>
      <c r="V16" s="1143">
        <f>MAX(Q8:Q158)</f>
        <v>10.25</v>
      </c>
      <c r="W16" s="1142" t="s">
        <v>264</v>
      </c>
      <c r="X16" s="1143">
        <f>Z9+Z10</f>
        <v>10.89</v>
      </c>
      <c r="Y16" s="1142" t="s">
        <v>265</v>
      </c>
      <c r="Z16" s="586">
        <f>V18-X18</f>
        <v>5.5714285714287826E-2</v>
      </c>
      <c r="AA16" s="587" t="s">
        <v>266</v>
      </c>
      <c r="AB16" s="588">
        <f>COUNTIF(S8:S158,"=1")</f>
        <v>0</v>
      </c>
      <c r="AC16" s="494"/>
      <c r="AD16" s="494"/>
      <c r="AE16" s="1141">
        <v>66.92</v>
      </c>
      <c r="AF16" s="543">
        <v>9</v>
      </c>
      <c r="AG16" s="544">
        <f t="shared" si="2"/>
        <v>0</v>
      </c>
      <c r="AH16" s="544">
        <f t="shared" si="3"/>
        <v>0</v>
      </c>
      <c r="AI16" s="584" t="s">
        <v>263</v>
      </c>
      <c r="AJ16" s="1143">
        <f>MAX(AE8:AE158)</f>
        <v>67.23</v>
      </c>
      <c r="AK16" s="1142" t="s">
        <v>264</v>
      </c>
      <c r="AL16" s="1143">
        <f>AN9+AN10</f>
        <v>67.69</v>
      </c>
      <c r="AM16" s="1142" t="s">
        <v>265</v>
      </c>
      <c r="AN16" s="586">
        <f>AJ18-AL18</f>
        <v>-1.7142857142857792E-2</v>
      </c>
      <c r="AO16" s="587" t="s">
        <v>266</v>
      </c>
      <c r="AP16" s="588">
        <f>COUNTIF(AG8:AG158,"=1")</f>
        <v>0</v>
      </c>
      <c r="AQ16" s="494"/>
      <c r="AR16" s="494"/>
      <c r="AS16" s="1141">
        <v>7.72</v>
      </c>
      <c r="AT16" s="543">
        <v>9</v>
      </c>
      <c r="AU16" s="544">
        <f t="shared" si="4"/>
        <v>0</v>
      </c>
      <c r="AV16" s="544">
        <f t="shared" si="5"/>
        <v>0</v>
      </c>
      <c r="AW16" s="584" t="s">
        <v>263</v>
      </c>
      <c r="AX16" s="1143">
        <f>MAX(AS8:AS158)</f>
        <v>8.0399999999999991</v>
      </c>
      <c r="AY16" s="1142" t="s">
        <v>264</v>
      </c>
      <c r="AZ16" s="1143">
        <f>BB9+BB10</f>
        <v>8.1199999999999992</v>
      </c>
      <c r="BA16" s="1142" t="s">
        <v>265</v>
      </c>
      <c r="BB16" s="586">
        <f>AX18-AZ18</f>
        <v>-7.1428571428562293E-3</v>
      </c>
      <c r="BC16" s="587" t="s">
        <v>266</v>
      </c>
      <c r="BD16" s="588">
        <f>COUNTIF(AU8:AU158,"=1")</f>
        <v>0</v>
      </c>
      <c r="BE16" s="494"/>
      <c r="BF16" s="494"/>
      <c r="BG16" s="1141"/>
      <c r="BH16" s="543">
        <v>9</v>
      </c>
      <c r="BI16" s="544">
        <f t="shared" si="6"/>
        <v>0</v>
      </c>
      <c r="BJ16" s="544">
        <f t="shared" si="7"/>
        <v>0</v>
      </c>
      <c r="BK16" s="584" t="s">
        <v>263</v>
      </c>
      <c r="BL16" s="1143">
        <f>MAX(BG8:BG158)</f>
        <v>0</v>
      </c>
      <c r="BM16" s="1142" t="s">
        <v>264</v>
      </c>
      <c r="BN16" s="1143">
        <f>BP9+BP10</f>
        <v>0</v>
      </c>
      <c r="BO16" s="1142" t="s">
        <v>265</v>
      </c>
      <c r="BP16" s="586" t="e">
        <f>BL18-BN18</f>
        <v>#DIV/0!</v>
      </c>
      <c r="BQ16" s="587" t="s">
        <v>266</v>
      </c>
      <c r="BR16" s="588">
        <f>COUNTIF(BI8:BI158,"=1")</f>
        <v>0</v>
      </c>
      <c r="BS16" s="494"/>
      <c r="BT16" s="494"/>
      <c r="BU16" s="1141"/>
      <c r="BV16" s="543">
        <v>9</v>
      </c>
      <c r="BW16" s="544">
        <f t="shared" si="8"/>
        <v>0</v>
      </c>
      <c r="BX16" s="544">
        <f t="shared" si="9"/>
        <v>0</v>
      </c>
      <c r="BY16" s="584" t="s">
        <v>263</v>
      </c>
      <c r="BZ16" s="1143">
        <f>MAX(BU8:BU158)</f>
        <v>0</v>
      </c>
      <c r="CA16" s="1142" t="s">
        <v>264</v>
      </c>
      <c r="CB16" s="1143">
        <f>CD9+CD10</f>
        <v>0</v>
      </c>
      <c r="CC16" s="1142" t="s">
        <v>265</v>
      </c>
      <c r="CD16" s="586" t="e">
        <f>BZ18-CB18</f>
        <v>#DIV/0!</v>
      </c>
      <c r="CE16" s="587" t="s">
        <v>266</v>
      </c>
      <c r="CF16" s="588">
        <f>COUNTIF(BW8:BW158,"=1")</f>
        <v>0</v>
      </c>
      <c r="CG16" s="494"/>
      <c r="CH16" s="494"/>
      <c r="CI16" s="1141"/>
      <c r="CJ16" s="543">
        <v>9</v>
      </c>
      <c r="CK16" s="544">
        <f t="shared" si="10"/>
        <v>0</v>
      </c>
      <c r="CL16" s="544">
        <f t="shared" si="11"/>
        <v>0</v>
      </c>
      <c r="CM16" s="584" t="s">
        <v>263</v>
      </c>
      <c r="CN16" s="1143">
        <f>MAX(CI8:CI158)</f>
        <v>0</v>
      </c>
      <c r="CO16" s="1142" t="s">
        <v>264</v>
      </c>
      <c r="CP16" s="1143">
        <f>CR9+CR10</f>
        <v>0</v>
      </c>
      <c r="CQ16" s="1142" t="s">
        <v>265</v>
      </c>
      <c r="CR16" s="586" t="e">
        <f>CN18-CP18</f>
        <v>#DIV/0!</v>
      </c>
      <c r="CS16" s="587" t="s">
        <v>266</v>
      </c>
      <c r="CT16" s="588">
        <f>COUNTIF(CK8:CK158,"=1")</f>
        <v>0</v>
      </c>
      <c r="CU16" s="494"/>
      <c r="CV16" s="494"/>
      <c r="CW16" s="1141"/>
      <c r="CX16" s="543">
        <v>9</v>
      </c>
      <c r="CY16" s="544">
        <f t="shared" si="12"/>
        <v>0</v>
      </c>
      <c r="CZ16" s="544">
        <f t="shared" si="13"/>
        <v>0</v>
      </c>
      <c r="DA16" s="584" t="s">
        <v>263</v>
      </c>
      <c r="DB16" s="1143">
        <f>MAX(CW8:CW158)</f>
        <v>0</v>
      </c>
      <c r="DC16" s="1142" t="s">
        <v>264</v>
      </c>
      <c r="DD16" s="1143">
        <f>DF9+DF10</f>
        <v>0</v>
      </c>
      <c r="DE16" s="1142" t="s">
        <v>265</v>
      </c>
      <c r="DF16" s="586" t="e">
        <f>DB18-DD18</f>
        <v>#DIV/0!</v>
      </c>
      <c r="DG16" s="587" t="s">
        <v>266</v>
      </c>
      <c r="DH16" s="588">
        <f>COUNTIF(CY8:CY158,"=1")</f>
        <v>0</v>
      </c>
      <c r="DI16" s="494"/>
      <c r="DJ16" s="494"/>
      <c r="DK16" s="1141"/>
      <c r="DL16" s="543">
        <v>9</v>
      </c>
      <c r="DM16" s="544">
        <f t="shared" si="14"/>
        <v>0</v>
      </c>
      <c r="DN16" s="544">
        <f t="shared" si="15"/>
        <v>0</v>
      </c>
      <c r="DO16" s="584" t="s">
        <v>263</v>
      </c>
      <c r="DP16" s="1143">
        <f>MAX(DK8:DK158)</f>
        <v>0</v>
      </c>
      <c r="DQ16" s="1142" t="s">
        <v>264</v>
      </c>
      <c r="DR16" s="1143">
        <f>DT9+DT10</f>
        <v>0</v>
      </c>
      <c r="DS16" s="1142" t="s">
        <v>265</v>
      </c>
      <c r="DT16" s="586" t="e">
        <f>DP18-DR18</f>
        <v>#DIV/0!</v>
      </c>
      <c r="DU16" s="587" t="s">
        <v>266</v>
      </c>
      <c r="DV16" s="588">
        <f>COUNTIF(DM8:DM158,"=1")</f>
        <v>0</v>
      </c>
      <c r="DW16" s="494"/>
      <c r="DX16" s="494"/>
      <c r="DY16" s="1141"/>
      <c r="DZ16" s="543">
        <v>9</v>
      </c>
      <c r="EA16" s="544">
        <f t="shared" si="16"/>
        <v>0</v>
      </c>
      <c r="EB16" s="544">
        <f t="shared" si="17"/>
        <v>0</v>
      </c>
      <c r="EC16" s="584" t="s">
        <v>263</v>
      </c>
      <c r="ED16" s="1143">
        <f>MAX(DY8:DY158)</f>
        <v>0</v>
      </c>
      <c r="EE16" s="1142" t="s">
        <v>264</v>
      </c>
      <c r="EF16" s="1143">
        <f>EH9+EH10</f>
        <v>0</v>
      </c>
      <c r="EG16" s="1142" t="s">
        <v>265</v>
      </c>
      <c r="EH16" s="586" t="e">
        <f>ED18-EF18</f>
        <v>#DIV/0!</v>
      </c>
      <c r="EI16" s="587" t="s">
        <v>266</v>
      </c>
      <c r="EJ16" s="588">
        <f>COUNTIF(EA8:EA158,"=1")</f>
        <v>0</v>
      </c>
      <c r="EK16" s="494"/>
      <c r="EL16" s="494"/>
      <c r="EM16" s="1141"/>
      <c r="EN16" s="543">
        <v>9</v>
      </c>
      <c r="EO16" s="544">
        <f t="shared" si="18"/>
        <v>0</v>
      </c>
      <c r="EP16" s="544">
        <f t="shared" si="19"/>
        <v>0</v>
      </c>
      <c r="EQ16" s="584" t="s">
        <v>263</v>
      </c>
      <c r="ER16" s="1143">
        <f>MAX(EM8:EM158)</f>
        <v>0</v>
      </c>
      <c r="ES16" s="1142" t="s">
        <v>264</v>
      </c>
      <c r="ET16" s="1143">
        <f>EV9+EV10</f>
        <v>0</v>
      </c>
      <c r="EU16" s="1142" t="s">
        <v>265</v>
      </c>
      <c r="EV16" s="586" t="e">
        <f>ER18-ET18</f>
        <v>#DIV/0!</v>
      </c>
      <c r="EW16" s="587" t="s">
        <v>266</v>
      </c>
      <c r="EX16" s="588">
        <f>COUNTIF(EO8:EO158,"=1")</f>
        <v>0</v>
      </c>
      <c r="EY16" s="494"/>
      <c r="EZ16" s="550"/>
      <c r="FA16" s="1141"/>
      <c r="FB16" s="543">
        <v>9</v>
      </c>
      <c r="FC16" s="544">
        <f t="shared" si="20"/>
        <v>0</v>
      </c>
      <c r="FD16" s="544">
        <f t="shared" si="21"/>
        <v>0</v>
      </c>
      <c r="FE16" s="584" t="s">
        <v>263</v>
      </c>
      <c r="FF16" s="1143">
        <f>MAX(FA8:FA158)</f>
        <v>0</v>
      </c>
      <c r="FG16" s="1142" t="s">
        <v>264</v>
      </c>
      <c r="FH16" s="1143">
        <f>FJ9+FJ10</f>
        <v>0</v>
      </c>
      <c r="FI16" s="1142" t="s">
        <v>265</v>
      </c>
      <c r="FJ16" s="586" t="e">
        <f>FF18-FH18</f>
        <v>#DIV/0!</v>
      </c>
      <c r="FK16" s="587" t="s">
        <v>266</v>
      </c>
      <c r="FL16" s="588">
        <f>COUNTIF(FC8:FC158,"=1")</f>
        <v>0</v>
      </c>
      <c r="FM16" s="494"/>
      <c r="FO16" s="1141"/>
      <c r="FP16" s="543">
        <v>9</v>
      </c>
      <c r="FQ16" s="544">
        <f t="shared" si="22"/>
        <v>0</v>
      </c>
      <c r="FR16" s="544">
        <f t="shared" si="23"/>
        <v>0</v>
      </c>
      <c r="FS16" s="584" t="s">
        <v>263</v>
      </c>
      <c r="FT16" s="1143">
        <f>MAX(FO8:FO158)</f>
        <v>0</v>
      </c>
      <c r="FU16" s="1142" t="s">
        <v>264</v>
      </c>
      <c r="FV16" s="1143">
        <f>FX9+FX10</f>
        <v>0</v>
      </c>
      <c r="FW16" s="1142" t="s">
        <v>265</v>
      </c>
      <c r="FX16" s="586" t="e">
        <f>FT18-FV18</f>
        <v>#DIV/0!</v>
      </c>
      <c r="FY16" s="587" t="s">
        <v>266</v>
      </c>
      <c r="FZ16" s="588">
        <f>COUNTIF(FQ8:FQ158,"=1")</f>
        <v>0</v>
      </c>
      <c r="GA16" s="494"/>
      <c r="GB16" s="550"/>
      <c r="GC16" s="1141"/>
      <c r="GD16" s="543">
        <v>9</v>
      </c>
      <c r="GE16" s="544">
        <f t="shared" si="24"/>
        <v>0</v>
      </c>
      <c r="GF16" s="544">
        <f t="shared" si="25"/>
        <v>0</v>
      </c>
      <c r="GG16" s="584" t="s">
        <v>263</v>
      </c>
      <c r="GH16" s="1143">
        <f>MAX(GC8:GC158)</f>
        <v>0</v>
      </c>
      <c r="GI16" s="1142" t="s">
        <v>264</v>
      </c>
      <c r="GJ16" s="1143">
        <f>GL9+GL10</f>
        <v>0</v>
      </c>
      <c r="GK16" s="1142" t="s">
        <v>265</v>
      </c>
      <c r="GL16" s="586" t="e">
        <f>GH18-GJ18</f>
        <v>#DIV/0!</v>
      </c>
      <c r="GM16" s="587" t="s">
        <v>266</v>
      </c>
      <c r="GN16" s="588">
        <f>COUNTIF(GE8:GE158,"=1")</f>
        <v>0</v>
      </c>
      <c r="GO16" s="494"/>
      <c r="GP16" s="551"/>
      <c r="GQ16" s="1141"/>
      <c r="GR16" s="543">
        <v>9</v>
      </c>
      <c r="GS16" s="544">
        <f t="shared" si="26"/>
        <v>0</v>
      </c>
      <c r="GT16" s="544">
        <f t="shared" si="27"/>
        <v>0</v>
      </c>
      <c r="GU16" s="584" t="s">
        <v>263</v>
      </c>
      <c r="GV16" s="1143">
        <f>MAX(GQ8:GQ158)</f>
        <v>0</v>
      </c>
      <c r="GW16" s="1142" t="s">
        <v>264</v>
      </c>
      <c r="GX16" s="1143">
        <f>GZ9+GZ10</f>
        <v>0</v>
      </c>
      <c r="GY16" s="1142" t="s">
        <v>265</v>
      </c>
      <c r="GZ16" s="586" t="e">
        <f>GV18-GX18</f>
        <v>#DIV/0!</v>
      </c>
      <c r="HA16" s="587" t="s">
        <v>266</v>
      </c>
      <c r="HB16" s="588">
        <f>COUNTIF(GS8:GS158,"=1")</f>
        <v>0</v>
      </c>
      <c r="HC16" s="494"/>
      <c r="HD16" s="552"/>
      <c r="HE16" s="1141"/>
      <c r="HF16" s="543">
        <v>9</v>
      </c>
      <c r="HG16" s="544">
        <f t="shared" si="28"/>
        <v>0</v>
      </c>
      <c r="HH16" s="544">
        <f t="shared" si="29"/>
        <v>0</v>
      </c>
      <c r="HI16" s="584" t="s">
        <v>263</v>
      </c>
      <c r="HJ16" s="1143">
        <f>MAX(HE8:HE158)</f>
        <v>0</v>
      </c>
      <c r="HK16" s="1142" t="s">
        <v>264</v>
      </c>
      <c r="HL16" s="1143">
        <f>HN9+HN10</f>
        <v>0</v>
      </c>
      <c r="HM16" s="1142" t="s">
        <v>265</v>
      </c>
      <c r="HN16" s="586" t="e">
        <f>HJ18-HL18</f>
        <v>#DIV/0!</v>
      </c>
      <c r="HO16" s="587" t="s">
        <v>266</v>
      </c>
      <c r="HP16" s="588">
        <f>COUNTIF(HG8:HG158,"=1")</f>
        <v>0</v>
      </c>
      <c r="HQ16" s="494"/>
      <c r="HR16" s="552"/>
      <c r="HS16" s="1141"/>
      <c r="HT16" s="543">
        <v>9</v>
      </c>
      <c r="HU16" s="544">
        <f t="shared" si="30"/>
        <v>0</v>
      </c>
      <c r="HV16" s="544">
        <f t="shared" si="31"/>
        <v>0</v>
      </c>
      <c r="HW16" s="584" t="s">
        <v>263</v>
      </c>
      <c r="HX16" s="1143">
        <f>MAX(HS8:HS158)</f>
        <v>0</v>
      </c>
      <c r="HY16" s="1142" t="s">
        <v>264</v>
      </c>
      <c r="HZ16" s="1143">
        <f>IB9+IB10</f>
        <v>0</v>
      </c>
      <c r="IA16" s="1142" t="s">
        <v>265</v>
      </c>
      <c r="IB16" s="586" t="e">
        <f>HX18-HZ18</f>
        <v>#DIV/0!</v>
      </c>
      <c r="IC16" s="587" t="s">
        <v>266</v>
      </c>
      <c r="ID16" s="588">
        <f>COUNTIF(HU8:HU158,"=1")</f>
        <v>0</v>
      </c>
      <c r="IE16" s="494"/>
      <c r="IG16" s="1141"/>
      <c r="IH16" s="543">
        <v>9</v>
      </c>
      <c r="II16" s="544">
        <f t="shared" si="32"/>
        <v>0</v>
      </c>
      <c r="IJ16" s="544">
        <f t="shared" si="33"/>
        <v>0</v>
      </c>
      <c r="IK16" s="584" t="s">
        <v>263</v>
      </c>
      <c r="IL16" s="1143">
        <f>MAX(IG8:IG158)</f>
        <v>0</v>
      </c>
      <c r="IM16" s="1142" t="s">
        <v>264</v>
      </c>
      <c r="IN16" s="1143">
        <f>IP9+IP10</f>
        <v>0</v>
      </c>
      <c r="IO16" s="1142" t="s">
        <v>265</v>
      </c>
      <c r="IP16" s="586" t="e">
        <f>IL18-IN18</f>
        <v>#DIV/0!</v>
      </c>
      <c r="IQ16" s="587" t="s">
        <v>266</v>
      </c>
      <c r="IR16" s="588">
        <f>COUNTIF(II8:II158,"=1")</f>
        <v>0</v>
      </c>
      <c r="IS16" s="494"/>
    </row>
    <row r="17" spans="1:253" s="497" customFormat="1">
      <c r="A17" s="494"/>
      <c r="B17" s="528"/>
      <c r="C17" s="1141">
        <v>6.55</v>
      </c>
      <c r="D17" s="543">
        <v>10</v>
      </c>
      <c r="E17" s="544">
        <f t="shared" si="0"/>
        <v>0</v>
      </c>
      <c r="F17" s="544">
        <f t="shared" si="1"/>
        <v>0</v>
      </c>
      <c r="G17" s="584" t="s">
        <v>267</v>
      </c>
      <c r="H17" s="1143">
        <f>MIN(C8:C158)</f>
        <v>6.53</v>
      </c>
      <c r="I17" s="1142" t="s">
        <v>268</v>
      </c>
      <c r="J17" s="1143">
        <f>L9-L11</f>
        <v>6.22</v>
      </c>
      <c r="K17" s="1142" t="s">
        <v>269</v>
      </c>
      <c r="L17" s="586">
        <f>ABS(($J$16-$J$17)/($H$20*6))</f>
        <v>2.7603402626754248</v>
      </c>
      <c r="M17" s="589" t="s">
        <v>270</v>
      </c>
      <c r="N17" s="556">
        <f>COUNTIF(F8:F158,"=1")</f>
        <v>0</v>
      </c>
      <c r="O17" s="494"/>
      <c r="P17" s="494"/>
      <c r="Q17" s="1141">
        <v>10.220000000000001</v>
      </c>
      <c r="R17" s="543">
        <v>10</v>
      </c>
      <c r="S17" s="544" t="e">
        <f>IF(AND(#REF!&lt;$X$17,#REF!&lt;&gt;""),1,0)</f>
        <v>#REF!</v>
      </c>
      <c r="T17" s="544" t="e">
        <f>IF(AND(#REF!&gt;$X$16,#REF!&lt;&gt;""),1,0)</f>
        <v>#REF!</v>
      </c>
      <c r="U17" s="584" t="s">
        <v>267</v>
      </c>
      <c r="V17" s="1143">
        <f>MIN(Q8:Q158)</f>
        <v>10.039999999999999</v>
      </c>
      <c r="W17" s="1142" t="s">
        <v>268</v>
      </c>
      <c r="X17" s="1143">
        <f>Z9-Z11</f>
        <v>9.3699999999999992</v>
      </c>
      <c r="Y17" s="1142" t="s">
        <v>269</v>
      </c>
      <c r="Z17" s="586">
        <f>ABS((X16-X17)/(V20*6))</f>
        <v>3.9977067618979456</v>
      </c>
      <c r="AA17" s="589" t="s">
        <v>270</v>
      </c>
      <c r="AB17" s="556">
        <f>COUNTIF(T8:T158,"=1")</f>
        <v>0</v>
      </c>
      <c r="AC17" s="494"/>
      <c r="AD17" s="494"/>
      <c r="AE17" s="1141">
        <v>66.91</v>
      </c>
      <c r="AF17" s="543">
        <v>10</v>
      </c>
      <c r="AG17" s="544">
        <f t="shared" si="2"/>
        <v>0</v>
      </c>
      <c r="AH17" s="544">
        <f t="shared" si="3"/>
        <v>0</v>
      </c>
      <c r="AI17" s="584" t="s">
        <v>267</v>
      </c>
      <c r="AJ17" s="1143">
        <f>MIN(AE8:AE158)</f>
        <v>66.599999999999994</v>
      </c>
      <c r="AK17" s="1142" t="s">
        <v>268</v>
      </c>
      <c r="AL17" s="1143">
        <f>AN9-AN11</f>
        <v>66.17</v>
      </c>
      <c r="AM17" s="1142" t="s">
        <v>269</v>
      </c>
      <c r="AN17" s="586">
        <f>ABS((AL16-AL17)/(AJ20*6))</f>
        <v>1.5262310206878855</v>
      </c>
      <c r="AO17" s="589" t="s">
        <v>270</v>
      </c>
      <c r="AP17" s="556">
        <f>COUNTIF(AH8:AH158,"=1")</f>
        <v>0</v>
      </c>
      <c r="AQ17" s="494"/>
      <c r="AR17" s="494"/>
      <c r="AS17" s="1141">
        <v>7.88</v>
      </c>
      <c r="AT17" s="543">
        <v>10</v>
      </c>
      <c r="AU17" s="544">
        <f t="shared" si="4"/>
        <v>0</v>
      </c>
      <c r="AV17" s="544">
        <f t="shared" si="5"/>
        <v>0</v>
      </c>
      <c r="AW17" s="584" t="s">
        <v>267</v>
      </c>
      <c r="AX17" s="1143">
        <f>MIN(AS8:AS158)</f>
        <v>7.72</v>
      </c>
      <c r="AY17" s="1142" t="s">
        <v>268</v>
      </c>
      <c r="AZ17" s="1143">
        <f>BB9-BB11</f>
        <v>7.62</v>
      </c>
      <c r="BA17" s="1142" t="s">
        <v>269</v>
      </c>
      <c r="BB17" s="586">
        <f>ABS((AZ16-AZ17)/(AX20*6))</f>
        <v>0.99028069891366222</v>
      </c>
      <c r="BC17" s="589" t="s">
        <v>270</v>
      </c>
      <c r="BD17" s="556">
        <f>COUNTIF(AV8:AV158,"=1")</f>
        <v>0</v>
      </c>
      <c r="BE17" s="494"/>
      <c r="BF17" s="494"/>
      <c r="BG17" s="1141"/>
      <c r="BH17" s="543">
        <v>10</v>
      </c>
      <c r="BI17" s="544">
        <f t="shared" si="6"/>
        <v>0</v>
      </c>
      <c r="BJ17" s="544">
        <f t="shared" si="7"/>
        <v>0</v>
      </c>
      <c r="BK17" s="584" t="s">
        <v>267</v>
      </c>
      <c r="BL17" s="1143">
        <f>MIN(BG8:BG158)</f>
        <v>0</v>
      </c>
      <c r="BM17" s="1142" t="s">
        <v>268</v>
      </c>
      <c r="BN17" s="1143">
        <f>BP9-BP11</f>
        <v>0</v>
      </c>
      <c r="BO17" s="1142" t="s">
        <v>269</v>
      </c>
      <c r="BP17" s="586" t="e">
        <f>ABS((BN16-BN17)/(BL20*6))</f>
        <v>#DIV/0!</v>
      </c>
      <c r="BQ17" s="589" t="s">
        <v>270</v>
      </c>
      <c r="BR17" s="556">
        <f>COUNTIF(BJ8:BJ158,"=1")</f>
        <v>0</v>
      </c>
      <c r="BS17" s="494"/>
      <c r="BT17" s="494"/>
      <c r="BU17" s="1141"/>
      <c r="BV17" s="543">
        <v>10</v>
      </c>
      <c r="BW17" s="544">
        <f t="shared" si="8"/>
        <v>0</v>
      </c>
      <c r="BX17" s="544">
        <f t="shared" si="9"/>
        <v>0</v>
      </c>
      <c r="BY17" s="584" t="s">
        <v>267</v>
      </c>
      <c r="BZ17" s="1143">
        <f>MIN(BU8:BU158)</f>
        <v>0</v>
      </c>
      <c r="CA17" s="1142" t="s">
        <v>268</v>
      </c>
      <c r="CB17" s="1143">
        <f>CD9-CD11</f>
        <v>0</v>
      </c>
      <c r="CC17" s="1142" t="s">
        <v>269</v>
      </c>
      <c r="CD17" s="586" t="e">
        <f>ABS((CB16-CB17)/(BZ20*6))</f>
        <v>#DIV/0!</v>
      </c>
      <c r="CE17" s="589" t="s">
        <v>270</v>
      </c>
      <c r="CF17" s="556">
        <f>COUNTIF(BX8:BX158,"=1")</f>
        <v>0</v>
      </c>
      <c r="CG17" s="494"/>
      <c r="CH17" s="494"/>
      <c r="CI17" s="1141"/>
      <c r="CJ17" s="543">
        <v>10</v>
      </c>
      <c r="CK17" s="544">
        <f t="shared" si="10"/>
        <v>0</v>
      </c>
      <c r="CL17" s="544">
        <f t="shared" si="11"/>
        <v>0</v>
      </c>
      <c r="CM17" s="584" t="s">
        <v>267</v>
      </c>
      <c r="CN17" s="1143">
        <f>MIN(CI8:CI158)</f>
        <v>0</v>
      </c>
      <c r="CO17" s="1142" t="s">
        <v>268</v>
      </c>
      <c r="CP17" s="1143">
        <f>CR9-CR11</f>
        <v>0</v>
      </c>
      <c r="CQ17" s="1142" t="s">
        <v>269</v>
      </c>
      <c r="CR17" s="586" t="e">
        <f>ABS((CP16-CP17)/(CN20*6))</f>
        <v>#DIV/0!</v>
      </c>
      <c r="CS17" s="589" t="s">
        <v>270</v>
      </c>
      <c r="CT17" s="556">
        <f>COUNTIF(CL8:CL158,"=1")</f>
        <v>0</v>
      </c>
      <c r="CU17" s="494"/>
      <c r="CV17" s="494"/>
      <c r="CW17" s="1141"/>
      <c r="CX17" s="543">
        <v>10</v>
      </c>
      <c r="CY17" s="544">
        <f t="shared" si="12"/>
        <v>0</v>
      </c>
      <c r="CZ17" s="544">
        <f t="shared" si="13"/>
        <v>0</v>
      </c>
      <c r="DA17" s="584" t="s">
        <v>267</v>
      </c>
      <c r="DB17" s="1143">
        <f>MIN(CW8:CW158)</f>
        <v>0</v>
      </c>
      <c r="DC17" s="1142" t="s">
        <v>268</v>
      </c>
      <c r="DD17" s="1143">
        <f>DF9-DF11</f>
        <v>0</v>
      </c>
      <c r="DE17" s="1142" t="s">
        <v>269</v>
      </c>
      <c r="DF17" s="586" t="e">
        <f>ABS((DD16-DD17)/(DB20*6))</f>
        <v>#DIV/0!</v>
      </c>
      <c r="DG17" s="589" t="s">
        <v>270</v>
      </c>
      <c r="DH17" s="556">
        <f>COUNTIF(CZ8:CZ158,"=1")</f>
        <v>0</v>
      </c>
      <c r="DI17" s="494"/>
      <c r="DJ17" s="494"/>
      <c r="DK17" s="1141"/>
      <c r="DL17" s="543">
        <v>10</v>
      </c>
      <c r="DM17" s="544">
        <f t="shared" si="14"/>
        <v>0</v>
      </c>
      <c r="DN17" s="544">
        <f t="shared" si="15"/>
        <v>0</v>
      </c>
      <c r="DO17" s="584" t="s">
        <v>267</v>
      </c>
      <c r="DP17" s="1143">
        <f>MIN(DK8:DK158)</f>
        <v>0</v>
      </c>
      <c r="DQ17" s="1142" t="s">
        <v>268</v>
      </c>
      <c r="DR17" s="1143">
        <f>DT9-DT11</f>
        <v>0</v>
      </c>
      <c r="DS17" s="1142" t="s">
        <v>269</v>
      </c>
      <c r="DT17" s="586" t="e">
        <f>ABS((DR16-DR17)/(DP20*6))</f>
        <v>#DIV/0!</v>
      </c>
      <c r="DU17" s="589" t="s">
        <v>270</v>
      </c>
      <c r="DV17" s="556">
        <f>COUNTIF(DN8:DN158,"=1")</f>
        <v>0</v>
      </c>
      <c r="DW17" s="494"/>
      <c r="DX17" s="494"/>
      <c r="DY17" s="1141"/>
      <c r="DZ17" s="543">
        <v>10</v>
      </c>
      <c r="EA17" s="544">
        <f t="shared" si="16"/>
        <v>0</v>
      </c>
      <c r="EB17" s="544">
        <f t="shared" si="17"/>
        <v>0</v>
      </c>
      <c r="EC17" s="584" t="s">
        <v>267</v>
      </c>
      <c r="ED17" s="1143">
        <f>MIN(DY8:DY158)</f>
        <v>0</v>
      </c>
      <c r="EE17" s="1142" t="s">
        <v>268</v>
      </c>
      <c r="EF17" s="1143">
        <f>EH9-EH11</f>
        <v>0</v>
      </c>
      <c r="EG17" s="1142" t="s">
        <v>269</v>
      </c>
      <c r="EH17" s="586" t="e">
        <f>ABS((EF16-EF17)/(ED20*6))</f>
        <v>#DIV/0!</v>
      </c>
      <c r="EI17" s="589" t="s">
        <v>270</v>
      </c>
      <c r="EJ17" s="556">
        <f>COUNTIF(EB8:EB158,"=1")</f>
        <v>0</v>
      </c>
      <c r="EK17" s="494"/>
      <c r="EL17" s="494"/>
      <c r="EM17" s="1141"/>
      <c r="EN17" s="543">
        <v>10</v>
      </c>
      <c r="EO17" s="544">
        <f t="shared" si="18"/>
        <v>0</v>
      </c>
      <c r="EP17" s="544">
        <f t="shared" si="19"/>
        <v>0</v>
      </c>
      <c r="EQ17" s="584" t="s">
        <v>267</v>
      </c>
      <c r="ER17" s="1143">
        <f>MIN(EM8:EM158)</f>
        <v>0</v>
      </c>
      <c r="ES17" s="1142" t="s">
        <v>268</v>
      </c>
      <c r="ET17" s="1143">
        <f>EV9-EV11</f>
        <v>0</v>
      </c>
      <c r="EU17" s="1142" t="s">
        <v>269</v>
      </c>
      <c r="EV17" s="586" t="e">
        <f>ABS((ET16-ET17)/(ER20*6))</f>
        <v>#DIV/0!</v>
      </c>
      <c r="EW17" s="589" t="s">
        <v>270</v>
      </c>
      <c r="EX17" s="556">
        <f>COUNTIF(EP8:EP158,"=1")</f>
        <v>0</v>
      </c>
      <c r="EY17" s="494"/>
      <c r="EZ17" s="550"/>
      <c r="FA17" s="1141"/>
      <c r="FB17" s="543">
        <v>10</v>
      </c>
      <c r="FC17" s="544">
        <f t="shared" si="20"/>
        <v>0</v>
      </c>
      <c r="FD17" s="544">
        <f t="shared" si="21"/>
        <v>0</v>
      </c>
      <c r="FE17" s="584" t="s">
        <v>267</v>
      </c>
      <c r="FF17" s="1143">
        <f>MIN(FA8:FA158)</f>
        <v>0</v>
      </c>
      <c r="FG17" s="1142" t="s">
        <v>268</v>
      </c>
      <c r="FH17" s="1143">
        <f>FJ9-FJ11</f>
        <v>0</v>
      </c>
      <c r="FI17" s="1142" t="s">
        <v>269</v>
      </c>
      <c r="FJ17" s="586" t="e">
        <f>ABS((FH16-FH17)/(FF20*6))</f>
        <v>#DIV/0!</v>
      </c>
      <c r="FK17" s="589" t="s">
        <v>270</v>
      </c>
      <c r="FL17" s="556">
        <f>COUNTIF(FD8:FD158,"=1")</f>
        <v>0</v>
      </c>
      <c r="FM17" s="494"/>
      <c r="FO17" s="1141"/>
      <c r="FP17" s="543">
        <v>10</v>
      </c>
      <c r="FQ17" s="544">
        <f t="shared" si="22"/>
        <v>0</v>
      </c>
      <c r="FR17" s="544">
        <f t="shared" si="23"/>
        <v>0</v>
      </c>
      <c r="FS17" s="584" t="s">
        <v>267</v>
      </c>
      <c r="FT17" s="1143">
        <f>MIN(FO8:FO158)</f>
        <v>0</v>
      </c>
      <c r="FU17" s="1142" t="s">
        <v>268</v>
      </c>
      <c r="FV17" s="1143">
        <f>FX9-FX11</f>
        <v>0</v>
      </c>
      <c r="FW17" s="1142" t="s">
        <v>269</v>
      </c>
      <c r="FX17" s="586" t="e">
        <f>ABS((FV16-FV17)/(FT20*6))</f>
        <v>#DIV/0!</v>
      </c>
      <c r="FY17" s="589" t="s">
        <v>270</v>
      </c>
      <c r="FZ17" s="556">
        <f>COUNTIF(FR8:FR158,"=1")</f>
        <v>0</v>
      </c>
      <c r="GA17" s="494"/>
      <c r="GB17" s="550"/>
      <c r="GC17" s="1141"/>
      <c r="GD17" s="543">
        <v>10</v>
      </c>
      <c r="GE17" s="544">
        <f t="shared" si="24"/>
        <v>0</v>
      </c>
      <c r="GF17" s="544">
        <f t="shared" si="25"/>
        <v>0</v>
      </c>
      <c r="GG17" s="584" t="s">
        <v>267</v>
      </c>
      <c r="GH17" s="1143">
        <f>MIN(GC8:GC158)</f>
        <v>0</v>
      </c>
      <c r="GI17" s="1142" t="s">
        <v>268</v>
      </c>
      <c r="GJ17" s="1143">
        <f>GL9-GL11</f>
        <v>0</v>
      </c>
      <c r="GK17" s="1142" t="s">
        <v>269</v>
      </c>
      <c r="GL17" s="586" t="e">
        <f>ABS((GJ16-GJ17)/(GH20*6))</f>
        <v>#DIV/0!</v>
      </c>
      <c r="GM17" s="589" t="s">
        <v>270</v>
      </c>
      <c r="GN17" s="556">
        <f>COUNTIF(GF8:GF158,"=1")</f>
        <v>0</v>
      </c>
      <c r="GO17" s="494"/>
      <c r="GP17" s="551"/>
      <c r="GQ17" s="1141"/>
      <c r="GR17" s="543">
        <v>10</v>
      </c>
      <c r="GS17" s="544">
        <f t="shared" si="26"/>
        <v>0</v>
      </c>
      <c r="GT17" s="544">
        <f t="shared" si="27"/>
        <v>0</v>
      </c>
      <c r="GU17" s="584" t="s">
        <v>267</v>
      </c>
      <c r="GV17" s="1143">
        <f>MIN(GQ8:GQ158)</f>
        <v>0</v>
      </c>
      <c r="GW17" s="1142" t="s">
        <v>268</v>
      </c>
      <c r="GX17" s="1143">
        <f>GZ9-GZ11</f>
        <v>0</v>
      </c>
      <c r="GY17" s="1142" t="s">
        <v>269</v>
      </c>
      <c r="GZ17" s="586" t="e">
        <f>ABS((GX16-GX17)/(GV20*6))</f>
        <v>#DIV/0!</v>
      </c>
      <c r="HA17" s="589" t="s">
        <v>270</v>
      </c>
      <c r="HB17" s="556">
        <f>COUNTIF(GT8:GT158,"=1")</f>
        <v>0</v>
      </c>
      <c r="HC17" s="494"/>
      <c r="HD17" s="552"/>
      <c r="HE17" s="1141"/>
      <c r="HF17" s="543">
        <v>10</v>
      </c>
      <c r="HG17" s="544">
        <f t="shared" si="28"/>
        <v>0</v>
      </c>
      <c r="HH17" s="544">
        <f t="shared" si="29"/>
        <v>0</v>
      </c>
      <c r="HI17" s="584" t="s">
        <v>267</v>
      </c>
      <c r="HJ17" s="1143">
        <f>MIN(HE8:HE158)</f>
        <v>0</v>
      </c>
      <c r="HK17" s="1142" t="s">
        <v>268</v>
      </c>
      <c r="HL17" s="1143">
        <f>HN9-HN11</f>
        <v>0</v>
      </c>
      <c r="HM17" s="1142" t="s">
        <v>269</v>
      </c>
      <c r="HN17" s="586" t="e">
        <f>ABS((HL16-HL17)/(HJ20*6))</f>
        <v>#DIV/0!</v>
      </c>
      <c r="HO17" s="589" t="s">
        <v>270</v>
      </c>
      <c r="HP17" s="556">
        <f>COUNTIF(HH8:HH158,"=1")</f>
        <v>0</v>
      </c>
      <c r="HQ17" s="494"/>
      <c r="HR17" s="552"/>
      <c r="HS17" s="1141"/>
      <c r="HT17" s="543">
        <v>10</v>
      </c>
      <c r="HU17" s="544">
        <f t="shared" si="30"/>
        <v>0</v>
      </c>
      <c r="HV17" s="544">
        <f t="shared" si="31"/>
        <v>0</v>
      </c>
      <c r="HW17" s="584" t="s">
        <v>267</v>
      </c>
      <c r="HX17" s="1143">
        <f>MIN(HS8:HS158)</f>
        <v>0</v>
      </c>
      <c r="HY17" s="1142" t="s">
        <v>268</v>
      </c>
      <c r="HZ17" s="1143">
        <f>IB9-IB11</f>
        <v>0</v>
      </c>
      <c r="IA17" s="1142" t="s">
        <v>269</v>
      </c>
      <c r="IB17" s="586" t="e">
        <f>ABS((HZ16-HZ17)/(HX20*6))</f>
        <v>#DIV/0!</v>
      </c>
      <c r="IC17" s="589" t="s">
        <v>270</v>
      </c>
      <c r="ID17" s="556">
        <f>COUNTIF(HV8:HV158,"=1")</f>
        <v>0</v>
      </c>
      <c r="IE17" s="494"/>
      <c r="IG17" s="1141"/>
      <c r="IH17" s="543">
        <v>10</v>
      </c>
      <c r="II17" s="544">
        <f t="shared" si="32"/>
        <v>0</v>
      </c>
      <c r="IJ17" s="544">
        <f t="shared" si="33"/>
        <v>0</v>
      </c>
      <c r="IK17" s="584" t="s">
        <v>267</v>
      </c>
      <c r="IL17" s="1143">
        <f>MIN(IG8:IG158)</f>
        <v>0</v>
      </c>
      <c r="IM17" s="1142" t="s">
        <v>268</v>
      </c>
      <c r="IN17" s="1143">
        <f>IP9-IP11</f>
        <v>0</v>
      </c>
      <c r="IO17" s="1142" t="s">
        <v>269</v>
      </c>
      <c r="IP17" s="586" t="e">
        <f>ABS((IN16-IN17)/(IL20*6))</f>
        <v>#DIV/0!</v>
      </c>
      <c r="IQ17" s="589" t="s">
        <v>270</v>
      </c>
      <c r="IR17" s="556">
        <f>COUNTIF(IJ8:IJ158,"=1")</f>
        <v>0</v>
      </c>
      <c r="IS17" s="494"/>
    </row>
    <row r="18" spans="1:253" s="497" customFormat="1">
      <c r="A18" s="494"/>
      <c r="B18" s="528"/>
      <c r="C18" s="1141">
        <v>6.58</v>
      </c>
      <c r="D18" s="543">
        <v>11</v>
      </c>
      <c r="E18" s="544">
        <f t="shared" si="0"/>
        <v>0</v>
      </c>
      <c r="F18" s="544">
        <f t="shared" si="1"/>
        <v>0</v>
      </c>
      <c r="G18" s="584" t="s">
        <v>151</v>
      </c>
      <c r="H18" s="1143">
        <f>AVERAGE(C8:C158)</f>
        <v>6.5842857142857136</v>
      </c>
      <c r="I18" s="1142" t="s">
        <v>271</v>
      </c>
      <c r="J18" s="1143">
        <f>(J16+J17)/2</f>
        <v>6.6</v>
      </c>
      <c r="K18" s="1142" t="s">
        <v>272</v>
      </c>
      <c r="L18" s="586">
        <f>(J16-H18)/(3*H20)</f>
        <v>2.8744896720341884</v>
      </c>
      <c r="M18" s="589" t="s">
        <v>273</v>
      </c>
      <c r="N18" s="556">
        <f>SUM(N16:N17)</f>
        <v>0</v>
      </c>
      <c r="O18" s="494"/>
      <c r="P18" s="494"/>
      <c r="Q18" s="1141">
        <v>10.210000000000001</v>
      </c>
      <c r="R18" s="543">
        <v>11</v>
      </c>
      <c r="S18" s="544" t="e">
        <f>IF(AND(#REF!&lt;$X$17,#REF!&lt;&gt;""),1,0)</f>
        <v>#REF!</v>
      </c>
      <c r="T18" s="544" t="e">
        <f>IF(AND(#REF!&gt;$X$16,#REF!&lt;&gt;""),1,0)</f>
        <v>#REF!</v>
      </c>
      <c r="U18" s="584" t="s">
        <v>151</v>
      </c>
      <c r="V18" s="1143">
        <f>AVERAGE(Q8:Q158)</f>
        <v>10.185714285714287</v>
      </c>
      <c r="W18" s="1142" t="s">
        <v>271</v>
      </c>
      <c r="X18" s="1143">
        <f>(X16+X17)/2</f>
        <v>10.129999999999999</v>
      </c>
      <c r="Y18" s="1142" t="s">
        <v>272</v>
      </c>
      <c r="Z18" s="586">
        <f>(X16-V18)/(3*V20)</f>
        <v>3.7046417925106838</v>
      </c>
      <c r="AA18" s="589" t="s">
        <v>273</v>
      </c>
      <c r="AB18" s="556">
        <f>SUM(AB16:AB17)</f>
        <v>0</v>
      </c>
      <c r="AC18" s="494"/>
      <c r="AD18" s="494"/>
      <c r="AE18" s="1141">
        <v>66.95</v>
      </c>
      <c r="AF18" s="543">
        <v>11</v>
      </c>
      <c r="AG18" s="544">
        <f t="shared" si="2"/>
        <v>0</v>
      </c>
      <c r="AH18" s="544">
        <f t="shared" si="3"/>
        <v>0</v>
      </c>
      <c r="AI18" s="584" t="s">
        <v>151</v>
      </c>
      <c r="AJ18" s="1143">
        <f>AVERAGE(AE8:AE158)</f>
        <v>66.912857142857149</v>
      </c>
      <c r="AK18" s="1142" t="s">
        <v>271</v>
      </c>
      <c r="AL18" s="1143">
        <f>(AL16+AL17)/2</f>
        <v>66.930000000000007</v>
      </c>
      <c r="AM18" s="1142" t="s">
        <v>272</v>
      </c>
      <c r="AN18" s="586">
        <f>(AL16-AJ18)/(3*AJ20)</f>
        <v>1.5606572843124116</v>
      </c>
      <c r="AO18" s="589" t="s">
        <v>273</v>
      </c>
      <c r="AP18" s="556">
        <f>SUM(AP16:AP17)</f>
        <v>0</v>
      </c>
      <c r="AQ18" s="494"/>
      <c r="AR18" s="494"/>
      <c r="AS18" s="1141">
        <v>7.78</v>
      </c>
      <c r="AT18" s="543">
        <v>11</v>
      </c>
      <c r="AU18" s="544">
        <f t="shared" si="4"/>
        <v>0</v>
      </c>
      <c r="AV18" s="544">
        <f t="shared" si="5"/>
        <v>0</v>
      </c>
      <c r="AW18" s="584" t="s">
        <v>151</v>
      </c>
      <c r="AX18" s="1143">
        <f>AVERAGE(AS8:AS158)</f>
        <v>7.862857142857143</v>
      </c>
      <c r="AY18" s="1142" t="s">
        <v>271</v>
      </c>
      <c r="AZ18" s="1143">
        <f>(AZ16+AZ17)/2</f>
        <v>7.8699999999999992</v>
      </c>
      <c r="BA18" s="1142" t="s">
        <v>272</v>
      </c>
      <c r="BB18" s="586">
        <f>(AZ16-AX18)/(3*AX20)</f>
        <v>1.0185744331683364</v>
      </c>
      <c r="BC18" s="589" t="s">
        <v>273</v>
      </c>
      <c r="BD18" s="556">
        <f>SUM(BD16:BD17)</f>
        <v>0</v>
      </c>
      <c r="BE18" s="494"/>
      <c r="BF18" s="494"/>
      <c r="BG18" s="1141"/>
      <c r="BH18" s="543">
        <v>11</v>
      </c>
      <c r="BI18" s="544">
        <f t="shared" si="6"/>
        <v>0</v>
      </c>
      <c r="BJ18" s="544">
        <f t="shared" si="7"/>
        <v>0</v>
      </c>
      <c r="BK18" s="584" t="s">
        <v>151</v>
      </c>
      <c r="BL18" s="1143" t="e">
        <f>AVERAGE(BG8:BG158)</f>
        <v>#DIV/0!</v>
      </c>
      <c r="BM18" s="1142" t="s">
        <v>271</v>
      </c>
      <c r="BN18" s="1143">
        <f>(BN16+BN17)/2</f>
        <v>0</v>
      </c>
      <c r="BO18" s="1142" t="s">
        <v>272</v>
      </c>
      <c r="BP18" s="586" t="e">
        <f>(BN16-BL18)/(3*BL20)</f>
        <v>#DIV/0!</v>
      </c>
      <c r="BQ18" s="589" t="s">
        <v>273</v>
      </c>
      <c r="BR18" s="556">
        <f>SUM(BR16:BR17)</f>
        <v>0</v>
      </c>
      <c r="BS18" s="494"/>
      <c r="BT18" s="494"/>
      <c r="BU18" s="1141"/>
      <c r="BV18" s="543">
        <v>11</v>
      </c>
      <c r="BW18" s="544">
        <f t="shared" si="8"/>
        <v>0</v>
      </c>
      <c r="BX18" s="544">
        <f t="shared" si="9"/>
        <v>0</v>
      </c>
      <c r="BY18" s="584" t="s">
        <v>151</v>
      </c>
      <c r="BZ18" s="1143" t="e">
        <f>AVERAGE(BU8:BU158)</f>
        <v>#DIV/0!</v>
      </c>
      <c r="CA18" s="1142" t="s">
        <v>271</v>
      </c>
      <c r="CB18" s="1143">
        <f>(CB16+CB17)/2</f>
        <v>0</v>
      </c>
      <c r="CC18" s="1142" t="s">
        <v>272</v>
      </c>
      <c r="CD18" s="586" t="e">
        <f>(CB16-BZ18)/(3*BZ20)</f>
        <v>#DIV/0!</v>
      </c>
      <c r="CE18" s="589" t="s">
        <v>273</v>
      </c>
      <c r="CF18" s="556">
        <f>SUM(CF16:CF17)</f>
        <v>0</v>
      </c>
      <c r="CG18" s="494"/>
      <c r="CH18" s="494"/>
      <c r="CI18" s="1141"/>
      <c r="CJ18" s="543">
        <v>11</v>
      </c>
      <c r="CK18" s="544">
        <f t="shared" si="10"/>
        <v>0</v>
      </c>
      <c r="CL18" s="544">
        <f t="shared" si="11"/>
        <v>0</v>
      </c>
      <c r="CM18" s="584" t="s">
        <v>151</v>
      </c>
      <c r="CN18" s="1143" t="e">
        <f>AVERAGE(CI8:CI158)</f>
        <v>#DIV/0!</v>
      </c>
      <c r="CO18" s="1142" t="s">
        <v>271</v>
      </c>
      <c r="CP18" s="1143">
        <f>(CP16+CP17)/2</f>
        <v>0</v>
      </c>
      <c r="CQ18" s="1142" t="s">
        <v>272</v>
      </c>
      <c r="CR18" s="586" t="e">
        <f>(CP16-CN18)/(3*CN20)</f>
        <v>#DIV/0!</v>
      </c>
      <c r="CS18" s="589" t="s">
        <v>273</v>
      </c>
      <c r="CT18" s="556">
        <f>SUM(CT16:CT17)</f>
        <v>0</v>
      </c>
      <c r="CU18" s="494"/>
      <c r="CV18" s="494"/>
      <c r="CW18" s="1141"/>
      <c r="CX18" s="543">
        <v>11</v>
      </c>
      <c r="CY18" s="544">
        <f t="shared" si="12"/>
        <v>0</v>
      </c>
      <c r="CZ18" s="544">
        <f t="shared" si="13"/>
        <v>0</v>
      </c>
      <c r="DA18" s="584" t="s">
        <v>151</v>
      </c>
      <c r="DB18" s="1143" t="e">
        <f>AVERAGE(CW8:CW158)</f>
        <v>#DIV/0!</v>
      </c>
      <c r="DC18" s="1142" t="s">
        <v>271</v>
      </c>
      <c r="DD18" s="1143">
        <f>(DD16+DD17)/2</f>
        <v>0</v>
      </c>
      <c r="DE18" s="1142" t="s">
        <v>272</v>
      </c>
      <c r="DF18" s="586" t="e">
        <f>(DD16-DB18)/(3*DB20)</f>
        <v>#DIV/0!</v>
      </c>
      <c r="DG18" s="589" t="s">
        <v>273</v>
      </c>
      <c r="DH18" s="556">
        <f>SUM(DH16:DH17)</f>
        <v>0</v>
      </c>
      <c r="DI18" s="494"/>
      <c r="DJ18" s="494"/>
      <c r="DK18" s="1141"/>
      <c r="DL18" s="543">
        <v>11</v>
      </c>
      <c r="DM18" s="544">
        <f t="shared" si="14"/>
        <v>0</v>
      </c>
      <c r="DN18" s="544">
        <f t="shared" si="15"/>
        <v>0</v>
      </c>
      <c r="DO18" s="584" t="s">
        <v>151</v>
      </c>
      <c r="DP18" s="1143" t="e">
        <f>AVERAGE(DK8:DK158)</f>
        <v>#DIV/0!</v>
      </c>
      <c r="DQ18" s="1142" t="s">
        <v>271</v>
      </c>
      <c r="DR18" s="1143">
        <f>(DR16+DR17)/2</f>
        <v>0</v>
      </c>
      <c r="DS18" s="1142" t="s">
        <v>272</v>
      </c>
      <c r="DT18" s="586" t="e">
        <f>(DR16-DP18)/(3*DP20)</f>
        <v>#DIV/0!</v>
      </c>
      <c r="DU18" s="589" t="s">
        <v>273</v>
      </c>
      <c r="DV18" s="556">
        <f>SUM(DV16:DV17)</f>
        <v>0</v>
      </c>
      <c r="DW18" s="494"/>
      <c r="DX18" s="494"/>
      <c r="DY18" s="1141"/>
      <c r="DZ18" s="543">
        <v>11</v>
      </c>
      <c r="EA18" s="544">
        <f t="shared" si="16"/>
        <v>0</v>
      </c>
      <c r="EB18" s="544">
        <f t="shared" si="17"/>
        <v>0</v>
      </c>
      <c r="EC18" s="584" t="s">
        <v>151</v>
      </c>
      <c r="ED18" s="1143" t="e">
        <f>AVERAGE(DY8:DY158)</f>
        <v>#DIV/0!</v>
      </c>
      <c r="EE18" s="1142" t="s">
        <v>271</v>
      </c>
      <c r="EF18" s="1143">
        <f>(EF16+EF17)/2</f>
        <v>0</v>
      </c>
      <c r="EG18" s="1142" t="s">
        <v>272</v>
      </c>
      <c r="EH18" s="586" t="e">
        <f>(EF16-ED18)/(3*ED20)</f>
        <v>#DIV/0!</v>
      </c>
      <c r="EI18" s="589" t="s">
        <v>273</v>
      </c>
      <c r="EJ18" s="556">
        <f>SUM(EJ16:EJ17)</f>
        <v>0</v>
      </c>
      <c r="EK18" s="494"/>
      <c r="EL18" s="494"/>
      <c r="EM18" s="1141"/>
      <c r="EN18" s="543">
        <v>11</v>
      </c>
      <c r="EO18" s="544">
        <f t="shared" si="18"/>
        <v>0</v>
      </c>
      <c r="EP18" s="544">
        <f t="shared" si="19"/>
        <v>0</v>
      </c>
      <c r="EQ18" s="584" t="s">
        <v>151</v>
      </c>
      <c r="ER18" s="1143" t="e">
        <f>AVERAGE(EM8:EM158)</f>
        <v>#DIV/0!</v>
      </c>
      <c r="ES18" s="1142" t="s">
        <v>271</v>
      </c>
      <c r="ET18" s="1143">
        <f>(ET16+ET17)/2</f>
        <v>0</v>
      </c>
      <c r="EU18" s="1142" t="s">
        <v>272</v>
      </c>
      <c r="EV18" s="586" t="e">
        <f>(ET16-ER18)/(3*ER20)</f>
        <v>#DIV/0!</v>
      </c>
      <c r="EW18" s="589" t="s">
        <v>273</v>
      </c>
      <c r="EX18" s="556">
        <f>SUM(EX16:EX17)</f>
        <v>0</v>
      </c>
      <c r="EY18" s="494"/>
      <c r="EZ18" s="550"/>
      <c r="FA18" s="1141"/>
      <c r="FB18" s="543">
        <v>11</v>
      </c>
      <c r="FC18" s="544">
        <f t="shared" si="20"/>
        <v>0</v>
      </c>
      <c r="FD18" s="544">
        <f t="shared" si="21"/>
        <v>0</v>
      </c>
      <c r="FE18" s="584" t="s">
        <v>151</v>
      </c>
      <c r="FF18" s="1143" t="e">
        <f>AVERAGE(FA8:FA158)</f>
        <v>#DIV/0!</v>
      </c>
      <c r="FG18" s="1142" t="s">
        <v>271</v>
      </c>
      <c r="FH18" s="1143">
        <f>(FH16+FH17)/2</f>
        <v>0</v>
      </c>
      <c r="FI18" s="1142" t="s">
        <v>272</v>
      </c>
      <c r="FJ18" s="586" t="e">
        <f>(FH16-FF18)/(3*FF20)</f>
        <v>#DIV/0!</v>
      </c>
      <c r="FK18" s="589" t="s">
        <v>273</v>
      </c>
      <c r="FL18" s="556">
        <f>SUM(FL16:FL17)</f>
        <v>0</v>
      </c>
      <c r="FM18" s="494"/>
      <c r="FO18" s="1141"/>
      <c r="FP18" s="543">
        <v>11</v>
      </c>
      <c r="FQ18" s="544">
        <f t="shared" si="22"/>
        <v>0</v>
      </c>
      <c r="FR18" s="544">
        <f t="shared" si="23"/>
        <v>0</v>
      </c>
      <c r="FS18" s="584" t="s">
        <v>151</v>
      </c>
      <c r="FT18" s="1143" t="e">
        <f>AVERAGE(FO8:FO158)</f>
        <v>#DIV/0!</v>
      </c>
      <c r="FU18" s="1142" t="s">
        <v>271</v>
      </c>
      <c r="FV18" s="1143">
        <f>(FV16+FV17)/2</f>
        <v>0</v>
      </c>
      <c r="FW18" s="1142" t="s">
        <v>272</v>
      </c>
      <c r="FX18" s="586" t="e">
        <f>(FV16-FT18)/(3*FT20)</f>
        <v>#DIV/0!</v>
      </c>
      <c r="FY18" s="589" t="s">
        <v>273</v>
      </c>
      <c r="FZ18" s="556">
        <f>SUM(FZ16:FZ17)</f>
        <v>0</v>
      </c>
      <c r="GA18" s="494"/>
      <c r="GB18" s="550"/>
      <c r="GC18" s="1141"/>
      <c r="GD18" s="543">
        <v>11</v>
      </c>
      <c r="GE18" s="544">
        <f t="shared" si="24"/>
        <v>0</v>
      </c>
      <c r="GF18" s="544">
        <f t="shared" si="25"/>
        <v>0</v>
      </c>
      <c r="GG18" s="584" t="s">
        <v>151</v>
      </c>
      <c r="GH18" s="1143" t="e">
        <f>AVERAGE(GC8:GC158)</f>
        <v>#DIV/0!</v>
      </c>
      <c r="GI18" s="1142" t="s">
        <v>271</v>
      </c>
      <c r="GJ18" s="1143">
        <f>(GJ16+GJ17)/2</f>
        <v>0</v>
      </c>
      <c r="GK18" s="1142" t="s">
        <v>272</v>
      </c>
      <c r="GL18" s="586" t="e">
        <f>(GJ16-GH18)/(3*GH20)</f>
        <v>#DIV/0!</v>
      </c>
      <c r="GM18" s="589" t="s">
        <v>273</v>
      </c>
      <c r="GN18" s="556">
        <f>SUM(GN16:GN17)</f>
        <v>0</v>
      </c>
      <c r="GO18" s="494"/>
      <c r="GP18" s="551"/>
      <c r="GQ18" s="1141"/>
      <c r="GR18" s="543">
        <v>11</v>
      </c>
      <c r="GS18" s="544">
        <f t="shared" si="26"/>
        <v>0</v>
      </c>
      <c r="GT18" s="544">
        <f t="shared" si="27"/>
        <v>0</v>
      </c>
      <c r="GU18" s="584" t="s">
        <v>151</v>
      </c>
      <c r="GV18" s="1143" t="e">
        <f>AVERAGE(GQ8:GQ158)</f>
        <v>#DIV/0!</v>
      </c>
      <c r="GW18" s="1142" t="s">
        <v>271</v>
      </c>
      <c r="GX18" s="1143">
        <f>(GX16+GX17)/2</f>
        <v>0</v>
      </c>
      <c r="GY18" s="1142" t="s">
        <v>272</v>
      </c>
      <c r="GZ18" s="586" t="e">
        <f>(GX16-GV18)/(3*GV20)</f>
        <v>#DIV/0!</v>
      </c>
      <c r="HA18" s="589" t="s">
        <v>273</v>
      </c>
      <c r="HB18" s="556">
        <f>SUM(HB16:HB17)</f>
        <v>0</v>
      </c>
      <c r="HC18" s="494"/>
      <c r="HD18" s="552"/>
      <c r="HE18" s="1141"/>
      <c r="HF18" s="543">
        <v>11</v>
      </c>
      <c r="HG18" s="544">
        <f t="shared" si="28"/>
        <v>0</v>
      </c>
      <c r="HH18" s="544">
        <f t="shared" si="29"/>
        <v>0</v>
      </c>
      <c r="HI18" s="584" t="s">
        <v>151</v>
      </c>
      <c r="HJ18" s="1143" t="e">
        <f>AVERAGE(HE8:HE158)</f>
        <v>#DIV/0!</v>
      </c>
      <c r="HK18" s="1142" t="s">
        <v>271</v>
      </c>
      <c r="HL18" s="1143">
        <f>(HL16+HL17)/2</f>
        <v>0</v>
      </c>
      <c r="HM18" s="1142" t="s">
        <v>272</v>
      </c>
      <c r="HN18" s="586" t="e">
        <f>(HL16-HJ18)/(3*HJ20)</f>
        <v>#DIV/0!</v>
      </c>
      <c r="HO18" s="589" t="s">
        <v>273</v>
      </c>
      <c r="HP18" s="556">
        <f>SUM(HP16:HP17)</f>
        <v>0</v>
      </c>
      <c r="HQ18" s="494"/>
      <c r="HR18" s="552"/>
      <c r="HS18" s="1141"/>
      <c r="HT18" s="543">
        <v>11</v>
      </c>
      <c r="HU18" s="544">
        <f t="shared" si="30"/>
        <v>0</v>
      </c>
      <c r="HV18" s="544">
        <f t="shared" si="31"/>
        <v>0</v>
      </c>
      <c r="HW18" s="584" t="s">
        <v>151</v>
      </c>
      <c r="HX18" s="1143" t="e">
        <f>AVERAGE(HS8:HS158)</f>
        <v>#DIV/0!</v>
      </c>
      <c r="HY18" s="1142" t="s">
        <v>271</v>
      </c>
      <c r="HZ18" s="1143">
        <f>(HZ16+HZ17)/2</f>
        <v>0</v>
      </c>
      <c r="IA18" s="1142" t="s">
        <v>272</v>
      </c>
      <c r="IB18" s="586" t="e">
        <f>(HZ16-HX18)/(3*HX20)</f>
        <v>#DIV/0!</v>
      </c>
      <c r="IC18" s="589" t="s">
        <v>273</v>
      </c>
      <c r="ID18" s="556">
        <f>SUM(ID16:ID17)</f>
        <v>0</v>
      </c>
      <c r="IE18" s="494"/>
      <c r="IG18" s="1141"/>
      <c r="IH18" s="543">
        <v>11</v>
      </c>
      <c r="II18" s="544">
        <f t="shared" si="32"/>
        <v>0</v>
      </c>
      <c r="IJ18" s="544">
        <f t="shared" si="33"/>
        <v>0</v>
      </c>
      <c r="IK18" s="584" t="s">
        <v>151</v>
      </c>
      <c r="IL18" s="1143" t="e">
        <f>AVERAGE(IG8:IG158)</f>
        <v>#DIV/0!</v>
      </c>
      <c r="IM18" s="1142" t="s">
        <v>271</v>
      </c>
      <c r="IN18" s="1143">
        <f>(IN16+IN17)/2</f>
        <v>0</v>
      </c>
      <c r="IO18" s="1142" t="s">
        <v>272</v>
      </c>
      <c r="IP18" s="586" t="e">
        <f>(IN16-IL18)/(3*IL20)</f>
        <v>#DIV/0!</v>
      </c>
      <c r="IQ18" s="589" t="s">
        <v>273</v>
      </c>
      <c r="IR18" s="556">
        <f>SUM(IR16:IR17)</f>
        <v>0</v>
      </c>
      <c r="IS18" s="494"/>
    </row>
    <row r="19" spans="1:253" s="497" customFormat="1" ht="16" thickBot="1">
      <c r="A19" s="494"/>
      <c r="B19" s="528"/>
      <c r="C19" s="1141">
        <v>6.58</v>
      </c>
      <c r="D19" s="543">
        <v>12</v>
      </c>
      <c r="E19" s="544">
        <f t="shared" si="0"/>
        <v>0</v>
      </c>
      <c r="F19" s="544">
        <f t="shared" si="1"/>
        <v>0</v>
      </c>
      <c r="G19" s="584" t="s">
        <v>193</v>
      </c>
      <c r="H19" s="1143">
        <f>H16-H17</f>
        <v>0.14999999999999947</v>
      </c>
      <c r="I19" s="1142" t="s">
        <v>274</v>
      </c>
      <c r="J19" s="1143">
        <f>H18+(H20*3)</f>
        <v>6.7219499019723763</v>
      </c>
      <c r="K19" s="1142" t="s">
        <v>275</v>
      </c>
      <c r="L19" s="586">
        <f>(H18-J17)/(3*H20)</f>
        <v>2.6461908533166616</v>
      </c>
      <c r="M19" s="590" t="s">
        <v>122</v>
      </c>
      <c r="N19" s="591">
        <f>IF(L18&lt;L19,L18,L19)</f>
        <v>2.6461908533166616</v>
      </c>
      <c r="O19" s="494"/>
      <c r="P19" s="494"/>
      <c r="Q19" s="1141">
        <v>10.199999999999999</v>
      </c>
      <c r="R19" s="543">
        <v>12</v>
      </c>
      <c r="S19" s="544" t="e">
        <f>IF(AND(#REF!&lt;$X$17,#REF!&lt;&gt;""),1,0)</f>
        <v>#REF!</v>
      </c>
      <c r="T19" s="544" t="e">
        <f>IF(AND(#REF!&gt;$X$16,#REF!&lt;&gt;""),1,0)</f>
        <v>#REF!</v>
      </c>
      <c r="U19" s="584" t="s">
        <v>193</v>
      </c>
      <c r="V19" s="1143">
        <f>V16-V17</f>
        <v>0.21000000000000085</v>
      </c>
      <c r="W19" s="1142" t="s">
        <v>274</v>
      </c>
      <c r="X19" s="1143">
        <f>V18+(V20*3)</f>
        <v>10.375823277009882</v>
      </c>
      <c r="Y19" s="1142" t="s">
        <v>275</v>
      </c>
      <c r="Z19" s="586">
        <f>(V18-X17)/(3*V20)</f>
        <v>4.2907717312852069</v>
      </c>
      <c r="AA19" s="590" t="s">
        <v>122</v>
      </c>
      <c r="AB19" s="591">
        <f>IF(Z18&lt;Z19,Z18,Z19)</f>
        <v>3.7046417925106838</v>
      </c>
      <c r="AC19" s="494"/>
      <c r="AD19" s="494"/>
      <c r="AE19" s="1141">
        <v>66.599999999999994</v>
      </c>
      <c r="AF19" s="543">
        <v>12</v>
      </c>
      <c r="AG19" s="544">
        <f t="shared" si="2"/>
        <v>0</v>
      </c>
      <c r="AH19" s="544">
        <f t="shared" si="3"/>
        <v>0</v>
      </c>
      <c r="AI19" s="584" t="s">
        <v>193</v>
      </c>
      <c r="AJ19" s="1143">
        <f>AJ16-AJ17</f>
        <v>0.63000000000000966</v>
      </c>
      <c r="AK19" s="1142" t="s">
        <v>274</v>
      </c>
      <c r="AL19" s="1143">
        <f>AJ18+(AJ20*3)</f>
        <v>67.410815833054301</v>
      </c>
      <c r="AM19" s="1142" t="s">
        <v>275</v>
      </c>
      <c r="AN19" s="586">
        <f>(AJ18-AL17)/(3*AJ20)</f>
        <v>1.4918047570633597</v>
      </c>
      <c r="AO19" s="590" t="s">
        <v>122</v>
      </c>
      <c r="AP19" s="591">
        <f>IF(AN18&lt;AN19,AN18,AN19)</f>
        <v>1.4918047570633597</v>
      </c>
      <c r="AQ19" s="494"/>
      <c r="AR19" s="494"/>
      <c r="AS19" s="1141">
        <v>7.91</v>
      </c>
      <c r="AT19" s="543">
        <v>12</v>
      </c>
      <c r="AU19" s="544">
        <f t="shared" si="4"/>
        <v>0</v>
      </c>
      <c r="AV19" s="544">
        <f t="shared" si="5"/>
        <v>0</v>
      </c>
      <c r="AW19" s="584" t="s">
        <v>193</v>
      </c>
      <c r="AX19" s="1143">
        <f>AX16-AX17</f>
        <v>0.3199999999999994</v>
      </c>
      <c r="AY19" s="1142" t="s">
        <v>274</v>
      </c>
      <c r="AZ19" s="1143">
        <f>AX18+(AX20*3)</f>
        <v>8.1153108161179155</v>
      </c>
      <c r="BA19" s="1142" t="s">
        <v>275</v>
      </c>
      <c r="BB19" s="586">
        <f>(AX18-AZ17)/(3*AX20)</f>
        <v>0.96198696465898792</v>
      </c>
      <c r="BC19" s="590" t="s">
        <v>122</v>
      </c>
      <c r="BD19" s="591">
        <f>IF(BB18&lt;BB19,BB18,BB19)</f>
        <v>0.96198696465898792</v>
      </c>
      <c r="BE19" s="494"/>
      <c r="BF19" s="494"/>
      <c r="BG19" s="1141"/>
      <c r="BH19" s="543">
        <v>12</v>
      </c>
      <c r="BI19" s="544">
        <f t="shared" si="6"/>
        <v>0</v>
      </c>
      <c r="BJ19" s="544">
        <f t="shared" si="7"/>
        <v>0</v>
      </c>
      <c r="BK19" s="584" t="s">
        <v>193</v>
      </c>
      <c r="BL19" s="1143">
        <f>BL16-BL17</f>
        <v>0</v>
      </c>
      <c r="BM19" s="1142" t="s">
        <v>274</v>
      </c>
      <c r="BN19" s="1143" t="e">
        <f>BL18+(BL20*3)</f>
        <v>#DIV/0!</v>
      </c>
      <c r="BO19" s="1142" t="s">
        <v>275</v>
      </c>
      <c r="BP19" s="586" t="e">
        <f>(BL18-BN17)/(3*BL20)</f>
        <v>#DIV/0!</v>
      </c>
      <c r="BQ19" s="590" t="s">
        <v>122</v>
      </c>
      <c r="BR19" s="591" t="e">
        <f>IF(BP18&lt;BP19,BP18,BP19)</f>
        <v>#DIV/0!</v>
      </c>
      <c r="BS19" s="494"/>
      <c r="BT19" s="494"/>
      <c r="BU19" s="1141"/>
      <c r="BV19" s="543">
        <v>12</v>
      </c>
      <c r="BW19" s="544">
        <f t="shared" si="8"/>
        <v>0</v>
      </c>
      <c r="BX19" s="544">
        <f t="shared" si="9"/>
        <v>0</v>
      </c>
      <c r="BY19" s="584" t="s">
        <v>193</v>
      </c>
      <c r="BZ19" s="1143">
        <f>BZ16-BZ17</f>
        <v>0</v>
      </c>
      <c r="CA19" s="1142" t="s">
        <v>274</v>
      </c>
      <c r="CB19" s="1143" t="e">
        <f>BZ18+(BZ20*3)</f>
        <v>#DIV/0!</v>
      </c>
      <c r="CC19" s="1142" t="s">
        <v>275</v>
      </c>
      <c r="CD19" s="586" t="e">
        <f>(BZ18-CB17)/(3*BZ20)</f>
        <v>#DIV/0!</v>
      </c>
      <c r="CE19" s="590" t="s">
        <v>122</v>
      </c>
      <c r="CF19" s="591" t="e">
        <f>IF(CD18&lt;CD19,CD18,CD19)</f>
        <v>#DIV/0!</v>
      </c>
      <c r="CG19" s="494"/>
      <c r="CH19" s="494"/>
      <c r="CI19" s="1141"/>
      <c r="CJ19" s="543">
        <v>12</v>
      </c>
      <c r="CK19" s="544">
        <f t="shared" si="10"/>
        <v>0</v>
      </c>
      <c r="CL19" s="544">
        <f t="shared" si="11"/>
        <v>0</v>
      </c>
      <c r="CM19" s="584" t="s">
        <v>193</v>
      </c>
      <c r="CN19" s="1143">
        <f>CN16-CN17</f>
        <v>0</v>
      </c>
      <c r="CO19" s="1142" t="s">
        <v>274</v>
      </c>
      <c r="CP19" s="1143" t="e">
        <f>CN18+(CN20*3)</f>
        <v>#DIV/0!</v>
      </c>
      <c r="CQ19" s="1142" t="s">
        <v>275</v>
      </c>
      <c r="CR19" s="586" t="e">
        <f>(CN18-CP17)/(3*CN20)</f>
        <v>#DIV/0!</v>
      </c>
      <c r="CS19" s="590" t="s">
        <v>122</v>
      </c>
      <c r="CT19" s="591" t="e">
        <f>IF(CR18&lt;CR19,CR18,CR19)</f>
        <v>#DIV/0!</v>
      </c>
      <c r="CU19" s="494"/>
      <c r="CV19" s="494"/>
      <c r="CW19" s="1141"/>
      <c r="CX19" s="543">
        <v>12</v>
      </c>
      <c r="CY19" s="544">
        <f t="shared" si="12"/>
        <v>0</v>
      </c>
      <c r="CZ19" s="544">
        <f t="shared" si="13"/>
        <v>0</v>
      </c>
      <c r="DA19" s="584" t="s">
        <v>193</v>
      </c>
      <c r="DB19" s="1143">
        <f>DB16-DB17</f>
        <v>0</v>
      </c>
      <c r="DC19" s="1142" t="s">
        <v>274</v>
      </c>
      <c r="DD19" s="1143" t="e">
        <f>DB18+(DB20*3)</f>
        <v>#DIV/0!</v>
      </c>
      <c r="DE19" s="1142" t="s">
        <v>275</v>
      </c>
      <c r="DF19" s="586" t="e">
        <f>(DB18-DD17)/(3*DB20)</f>
        <v>#DIV/0!</v>
      </c>
      <c r="DG19" s="590" t="s">
        <v>122</v>
      </c>
      <c r="DH19" s="591" t="e">
        <f>IF(DF18&lt;DF19,DF18,DF19)</f>
        <v>#DIV/0!</v>
      </c>
      <c r="DI19" s="494"/>
      <c r="DJ19" s="494"/>
      <c r="DK19" s="1141"/>
      <c r="DL19" s="543">
        <v>12</v>
      </c>
      <c r="DM19" s="544">
        <f t="shared" si="14"/>
        <v>0</v>
      </c>
      <c r="DN19" s="544">
        <f t="shared" si="15"/>
        <v>0</v>
      </c>
      <c r="DO19" s="584" t="s">
        <v>193</v>
      </c>
      <c r="DP19" s="1143">
        <f>DP16-DP17</f>
        <v>0</v>
      </c>
      <c r="DQ19" s="1142" t="s">
        <v>274</v>
      </c>
      <c r="DR19" s="1143" t="e">
        <f>DP18+(DP20*3)</f>
        <v>#DIV/0!</v>
      </c>
      <c r="DS19" s="1142" t="s">
        <v>275</v>
      </c>
      <c r="DT19" s="586" t="e">
        <f>(DP18-DR17)/(3*DP20)</f>
        <v>#DIV/0!</v>
      </c>
      <c r="DU19" s="590" t="s">
        <v>122</v>
      </c>
      <c r="DV19" s="591" t="e">
        <f>IF(DT18&lt;DT19,DT18,DT19)</f>
        <v>#DIV/0!</v>
      </c>
      <c r="DW19" s="494"/>
      <c r="DX19" s="494"/>
      <c r="DY19" s="1141"/>
      <c r="DZ19" s="543">
        <v>12</v>
      </c>
      <c r="EA19" s="544">
        <f t="shared" si="16"/>
        <v>0</v>
      </c>
      <c r="EB19" s="544">
        <f t="shared" si="17"/>
        <v>0</v>
      </c>
      <c r="EC19" s="584" t="s">
        <v>193</v>
      </c>
      <c r="ED19" s="1143">
        <f>ED16-ED17</f>
        <v>0</v>
      </c>
      <c r="EE19" s="1142" t="s">
        <v>274</v>
      </c>
      <c r="EF19" s="1143" t="e">
        <f>ED18+(ED20*3)</f>
        <v>#DIV/0!</v>
      </c>
      <c r="EG19" s="1142" t="s">
        <v>275</v>
      </c>
      <c r="EH19" s="586" t="e">
        <f>(ED18-EF17)/(3*ED20)</f>
        <v>#DIV/0!</v>
      </c>
      <c r="EI19" s="590" t="s">
        <v>122</v>
      </c>
      <c r="EJ19" s="591" t="e">
        <f>IF(EH18&lt;EH19,EH18,EH19)</f>
        <v>#DIV/0!</v>
      </c>
      <c r="EK19" s="494"/>
      <c r="EL19" s="494"/>
      <c r="EM19" s="1141"/>
      <c r="EN19" s="543">
        <v>12</v>
      </c>
      <c r="EO19" s="544">
        <f t="shared" si="18"/>
        <v>0</v>
      </c>
      <c r="EP19" s="544">
        <f t="shared" si="19"/>
        <v>0</v>
      </c>
      <c r="EQ19" s="584" t="s">
        <v>193</v>
      </c>
      <c r="ER19" s="1143">
        <f>ER16-ER17</f>
        <v>0</v>
      </c>
      <c r="ES19" s="1142" t="s">
        <v>274</v>
      </c>
      <c r="ET19" s="1143" t="e">
        <f>ER18+(ER20*3)</f>
        <v>#DIV/0!</v>
      </c>
      <c r="EU19" s="1142" t="s">
        <v>275</v>
      </c>
      <c r="EV19" s="586" t="e">
        <f>(ER18-ET17)/(3*ER20)</f>
        <v>#DIV/0!</v>
      </c>
      <c r="EW19" s="590" t="s">
        <v>122</v>
      </c>
      <c r="EX19" s="591" t="e">
        <f>IF(EV18&lt;EV19,EV18,EV19)</f>
        <v>#DIV/0!</v>
      </c>
      <c r="EY19" s="494"/>
      <c r="EZ19" s="550"/>
      <c r="FA19" s="1141"/>
      <c r="FB19" s="543">
        <v>12</v>
      </c>
      <c r="FC19" s="544">
        <f t="shared" si="20"/>
        <v>0</v>
      </c>
      <c r="FD19" s="544">
        <f t="shared" si="21"/>
        <v>0</v>
      </c>
      <c r="FE19" s="584" t="s">
        <v>193</v>
      </c>
      <c r="FF19" s="1143">
        <f>FF16-FF17</f>
        <v>0</v>
      </c>
      <c r="FG19" s="1142" t="s">
        <v>274</v>
      </c>
      <c r="FH19" s="1143" t="e">
        <f>FF18+(FF20*3)</f>
        <v>#DIV/0!</v>
      </c>
      <c r="FI19" s="1142" t="s">
        <v>275</v>
      </c>
      <c r="FJ19" s="586" t="e">
        <f>(FF18-FH17)/(3*FF20)</f>
        <v>#DIV/0!</v>
      </c>
      <c r="FK19" s="590" t="s">
        <v>122</v>
      </c>
      <c r="FL19" s="591" t="e">
        <f>IF(FJ18&lt;FJ19,FJ18,FJ19)</f>
        <v>#DIV/0!</v>
      </c>
      <c r="FM19" s="494"/>
      <c r="FO19" s="1141"/>
      <c r="FP19" s="543">
        <v>12</v>
      </c>
      <c r="FQ19" s="544">
        <f t="shared" si="22"/>
        <v>0</v>
      </c>
      <c r="FR19" s="544">
        <f t="shared" si="23"/>
        <v>0</v>
      </c>
      <c r="FS19" s="584" t="s">
        <v>193</v>
      </c>
      <c r="FT19" s="1143">
        <f>FT16-FT17</f>
        <v>0</v>
      </c>
      <c r="FU19" s="1142" t="s">
        <v>274</v>
      </c>
      <c r="FV19" s="1143" t="e">
        <f>FT18+(FT20*3)</f>
        <v>#DIV/0!</v>
      </c>
      <c r="FW19" s="1142" t="s">
        <v>275</v>
      </c>
      <c r="FX19" s="586" t="e">
        <f>(FT18-FV17)/(3*FT20)</f>
        <v>#DIV/0!</v>
      </c>
      <c r="FY19" s="590" t="s">
        <v>122</v>
      </c>
      <c r="FZ19" s="591" t="e">
        <f>IF(FX18&lt;FX19,FX18,FX19)</f>
        <v>#DIV/0!</v>
      </c>
      <c r="GA19" s="494"/>
      <c r="GB19" s="550"/>
      <c r="GC19" s="1141"/>
      <c r="GD19" s="543">
        <v>12</v>
      </c>
      <c r="GE19" s="544">
        <f t="shared" si="24"/>
        <v>0</v>
      </c>
      <c r="GF19" s="544">
        <f t="shared" si="25"/>
        <v>0</v>
      </c>
      <c r="GG19" s="584" t="s">
        <v>193</v>
      </c>
      <c r="GH19" s="1143">
        <f>GH16-GH17</f>
        <v>0</v>
      </c>
      <c r="GI19" s="1142" t="s">
        <v>274</v>
      </c>
      <c r="GJ19" s="1143" t="e">
        <f>GH18+(GH20*3)</f>
        <v>#DIV/0!</v>
      </c>
      <c r="GK19" s="1142" t="s">
        <v>275</v>
      </c>
      <c r="GL19" s="586" t="e">
        <f>(GH18-GJ17)/(3*GH20)</f>
        <v>#DIV/0!</v>
      </c>
      <c r="GM19" s="590" t="s">
        <v>122</v>
      </c>
      <c r="GN19" s="591" t="e">
        <f>IF(GL18&lt;GL19,GL18,GL19)</f>
        <v>#DIV/0!</v>
      </c>
      <c r="GO19" s="494"/>
      <c r="GP19" s="551"/>
      <c r="GQ19" s="1141"/>
      <c r="GR19" s="543">
        <v>12</v>
      </c>
      <c r="GS19" s="544">
        <f t="shared" si="26"/>
        <v>0</v>
      </c>
      <c r="GT19" s="544">
        <f t="shared" si="27"/>
        <v>0</v>
      </c>
      <c r="GU19" s="584" t="s">
        <v>193</v>
      </c>
      <c r="GV19" s="1143">
        <f>GV16-GV17</f>
        <v>0</v>
      </c>
      <c r="GW19" s="1142" t="s">
        <v>274</v>
      </c>
      <c r="GX19" s="1143" t="e">
        <f>GV18+(GV20*3)</f>
        <v>#DIV/0!</v>
      </c>
      <c r="GY19" s="1142" t="s">
        <v>275</v>
      </c>
      <c r="GZ19" s="586" t="e">
        <f>(GV18-GX17)/(3*GV20)</f>
        <v>#DIV/0!</v>
      </c>
      <c r="HA19" s="590" t="s">
        <v>122</v>
      </c>
      <c r="HB19" s="591" t="e">
        <f>IF(GZ18&lt;GZ19,GZ18,GZ19)</f>
        <v>#DIV/0!</v>
      </c>
      <c r="HC19" s="494"/>
      <c r="HD19" s="552"/>
      <c r="HE19" s="1141"/>
      <c r="HF19" s="543">
        <v>12</v>
      </c>
      <c r="HG19" s="544">
        <f t="shared" si="28"/>
        <v>0</v>
      </c>
      <c r="HH19" s="544">
        <f t="shared" si="29"/>
        <v>0</v>
      </c>
      <c r="HI19" s="584" t="s">
        <v>193</v>
      </c>
      <c r="HJ19" s="1143">
        <f>HJ16-HJ17</f>
        <v>0</v>
      </c>
      <c r="HK19" s="1142" t="s">
        <v>274</v>
      </c>
      <c r="HL19" s="1143" t="e">
        <f>HJ18+(HJ20*3)</f>
        <v>#DIV/0!</v>
      </c>
      <c r="HM19" s="1142" t="s">
        <v>275</v>
      </c>
      <c r="HN19" s="586" t="e">
        <f>(HJ18-HL17)/(3*HJ20)</f>
        <v>#DIV/0!</v>
      </c>
      <c r="HO19" s="590" t="s">
        <v>122</v>
      </c>
      <c r="HP19" s="591" t="e">
        <f>IF(HN18&lt;HN19,HN18,HN19)</f>
        <v>#DIV/0!</v>
      </c>
      <c r="HQ19" s="494"/>
      <c r="HR19" s="552"/>
      <c r="HS19" s="1141"/>
      <c r="HT19" s="543">
        <v>12</v>
      </c>
      <c r="HU19" s="544">
        <f t="shared" si="30"/>
        <v>0</v>
      </c>
      <c r="HV19" s="544">
        <f t="shared" si="31"/>
        <v>0</v>
      </c>
      <c r="HW19" s="584" t="s">
        <v>193</v>
      </c>
      <c r="HX19" s="1143">
        <f>HX16-HX17</f>
        <v>0</v>
      </c>
      <c r="HY19" s="1142" t="s">
        <v>274</v>
      </c>
      <c r="HZ19" s="1143" t="e">
        <f>HX18+(HX20*3)</f>
        <v>#DIV/0!</v>
      </c>
      <c r="IA19" s="1142" t="s">
        <v>275</v>
      </c>
      <c r="IB19" s="586" t="e">
        <f>(HX18-HZ17)/(3*HX20)</f>
        <v>#DIV/0!</v>
      </c>
      <c r="IC19" s="590" t="s">
        <v>122</v>
      </c>
      <c r="ID19" s="591" t="e">
        <f>IF(IB18&lt;IB19,IB18,IB19)</f>
        <v>#DIV/0!</v>
      </c>
      <c r="IE19" s="494"/>
      <c r="IG19" s="1141"/>
      <c r="IH19" s="543">
        <v>12</v>
      </c>
      <c r="II19" s="544">
        <f t="shared" si="32"/>
        <v>0</v>
      </c>
      <c r="IJ19" s="544">
        <f t="shared" si="33"/>
        <v>0</v>
      </c>
      <c r="IK19" s="584" t="s">
        <v>193</v>
      </c>
      <c r="IL19" s="1143">
        <f>IL16-IL17</f>
        <v>0</v>
      </c>
      <c r="IM19" s="1142" t="s">
        <v>274</v>
      </c>
      <c r="IN19" s="1143" t="e">
        <f>IL18+(IL20*3)</f>
        <v>#DIV/0!</v>
      </c>
      <c r="IO19" s="1142" t="s">
        <v>275</v>
      </c>
      <c r="IP19" s="586" t="e">
        <f>(IL18-IN17)/(3*IL20)</f>
        <v>#DIV/0!</v>
      </c>
      <c r="IQ19" s="590" t="s">
        <v>122</v>
      </c>
      <c r="IR19" s="591" t="e">
        <f>IF(IP18&lt;IP19,IP18,IP19)</f>
        <v>#DIV/0!</v>
      </c>
      <c r="IS19" s="494"/>
    </row>
    <row r="20" spans="1:253" s="497" customFormat="1">
      <c r="A20" s="494"/>
      <c r="B20" s="528"/>
      <c r="C20" s="1141">
        <v>6.64</v>
      </c>
      <c r="D20" s="543">
        <v>13</v>
      </c>
      <c r="E20" s="544">
        <f t="shared" si="0"/>
        <v>0</v>
      </c>
      <c r="F20" s="544">
        <f t="shared" si="1"/>
        <v>0</v>
      </c>
      <c r="G20" s="584" t="s">
        <v>276</v>
      </c>
      <c r="H20" s="1143">
        <f>STDEV(C8:C158)</f>
        <v>4.5888062562220756E-2</v>
      </c>
      <c r="I20" s="1142" t="s">
        <v>277</v>
      </c>
      <c r="J20" s="1143">
        <f>H18-(H20*3)</f>
        <v>6.446621526599051</v>
      </c>
      <c r="K20" s="1142" t="s">
        <v>278</v>
      </c>
      <c r="L20" s="592">
        <f>1-(1-(NORMDIST($J$16,$H$18,$H$20,TRUE))+NORMDIST($J$17,$H$18,$H$20,TRUE))</f>
        <v>0.999999999999999</v>
      </c>
      <c r="M20" s="593"/>
      <c r="N20" s="575"/>
      <c r="O20" s="567"/>
      <c r="P20" s="494"/>
      <c r="Q20" s="1141">
        <v>10.050000000000001</v>
      </c>
      <c r="R20" s="543">
        <v>13</v>
      </c>
      <c r="S20" s="544" t="e">
        <f>IF(AND(#REF!&lt;$X$17,#REF!&lt;&gt;""),1,0)</f>
        <v>#REF!</v>
      </c>
      <c r="T20" s="544" t="e">
        <f>IF(AND(#REF!&gt;$X$16,#REF!&lt;&gt;""),1,0)</f>
        <v>#REF!</v>
      </c>
      <c r="U20" s="584" t="s">
        <v>276</v>
      </c>
      <c r="V20" s="1143">
        <f>STDEV(Q8:Q158)</f>
        <v>6.3369663765198578E-2</v>
      </c>
      <c r="W20" s="1142" t="s">
        <v>277</v>
      </c>
      <c r="X20" s="1143">
        <f>V18-(V20*3)</f>
        <v>9.9956052944186915</v>
      </c>
      <c r="Y20" s="1142" t="s">
        <v>278</v>
      </c>
      <c r="Z20" s="592">
        <f>1-(1-(NORMDIST(X16,V18,V20,TRUE))+NORMDIST(X17,V18,V20,TRUE))</f>
        <v>1</v>
      </c>
      <c r="AA20" s="593"/>
      <c r="AB20" s="575"/>
      <c r="AC20" s="567"/>
      <c r="AD20" s="494"/>
      <c r="AE20" s="1141">
        <v>67.23</v>
      </c>
      <c r="AF20" s="543">
        <v>13</v>
      </c>
      <c r="AG20" s="544">
        <f t="shared" si="2"/>
        <v>0</v>
      </c>
      <c r="AH20" s="544">
        <f t="shared" si="3"/>
        <v>0</v>
      </c>
      <c r="AI20" s="584" t="s">
        <v>276</v>
      </c>
      <c r="AJ20" s="1143">
        <f>STDEV(AE8:AE158)</f>
        <v>0.16598623006571647</v>
      </c>
      <c r="AK20" s="1142" t="s">
        <v>277</v>
      </c>
      <c r="AL20" s="1143">
        <f>AJ18-(AJ20*3)</f>
        <v>66.414898452659997</v>
      </c>
      <c r="AM20" s="1142" t="s">
        <v>278</v>
      </c>
      <c r="AN20" s="592">
        <f>1-(1-(NORMDIST(AL16,AJ18,AJ20,TRUE))+NORMDIST(AL17,AJ18,AJ20,TRUE))</f>
        <v>0.99999476619273175</v>
      </c>
      <c r="AO20" s="593"/>
      <c r="AP20" s="575"/>
      <c r="AQ20" s="567"/>
      <c r="AR20" s="494"/>
      <c r="AS20" s="1141">
        <v>7.9</v>
      </c>
      <c r="AT20" s="543">
        <v>13</v>
      </c>
      <c r="AU20" s="544">
        <f t="shared" si="4"/>
        <v>0</v>
      </c>
      <c r="AV20" s="544">
        <f t="shared" si="5"/>
        <v>0</v>
      </c>
      <c r="AW20" s="584" t="s">
        <v>276</v>
      </c>
      <c r="AX20" s="1143">
        <f>STDEV(AS8:AS158)</f>
        <v>8.4151224420257645E-2</v>
      </c>
      <c r="AY20" s="1142" t="s">
        <v>277</v>
      </c>
      <c r="AZ20" s="1143">
        <f>AX18-(AX20*3)</f>
        <v>7.6104034695963705</v>
      </c>
      <c r="BA20" s="1142" t="s">
        <v>278</v>
      </c>
      <c r="BB20" s="592">
        <f>1-(1-(NORMDIST(AZ16,AX18,AX20,TRUE))+NORMDIST(AZ17,AX18,AX20,TRUE))</f>
        <v>0.99692630505258462</v>
      </c>
      <c r="BC20" s="593"/>
      <c r="BD20" s="575"/>
      <c r="BE20" s="567"/>
      <c r="BF20" s="494"/>
      <c r="BG20" s="1141"/>
      <c r="BH20" s="543">
        <v>13</v>
      </c>
      <c r="BI20" s="544">
        <f t="shared" si="6"/>
        <v>0</v>
      </c>
      <c r="BJ20" s="544">
        <f t="shared" si="7"/>
        <v>0</v>
      </c>
      <c r="BK20" s="584" t="s">
        <v>276</v>
      </c>
      <c r="BL20" s="1143" t="e">
        <f>STDEV(BG8:BG158)</f>
        <v>#DIV/0!</v>
      </c>
      <c r="BM20" s="1142" t="s">
        <v>277</v>
      </c>
      <c r="BN20" s="1143" t="e">
        <f>BL18-(BL20*3)</f>
        <v>#DIV/0!</v>
      </c>
      <c r="BO20" s="1142" t="s">
        <v>278</v>
      </c>
      <c r="BP20" s="592" t="e">
        <f>1-(1-(NORMDIST(BN16,BL18,BL20,TRUE))+NORMDIST(BN17,BL18,BL20,TRUE))</f>
        <v>#DIV/0!</v>
      </c>
      <c r="BQ20" s="593"/>
      <c r="BR20" s="575"/>
      <c r="BS20" s="567"/>
      <c r="BT20" s="494"/>
      <c r="BU20" s="1141"/>
      <c r="BV20" s="543">
        <v>13</v>
      </c>
      <c r="BW20" s="544">
        <f t="shared" si="8"/>
        <v>0</v>
      </c>
      <c r="BX20" s="544">
        <f t="shared" si="9"/>
        <v>0</v>
      </c>
      <c r="BY20" s="584" t="s">
        <v>276</v>
      </c>
      <c r="BZ20" s="1143" t="e">
        <f>STDEV(BU8:BU158)</f>
        <v>#DIV/0!</v>
      </c>
      <c r="CA20" s="1142" t="s">
        <v>277</v>
      </c>
      <c r="CB20" s="1143" t="e">
        <f>BZ18-(BZ20*3)</f>
        <v>#DIV/0!</v>
      </c>
      <c r="CC20" s="1142" t="s">
        <v>278</v>
      </c>
      <c r="CD20" s="592" t="e">
        <f>1-(1-(NORMDIST(CB16,BZ18,BZ20,TRUE))+NORMDIST(CB17,BZ18,BZ20,TRUE))</f>
        <v>#DIV/0!</v>
      </c>
      <c r="CE20" s="593"/>
      <c r="CF20" s="575"/>
      <c r="CG20" s="567"/>
      <c r="CH20" s="494"/>
      <c r="CI20" s="1141"/>
      <c r="CJ20" s="543">
        <v>13</v>
      </c>
      <c r="CK20" s="544">
        <f t="shared" si="10"/>
        <v>0</v>
      </c>
      <c r="CL20" s="544">
        <f t="shared" si="11"/>
        <v>0</v>
      </c>
      <c r="CM20" s="584" t="s">
        <v>276</v>
      </c>
      <c r="CN20" s="1143" t="e">
        <f>STDEV(CI8:CI158)</f>
        <v>#DIV/0!</v>
      </c>
      <c r="CO20" s="1142" t="s">
        <v>277</v>
      </c>
      <c r="CP20" s="1143" t="e">
        <f>CN18-(CN20*3)</f>
        <v>#DIV/0!</v>
      </c>
      <c r="CQ20" s="1142" t="s">
        <v>278</v>
      </c>
      <c r="CR20" s="592" t="e">
        <f>1-(1-(NORMDIST(CP16,CN18,CN20,TRUE))+NORMDIST(CP17,CN18,CN20,TRUE))</f>
        <v>#DIV/0!</v>
      </c>
      <c r="CS20" s="593"/>
      <c r="CT20" s="575"/>
      <c r="CU20" s="567"/>
      <c r="CV20" s="494"/>
      <c r="CW20" s="1141"/>
      <c r="CX20" s="543">
        <v>13</v>
      </c>
      <c r="CY20" s="544">
        <f t="shared" si="12"/>
        <v>0</v>
      </c>
      <c r="CZ20" s="544">
        <f t="shared" si="13"/>
        <v>0</v>
      </c>
      <c r="DA20" s="584" t="s">
        <v>276</v>
      </c>
      <c r="DB20" s="1143" t="e">
        <f>STDEV(CW8:CW158)</f>
        <v>#DIV/0!</v>
      </c>
      <c r="DC20" s="1142" t="s">
        <v>277</v>
      </c>
      <c r="DD20" s="1143" t="e">
        <f>DB18-(DB20*3)</f>
        <v>#DIV/0!</v>
      </c>
      <c r="DE20" s="1142" t="s">
        <v>278</v>
      </c>
      <c r="DF20" s="594" t="e">
        <f>1-(1-(NORMDIST(DD16,DB18,DB20,TRUE))+NORMDIST(DD17,DB18,DB20,TRUE))</f>
        <v>#DIV/0!</v>
      </c>
      <c r="DG20" s="593"/>
      <c r="DH20" s="575"/>
      <c r="DI20" s="567"/>
      <c r="DJ20" s="494"/>
      <c r="DK20" s="1141"/>
      <c r="DL20" s="543">
        <v>13</v>
      </c>
      <c r="DM20" s="544">
        <f t="shared" si="14"/>
        <v>0</v>
      </c>
      <c r="DN20" s="544">
        <f t="shared" si="15"/>
        <v>0</v>
      </c>
      <c r="DO20" s="584" t="s">
        <v>276</v>
      </c>
      <c r="DP20" s="1143" t="e">
        <f>STDEV(DK8:DK158)</f>
        <v>#DIV/0!</v>
      </c>
      <c r="DQ20" s="1142" t="s">
        <v>277</v>
      </c>
      <c r="DR20" s="1143" t="e">
        <f>DP18-(DP20*3)</f>
        <v>#DIV/0!</v>
      </c>
      <c r="DS20" s="1142" t="s">
        <v>278</v>
      </c>
      <c r="DT20" s="592" t="e">
        <f>1-(1-(NORMDIST(DR16,DP18,DP20,TRUE))+NORMDIST(DR17,DP18,DP20,TRUE))</f>
        <v>#DIV/0!</v>
      </c>
      <c r="DU20" s="593"/>
      <c r="DV20" s="575"/>
      <c r="DW20" s="567"/>
      <c r="DX20" s="494"/>
      <c r="DY20" s="1141"/>
      <c r="DZ20" s="543">
        <v>13</v>
      </c>
      <c r="EA20" s="544">
        <f t="shared" si="16"/>
        <v>0</v>
      </c>
      <c r="EB20" s="544">
        <f t="shared" si="17"/>
        <v>0</v>
      </c>
      <c r="EC20" s="584" t="s">
        <v>276</v>
      </c>
      <c r="ED20" s="1143" t="e">
        <f>STDEV(DY8:DY158)</f>
        <v>#DIV/0!</v>
      </c>
      <c r="EE20" s="1142" t="s">
        <v>277</v>
      </c>
      <c r="EF20" s="1143" t="e">
        <f>ED18-(ED20*3)</f>
        <v>#DIV/0!</v>
      </c>
      <c r="EG20" s="1142" t="s">
        <v>278</v>
      </c>
      <c r="EH20" s="592" t="e">
        <f>1-(1-(NORMDIST(EF16,ED18,ED20,TRUE))+NORMDIST(EF17,ED18,ED20,TRUE))</f>
        <v>#DIV/0!</v>
      </c>
      <c r="EI20" s="593"/>
      <c r="EJ20" s="575"/>
      <c r="EK20" s="567"/>
      <c r="EL20" s="494"/>
      <c r="EM20" s="1141"/>
      <c r="EN20" s="543">
        <v>13</v>
      </c>
      <c r="EO20" s="544">
        <f t="shared" si="18"/>
        <v>0</v>
      </c>
      <c r="EP20" s="544">
        <f t="shared" si="19"/>
        <v>0</v>
      </c>
      <c r="EQ20" s="584" t="s">
        <v>276</v>
      </c>
      <c r="ER20" s="1143" t="e">
        <f>STDEV(EM8:EM158)</f>
        <v>#DIV/0!</v>
      </c>
      <c r="ES20" s="1142" t="s">
        <v>277</v>
      </c>
      <c r="ET20" s="1143" t="e">
        <f>ER18-(ER20*3)</f>
        <v>#DIV/0!</v>
      </c>
      <c r="EU20" s="1142" t="s">
        <v>278</v>
      </c>
      <c r="EV20" s="592" t="e">
        <f>1-(1-(NORMDIST(ET16,ER18,ER20,TRUE))+NORMDIST(ET17,ER18,ER20,TRUE))</f>
        <v>#DIV/0!</v>
      </c>
      <c r="EW20" s="593"/>
      <c r="EX20" s="575"/>
      <c r="EY20" s="567"/>
      <c r="EZ20" s="550"/>
      <c r="FA20" s="1141"/>
      <c r="FB20" s="543">
        <v>13</v>
      </c>
      <c r="FC20" s="544">
        <f t="shared" si="20"/>
        <v>0</v>
      </c>
      <c r="FD20" s="544">
        <f t="shared" si="21"/>
        <v>0</v>
      </c>
      <c r="FE20" s="584" t="s">
        <v>276</v>
      </c>
      <c r="FF20" s="1143" t="e">
        <f>STDEV(FA8:FA158)</f>
        <v>#DIV/0!</v>
      </c>
      <c r="FG20" s="1142" t="s">
        <v>277</v>
      </c>
      <c r="FH20" s="1143" t="e">
        <f>FF18-(FF20*3)</f>
        <v>#DIV/0!</v>
      </c>
      <c r="FI20" s="1142" t="s">
        <v>278</v>
      </c>
      <c r="FJ20" s="592" t="e">
        <f>1-(1-(NORMDIST(FH16,FF18,FF20,TRUE))+NORMDIST(FH17,FF18,FF20,TRUE))</f>
        <v>#DIV/0!</v>
      </c>
      <c r="FK20" s="593"/>
      <c r="FL20" s="575"/>
      <c r="FM20" s="567"/>
      <c r="FO20" s="1141"/>
      <c r="FP20" s="543">
        <v>13</v>
      </c>
      <c r="FQ20" s="544">
        <f t="shared" si="22"/>
        <v>0</v>
      </c>
      <c r="FR20" s="544">
        <f t="shared" si="23"/>
        <v>0</v>
      </c>
      <c r="FS20" s="584" t="s">
        <v>276</v>
      </c>
      <c r="FT20" s="1143" t="e">
        <f>STDEV(FO8:FO158)</f>
        <v>#DIV/0!</v>
      </c>
      <c r="FU20" s="1142" t="s">
        <v>277</v>
      </c>
      <c r="FV20" s="1143" t="e">
        <f>FT18-(FT20*3)</f>
        <v>#DIV/0!</v>
      </c>
      <c r="FW20" s="1142" t="s">
        <v>278</v>
      </c>
      <c r="FX20" s="592" t="e">
        <f>1-(1-(NORMDIST(FV16,FT18,FT20,TRUE))+NORMDIST(FV17,FT18,FT20,TRUE))</f>
        <v>#DIV/0!</v>
      </c>
      <c r="FY20" s="593"/>
      <c r="FZ20" s="575"/>
      <c r="GA20" s="567"/>
      <c r="GB20" s="550"/>
      <c r="GC20" s="1141"/>
      <c r="GD20" s="543">
        <v>13</v>
      </c>
      <c r="GE20" s="544">
        <f t="shared" si="24"/>
        <v>0</v>
      </c>
      <c r="GF20" s="544">
        <f t="shared" si="25"/>
        <v>0</v>
      </c>
      <c r="GG20" s="584" t="s">
        <v>276</v>
      </c>
      <c r="GH20" s="1143" t="e">
        <f>STDEV(GC8:GC158)</f>
        <v>#DIV/0!</v>
      </c>
      <c r="GI20" s="1142" t="s">
        <v>277</v>
      </c>
      <c r="GJ20" s="1143" t="e">
        <f>GH18-(GH20*3)</f>
        <v>#DIV/0!</v>
      </c>
      <c r="GK20" s="1142" t="s">
        <v>278</v>
      </c>
      <c r="GL20" s="592" t="e">
        <f>1-(1-(NORMDIST(GJ16,GH18,GH20,TRUE))+NORMDIST(GJ17,GH18,GH20,TRUE))</f>
        <v>#DIV/0!</v>
      </c>
      <c r="GM20" s="593"/>
      <c r="GN20" s="575"/>
      <c r="GO20" s="567"/>
      <c r="GP20" s="551"/>
      <c r="GQ20" s="1141"/>
      <c r="GR20" s="543">
        <v>13</v>
      </c>
      <c r="GS20" s="544">
        <f t="shared" si="26"/>
        <v>0</v>
      </c>
      <c r="GT20" s="544">
        <f t="shared" si="27"/>
        <v>0</v>
      </c>
      <c r="GU20" s="584" t="s">
        <v>276</v>
      </c>
      <c r="GV20" s="1143" t="e">
        <f>STDEV(GQ8:GQ158)</f>
        <v>#DIV/0!</v>
      </c>
      <c r="GW20" s="1142" t="s">
        <v>277</v>
      </c>
      <c r="GX20" s="1143" t="e">
        <f>GV18-(GV20*3)</f>
        <v>#DIV/0!</v>
      </c>
      <c r="GY20" s="1142" t="s">
        <v>278</v>
      </c>
      <c r="GZ20" s="592" t="e">
        <f>1-(1-(NORMDIST(GX16,GV18,GV20,TRUE))+NORMDIST(GX17,GV18,GV20,TRUE))</f>
        <v>#DIV/0!</v>
      </c>
      <c r="HA20" s="593"/>
      <c r="HB20" s="575"/>
      <c r="HC20" s="567"/>
      <c r="HD20" s="552"/>
      <c r="HE20" s="1141"/>
      <c r="HF20" s="543">
        <v>13</v>
      </c>
      <c r="HG20" s="544">
        <f t="shared" si="28"/>
        <v>0</v>
      </c>
      <c r="HH20" s="544">
        <f t="shared" si="29"/>
        <v>0</v>
      </c>
      <c r="HI20" s="584" t="s">
        <v>276</v>
      </c>
      <c r="HJ20" s="1143" t="e">
        <f>STDEV(HE8:HE158)</f>
        <v>#DIV/0!</v>
      </c>
      <c r="HK20" s="1142" t="s">
        <v>277</v>
      </c>
      <c r="HL20" s="1143" t="e">
        <f>HJ18-(HJ20*3)</f>
        <v>#DIV/0!</v>
      </c>
      <c r="HM20" s="1142" t="s">
        <v>278</v>
      </c>
      <c r="HN20" s="592" t="e">
        <f>1-(1-(NORMDIST(HL16,HJ18,HJ20,TRUE))+NORMDIST(HL17,HJ18,HJ20,TRUE))</f>
        <v>#DIV/0!</v>
      </c>
      <c r="HO20" s="593"/>
      <c r="HP20" s="575"/>
      <c r="HQ20" s="567"/>
      <c r="HR20" s="552"/>
      <c r="HS20" s="1141"/>
      <c r="HT20" s="543">
        <v>13</v>
      </c>
      <c r="HU20" s="544">
        <f t="shared" si="30"/>
        <v>0</v>
      </c>
      <c r="HV20" s="544">
        <f t="shared" si="31"/>
        <v>0</v>
      </c>
      <c r="HW20" s="584" t="s">
        <v>276</v>
      </c>
      <c r="HX20" s="1143" t="e">
        <f>STDEV(HS8:HS158)</f>
        <v>#DIV/0!</v>
      </c>
      <c r="HY20" s="1142" t="s">
        <v>277</v>
      </c>
      <c r="HZ20" s="1143" t="e">
        <f>HX18-(HX20*3)</f>
        <v>#DIV/0!</v>
      </c>
      <c r="IA20" s="1142" t="s">
        <v>278</v>
      </c>
      <c r="IB20" s="592" t="e">
        <f>1-(1-(NORMDIST(HZ16,HX18,HX20,TRUE))+NORMDIST(HZ17,HX18,HX20,TRUE))</f>
        <v>#DIV/0!</v>
      </c>
      <c r="IC20" s="593"/>
      <c r="ID20" s="575"/>
      <c r="IE20" s="567"/>
      <c r="IG20" s="1141"/>
      <c r="IH20" s="543">
        <v>13</v>
      </c>
      <c r="II20" s="544">
        <f t="shared" si="32"/>
        <v>0</v>
      </c>
      <c r="IJ20" s="544">
        <f t="shared" si="33"/>
        <v>0</v>
      </c>
      <c r="IK20" s="584" t="s">
        <v>276</v>
      </c>
      <c r="IL20" s="1143" t="e">
        <f>STDEV(IG8:IG158)</f>
        <v>#DIV/0!</v>
      </c>
      <c r="IM20" s="1142" t="s">
        <v>277</v>
      </c>
      <c r="IN20" s="1143" t="e">
        <f>IL18-(IL20*3)</f>
        <v>#DIV/0!</v>
      </c>
      <c r="IO20" s="1142" t="s">
        <v>278</v>
      </c>
      <c r="IP20" s="592" t="e">
        <f>1-(1-(NORMDIST(IN16,IL18,IL20,TRUE))+NORMDIST(IN17,IL18,IL20,TRUE))</f>
        <v>#DIV/0!</v>
      </c>
      <c r="IQ20" s="593"/>
      <c r="IR20" s="575"/>
      <c r="IS20" s="567"/>
    </row>
    <row r="21" spans="1:253" s="497" customFormat="1">
      <c r="A21" s="494"/>
      <c r="B21" s="528"/>
      <c r="C21" s="1141">
        <v>6.53</v>
      </c>
      <c r="D21" s="543">
        <v>14</v>
      </c>
      <c r="E21" s="544">
        <f t="shared" si="0"/>
        <v>0</v>
      </c>
      <c r="F21" s="544">
        <f t="shared" si="1"/>
        <v>0</v>
      </c>
      <c r="G21" s="584" t="s">
        <v>279</v>
      </c>
      <c r="H21" s="1143">
        <f>SKEW(C8:C158)</f>
        <v>0.94360068226060745</v>
      </c>
      <c r="I21" s="1142" t="s">
        <v>280</v>
      </c>
      <c r="J21" s="1143">
        <f>KURT(C8:C158)</f>
        <v>-0.43598866341001896</v>
      </c>
      <c r="K21" s="1142" t="s">
        <v>281</v>
      </c>
      <c r="L21" s="595">
        <f>1000000-(1000000*L20)</f>
        <v>1.0477378964424133E-9</v>
      </c>
      <c r="M21" s="596"/>
      <c r="N21" s="496"/>
      <c r="O21" s="494"/>
      <c r="P21" s="494"/>
      <c r="Q21" s="1141">
        <v>10.210000000000001</v>
      </c>
      <c r="R21" s="543">
        <v>14</v>
      </c>
      <c r="S21" s="544" t="e">
        <f>IF(AND(#REF!&lt;$X$17,#REF!&lt;&gt;""),1,0)</f>
        <v>#REF!</v>
      </c>
      <c r="T21" s="544" t="e">
        <f>IF(AND(#REF!&gt;$X$16,#REF!&lt;&gt;""),1,0)</f>
        <v>#REF!</v>
      </c>
      <c r="U21" s="584" t="s">
        <v>279</v>
      </c>
      <c r="V21" s="1143">
        <f>SKEW(Q8:Q158)</f>
        <v>-1.4230300606535287</v>
      </c>
      <c r="W21" s="1142" t="s">
        <v>280</v>
      </c>
      <c r="X21" s="1143">
        <f>KURT(Q8:Q158)</f>
        <v>0.6169144404711715</v>
      </c>
      <c r="Y21" s="1142" t="s">
        <v>281</v>
      </c>
      <c r="Z21" s="595">
        <f>1000000-(1000000*Z20)</f>
        <v>0</v>
      </c>
      <c r="AA21" s="596"/>
      <c r="AB21" s="496"/>
      <c r="AC21" s="494"/>
      <c r="AD21" s="494"/>
      <c r="AE21" s="1141">
        <v>67.010000000000005</v>
      </c>
      <c r="AF21" s="543">
        <v>14</v>
      </c>
      <c r="AG21" s="544">
        <f t="shared" si="2"/>
        <v>0</v>
      </c>
      <c r="AH21" s="544">
        <f t="shared" si="3"/>
        <v>0</v>
      </c>
      <c r="AI21" s="584" t="s">
        <v>279</v>
      </c>
      <c r="AJ21" s="1143">
        <f>SKEW(AE8:AE158)</f>
        <v>2.7242820121816617E-2</v>
      </c>
      <c r="AK21" s="1142" t="s">
        <v>280</v>
      </c>
      <c r="AL21" s="1143">
        <f>KURT(AE8:AE158)</f>
        <v>-0.33180913951720958</v>
      </c>
      <c r="AM21" s="1142" t="s">
        <v>281</v>
      </c>
      <c r="AN21" s="595">
        <f>1000000-(1000000*AN20)</f>
        <v>5.2338072682032362</v>
      </c>
      <c r="AO21" s="596"/>
      <c r="AP21" s="496"/>
      <c r="AQ21" s="494"/>
      <c r="AR21" s="494"/>
      <c r="AS21" s="1141">
        <v>7.95</v>
      </c>
      <c r="AT21" s="543">
        <v>14</v>
      </c>
      <c r="AU21" s="544">
        <f t="shared" si="4"/>
        <v>0</v>
      </c>
      <c r="AV21" s="544">
        <f t="shared" si="5"/>
        <v>0</v>
      </c>
      <c r="AW21" s="584" t="s">
        <v>279</v>
      </c>
      <c r="AX21" s="1143">
        <f>SKEW(AS8:AS158)</f>
        <v>3.6496853355827578E-2</v>
      </c>
      <c r="AY21" s="1142" t="s">
        <v>280</v>
      </c>
      <c r="AZ21" s="1143">
        <f>KURT(AS8:AS158)</f>
        <v>-0.34599300584734483</v>
      </c>
      <c r="BA21" s="1142" t="s">
        <v>281</v>
      </c>
      <c r="BB21" s="595">
        <f>1000000-(1000000*BB20)</f>
        <v>3073.6949474153807</v>
      </c>
      <c r="BC21" s="596"/>
      <c r="BD21" s="496"/>
      <c r="BE21" s="494"/>
      <c r="BF21" s="494"/>
      <c r="BG21" s="1141"/>
      <c r="BH21" s="543">
        <v>14</v>
      </c>
      <c r="BI21" s="544">
        <f t="shared" si="6"/>
        <v>0</v>
      </c>
      <c r="BJ21" s="544">
        <f t="shared" si="7"/>
        <v>0</v>
      </c>
      <c r="BK21" s="584" t="s">
        <v>279</v>
      </c>
      <c r="BL21" s="1143" t="e">
        <f>SKEW(BG8:BG158)</f>
        <v>#DIV/0!</v>
      </c>
      <c r="BM21" s="1142" t="s">
        <v>280</v>
      </c>
      <c r="BN21" s="1143" t="e">
        <f>KURT(BG8:BG158)</f>
        <v>#DIV/0!</v>
      </c>
      <c r="BO21" s="1142" t="s">
        <v>281</v>
      </c>
      <c r="BP21" s="595" t="e">
        <f>1000000-(1000000*BP20)</f>
        <v>#DIV/0!</v>
      </c>
      <c r="BQ21" s="596"/>
      <c r="BR21" s="496"/>
      <c r="BS21" s="494"/>
      <c r="BT21" s="494"/>
      <c r="BU21" s="1141"/>
      <c r="BV21" s="543">
        <v>14</v>
      </c>
      <c r="BW21" s="544">
        <f t="shared" si="8"/>
        <v>0</v>
      </c>
      <c r="BX21" s="544">
        <f t="shared" si="9"/>
        <v>0</v>
      </c>
      <c r="BY21" s="584" t="s">
        <v>279</v>
      </c>
      <c r="BZ21" s="1143" t="e">
        <f>SKEW(BU8:BU158)</f>
        <v>#DIV/0!</v>
      </c>
      <c r="CA21" s="1142" t="s">
        <v>280</v>
      </c>
      <c r="CB21" s="1143" t="e">
        <f>KURT(BU8:BU158)</f>
        <v>#DIV/0!</v>
      </c>
      <c r="CC21" s="1142" t="s">
        <v>281</v>
      </c>
      <c r="CD21" s="595" t="e">
        <f>1000000-(1000000*CD20)</f>
        <v>#DIV/0!</v>
      </c>
      <c r="CE21" s="596"/>
      <c r="CF21" s="496"/>
      <c r="CG21" s="494"/>
      <c r="CH21" s="494"/>
      <c r="CI21" s="1141"/>
      <c r="CJ21" s="543">
        <v>14</v>
      </c>
      <c r="CK21" s="544">
        <f t="shared" si="10"/>
        <v>0</v>
      </c>
      <c r="CL21" s="544">
        <f t="shared" si="11"/>
        <v>0</v>
      </c>
      <c r="CM21" s="584" t="s">
        <v>279</v>
      </c>
      <c r="CN21" s="1143" t="e">
        <f>SKEW(CI8:CI158)</f>
        <v>#DIV/0!</v>
      </c>
      <c r="CO21" s="1142" t="s">
        <v>280</v>
      </c>
      <c r="CP21" s="1143" t="e">
        <f>KURT(CI8:CI158)</f>
        <v>#DIV/0!</v>
      </c>
      <c r="CQ21" s="1142" t="s">
        <v>281</v>
      </c>
      <c r="CR21" s="595" t="e">
        <f>1000000-(1000000*CR20)</f>
        <v>#DIV/0!</v>
      </c>
      <c r="CS21" s="596"/>
      <c r="CT21" s="496"/>
      <c r="CU21" s="494"/>
      <c r="CV21" s="494"/>
      <c r="CW21" s="1141"/>
      <c r="CX21" s="543">
        <v>14</v>
      </c>
      <c r="CY21" s="544">
        <f t="shared" si="12"/>
        <v>0</v>
      </c>
      <c r="CZ21" s="544">
        <f t="shared" si="13"/>
        <v>0</v>
      </c>
      <c r="DA21" s="584" t="s">
        <v>279</v>
      </c>
      <c r="DB21" s="1143" t="e">
        <f>SKEW(CW8:CW158)</f>
        <v>#DIV/0!</v>
      </c>
      <c r="DC21" s="1142" t="s">
        <v>280</v>
      </c>
      <c r="DD21" s="1143" t="e">
        <f>KURT(CW8:CW158)</f>
        <v>#DIV/0!</v>
      </c>
      <c r="DE21" s="1142" t="s">
        <v>281</v>
      </c>
      <c r="DF21" s="595" t="e">
        <f>1000000-(1000000*DF20)</f>
        <v>#DIV/0!</v>
      </c>
      <c r="DG21" s="596"/>
      <c r="DH21" s="496"/>
      <c r="DI21" s="494"/>
      <c r="DJ21" s="494"/>
      <c r="DK21" s="1141"/>
      <c r="DL21" s="543">
        <v>14</v>
      </c>
      <c r="DM21" s="544">
        <f t="shared" si="14"/>
        <v>0</v>
      </c>
      <c r="DN21" s="544">
        <f t="shared" si="15"/>
        <v>0</v>
      </c>
      <c r="DO21" s="584" t="s">
        <v>279</v>
      </c>
      <c r="DP21" s="1143" t="e">
        <f>SKEW(DK8:DK158)</f>
        <v>#DIV/0!</v>
      </c>
      <c r="DQ21" s="1142" t="s">
        <v>280</v>
      </c>
      <c r="DR21" s="1143" t="e">
        <f>KURT(DK8:DK158)</f>
        <v>#DIV/0!</v>
      </c>
      <c r="DS21" s="1142" t="s">
        <v>281</v>
      </c>
      <c r="DT21" s="595" t="e">
        <f>1000000-(1000000*DT20)</f>
        <v>#DIV/0!</v>
      </c>
      <c r="DU21" s="596"/>
      <c r="DV21" s="496"/>
      <c r="DW21" s="494"/>
      <c r="DX21" s="494"/>
      <c r="DY21" s="1141"/>
      <c r="DZ21" s="543">
        <v>14</v>
      </c>
      <c r="EA21" s="544">
        <f t="shared" si="16"/>
        <v>0</v>
      </c>
      <c r="EB21" s="544">
        <f t="shared" si="17"/>
        <v>0</v>
      </c>
      <c r="EC21" s="584" t="s">
        <v>279</v>
      </c>
      <c r="ED21" s="1143" t="e">
        <f>SKEW(DY8:DY158)</f>
        <v>#DIV/0!</v>
      </c>
      <c r="EE21" s="1142" t="s">
        <v>280</v>
      </c>
      <c r="EF21" s="1143" t="e">
        <f>KURT(DY8:DY158)</f>
        <v>#DIV/0!</v>
      </c>
      <c r="EG21" s="1142" t="s">
        <v>281</v>
      </c>
      <c r="EH21" s="595" t="e">
        <f>1000000-(1000000*EH20)</f>
        <v>#DIV/0!</v>
      </c>
      <c r="EI21" s="596"/>
      <c r="EJ21" s="496"/>
      <c r="EK21" s="494"/>
      <c r="EL21" s="494"/>
      <c r="EM21" s="1141"/>
      <c r="EN21" s="543">
        <v>14</v>
      </c>
      <c r="EO21" s="544">
        <f t="shared" si="18"/>
        <v>0</v>
      </c>
      <c r="EP21" s="544">
        <f t="shared" si="19"/>
        <v>0</v>
      </c>
      <c r="EQ21" s="584" t="s">
        <v>279</v>
      </c>
      <c r="ER21" s="1143" t="e">
        <f>SKEW(EM8:EM158)</f>
        <v>#DIV/0!</v>
      </c>
      <c r="ES21" s="1142" t="s">
        <v>280</v>
      </c>
      <c r="ET21" s="1143" t="e">
        <f>KURT(EM8:EM158)</f>
        <v>#DIV/0!</v>
      </c>
      <c r="EU21" s="1142" t="s">
        <v>281</v>
      </c>
      <c r="EV21" s="597" t="e">
        <f>1000000-(1000000*EV20)</f>
        <v>#DIV/0!</v>
      </c>
      <c r="EW21" s="596"/>
      <c r="EX21" s="496"/>
      <c r="EY21" s="494"/>
      <c r="EZ21" s="550"/>
      <c r="FA21" s="1141"/>
      <c r="FB21" s="543">
        <v>14</v>
      </c>
      <c r="FC21" s="544">
        <f t="shared" si="20"/>
        <v>0</v>
      </c>
      <c r="FD21" s="544">
        <f t="shared" si="21"/>
        <v>0</v>
      </c>
      <c r="FE21" s="584" t="s">
        <v>279</v>
      </c>
      <c r="FF21" s="1143" t="e">
        <f>SKEW(FA8:FA158)</f>
        <v>#DIV/0!</v>
      </c>
      <c r="FG21" s="1142" t="s">
        <v>280</v>
      </c>
      <c r="FH21" s="1143" t="e">
        <f>KURT(FA8:FA158)</f>
        <v>#DIV/0!</v>
      </c>
      <c r="FI21" s="1142" t="s">
        <v>281</v>
      </c>
      <c r="FJ21" s="597" t="e">
        <f>1000000-(1000000*FJ20)</f>
        <v>#DIV/0!</v>
      </c>
      <c r="FK21" s="596"/>
      <c r="FL21" s="496"/>
      <c r="FM21" s="494"/>
      <c r="FO21" s="1141"/>
      <c r="FP21" s="543">
        <v>14</v>
      </c>
      <c r="FQ21" s="544">
        <f t="shared" si="22"/>
        <v>0</v>
      </c>
      <c r="FR21" s="544">
        <f t="shared" si="23"/>
        <v>0</v>
      </c>
      <c r="FS21" s="584" t="s">
        <v>279</v>
      </c>
      <c r="FT21" s="1143" t="e">
        <f>SKEW(FO8:FO158)</f>
        <v>#DIV/0!</v>
      </c>
      <c r="FU21" s="1142" t="s">
        <v>280</v>
      </c>
      <c r="FV21" s="1143" t="e">
        <f>KURT(FO8:FO158)</f>
        <v>#DIV/0!</v>
      </c>
      <c r="FW21" s="1142" t="s">
        <v>281</v>
      </c>
      <c r="FX21" s="597" t="e">
        <f>1000000-(1000000*FX20)</f>
        <v>#DIV/0!</v>
      </c>
      <c r="FY21" s="596"/>
      <c r="FZ21" s="496"/>
      <c r="GA21" s="494"/>
      <c r="GB21" s="550"/>
      <c r="GC21" s="1141"/>
      <c r="GD21" s="543">
        <v>14</v>
      </c>
      <c r="GE21" s="544">
        <f t="shared" si="24"/>
        <v>0</v>
      </c>
      <c r="GF21" s="544">
        <f t="shared" si="25"/>
        <v>0</v>
      </c>
      <c r="GG21" s="584" t="s">
        <v>279</v>
      </c>
      <c r="GH21" s="1143" t="e">
        <f>SKEW(GC8:GC158)</f>
        <v>#DIV/0!</v>
      </c>
      <c r="GI21" s="1142" t="s">
        <v>280</v>
      </c>
      <c r="GJ21" s="1143" t="e">
        <f>KURT(GC8:GC158)</f>
        <v>#DIV/0!</v>
      </c>
      <c r="GK21" s="1142" t="s">
        <v>281</v>
      </c>
      <c r="GL21" s="597" t="e">
        <f>1000000-(1000000*GL20)</f>
        <v>#DIV/0!</v>
      </c>
      <c r="GM21" s="596"/>
      <c r="GN21" s="496"/>
      <c r="GO21" s="494"/>
      <c r="GP21" s="551"/>
      <c r="GQ21" s="1141"/>
      <c r="GR21" s="543">
        <v>14</v>
      </c>
      <c r="GS21" s="544">
        <f t="shared" si="26"/>
        <v>0</v>
      </c>
      <c r="GT21" s="544">
        <f t="shared" si="27"/>
        <v>0</v>
      </c>
      <c r="GU21" s="584" t="s">
        <v>279</v>
      </c>
      <c r="GV21" s="1143" t="e">
        <f>SKEW(GQ8:GQ158)</f>
        <v>#DIV/0!</v>
      </c>
      <c r="GW21" s="1142" t="s">
        <v>280</v>
      </c>
      <c r="GX21" s="1143" t="e">
        <f>KURT(GQ8:GQ158)</f>
        <v>#DIV/0!</v>
      </c>
      <c r="GY21" s="1142" t="s">
        <v>281</v>
      </c>
      <c r="GZ21" s="597" t="e">
        <f>1000000-(1000000*GZ20)</f>
        <v>#DIV/0!</v>
      </c>
      <c r="HA21" s="596"/>
      <c r="HB21" s="496"/>
      <c r="HC21" s="494"/>
      <c r="HD21" s="552"/>
      <c r="HE21" s="1141"/>
      <c r="HF21" s="543">
        <v>14</v>
      </c>
      <c r="HG21" s="544">
        <f t="shared" si="28"/>
        <v>0</v>
      </c>
      <c r="HH21" s="544">
        <f t="shared" si="29"/>
        <v>0</v>
      </c>
      <c r="HI21" s="584" t="s">
        <v>279</v>
      </c>
      <c r="HJ21" s="1143" t="e">
        <f>SKEW(HE8:HE158)</f>
        <v>#DIV/0!</v>
      </c>
      <c r="HK21" s="1142" t="s">
        <v>280</v>
      </c>
      <c r="HL21" s="1143" t="e">
        <f>KURT(HE8:HE158)</f>
        <v>#DIV/0!</v>
      </c>
      <c r="HM21" s="1142" t="s">
        <v>281</v>
      </c>
      <c r="HN21" s="597" t="e">
        <f>1000000-(1000000*HN20)</f>
        <v>#DIV/0!</v>
      </c>
      <c r="HO21" s="596"/>
      <c r="HP21" s="496"/>
      <c r="HQ21" s="494"/>
      <c r="HR21" s="552"/>
      <c r="HS21" s="1141"/>
      <c r="HT21" s="543">
        <v>14</v>
      </c>
      <c r="HU21" s="544">
        <f t="shared" si="30"/>
        <v>0</v>
      </c>
      <c r="HV21" s="544">
        <f t="shared" si="31"/>
        <v>0</v>
      </c>
      <c r="HW21" s="584" t="s">
        <v>279</v>
      </c>
      <c r="HX21" s="1143" t="e">
        <f>SKEW(HS8:HS158)</f>
        <v>#DIV/0!</v>
      </c>
      <c r="HY21" s="1142" t="s">
        <v>280</v>
      </c>
      <c r="HZ21" s="1143" t="e">
        <f>KURT(HS8:HS158)</f>
        <v>#DIV/0!</v>
      </c>
      <c r="IA21" s="1142" t="s">
        <v>281</v>
      </c>
      <c r="IB21" s="597" t="e">
        <f>1000000-(1000000*IB20)</f>
        <v>#DIV/0!</v>
      </c>
      <c r="IC21" s="596"/>
      <c r="ID21" s="496"/>
      <c r="IE21" s="494"/>
      <c r="IG21" s="1141"/>
      <c r="IH21" s="543">
        <v>14</v>
      </c>
      <c r="II21" s="544">
        <f t="shared" si="32"/>
        <v>0</v>
      </c>
      <c r="IJ21" s="544">
        <f t="shared" si="33"/>
        <v>0</v>
      </c>
      <c r="IK21" s="584" t="s">
        <v>279</v>
      </c>
      <c r="IL21" s="1143" t="e">
        <f>SKEW(IG8:IG158)</f>
        <v>#DIV/0!</v>
      </c>
      <c r="IM21" s="1142" t="s">
        <v>280</v>
      </c>
      <c r="IN21" s="1143" t="e">
        <f>KURT(IG8:IG158)</f>
        <v>#DIV/0!</v>
      </c>
      <c r="IO21" s="1142" t="s">
        <v>281</v>
      </c>
      <c r="IP21" s="597" t="e">
        <f>1000000-(1000000*IP20)</f>
        <v>#DIV/0!</v>
      </c>
      <c r="IQ21" s="596"/>
      <c r="IR21" s="496"/>
      <c r="IS21" s="494"/>
    </row>
    <row r="22" spans="1:253" s="497" customFormat="1">
      <c r="A22" s="494"/>
      <c r="B22" s="528"/>
      <c r="C22" s="1141">
        <v>6.55</v>
      </c>
      <c r="D22" s="543">
        <v>15</v>
      </c>
      <c r="E22" s="544">
        <f t="shared" si="0"/>
        <v>0</v>
      </c>
      <c r="F22" s="544">
        <f t="shared" si="1"/>
        <v>0</v>
      </c>
      <c r="G22" s="598"/>
      <c r="H22" s="599"/>
      <c r="I22" s="599"/>
      <c r="J22" s="600"/>
      <c r="K22" s="599"/>
      <c r="L22" s="601"/>
      <c r="M22" s="495"/>
      <c r="N22" s="496"/>
      <c r="O22" s="494"/>
      <c r="P22" s="494"/>
      <c r="Q22" s="1141">
        <v>10.220000000000001</v>
      </c>
      <c r="R22" s="543">
        <v>15</v>
      </c>
      <c r="S22" s="544" t="e">
        <f>IF(AND(#REF!&lt;$X$17,#REF!&lt;&gt;""),1,0)</f>
        <v>#REF!</v>
      </c>
      <c r="T22" s="544" t="e">
        <f>IF(AND(#REF!&gt;$X$16,#REF!&lt;&gt;""),1,0)</f>
        <v>#REF!</v>
      </c>
      <c r="U22" s="598"/>
      <c r="V22" s="599"/>
      <c r="W22" s="599"/>
      <c r="X22" s="600"/>
      <c r="Y22" s="599"/>
      <c r="Z22" s="601"/>
      <c r="AA22" s="495"/>
      <c r="AB22" s="496"/>
      <c r="AC22" s="494"/>
      <c r="AD22" s="494"/>
      <c r="AE22" s="1141">
        <v>66.989999999999995</v>
      </c>
      <c r="AF22" s="543">
        <v>15</v>
      </c>
      <c r="AG22" s="544">
        <f t="shared" si="2"/>
        <v>0</v>
      </c>
      <c r="AH22" s="544">
        <f t="shared" si="3"/>
        <v>0</v>
      </c>
      <c r="AI22" s="598"/>
      <c r="AJ22" s="599"/>
      <c r="AK22" s="599"/>
      <c r="AL22" s="600"/>
      <c r="AM22" s="599"/>
      <c r="AN22" s="601"/>
      <c r="AO22" s="495"/>
      <c r="AP22" s="496"/>
      <c r="AQ22" s="494"/>
      <c r="AR22" s="494"/>
      <c r="AS22" s="1141">
        <v>7.84</v>
      </c>
      <c r="AT22" s="543">
        <v>15</v>
      </c>
      <c r="AU22" s="544">
        <f t="shared" si="4"/>
        <v>0</v>
      </c>
      <c r="AV22" s="544">
        <f t="shared" si="5"/>
        <v>0</v>
      </c>
      <c r="AW22" s="598"/>
      <c r="AX22" s="599"/>
      <c r="AY22" s="599"/>
      <c r="AZ22" s="600"/>
      <c r="BA22" s="599"/>
      <c r="BB22" s="601"/>
      <c r="BC22" s="495"/>
      <c r="BD22" s="496"/>
      <c r="BE22" s="494"/>
      <c r="BF22" s="494"/>
      <c r="BG22" s="1141"/>
      <c r="BH22" s="543">
        <v>15</v>
      </c>
      <c r="BI22" s="544">
        <f t="shared" si="6"/>
        <v>0</v>
      </c>
      <c r="BJ22" s="544">
        <f t="shared" si="7"/>
        <v>0</v>
      </c>
      <c r="BK22" s="598"/>
      <c r="BL22" s="599"/>
      <c r="BM22" s="599"/>
      <c r="BN22" s="600"/>
      <c r="BO22" s="599"/>
      <c r="BP22" s="601"/>
      <c r="BQ22" s="495"/>
      <c r="BR22" s="496"/>
      <c r="BS22" s="494"/>
      <c r="BT22" s="494"/>
      <c r="BU22" s="1141"/>
      <c r="BV22" s="543">
        <v>15</v>
      </c>
      <c r="BW22" s="544">
        <f t="shared" si="8"/>
        <v>0</v>
      </c>
      <c r="BX22" s="544">
        <f t="shared" si="9"/>
        <v>0</v>
      </c>
      <c r="BY22" s="598"/>
      <c r="BZ22" s="599"/>
      <c r="CA22" s="599"/>
      <c r="CB22" s="600"/>
      <c r="CC22" s="599"/>
      <c r="CD22" s="601"/>
      <c r="CE22" s="495"/>
      <c r="CF22" s="496"/>
      <c r="CG22" s="494"/>
      <c r="CH22" s="494"/>
      <c r="CI22" s="1141"/>
      <c r="CJ22" s="543">
        <v>15</v>
      </c>
      <c r="CK22" s="544">
        <f t="shared" si="10"/>
        <v>0</v>
      </c>
      <c r="CL22" s="544">
        <f t="shared" si="11"/>
        <v>0</v>
      </c>
      <c r="CM22" s="598"/>
      <c r="CN22" s="599"/>
      <c r="CO22" s="599"/>
      <c r="CP22" s="600"/>
      <c r="CQ22" s="599"/>
      <c r="CR22" s="601"/>
      <c r="CS22" s="495"/>
      <c r="CT22" s="496"/>
      <c r="CU22" s="494"/>
      <c r="CV22" s="494"/>
      <c r="CW22" s="1141"/>
      <c r="CX22" s="543">
        <v>15</v>
      </c>
      <c r="CY22" s="544">
        <f t="shared" si="12"/>
        <v>0</v>
      </c>
      <c r="CZ22" s="544">
        <f t="shared" si="13"/>
        <v>0</v>
      </c>
      <c r="DA22" s="598"/>
      <c r="DB22" s="599"/>
      <c r="DC22" s="599"/>
      <c r="DD22" s="600"/>
      <c r="DE22" s="599"/>
      <c r="DF22" s="601"/>
      <c r="DG22" s="495"/>
      <c r="DH22" s="496"/>
      <c r="DI22" s="494"/>
      <c r="DJ22" s="494"/>
      <c r="DK22" s="1141"/>
      <c r="DL22" s="543">
        <v>15</v>
      </c>
      <c r="DM22" s="544">
        <f t="shared" si="14"/>
        <v>0</v>
      </c>
      <c r="DN22" s="544">
        <f t="shared" si="15"/>
        <v>0</v>
      </c>
      <c r="DO22" s="598"/>
      <c r="DP22" s="599"/>
      <c r="DQ22" s="599"/>
      <c r="DR22" s="600"/>
      <c r="DS22" s="599"/>
      <c r="DT22" s="601"/>
      <c r="DU22" s="495"/>
      <c r="DV22" s="496"/>
      <c r="DW22" s="494"/>
      <c r="DX22" s="494"/>
      <c r="DY22" s="1141"/>
      <c r="DZ22" s="543">
        <v>15</v>
      </c>
      <c r="EA22" s="544">
        <f t="shared" si="16"/>
        <v>0</v>
      </c>
      <c r="EB22" s="544">
        <f t="shared" si="17"/>
        <v>0</v>
      </c>
      <c r="EC22" s="598"/>
      <c r="ED22" s="599"/>
      <c r="EE22" s="599"/>
      <c r="EF22" s="600"/>
      <c r="EG22" s="599"/>
      <c r="EH22" s="601"/>
      <c r="EI22" s="495"/>
      <c r="EJ22" s="496"/>
      <c r="EK22" s="494"/>
      <c r="EL22" s="494"/>
      <c r="EM22" s="1141"/>
      <c r="EN22" s="543">
        <v>15</v>
      </c>
      <c r="EO22" s="544">
        <f t="shared" si="18"/>
        <v>0</v>
      </c>
      <c r="EP22" s="544">
        <f t="shared" si="19"/>
        <v>0</v>
      </c>
      <c r="EQ22" s="598"/>
      <c r="ER22" s="599"/>
      <c r="ES22" s="599"/>
      <c r="ET22" s="600"/>
      <c r="EU22" s="599"/>
      <c r="EV22" s="601"/>
      <c r="EW22" s="495"/>
      <c r="EX22" s="496"/>
      <c r="EY22" s="494"/>
      <c r="EZ22" s="550"/>
      <c r="FA22" s="1141"/>
      <c r="FB22" s="543">
        <v>15</v>
      </c>
      <c r="FC22" s="544">
        <f t="shared" si="20"/>
        <v>0</v>
      </c>
      <c r="FD22" s="544">
        <f t="shared" si="21"/>
        <v>0</v>
      </c>
      <c r="FE22" s="598"/>
      <c r="FF22" s="599"/>
      <c r="FG22" s="599"/>
      <c r="FH22" s="600"/>
      <c r="FI22" s="599"/>
      <c r="FJ22" s="601"/>
      <c r="FK22" s="495"/>
      <c r="FL22" s="496"/>
      <c r="FM22" s="494"/>
      <c r="FO22" s="1141"/>
      <c r="FP22" s="543">
        <v>15</v>
      </c>
      <c r="FQ22" s="544">
        <f t="shared" si="22"/>
        <v>0</v>
      </c>
      <c r="FR22" s="544">
        <f t="shared" si="23"/>
        <v>0</v>
      </c>
      <c r="FS22" s="598"/>
      <c r="FT22" s="599"/>
      <c r="FU22" s="599"/>
      <c r="FV22" s="600"/>
      <c r="FW22" s="599"/>
      <c r="FX22" s="601"/>
      <c r="FY22" s="495"/>
      <c r="FZ22" s="496"/>
      <c r="GA22" s="494"/>
      <c r="GB22" s="550"/>
      <c r="GC22" s="1141"/>
      <c r="GD22" s="543">
        <v>15</v>
      </c>
      <c r="GE22" s="544">
        <f t="shared" si="24"/>
        <v>0</v>
      </c>
      <c r="GF22" s="544">
        <f t="shared" si="25"/>
        <v>0</v>
      </c>
      <c r="GG22" s="598"/>
      <c r="GH22" s="599"/>
      <c r="GI22" s="599"/>
      <c r="GJ22" s="600"/>
      <c r="GK22" s="599"/>
      <c r="GL22" s="601"/>
      <c r="GM22" s="495"/>
      <c r="GN22" s="496"/>
      <c r="GO22" s="494"/>
      <c r="GP22" s="551"/>
      <c r="GQ22" s="1141"/>
      <c r="GR22" s="543">
        <v>15</v>
      </c>
      <c r="GS22" s="544">
        <f t="shared" si="26"/>
        <v>0</v>
      </c>
      <c r="GT22" s="544">
        <f t="shared" si="27"/>
        <v>0</v>
      </c>
      <c r="GU22" s="598"/>
      <c r="GV22" s="599"/>
      <c r="GW22" s="599"/>
      <c r="GX22" s="600"/>
      <c r="GY22" s="599"/>
      <c r="GZ22" s="601"/>
      <c r="HA22" s="495"/>
      <c r="HB22" s="496"/>
      <c r="HC22" s="494"/>
      <c r="HD22" s="552"/>
      <c r="HE22" s="1141"/>
      <c r="HF22" s="543">
        <v>15</v>
      </c>
      <c r="HG22" s="544">
        <f t="shared" si="28"/>
        <v>0</v>
      </c>
      <c r="HH22" s="544">
        <f t="shared" si="29"/>
        <v>0</v>
      </c>
      <c r="HI22" s="598"/>
      <c r="HJ22" s="599"/>
      <c r="HK22" s="599"/>
      <c r="HL22" s="600"/>
      <c r="HM22" s="599"/>
      <c r="HN22" s="601"/>
      <c r="HO22" s="495"/>
      <c r="HP22" s="496"/>
      <c r="HQ22" s="494"/>
      <c r="HR22" s="552"/>
      <c r="HS22" s="1141"/>
      <c r="HT22" s="543">
        <v>15</v>
      </c>
      <c r="HU22" s="544">
        <f t="shared" si="30"/>
        <v>0</v>
      </c>
      <c r="HV22" s="544">
        <f t="shared" si="31"/>
        <v>0</v>
      </c>
      <c r="HW22" s="598"/>
      <c r="HX22" s="599"/>
      <c r="HY22" s="599"/>
      <c r="HZ22" s="600"/>
      <c r="IA22" s="599"/>
      <c r="IB22" s="601"/>
      <c r="IC22" s="495"/>
      <c r="ID22" s="496"/>
      <c r="IE22" s="494"/>
      <c r="IF22" s="602"/>
      <c r="IG22" s="1141"/>
      <c r="IH22" s="543">
        <v>15</v>
      </c>
      <c r="II22" s="544">
        <f t="shared" si="32"/>
        <v>0</v>
      </c>
      <c r="IJ22" s="544">
        <f t="shared" si="33"/>
        <v>0</v>
      </c>
      <c r="IK22" s="598"/>
      <c r="IL22" s="599"/>
      <c r="IM22" s="599"/>
      <c r="IN22" s="600"/>
      <c r="IO22" s="599"/>
      <c r="IP22" s="601"/>
      <c r="IQ22" s="495"/>
      <c r="IR22" s="496"/>
      <c r="IS22" s="494"/>
    </row>
    <row r="23" spans="1:253" s="497" customFormat="1">
      <c r="A23" s="494"/>
      <c r="B23" s="528"/>
      <c r="C23" s="1141">
        <v>6.55</v>
      </c>
      <c r="D23" s="543">
        <v>16</v>
      </c>
      <c r="E23" s="544">
        <f t="shared" si="0"/>
        <v>0</v>
      </c>
      <c r="F23" s="544">
        <f t="shared" si="1"/>
        <v>0</v>
      </c>
      <c r="G23" s="603"/>
      <c r="H23" s="495"/>
      <c r="I23" s="495"/>
      <c r="J23" s="604"/>
      <c r="K23" s="495"/>
      <c r="L23" s="495"/>
      <c r="M23" s="495"/>
      <c r="N23" s="605"/>
      <c r="O23" s="494"/>
      <c r="P23" s="494"/>
      <c r="Q23" s="1141">
        <v>10.039999999999999</v>
      </c>
      <c r="R23" s="543">
        <v>16</v>
      </c>
      <c r="S23" s="544" t="e">
        <f>IF(AND(#REF!&lt;$X$17,#REF!&lt;&gt;""),1,0)</f>
        <v>#REF!</v>
      </c>
      <c r="T23" s="544" t="e">
        <f>IF(AND(#REF!&gt;$X$16,#REF!&lt;&gt;""),1,0)</f>
        <v>#REF!</v>
      </c>
      <c r="U23" s="603"/>
      <c r="V23" s="495"/>
      <c r="W23" s="495"/>
      <c r="X23" s="604"/>
      <c r="Y23" s="495"/>
      <c r="Z23" s="495"/>
      <c r="AA23" s="495"/>
      <c r="AB23" s="605"/>
      <c r="AC23" s="494"/>
      <c r="AD23" s="494"/>
      <c r="AE23" s="1141">
        <v>66.81</v>
      </c>
      <c r="AF23" s="543">
        <v>16</v>
      </c>
      <c r="AG23" s="544">
        <f t="shared" si="2"/>
        <v>0</v>
      </c>
      <c r="AH23" s="544">
        <f t="shared" si="3"/>
        <v>0</v>
      </c>
      <c r="AI23" s="603"/>
      <c r="AJ23" s="495"/>
      <c r="AK23" s="495"/>
      <c r="AL23" s="604"/>
      <c r="AM23" s="495"/>
      <c r="AN23" s="495"/>
      <c r="AO23" s="495"/>
      <c r="AP23" s="605"/>
      <c r="AQ23" s="494"/>
      <c r="AR23" s="494"/>
      <c r="AS23" s="1141">
        <v>7.84</v>
      </c>
      <c r="AT23" s="543">
        <v>16</v>
      </c>
      <c r="AU23" s="544">
        <f t="shared" si="4"/>
        <v>0</v>
      </c>
      <c r="AV23" s="544">
        <f t="shared" si="5"/>
        <v>0</v>
      </c>
      <c r="AW23" s="603"/>
      <c r="AX23" s="495"/>
      <c r="AY23" s="495"/>
      <c r="AZ23" s="604"/>
      <c r="BA23" s="495"/>
      <c r="BB23" s="495"/>
      <c r="BC23" s="495"/>
      <c r="BD23" s="605"/>
      <c r="BE23" s="494"/>
      <c r="BF23" s="494"/>
      <c r="BG23" s="1141"/>
      <c r="BH23" s="543">
        <v>16</v>
      </c>
      <c r="BI23" s="544">
        <f t="shared" si="6"/>
        <v>0</v>
      </c>
      <c r="BJ23" s="544">
        <f t="shared" si="7"/>
        <v>0</v>
      </c>
      <c r="BK23" s="603"/>
      <c r="BL23" s="495"/>
      <c r="BM23" s="495"/>
      <c r="BN23" s="604"/>
      <c r="BO23" s="495"/>
      <c r="BP23" s="495"/>
      <c r="BQ23" s="495"/>
      <c r="BR23" s="605"/>
      <c r="BS23" s="494"/>
      <c r="BT23" s="494"/>
      <c r="BU23" s="1141"/>
      <c r="BV23" s="543">
        <v>16</v>
      </c>
      <c r="BW23" s="544">
        <f t="shared" si="8"/>
        <v>0</v>
      </c>
      <c r="BX23" s="544">
        <f t="shared" si="9"/>
        <v>0</v>
      </c>
      <c r="BY23" s="603"/>
      <c r="BZ23" s="495"/>
      <c r="CA23" s="495"/>
      <c r="CB23" s="604"/>
      <c r="CC23" s="495"/>
      <c r="CD23" s="495"/>
      <c r="CE23" s="495"/>
      <c r="CF23" s="605"/>
      <c r="CG23" s="494"/>
      <c r="CH23" s="494"/>
      <c r="CI23" s="1141"/>
      <c r="CJ23" s="543">
        <v>16</v>
      </c>
      <c r="CK23" s="544">
        <f t="shared" si="10"/>
        <v>0</v>
      </c>
      <c r="CL23" s="544">
        <f t="shared" si="11"/>
        <v>0</v>
      </c>
      <c r="CM23" s="603"/>
      <c r="CN23" s="495"/>
      <c r="CO23" s="495"/>
      <c r="CP23" s="604"/>
      <c r="CQ23" s="495"/>
      <c r="CR23" s="495"/>
      <c r="CS23" s="495"/>
      <c r="CT23" s="605"/>
      <c r="CU23" s="494"/>
      <c r="CV23" s="494"/>
      <c r="CW23" s="1141"/>
      <c r="CX23" s="543">
        <v>16</v>
      </c>
      <c r="CY23" s="544">
        <f t="shared" si="12"/>
        <v>0</v>
      </c>
      <c r="CZ23" s="544">
        <f t="shared" si="13"/>
        <v>0</v>
      </c>
      <c r="DA23" s="603"/>
      <c r="DB23" s="495"/>
      <c r="DC23" s="495"/>
      <c r="DD23" s="604"/>
      <c r="DE23" s="495"/>
      <c r="DF23" s="495"/>
      <c r="DG23" s="495"/>
      <c r="DH23" s="605"/>
      <c r="DI23" s="494"/>
      <c r="DJ23" s="494"/>
      <c r="DK23" s="1141"/>
      <c r="DL23" s="543">
        <v>16</v>
      </c>
      <c r="DM23" s="544">
        <f t="shared" si="14"/>
        <v>0</v>
      </c>
      <c r="DN23" s="544">
        <f t="shared" si="15"/>
        <v>0</v>
      </c>
      <c r="DO23" s="603"/>
      <c r="DP23" s="495"/>
      <c r="DQ23" s="495"/>
      <c r="DR23" s="604"/>
      <c r="DS23" s="495"/>
      <c r="DT23" s="495"/>
      <c r="DU23" s="495"/>
      <c r="DV23" s="605"/>
      <c r="DW23" s="494"/>
      <c r="DX23" s="494"/>
      <c r="DY23" s="1141"/>
      <c r="DZ23" s="543">
        <v>16</v>
      </c>
      <c r="EA23" s="544">
        <f t="shared" si="16"/>
        <v>0</v>
      </c>
      <c r="EB23" s="544">
        <f t="shared" si="17"/>
        <v>0</v>
      </c>
      <c r="EC23" s="603"/>
      <c r="ED23" s="495"/>
      <c r="EE23" s="495"/>
      <c r="EF23" s="604"/>
      <c r="EG23" s="495"/>
      <c r="EH23" s="495"/>
      <c r="EI23" s="495"/>
      <c r="EJ23" s="605"/>
      <c r="EK23" s="494"/>
      <c r="EL23" s="494"/>
      <c r="EM23" s="1141"/>
      <c r="EN23" s="543">
        <v>16</v>
      </c>
      <c r="EO23" s="544">
        <f t="shared" si="18"/>
        <v>0</v>
      </c>
      <c r="EP23" s="544">
        <f t="shared" si="19"/>
        <v>0</v>
      </c>
      <c r="EQ23" s="603"/>
      <c r="ER23" s="495"/>
      <c r="ES23" s="495"/>
      <c r="ET23" s="604"/>
      <c r="EU23" s="495"/>
      <c r="EV23" s="495"/>
      <c r="EW23" s="495"/>
      <c r="EX23" s="605"/>
      <c r="EY23" s="494"/>
      <c r="EZ23" s="550"/>
      <c r="FA23" s="1141"/>
      <c r="FB23" s="543">
        <v>16</v>
      </c>
      <c r="FC23" s="544">
        <f t="shared" si="20"/>
        <v>0</v>
      </c>
      <c r="FD23" s="544">
        <f t="shared" si="21"/>
        <v>0</v>
      </c>
      <c r="FE23" s="603"/>
      <c r="FF23" s="495"/>
      <c r="FG23" s="495"/>
      <c r="FH23" s="604"/>
      <c r="FI23" s="495"/>
      <c r="FJ23" s="495"/>
      <c r="FK23" s="495"/>
      <c r="FL23" s="605"/>
      <c r="FM23" s="494"/>
      <c r="FO23" s="1141"/>
      <c r="FP23" s="543">
        <v>16</v>
      </c>
      <c r="FQ23" s="544">
        <f t="shared" si="22"/>
        <v>0</v>
      </c>
      <c r="FR23" s="544">
        <f t="shared" si="23"/>
        <v>0</v>
      </c>
      <c r="FS23" s="603"/>
      <c r="FT23" s="495"/>
      <c r="FU23" s="495"/>
      <c r="FV23" s="604"/>
      <c r="FW23" s="495"/>
      <c r="FX23" s="495"/>
      <c r="FY23" s="495"/>
      <c r="FZ23" s="605"/>
      <c r="GA23" s="494"/>
      <c r="GB23" s="550"/>
      <c r="GC23" s="1141"/>
      <c r="GD23" s="543">
        <v>16</v>
      </c>
      <c r="GE23" s="544">
        <f t="shared" si="24"/>
        <v>0</v>
      </c>
      <c r="GF23" s="544">
        <f t="shared" si="25"/>
        <v>0</v>
      </c>
      <c r="GG23" s="603"/>
      <c r="GH23" s="495"/>
      <c r="GI23" s="495"/>
      <c r="GJ23" s="604"/>
      <c r="GK23" s="495"/>
      <c r="GL23" s="495"/>
      <c r="GM23" s="495"/>
      <c r="GN23" s="605"/>
      <c r="GO23" s="494"/>
      <c r="GP23" s="551"/>
      <c r="GQ23" s="1141"/>
      <c r="GR23" s="543">
        <v>16</v>
      </c>
      <c r="GS23" s="544">
        <f t="shared" si="26"/>
        <v>0</v>
      </c>
      <c r="GT23" s="544">
        <f t="shared" si="27"/>
        <v>0</v>
      </c>
      <c r="GU23" s="603"/>
      <c r="GV23" s="495"/>
      <c r="GW23" s="495"/>
      <c r="GX23" s="604"/>
      <c r="GY23" s="495"/>
      <c r="GZ23" s="495"/>
      <c r="HA23" s="495"/>
      <c r="HB23" s="605"/>
      <c r="HC23" s="494"/>
      <c r="HD23" s="552"/>
      <c r="HE23" s="1141"/>
      <c r="HF23" s="543">
        <v>16</v>
      </c>
      <c r="HG23" s="544">
        <f t="shared" si="28"/>
        <v>0</v>
      </c>
      <c r="HH23" s="544">
        <f t="shared" si="29"/>
        <v>0</v>
      </c>
      <c r="HI23" s="603"/>
      <c r="HJ23" s="495"/>
      <c r="HK23" s="495"/>
      <c r="HL23" s="604"/>
      <c r="HM23" s="495"/>
      <c r="HN23" s="495"/>
      <c r="HO23" s="495"/>
      <c r="HP23" s="605"/>
      <c r="HQ23" s="494"/>
      <c r="HR23" s="552"/>
      <c r="HS23" s="1141"/>
      <c r="HT23" s="543">
        <v>16</v>
      </c>
      <c r="HU23" s="544">
        <f t="shared" si="30"/>
        <v>0</v>
      </c>
      <c r="HV23" s="544">
        <f t="shared" si="31"/>
        <v>0</v>
      </c>
      <c r="HW23" s="603"/>
      <c r="HX23" s="495"/>
      <c r="HY23" s="495"/>
      <c r="HZ23" s="604"/>
      <c r="IA23" s="495"/>
      <c r="IB23" s="495"/>
      <c r="IC23" s="495"/>
      <c r="ID23" s="605"/>
      <c r="IE23" s="494"/>
      <c r="IF23" s="606"/>
      <c r="IG23" s="1141"/>
      <c r="IH23" s="543">
        <v>16</v>
      </c>
      <c r="II23" s="544">
        <f t="shared" si="32"/>
        <v>0</v>
      </c>
      <c r="IJ23" s="544">
        <f t="shared" si="33"/>
        <v>0</v>
      </c>
      <c r="IK23" s="603"/>
      <c r="IL23" s="495"/>
      <c r="IM23" s="495"/>
      <c r="IN23" s="604"/>
      <c r="IO23" s="495"/>
      <c r="IP23" s="495"/>
      <c r="IQ23" s="495"/>
      <c r="IR23" s="605"/>
      <c r="IS23" s="494"/>
    </row>
    <row r="24" spans="1:253" s="497" customFormat="1">
      <c r="A24" s="494"/>
      <c r="B24" s="528"/>
      <c r="C24" s="1141">
        <v>6.54</v>
      </c>
      <c r="D24" s="543">
        <v>17</v>
      </c>
      <c r="E24" s="544">
        <f t="shared" si="0"/>
        <v>0</v>
      </c>
      <c r="F24" s="544">
        <f t="shared" si="1"/>
        <v>0</v>
      </c>
      <c r="G24" s="607"/>
      <c r="H24" s="495"/>
      <c r="I24" s="495"/>
      <c r="J24" s="604"/>
      <c r="K24" s="495"/>
      <c r="L24" s="495"/>
      <c r="M24" s="495"/>
      <c r="N24" s="605"/>
      <c r="O24" s="494"/>
      <c r="P24" s="494"/>
      <c r="Q24" s="1141">
        <v>10.210000000000001</v>
      </c>
      <c r="R24" s="543">
        <v>17</v>
      </c>
      <c r="S24" s="544" t="e">
        <f>IF(AND(#REF!&lt;$X$17,#REF!&lt;&gt;""),1,0)</f>
        <v>#REF!</v>
      </c>
      <c r="T24" s="544" t="e">
        <f>IF(AND(#REF!&gt;$X$16,#REF!&lt;&gt;""),1,0)</f>
        <v>#REF!</v>
      </c>
      <c r="U24" s="607"/>
      <c r="V24" s="495"/>
      <c r="W24" s="495"/>
      <c r="X24" s="604"/>
      <c r="Y24" s="495"/>
      <c r="Z24" s="495"/>
      <c r="AA24" s="495"/>
      <c r="AB24" s="605"/>
      <c r="AC24" s="494"/>
      <c r="AD24" s="494"/>
      <c r="AE24" s="1141">
        <v>67.17</v>
      </c>
      <c r="AF24" s="543">
        <v>17</v>
      </c>
      <c r="AG24" s="544">
        <f t="shared" si="2"/>
        <v>0</v>
      </c>
      <c r="AH24" s="544">
        <f t="shared" si="3"/>
        <v>0</v>
      </c>
      <c r="AI24" s="607"/>
      <c r="AJ24" s="495"/>
      <c r="AK24" s="495"/>
      <c r="AL24" s="604"/>
      <c r="AM24" s="495"/>
      <c r="AN24" s="495"/>
      <c r="AO24" s="495"/>
      <c r="AP24" s="605"/>
      <c r="AQ24" s="494"/>
      <c r="AR24" s="494"/>
      <c r="AS24" s="1141">
        <v>7.89</v>
      </c>
      <c r="AT24" s="543">
        <v>17</v>
      </c>
      <c r="AU24" s="544">
        <f t="shared" si="4"/>
        <v>0</v>
      </c>
      <c r="AV24" s="544">
        <f t="shared" si="5"/>
        <v>0</v>
      </c>
      <c r="AW24" s="607"/>
      <c r="AX24" s="495"/>
      <c r="AY24" s="495"/>
      <c r="AZ24" s="604"/>
      <c r="BA24" s="495"/>
      <c r="BB24" s="495"/>
      <c r="BC24" s="495"/>
      <c r="BD24" s="605"/>
      <c r="BE24" s="494"/>
      <c r="BF24" s="494"/>
      <c r="BG24" s="1141"/>
      <c r="BH24" s="543">
        <v>17</v>
      </c>
      <c r="BI24" s="544">
        <f t="shared" si="6"/>
        <v>0</v>
      </c>
      <c r="BJ24" s="544">
        <f t="shared" si="7"/>
        <v>0</v>
      </c>
      <c r="BK24" s="607"/>
      <c r="BL24" s="495"/>
      <c r="BM24" s="495"/>
      <c r="BN24" s="604"/>
      <c r="BO24" s="495"/>
      <c r="BP24" s="495"/>
      <c r="BQ24" s="495"/>
      <c r="BR24" s="605"/>
      <c r="BS24" s="494"/>
      <c r="BT24" s="494"/>
      <c r="BU24" s="1141"/>
      <c r="BV24" s="543">
        <v>17</v>
      </c>
      <c r="BW24" s="544">
        <f t="shared" si="8"/>
        <v>0</v>
      </c>
      <c r="BX24" s="544">
        <f t="shared" si="9"/>
        <v>0</v>
      </c>
      <c r="BY24" s="607"/>
      <c r="BZ24" s="495"/>
      <c r="CA24" s="495"/>
      <c r="CB24" s="604"/>
      <c r="CC24" s="495"/>
      <c r="CD24" s="495"/>
      <c r="CE24" s="495"/>
      <c r="CF24" s="605"/>
      <c r="CG24" s="494"/>
      <c r="CH24" s="494"/>
      <c r="CI24" s="1141"/>
      <c r="CJ24" s="543">
        <v>17</v>
      </c>
      <c r="CK24" s="544">
        <f t="shared" si="10"/>
        <v>0</v>
      </c>
      <c r="CL24" s="544">
        <f t="shared" si="11"/>
        <v>0</v>
      </c>
      <c r="CM24" s="607"/>
      <c r="CN24" s="495"/>
      <c r="CO24" s="495"/>
      <c r="CP24" s="604"/>
      <c r="CQ24" s="495"/>
      <c r="CR24" s="495"/>
      <c r="CS24" s="495"/>
      <c r="CT24" s="605"/>
      <c r="CU24" s="494"/>
      <c r="CV24" s="494"/>
      <c r="CW24" s="1141"/>
      <c r="CX24" s="543">
        <v>17</v>
      </c>
      <c r="CY24" s="544">
        <f t="shared" si="12"/>
        <v>0</v>
      </c>
      <c r="CZ24" s="544">
        <f t="shared" si="13"/>
        <v>0</v>
      </c>
      <c r="DA24" s="607"/>
      <c r="DB24" s="495"/>
      <c r="DC24" s="495"/>
      <c r="DD24" s="604"/>
      <c r="DE24" s="495"/>
      <c r="DF24" s="495"/>
      <c r="DG24" s="495"/>
      <c r="DH24" s="605"/>
      <c r="DI24" s="494"/>
      <c r="DJ24" s="494"/>
      <c r="DK24" s="1141"/>
      <c r="DL24" s="543">
        <v>17</v>
      </c>
      <c r="DM24" s="544">
        <f t="shared" si="14"/>
        <v>0</v>
      </c>
      <c r="DN24" s="544">
        <f t="shared" si="15"/>
        <v>0</v>
      </c>
      <c r="DO24" s="607"/>
      <c r="DP24" s="495"/>
      <c r="DQ24" s="495"/>
      <c r="DR24" s="604"/>
      <c r="DS24" s="495"/>
      <c r="DT24" s="495"/>
      <c r="DU24" s="495"/>
      <c r="DV24" s="605"/>
      <c r="DW24" s="494"/>
      <c r="DX24" s="494"/>
      <c r="DY24" s="1141"/>
      <c r="DZ24" s="543">
        <v>17</v>
      </c>
      <c r="EA24" s="544">
        <f t="shared" si="16"/>
        <v>0</v>
      </c>
      <c r="EB24" s="544">
        <f t="shared" si="17"/>
        <v>0</v>
      </c>
      <c r="EC24" s="607"/>
      <c r="ED24" s="495"/>
      <c r="EE24" s="495"/>
      <c r="EF24" s="604"/>
      <c r="EG24" s="495"/>
      <c r="EH24" s="495"/>
      <c r="EI24" s="495"/>
      <c r="EJ24" s="605"/>
      <c r="EK24" s="494"/>
      <c r="EL24" s="494"/>
      <c r="EM24" s="1141"/>
      <c r="EN24" s="543">
        <v>17</v>
      </c>
      <c r="EO24" s="544">
        <f t="shared" si="18"/>
        <v>0</v>
      </c>
      <c r="EP24" s="544">
        <f t="shared" si="19"/>
        <v>0</v>
      </c>
      <c r="EQ24" s="607"/>
      <c r="ER24" s="495"/>
      <c r="ES24" s="495"/>
      <c r="ET24" s="604"/>
      <c r="EU24" s="495"/>
      <c r="EV24" s="495"/>
      <c r="EW24" s="495"/>
      <c r="EX24" s="605"/>
      <c r="EY24" s="494"/>
      <c r="EZ24" s="550"/>
      <c r="FA24" s="1141"/>
      <c r="FB24" s="543">
        <v>17</v>
      </c>
      <c r="FC24" s="544">
        <f t="shared" si="20"/>
        <v>0</v>
      </c>
      <c r="FD24" s="544">
        <f t="shared" si="21"/>
        <v>0</v>
      </c>
      <c r="FE24" s="607"/>
      <c r="FF24" s="495"/>
      <c r="FG24" s="495"/>
      <c r="FH24" s="604"/>
      <c r="FI24" s="495"/>
      <c r="FJ24" s="495"/>
      <c r="FK24" s="495"/>
      <c r="FL24" s="605"/>
      <c r="FM24" s="494"/>
      <c r="FO24" s="1141"/>
      <c r="FP24" s="543">
        <v>17</v>
      </c>
      <c r="FQ24" s="544">
        <f t="shared" si="22"/>
        <v>0</v>
      </c>
      <c r="FR24" s="544">
        <f t="shared" si="23"/>
        <v>0</v>
      </c>
      <c r="FS24" s="607"/>
      <c r="FT24" s="495"/>
      <c r="FU24" s="495"/>
      <c r="FV24" s="604"/>
      <c r="FW24" s="495"/>
      <c r="FX24" s="495"/>
      <c r="FY24" s="495"/>
      <c r="FZ24" s="605"/>
      <c r="GA24" s="494"/>
      <c r="GB24" s="550"/>
      <c r="GC24" s="1141"/>
      <c r="GD24" s="543">
        <v>17</v>
      </c>
      <c r="GE24" s="544">
        <f t="shared" si="24"/>
        <v>0</v>
      </c>
      <c r="GF24" s="544">
        <f t="shared" si="25"/>
        <v>0</v>
      </c>
      <c r="GG24" s="607"/>
      <c r="GH24" s="495"/>
      <c r="GI24" s="495"/>
      <c r="GJ24" s="604"/>
      <c r="GK24" s="495"/>
      <c r="GL24" s="495"/>
      <c r="GM24" s="495"/>
      <c r="GN24" s="605"/>
      <c r="GO24" s="494"/>
      <c r="GP24" s="551"/>
      <c r="GQ24" s="1141"/>
      <c r="GR24" s="543">
        <v>17</v>
      </c>
      <c r="GS24" s="544">
        <f t="shared" si="26"/>
        <v>0</v>
      </c>
      <c r="GT24" s="544">
        <f t="shared" si="27"/>
        <v>0</v>
      </c>
      <c r="GU24" s="607"/>
      <c r="GV24" s="495"/>
      <c r="GW24" s="495"/>
      <c r="GX24" s="604"/>
      <c r="GY24" s="495"/>
      <c r="GZ24" s="495"/>
      <c r="HA24" s="495"/>
      <c r="HB24" s="605"/>
      <c r="HC24" s="494"/>
      <c r="HD24" s="552"/>
      <c r="HE24" s="1141"/>
      <c r="HF24" s="543">
        <v>17</v>
      </c>
      <c r="HG24" s="544">
        <f t="shared" si="28"/>
        <v>0</v>
      </c>
      <c r="HH24" s="544">
        <f t="shared" si="29"/>
        <v>0</v>
      </c>
      <c r="HI24" s="607"/>
      <c r="HJ24" s="495"/>
      <c r="HK24" s="495"/>
      <c r="HL24" s="604"/>
      <c r="HM24" s="495"/>
      <c r="HN24" s="495"/>
      <c r="HO24" s="495"/>
      <c r="HP24" s="605"/>
      <c r="HQ24" s="494"/>
      <c r="HR24" s="552"/>
      <c r="HS24" s="1141"/>
      <c r="HT24" s="543">
        <v>17</v>
      </c>
      <c r="HU24" s="544">
        <f t="shared" si="30"/>
        <v>0</v>
      </c>
      <c r="HV24" s="544">
        <f t="shared" si="31"/>
        <v>0</v>
      </c>
      <c r="HW24" s="607"/>
      <c r="HX24" s="495"/>
      <c r="HY24" s="495"/>
      <c r="HZ24" s="604"/>
      <c r="IA24" s="495"/>
      <c r="IB24" s="495"/>
      <c r="IC24" s="495"/>
      <c r="ID24" s="605"/>
      <c r="IE24" s="494"/>
      <c r="IF24" s="577"/>
      <c r="IG24" s="1141"/>
      <c r="IH24" s="543">
        <v>17</v>
      </c>
      <c r="II24" s="544">
        <f t="shared" si="32"/>
        <v>0</v>
      </c>
      <c r="IJ24" s="544">
        <f t="shared" si="33"/>
        <v>0</v>
      </c>
      <c r="IK24" s="607"/>
      <c r="IL24" s="495"/>
      <c r="IM24" s="495"/>
      <c r="IN24" s="604"/>
      <c r="IO24" s="495"/>
      <c r="IP24" s="495"/>
      <c r="IQ24" s="495"/>
      <c r="IR24" s="605"/>
      <c r="IS24" s="494"/>
    </row>
    <row r="25" spans="1:253" s="497" customFormat="1">
      <c r="A25" s="494"/>
      <c r="B25" s="528"/>
      <c r="C25" s="1141">
        <v>6.56</v>
      </c>
      <c r="D25" s="543">
        <v>18</v>
      </c>
      <c r="E25" s="544">
        <f t="shared" si="0"/>
        <v>0</v>
      </c>
      <c r="F25" s="544">
        <f t="shared" si="1"/>
        <v>0</v>
      </c>
      <c r="G25" s="608" t="s">
        <v>282</v>
      </c>
      <c r="H25" s="609"/>
      <c r="I25" s="609"/>
      <c r="J25" s="610"/>
      <c r="K25" s="609"/>
      <c r="L25" s="609"/>
      <c r="M25" s="611"/>
      <c r="N25" s="605"/>
      <c r="O25" s="494"/>
      <c r="P25" s="494"/>
      <c r="Q25" s="1141">
        <v>10.220000000000001</v>
      </c>
      <c r="R25" s="543">
        <v>18</v>
      </c>
      <c r="S25" s="544" t="e">
        <f>IF(AND(#REF!&lt;$X$17,#REF!&lt;&gt;""),1,0)</f>
        <v>#REF!</v>
      </c>
      <c r="T25" s="544" t="e">
        <f>IF(AND(#REF!&gt;$X$16,#REF!&lt;&gt;""),1,0)</f>
        <v>#REF!</v>
      </c>
      <c r="U25" s="608" t="s">
        <v>282</v>
      </c>
      <c r="V25" s="609"/>
      <c r="W25" s="609"/>
      <c r="X25" s="610"/>
      <c r="Y25" s="609"/>
      <c r="Z25" s="609"/>
      <c r="AA25" s="611"/>
      <c r="AB25" s="605"/>
      <c r="AC25" s="494"/>
      <c r="AD25" s="494"/>
      <c r="AE25" s="1141">
        <v>67.069999999999993</v>
      </c>
      <c r="AF25" s="543">
        <v>18</v>
      </c>
      <c r="AG25" s="544">
        <f t="shared" si="2"/>
        <v>0</v>
      </c>
      <c r="AH25" s="544">
        <f t="shared" si="3"/>
        <v>0</v>
      </c>
      <c r="AI25" s="608" t="s">
        <v>282</v>
      </c>
      <c r="AJ25" s="609"/>
      <c r="AK25" s="609"/>
      <c r="AL25" s="610"/>
      <c r="AM25" s="609"/>
      <c r="AN25" s="609"/>
      <c r="AO25" s="611"/>
      <c r="AP25" s="605"/>
      <c r="AQ25" s="494"/>
      <c r="AR25" s="494"/>
      <c r="AS25" s="1141">
        <v>7.93</v>
      </c>
      <c r="AT25" s="543">
        <v>18</v>
      </c>
      <c r="AU25" s="544">
        <f t="shared" si="4"/>
        <v>0</v>
      </c>
      <c r="AV25" s="544">
        <f t="shared" si="5"/>
        <v>0</v>
      </c>
      <c r="AW25" s="608" t="s">
        <v>282</v>
      </c>
      <c r="AX25" s="609"/>
      <c r="AY25" s="609"/>
      <c r="AZ25" s="610"/>
      <c r="BA25" s="609"/>
      <c r="BB25" s="609"/>
      <c r="BC25" s="611"/>
      <c r="BD25" s="605"/>
      <c r="BE25" s="494"/>
      <c r="BF25" s="494"/>
      <c r="BG25" s="1141"/>
      <c r="BH25" s="543">
        <v>18</v>
      </c>
      <c r="BI25" s="544">
        <f t="shared" si="6"/>
        <v>0</v>
      </c>
      <c r="BJ25" s="544">
        <f t="shared" si="7"/>
        <v>0</v>
      </c>
      <c r="BK25" s="608" t="s">
        <v>282</v>
      </c>
      <c r="BL25" s="609"/>
      <c r="BM25" s="609"/>
      <c r="BN25" s="610"/>
      <c r="BO25" s="609"/>
      <c r="BP25" s="609"/>
      <c r="BQ25" s="611"/>
      <c r="BR25" s="605"/>
      <c r="BS25" s="494"/>
      <c r="BT25" s="494"/>
      <c r="BU25" s="1141"/>
      <c r="BV25" s="543">
        <v>18</v>
      </c>
      <c r="BW25" s="544">
        <f t="shared" si="8"/>
        <v>0</v>
      </c>
      <c r="BX25" s="544">
        <f t="shared" si="9"/>
        <v>0</v>
      </c>
      <c r="BY25" s="608" t="s">
        <v>282</v>
      </c>
      <c r="BZ25" s="609"/>
      <c r="CA25" s="609"/>
      <c r="CB25" s="610"/>
      <c r="CC25" s="609"/>
      <c r="CD25" s="609"/>
      <c r="CE25" s="611"/>
      <c r="CF25" s="605"/>
      <c r="CG25" s="494"/>
      <c r="CH25" s="494"/>
      <c r="CI25" s="1141"/>
      <c r="CJ25" s="543">
        <v>18</v>
      </c>
      <c r="CK25" s="544">
        <f t="shared" si="10"/>
        <v>0</v>
      </c>
      <c r="CL25" s="544">
        <f t="shared" si="11"/>
        <v>0</v>
      </c>
      <c r="CM25" s="608" t="s">
        <v>282</v>
      </c>
      <c r="CN25" s="609"/>
      <c r="CO25" s="609"/>
      <c r="CP25" s="610"/>
      <c r="CQ25" s="609"/>
      <c r="CR25" s="609"/>
      <c r="CS25" s="611"/>
      <c r="CT25" s="605"/>
      <c r="CU25" s="494"/>
      <c r="CV25" s="494"/>
      <c r="CW25" s="1141"/>
      <c r="CX25" s="543">
        <v>18</v>
      </c>
      <c r="CY25" s="544">
        <f t="shared" si="12"/>
        <v>0</v>
      </c>
      <c r="CZ25" s="544">
        <f t="shared" si="13"/>
        <v>0</v>
      </c>
      <c r="DA25" s="608" t="s">
        <v>282</v>
      </c>
      <c r="DB25" s="609"/>
      <c r="DC25" s="609"/>
      <c r="DD25" s="610"/>
      <c r="DE25" s="609"/>
      <c r="DF25" s="609"/>
      <c r="DG25" s="611"/>
      <c r="DH25" s="605"/>
      <c r="DI25" s="494"/>
      <c r="DJ25" s="494"/>
      <c r="DK25" s="1141"/>
      <c r="DL25" s="543">
        <v>18</v>
      </c>
      <c r="DM25" s="544">
        <f t="shared" si="14"/>
        <v>0</v>
      </c>
      <c r="DN25" s="544">
        <f t="shared" si="15"/>
        <v>0</v>
      </c>
      <c r="DO25" s="608" t="s">
        <v>282</v>
      </c>
      <c r="DP25" s="609"/>
      <c r="DQ25" s="609"/>
      <c r="DR25" s="610"/>
      <c r="DS25" s="609"/>
      <c r="DT25" s="609"/>
      <c r="DU25" s="611"/>
      <c r="DV25" s="605"/>
      <c r="DW25" s="494"/>
      <c r="DX25" s="494"/>
      <c r="DY25" s="1141"/>
      <c r="DZ25" s="543">
        <v>18</v>
      </c>
      <c r="EA25" s="544">
        <f t="shared" si="16"/>
        <v>0</v>
      </c>
      <c r="EB25" s="544">
        <f t="shared" si="17"/>
        <v>0</v>
      </c>
      <c r="EC25" s="608" t="s">
        <v>282</v>
      </c>
      <c r="ED25" s="609"/>
      <c r="EE25" s="609"/>
      <c r="EF25" s="610"/>
      <c r="EG25" s="609"/>
      <c r="EH25" s="609"/>
      <c r="EI25" s="611"/>
      <c r="EJ25" s="605"/>
      <c r="EK25" s="494"/>
      <c r="EL25" s="494"/>
      <c r="EM25" s="1141"/>
      <c r="EN25" s="543">
        <v>18</v>
      </c>
      <c r="EO25" s="544">
        <f t="shared" si="18"/>
        <v>0</v>
      </c>
      <c r="EP25" s="544">
        <f t="shared" si="19"/>
        <v>0</v>
      </c>
      <c r="EQ25" s="608" t="s">
        <v>282</v>
      </c>
      <c r="ER25" s="609"/>
      <c r="ES25" s="609"/>
      <c r="ET25" s="610"/>
      <c r="EU25" s="609"/>
      <c r="EV25" s="609"/>
      <c r="EW25" s="611"/>
      <c r="EX25" s="605"/>
      <c r="EY25" s="494"/>
      <c r="EZ25" s="550"/>
      <c r="FA25" s="1141"/>
      <c r="FB25" s="543">
        <v>18</v>
      </c>
      <c r="FC25" s="544">
        <f t="shared" si="20"/>
        <v>0</v>
      </c>
      <c r="FD25" s="544">
        <f t="shared" si="21"/>
        <v>0</v>
      </c>
      <c r="FE25" s="608" t="s">
        <v>282</v>
      </c>
      <c r="FF25" s="609"/>
      <c r="FG25" s="609"/>
      <c r="FH25" s="610"/>
      <c r="FI25" s="609"/>
      <c r="FJ25" s="609"/>
      <c r="FK25" s="611"/>
      <c r="FL25" s="605"/>
      <c r="FM25" s="494"/>
      <c r="FO25" s="1141"/>
      <c r="FP25" s="543">
        <v>18</v>
      </c>
      <c r="FQ25" s="544">
        <f t="shared" si="22"/>
        <v>0</v>
      </c>
      <c r="FR25" s="544">
        <f t="shared" si="23"/>
        <v>0</v>
      </c>
      <c r="FS25" s="608" t="s">
        <v>282</v>
      </c>
      <c r="FT25" s="609"/>
      <c r="FU25" s="609"/>
      <c r="FV25" s="610"/>
      <c r="FW25" s="609"/>
      <c r="FX25" s="609"/>
      <c r="FY25" s="611"/>
      <c r="FZ25" s="605"/>
      <c r="GA25" s="494"/>
      <c r="GB25" s="550"/>
      <c r="GC25" s="1141"/>
      <c r="GD25" s="543">
        <v>18</v>
      </c>
      <c r="GE25" s="544">
        <f t="shared" si="24"/>
        <v>0</v>
      </c>
      <c r="GF25" s="544">
        <f t="shared" si="25"/>
        <v>0</v>
      </c>
      <c r="GG25" s="608" t="s">
        <v>282</v>
      </c>
      <c r="GH25" s="609"/>
      <c r="GI25" s="609"/>
      <c r="GJ25" s="610"/>
      <c r="GK25" s="609"/>
      <c r="GL25" s="609"/>
      <c r="GM25" s="611"/>
      <c r="GN25" s="605"/>
      <c r="GO25" s="494"/>
      <c r="GP25" s="551"/>
      <c r="GQ25" s="1141"/>
      <c r="GR25" s="543">
        <v>18</v>
      </c>
      <c r="GS25" s="544">
        <f t="shared" si="26"/>
        <v>0</v>
      </c>
      <c r="GT25" s="544">
        <f t="shared" si="27"/>
        <v>0</v>
      </c>
      <c r="GU25" s="608" t="s">
        <v>282</v>
      </c>
      <c r="GV25" s="609"/>
      <c r="GW25" s="609"/>
      <c r="GX25" s="610"/>
      <c r="GY25" s="609"/>
      <c r="GZ25" s="609"/>
      <c r="HA25" s="611"/>
      <c r="HB25" s="605"/>
      <c r="HC25" s="494"/>
      <c r="HD25" s="552"/>
      <c r="HE25" s="1141"/>
      <c r="HF25" s="543">
        <v>18</v>
      </c>
      <c r="HG25" s="544">
        <f t="shared" si="28"/>
        <v>0</v>
      </c>
      <c r="HH25" s="544">
        <f t="shared" si="29"/>
        <v>0</v>
      </c>
      <c r="HI25" s="608" t="s">
        <v>282</v>
      </c>
      <c r="HJ25" s="609"/>
      <c r="HK25" s="609"/>
      <c r="HL25" s="610"/>
      <c r="HM25" s="609"/>
      <c r="HN25" s="609"/>
      <c r="HO25" s="611"/>
      <c r="HP25" s="605"/>
      <c r="HQ25" s="494"/>
      <c r="HR25" s="552"/>
      <c r="HS25" s="1141"/>
      <c r="HT25" s="543">
        <v>18</v>
      </c>
      <c r="HU25" s="544">
        <f t="shared" si="30"/>
        <v>0</v>
      </c>
      <c r="HV25" s="544">
        <f t="shared" si="31"/>
        <v>0</v>
      </c>
      <c r="HW25" s="608" t="s">
        <v>282</v>
      </c>
      <c r="HX25" s="609"/>
      <c r="HY25" s="609"/>
      <c r="HZ25" s="610"/>
      <c r="IA25" s="609"/>
      <c r="IB25" s="609"/>
      <c r="IC25" s="611"/>
      <c r="ID25" s="605"/>
      <c r="IE25" s="494"/>
      <c r="IG25" s="1141"/>
      <c r="IH25" s="543">
        <v>18</v>
      </c>
      <c r="II25" s="544">
        <f t="shared" si="32"/>
        <v>0</v>
      </c>
      <c r="IJ25" s="544">
        <f t="shared" si="33"/>
        <v>0</v>
      </c>
      <c r="IK25" s="608" t="s">
        <v>282</v>
      </c>
      <c r="IL25" s="609"/>
      <c r="IM25" s="609"/>
      <c r="IN25" s="610"/>
      <c r="IO25" s="609"/>
      <c r="IP25" s="609"/>
      <c r="IQ25" s="611"/>
      <c r="IR25" s="605"/>
      <c r="IS25" s="494"/>
    </row>
    <row r="26" spans="1:253" s="497" customFormat="1">
      <c r="A26" s="494"/>
      <c r="B26" s="528"/>
      <c r="C26" s="1141">
        <v>6.58</v>
      </c>
      <c r="D26" s="543">
        <v>19</v>
      </c>
      <c r="E26" s="544">
        <f t="shared" si="0"/>
        <v>0</v>
      </c>
      <c r="F26" s="544">
        <f t="shared" si="1"/>
        <v>0</v>
      </c>
      <c r="G26" s="612" t="s">
        <v>283</v>
      </c>
      <c r="H26" s="613"/>
      <c r="I26" s="613"/>
      <c r="J26" s="614"/>
      <c r="K26" s="613"/>
      <c r="L26" s="613"/>
      <c r="M26" s="615"/>
      <c r="N26" s="605"/>
      <c r="O26" s="494"/>
      <c r="P26" s="494"/>
      <c r="Q26" s="1141">
        <v>10.23</v>
      </c>
      <c r="R26" s="543">
        <v>19</v>
      </c>
      <c r="S26" s="544" t="e">
        <f>IF(AND(#REF!&lt;$X$17,#REF!&lt;&gt;""),1,0)</f>
        <v>#REF!</v>
      </c>
      <c r="T26" s="544" t="e">
        <f>IF(AND(#REF!&gt;$X$16,#REF!&lt;&gt;""),1,0)</f>
        <v>#REF!</v>
      </c>
      <c r="U26" s="612" t="s">
        <v>283</v>
      </c>
      <c r="V26" s="613"/>
      <c r="W26" s="613"/>
      <c r="X26" s="614"/>
      <c r="Y26" s="613"/>
      <c r="Z26" s="613"/>
      <c r="AA26" s="615"/>
      <c r="AB26" s="605"/>
      <c r="AC26" s="494"/>
      <c r="AD26" s="494"/>
      <c r="AE26" s="1141">
        <v>67.150000000000006</v>
      </c>
      <c r="AF26" s="543">
        <v>19</v>
      </c>
      <c r="AG26" s="544">
        <f t="shared" si="2"/>
        <v>0</v>
      </c>
      <c r="AH26" s="544">
        <f t="shared" si="3"/>
        <v>0</v>
      </c>
      <c r="AI26" s="612" t="s">
        <v>283</v>
      </c>
      <c r="AJ26" s="613"/>
      <c r="AK26" s="613"/>
      <c r="AL26" s="614"/>
      <c r="AM26" s="613"/>
      <c r="AN26" s="613"/>
      <c r="AO26" s="615"/>
      <c r="AP26" s="605"/>
      <c r="AQ26" s="494"/>
      <c r="AR26" s="494"/>
      <c r="AS26" s="1141">
        <v>8.0399999999999991</v>
      </c>
      <c r="AT26" s="543">
        <v>19</v>
      </c>
      <c r="AU26" s="544">
        <f t="shared" si="4"/>
        <v>0</v>
      </c>
      <c r="AV26" s="544">
        <f t="shared" si="5"/>
        <v>0</v>
      </c>
      <c r="AW26" s="612" t="s">
        <v>284</v>
      </c>
      <c r="AX26" s="613"/>
      <c r="AY26" s="613"/>
      <c r="AZ26" s="614"/>
      <c r="BA26" s="613"/>
      <c r="BB26" s="613"/>
      <c r="BC26" s="615"/>
      <c r="BD26" s="605"/>
      <c r="BE26" s="494"/>
      <c r="BF26" s="494"/>
      <c r="BG26" s="1141"/>
      <c r="BH26" s="543">
        <v>19</v>
      </c>
      <c r="BI26" s="544">
        <f t="shared" si="6"/>
        <v>0</v>
      </c>
      <c r="BJ26" s="544">
        <f t="shared" si="7"/>
        <v>0</v>
      </c>
      <c r="BK26" s="612" t="s">
        <v>284</v>
      </c>
      <c r="BL26" s="613"/>
      <c r="BM26" s="613"/>
      <c r="BN26" s="614"/>
      <c r="BO26" s="613"/>
      <c r="BP26" s="613"/>
      <c r="BQ26" s="615"/>
      <c r="BR26" s="605"/>
      <c r="BS26" s="494"/>
      <c r="BT26" s="494"/>
      <c r="BU26" s="1141"/>
      <c r="BV26" s="543">
        <v>19</v>
      </c>
      <c r="BW26" s="544">
        <f t="shared" si="8"/>
        <v>0</v>
      </c>
      <c r="BX26" s="544">
        <f t="shared" si="9"/>
        <v>0</v>
      </c>
      <c r="BY26" s="612" t="s">
        <v>284</v>
      </c>
      <c r="BZ26" s="613"/>
      <c r="CA26" s="613"/>
      <c r="CB26" s="614"/>
      <c r="CC26" s="613"/>
      <c r="CD26" s="613"/>
      <c r="CE26" s="615"/>
      <c r="CF26" s="605"/>
      <c r="CG26" s="494"/>
      <c r="CH26" s="494"/>
      <c r="CI26" s="1141"/>
      <c r="CJ26" s="543">
        <v>19</v>
      </c>
      <c r="CK26" s="544">
        <f t="shared" si="10"/>
        <v>0</v>
      </c>
      <c r="CL26" s="544">
        <f t="shared" si="11"/>
        <v>0</v>
      </c>
      <c r="CM26" s="612" t="s">
        <v>284</v>
      </c>
      <c r="CN26" s="613"/>
      <c r="CO26" s="613"/>
      <c r="CP26" s="614"/>
      <c r="CQ26" s="613"/>
      <c r="CR26" s="613"/>
      <c r="CS26" s="615"/>
      <c r="CT26" s="605"/>
      <c r="CU26" s="494"/>
      <c r="CV26" s="494"/>
      <c r="CW26" s="1141"/>
      <c r="CX26" s="543">
        <v>19</v>
      </c>
      <c r="CY26" s="544">
        <f t="shared" si="12"/>
        <v>0</v>
      </c>
      <c r="CZ26" s="544">
        <f t="shared" si="13"/>
        <v>0</v>
      </c>
      <c r="DA26" s="612" t="s">
        <v>284</v>
      </c>
      <c r="DB26" s="613"/>
      <c r="DC26" s="613"/>
      <c r="DD26" s="614"/>
      <c r="DE26" s="613"/>
      <c r="DF26" s="613"/>
      <c r="DG26" s="615"/>
      <c r="DH26" s="605"/>
      <c r="DI26" s="494"/>
      <c r="DJ26" s="494"/>
      <c r="DK26" s="1141"/>
      <c r="DL26" s="543">
        <v>19</v>
      </c>
      <c r="DM26" s="544">
        <f t="shared" si="14"/>
        <v>0</v>
      </c>
      <c r="DN26" s="544">
        <f t="shared" si="15"/>
        <v>0</v>
      </c>
      <c r="DO26" s="612" t="s">
        <v>284</v>
      </c>
      <c r="DP26" s="613"/>
      <c r="DQ26" s="613"/>
      <c r="DR26" s="614"/>
      <c r="DS26" s="613"/>
      <c r="DT26" s="613"/>
      <c r="DU26" s="615"/>
      <c r="DV26" s="605"/>
      <c r="DW26" s="494"/>
      <c r="DX26" s="494"/>
      <c r="DY26" s="1141"/>
      <c r="DZ26" s="543">
        <v>19</v>
      </c>
      <c r="EA26" s="544">
        <f t="shared" si="16"/>
        <v>0</v>
      </c>
      <c r="EB26" s="544">
        <f t="shared" si="17"/>
        <v>0</v>
      </c>
      <c r="EC26" s="612" t="s">
        <v>284</v>
      </c>
      <c r="ED26" s="613"/>
      <c r="EE26" s="613"/>
      <c r="EF26" s="614"/>
      <c r="EG26" s="613"/>
      <c r="EH26" s="613"/>
      <c r="EI26" s="615"/>
      <c r="EJ26" s="605"/>
      <c r="EK26" s="494"/>
      <c r="EL26" s="494"/>
      <c r="EM26" s="1141"/>
      <c r="EN26" s="543">
        <v>19</v>
      </c>
      <c r="EO26" s="544">
        <f t="shared" si="18"/>
        <v>0</v>
      </c>
      <c r="EP26" s="544">
        <f t="shared" si="19"/>
        <v>0</v>
      </c>
      <c r="EQ26" s="612" t="s">
        <v>284</v>
      </c>
      <c r="ER26" s="613"/>
      <c r="ES26" s="613"/>
      <c r="ET26" s="614"/>
      <c r="EU26" s="613"/>
      <c r="EV26" s="613"/>
      <c r="EW26" s="615"/>
      <c r="EX26" s="605"/>
      <c r="EY26" s="494"/>
      <c r="EZ26" s="550"/>
      <c r="FA26" s="1141"/>
      <c r="FB26" s="543">
        <v>19</v>
      </c>
      <c r="FC26" s="544">
        <f t="shared" si="20"/>
        <v>0</v>
      </c>
      <c r="FD26" s="544">
        <f t="shared" si="21"/>
        <v>0</v>
      </c>
      <c r="FE26" s="612" t="s">
        <v>284</v>
      </c>
      <c r="FF26" s="613"/>
      <c r="FG26" s="613"/>
      <c r="FH26" s="614"/>
      <c r="FI26" s="613"/>
      <c r="FJ26" s="613"/>
      <c r="FK26" s="615"/>
      <c r="FL26" s="605"/>
      <c r="FM26" s="494"/>
      <c r="FO26" s="1141"/>
      <c r="FP26" s="543">
        <v>19</v>
      </c>
      <c r="FQ26" s="544">
        <f t="shared" si="22"/>
        <v>0</v>
      </c>
      <c r="FR26" s="544">
        <f t="shared" si="23"/>
        <v>0</v>
      </c>
      <c r="FS26" s="612" t="s">
        <v>284</v>
      </c>
      <c r="FT26" s="613"/>
      <c r="FU26" s="613"/>
      <c r="FV26" s="614"/>
      <c r="FW26" s="613"/>
      <c r="FX26" s="613"/>
      <c r="FY26" s="615"/>
      <c r="FZ26" s="605"/>
      <c r="GA26" s="494"/>
      <c r="GB26" s="550"/>
      <c r="GC26" s="1141"/>
      <c r="GD26" s="543">
        <v>19</v>
      </c>
      <c r="GE26" s="544">
        <f t="shared" si="24"/>
        <v>0</v>
      </c>
      <c r="GF26" s="544">
        <f t="shared" si="25"/>
        <v>0</v>
      </c>
      <c r="GG26" s="612" t="s">
        <v>284</v>
      </c>
      <c r="GH26" s="613"/>
      <c r="GI26" s="613"/>
      <c r="GJ26" s="614"/>
      <c r="GK26" s="613"/>
      <c r="GL26" s="613"/>
      <c r="GM26" s="615"/>
      <c r="GN26" s="605"/>
      <c r="GO26" s="494"/>
      <c r="GP26" s="551"/>
      <c r="GQ26" s="1141"/>
      <c r="GR26" s="543">
        <v>19</v>
      </c>
      <c r="GS26" s="544">
        <f t="shared" si="26"/>
        <v>0</v>
      </c>
      <c r="GT26" s="544">
        <f t="shared" si="27"/>
        <v>0</v>
      </c>
      <c r="GU26" s="612" t="s">
        <v>284</v>
      </c>
      <c r="GV26" s="613"/>
      <c r="GW26" s="613"/>
      <c r="GX26" s="614"/>
      <c r="GY26" s="613"/>
      <c r="GZ26" s="613"/>
      <c r="HA26" s="615"/>
      <c r="HB26" s="605"/>
      <c r="HC26" s="494"/>
      <c r="HD26" s="552"/>
      <c r="HE26" s="1141"/>
      <c r="HF26" s="543">
        <v>19</v>
      </c>
      <c r="HG26" s="544">
        <f t="shared" si="28"/>
        <v>0</v>
      </c>
      <c r="HH26" s="544">
        <f t="shared" si="29"/>
        <v>0</v>
      </c>
      <c r="HI26" s="612" t="s">
        <v>284</v>
      </c>
      <c r="HJ26" s="613"/>
      <c r="HK26" s="613"/>
      <c r="HL26" s="614"/>
      <c r="HM26" s="613"/>
      <c r="HN26" s="613"/>
      <c r="HO26" s="615"/>
      <c r="HP26" s="605"/>
      <c r="HQ26" s="494"/>
      <c r="HR26" s="552"/>
      <c r="HS26" s="1141"/>
      <c r="HT26" s="543">
        <v>19</v>
      </c>
      <c r="HU26" s="544">
        <f t="shared" si="30"/>
        <v>0</v>
      </c>
      <c r="HV26" s="544">
        <f t="shared" si="31"/>
        <v>0</v>
      </c>
      <c r="HW26" s="612" t="s">
        <v>284</v>
      </c>
      <c r="HX26" s="613"/>
      <c r="HY26" s="613"/>
      <c r="HZ26" s="614"/>
      <c r="IA26" s="613"/>
      <c r="IB26" s="613"/>
      <c r="IC26" s="615"/>
      <c r="ID26" s="605"/>
      <c r="IE26" s="494"/>
      <c r="IF26" s="553"/>
      <c r="IG26" s="1141"/>
      <c r="IH26" s="543">
        <v>19</v>
      </c>
      <c r="II26" s="544">
        <f t="shared" si="32"/>
        <v>0</v>
      </c>
      <c r="IJ26" s="544">
        <f t="shared" si="33"/>
        <v>0</v>
      </c>
      <c r="IK26" s="612" t="s">
        <v>284</v>
      </c>
      <c r="IL26" s="613"/>
      <c r="IM26" s="613"/>
      <c r="IN26" s="614"/>
      <c r="IO26" s="613"/>
      <c r="IP26" s="613"/>
      <c r="IQ26" s="615"/>
      <c r="IR26" s="605"/>
      <c r="IS26" s="494"/>
    </row>
    <row r="27" spans="1:253" s="497" customFormat="1">
      <c r="A27" s="494"/>
      <c r="B27" s="528"/>
      <c r="C27" s="1141">
        <v>6.54</v>
      </c>
      <c r="D27" s="543">
        <v>20</v>
      </c>
      <c r="E27" s="544">
        <f t="shared" si="0"/>
        <v>0</v>
      </c>
      <c r="F27" s="544">
        <f t="shared" si="1"/>
        <v>0</v>
      </c>
      <c r="G27" s="612"/>
      <c r="H27" s="613"/>
      <c r="I27" s="613"/>
      <c r="J27" s="614"/>
      <c r="K27" s="613"/>
      <c r="L27" s="613"/>
      <c r="M27" s="615"/>
      <c r="N27" s="605"/>
      <c r="O27" s="494"/>
      <c r="P27" s="494"/>
      <c r="Q27" s="1141">
        <v>10.210000000000001</v>
      </c>
      <c r="R27" s="543">
        <v>20</v>
      </c>
      <c r="S27" s="544" t="e">
        <f>IF(AND(#REF!&lt;$X$17,#REF!&lt;&gt;""),1,0)</f>
        <v>#REF!</v>
      </c>
      <c r="T27" s="544" t="e">
        <f>IF(AND(#REF!&gt;$X$16,#REF!&lt;&gt;""),1,0)</f>
        <v>#REF!</v>
      </c>
      <c r="U27" s="612"/>
      <c r="V27" s="613"/>
      <c r="W27" s="613"/>
      <c r="X27" s="614"/>
      <c r="Y27" s="613"/>
      <c r="Z27" s="613"/>
      <c r="AA27" s="615"/>
      <c r="AB27" s="605"/>
      <c r="AC27" s="494"/>
      <c r="AD27" s="494"/>
      <c r="AE27" s="1141">
        <v>66.790000000000006</v>
      </c>
      <c r="AF27" s="543">
        <v>20</v>
      </c>
      <c r="AG27" s="544">
        <f t="shared" si="2"/>
        <v>0</v>
      </c>
      <c r="AH27" s="544">
        <f t="shared" si="3"/>
        <v>0</v>
      </c>
      <c r="AI27" s="612"/>
      <c r="AJ27" s="613"/>
      <c r="AK27" s="613"/>
      <c r="AL27" s="614"/>
      <c r="AM27" s="613"/>
      <c r="AN27" s="613"/>
      <c r="AO27" s="615"/>
      <c r="AP27" s="605"/>
      <c r="AQ27" s="494"/>
      <c r="AR27" s="494"/>
      <c r="AS27" s="1141">
        <v>7.72</v>
      </c>
      <c r="AT27" s="543">
        <v>20</v>
      </c>
      <c r="AU27" s="544">
        <f t="shared" si="4"/>
        <v>0</v>
      </c>
      <c r="AV27" s="544">
        <f t="shared" si="5"/>
        <v>0</v>
      </c>
      <c r="AW27" s="612"/>
      <c r="AX27" s="613"/>
      <c r="AY27" s="613"/>
      <c r="AZ27" s="614"/>
      <c r="BA27" s="613"/>
      <c r="BB27" s="613"/>
      <c r="BC27" s="615"/>
      <c r="BD27" s="605"/>
      <c r="BE27" s="494"/>
      <c r="BF27" s="494"/>
      <c r="BG27" s="1141"/>
      <c r="BH27" s="543">
        <v>20</v>
      </c>
      <c r="BI27" s="544">
        <f t="shared" si="6"/>
        <v>0</v>
      </c>
      <c r="BJ27" s="544">
        <f t="shared" si="7"/>
        <v>0</v>
      </c>
      <c r="BK27" s="612"/>
      <c r="BL27" s="613"/>
      <c r="BM27" s="613"/>
      <c r="BN27" s="614"/>
      <c r="BO27" s="613"/>
      <c r="BP27" s="613"/>
      <c r="BQ27" s="615"/>
      <c r="BR27" s="605"/>
      <c r="BS27" s="494"/>
      <c r="BT27" s="494"/>
      <c r="BU27" s="1141"/>
      <c r="BV27" s="543">
        <v>20</v>
      </c>
      <c r="BW27" s="544">
        <f t="shared" si="8"/>
        <v>0</v>
      </c>
      <c r="BX27" s="544">
        <f t="shared" si="9"/>
        <v>0</v>
      </c>
      <c r="BY27" s="612"/>
      <c r="BZ27" s="613"/>
      <c r="CA27" s="613"/>
      <c r="CB27" s="614"/>
      <c r="CC27" s="613"/>
      <c r="CD27" s="613"/>
      <c r="CE27" s="615"/>
      <c r="CF27" s="605"/>
      <c r="CG27" s="494"/>
      <c r="CH27" s="494"/>
      <c r="CI27" s="1141"/>
      <c r="CJ27" s="543">
        <v>20</v>
      </c>
      <c r="CK27" s="544">
        <f t="shared" si="10"/>
        <v>0</v>
      </c>
      <c r="CL27" s="544">
        <f t="shared" si="11"/>
        <v>0</v>
      </c>
      <c r="CM27" s="612"/>
      <c r="CN27" s="613"/>
      <c r="CO27" s="613"/>
      <c r="CP27" s="614"/>
      <c r="CQ27" s="613"/>
      <c r="CR27" s="613"/>
      <c r="CS27" s="615"/>
      <c r="CT27" s="605"/>
      <c r="CU27" s="494"/>
      <c r="CV27" s="494"/>
      <c r="CW27" s="1141"/>
      <c r="CX27" s="543">
        <v>20</v>
      </c>
      <c r="CY27" s="544">
        <f t="shared" si="12"/>
        <v>0</v>
      </c>
      <c r="CZ27" s="544">
        <f t="shared" si="13"/>
        <v>0</v>
      </c>
      <c r="DA27" s="612"/>
      <c r="DB27" s="613"/>
      <c r="DC27" s="613"/>
      <c r="DD27" s="614"/>
      <c r="DE27" s="613"/>
      <c r="DF27" s="613"/>
      <c r="DG27" s="615"/>
      <c r="DH27" s="605"/>
      <c r="DI27" s="494"/>
      <c r="DJ27" s="494"/>
      <c r="DK27" s="1141"/>
      <c r="DL27" s="543">
        <v>20</v>
      </c>
      <c r="DM27" s="544">
        <f t="shared" si="14"/>
        <v>0</v>
      </c>
      <c r="DN27" s="544">
        <f t="shared" si="15"/>
        <v>0</v>
      </c>
      <c r="DO27" s="612"/>
      <c r="DP27" s="613"/>
      <c r="DQ27" s="613"/>
      <c r="DR27" s="614"/>
      <c r="DS27" s="613"/>
      <c r="DT27" s="613"/>
      <c r="DU27" s="615"/>
      <c r="DV27" s="605"/>
      <c r="DW27" s="494"/>
      <c r="DX27" s="494"/>
      <c r="DY27" s="1141"/>
      <c r="DZ27" s="543">
        <v>20</v>
      </c>
      <c r="EA27" s="544">
        <f t="shared" si="16"/>
        <v>0</v>
      </c>
      <c r="EB27" s="544">
        <f t="shared" si="17"/>
        <v>0</v>
      </c>
      <c r="EC27" s="612"/>
      <c r="ED27" s="613"/>
      <c r="EE27" s="613"/>
      <c r="EF27" s="614"/>
      <c r="EG27" s="613"/>
      <c r="EH27" s="613"/>
      <c r="EI27" s="615"/>
      <c r="EJ27" s="605"/>
      <c r="EK27" s="494"/>
      <c r="EL27" s="494"/>
      <c r="EM27" s="1141"/>
      <c r="EN27" s="543">
        <v>20</v>
      </c>
      <c r="EO27" s="544">
        <f t="shared" si="18"/>
        <v>0</v>
      </c>
      <c r="EP27" s="544">
        <f t="shared" si="19"/>
        <v>0</v>
      </c>
      <c r="EQ27" s="612"/>
      <c r="ER27" s="613"/>
      <c r="ES27" s="613"/>
      <c r="ET27" s="614"/>
      <c r="EU27" s="613"/>
      <c r="EV27" s="613"/>
      <c r="EW27" s="615"/>
      <c r="EX27" s="605"/>
      <c r="EY27" s="494"/>
      <c r="EZ27" s="550"/>
      <c r="FA27" s="1141"/>
      <c r="FB27" s="543">
        <v>20</v>
      </c>
      <c r="FC27" s="544">
        <f t="shared" si="20"/>
        <v>0</v>
      </c>
      <c r="FD27" s="544">
        <f t="shared" si="21"/>
        <v>0</v>
      </c>
      <c r="FE27" s="612"/>
      <c r="FF27" s="613"/>
      <c r="FG27" s="613"/>
      <c r="FH27" s="614"/>
      <c r="FI27" s="613"/>
      <c r="FJ27" s="613"/>
      <c r="FK27" s="615"/>
      <c r="FL27" s="605"/>
      <c r="FM27" s="494"/>
      <c r="FO27" s="1141"/>
      <c r="FP27" s="543">
        <v>20</v>
      </c>
      <c r="FQ27" s="544">
        <f t="shared" si="22"/>
        <v>0</v>
      </c>
      <c r="FR27" s="544">
        <f t="shared" si="23"/>
        <v>0</v>
      </c>
      <c r="FS27" s="612"/>
      <c r="FT27" s="613"/>
      <c r="FU27" s="613"/>
      <c r="FV27" s="614"/>
      <c r="FW27" s="613"/>
      <c r="FX27" s="613"/>
      <c r="FY27" s="615"/>
      <c r="FZ27" s="605"/>
      <c r="GA27" s="494"/>
      <c r="GB27" s="550"/>
      <c r="GC27" s="1141"/>
      <c r="GD27" s="543">
        <v>20</v>
      </c>
      <c r="GE27" s="544">
        <f t="shared" si="24"/>
        <v>0</v>
      </c>
      <c r="GF27" s="544">
        <f t="shared" si="25"/>
        <v>0</v>
      </c>
      <c r="GG27" s="612"/>
      <c r="GH27" s="613"/>
      <c r="GI27" s="613"/>
      <c r="GJ27" s="614"/>
      <c r="GK27" s="613"/>
      <c r="GL27" s="613"/>
      <c r="GM27" s="615"/>
      <c r="GN27" s="605"/>
      <c r="GO27" s="494"/>
      <c r="GP27" s="551"/>
      <c r="GQ27" s="1141"/>
      <c r="GR27" s="543">
        <v>20</v>
      </c>
      <c r="GS27" s="544">
        <f t="shared" si="26"/>
        <v>0</v>
      </c>
      <c r="GT27" s="544">
        <f t="shared" si="27"/>
        <v>0</v>
      </c>
      <c r="GU27" s="612"/>
      <c r="GV27" s="613"/>
      <c r="GW27" s="613"/>
      <c r="GX27" s="614"/>
      <c r="GY27" s="613"/>
      <c r="GZ27" s="613"/>
      <c r="HA27" s="615"/>
      <c r="HB27" s="605"/>
      <c r="HC27" s="494"/>
      <c r="HD27" s="552"/>
      <c r="HE27" s="1141"/>
      <c r="HF27" s="543">
        <v>20</v>
      </c>
      <c r="HG27" s="544">
        <f t="shared" si="28"/>
        <v>0</v>
      </c>
      <c r="HH27" s="544">
        <f t="shared" si="29"/>
        <v>0</v>
      </c>
      <c r="HI27" s="612"/>
      <c r="HJ27" s="613"/>
      <c r="HK27" s="613"/>
      <c r="HL27" s="614"/>
      <c r="HM27" s="613"/>
      <c r="HN27" s="613"/>
      <c r="HO27" s="615"/>
      <c r="HP27" s="605"/>
      <c r="HQ27" s="494"/>
      <c r="HR27" s="552"/>
      <c r="HS27" s="1141"/>
      <c r="HT27" s="543">
        <v>20</v>
      </c>
      <c r="HU27" s="544">
        <f t="shared" si="30"/>
        <v>0</v>
      </c>
      <c r="HV27" s="544">
        <f t="shared" si="31"/>
        <v>0</v>
      </c>
      <c r="HW27" s="612"/>
      <c r="HX27" s="613"/>
      <c r="HY27" s="613"/>
      <c r="HZ27" s="614"/>
      <c r="IA27" s="613"/>
      <c r="IB27" s="613"/>
      <c r="IC27" s="615"/>
      <c r="ID27" s="605"/>
      <c r="IE27" s="494"/>
      <c r="IF27" s="553"/>
      <c r="IG27" s="1141"/>
      <c r="IH27" s="543">
        <v>20</v>
      </c>
      <c r="II27" s="544">
        <f t="shared" si="32"/>
        <v>0</v>
      </c>
      <c r="IJ27" s="544">
        <f t="shared" si="33"/>
        <v>0</v>
      </c>
      <c r="IK27" s="612"/>
      <c r="IL27" s="613"/>
      <c r="IM27" s="613"/>
      <c r="IN27" s="614"/>
      <c r="IO27" s="613"/>
      <c r="IP27" s="613"/>
      <c r="IQ27" s="615"/>
      <c r="IR27" s="605"/>
      <c r="IS27" s="494"/>
    </row>
    <row r="28" spans="1:253" s="497" customFormat="1">
      <c r="A28" s="494"/>
      <c r="B28" s="528"/>
      <c r="C28" s="1141">
        <v>6.6</v>
      </c>
      <c r="D28" s="543">
        <v>21</v>
      </c>
      <c r="E28" s="544">
        <f t="shared" si="0"/>
        <v>0</v>
      </c>
      <c r="F28" s="544">
        <f t="shared" si="1"/>
        <v>0</v>
      </c>
      <c r="G28" s="608"/>
      <c r="H28" s="616" t="s">
        <v>285</v>
      </c>
      <c r="I28" s="617">
        <v>0.9</v>
      </c>
      <c r="J28" s="613"/>
      <c r="K28" s="613"/>
      <c r="L28" s="618" t="s">
        <v>286</v>
      </c>
      <c r="M28" s="619">
        <f>MIN(L18:L19)-(I29*(((1/(9*J11))+(MIN(L18:L19))^2)/(2*J11-2))^0.5)</f>
        <v>1.9597564649011825</v>
      </c>
      <c r="N28" s="605"/>
      <c r="O28" s="494"/>
      <c r="P28" s="494"/>
      <c r="Q28" s="1141">
        <v>10.119999999999999</v>
      </c>
      <c r="R28" s="543">
        <v>21</v>
      </c>
      <c r="S28" s="544" t="e">
        <f>IF(AND(#REF!&lt;$X$17,#REF!&lt;&gt;""),1,0)</f>
        <v>#REF!</v>
      </c>
      <c r="T28" s="544" t="e">
        <f>IF(AND(#REF!&gt;$X$16,#REF!&lt;&gt;""),1,0)</f>
        <v>#REF!</v>
      </c>
      <c r="U28" s="608"/>
      <c r="V28" s="616" t="s">
        <v>285</v>
      </c>
      <c r="W28" s="617">
        <v>0.95</v>
      </c>
      <c r="X28" s="613"/>
      <c r="Y28" s="613"/>
      <c r="Z28" s="618" t="s">
        <v>286</v>
      </c>
      <c r="AA28" s="619">
        <f>MIN(Z18:Z19)-(W29*(((1/(9*X11))+(MIN(Z18:Z19))^2)/(2*X11-2))^0.5)</f>
        <v>2.5563401244726238</v>
      </c>
      <c r="AB28" s="605"/>
      <c r="AC28" s="494"/>
      <c r="AD28" s="494"/>
      <c r="AE28" s="1141">
        <v>66.69</v>
      </c>
      <c r="AF28" s="543">
        <v>21</v>
      </c>
      <c r="AG28" s="544">
        <f t="shared" si="2"/>
        <v>0</v>
      </c>
      <c r="AH28" s="544">
        <f t="shared" si="3"/>
        <v>0</v>
      </c>
      <c r="AI28" s="608"/>
      <c r="AJ28" s="616" t="s">
        <v>285</v>
      </c>
      <c r="AK28" s="617">
        <v>0.95</v>
      </c>
      <c r="AL28" s="613"/>
      <c r="AM28" s="613"/>
      <c r="AN28" s="618" t="s">
        <v>286</v>
      </c>
      <c r="AO28" s="619">
        <f>MIN(AN18:AN19)-(AK29*(((1/(9*AL11))+(MIN(AN18:AN19))^2)/(2*AL11-2))^0.5)</f>
        <v>1.02894043029754</v>
      </c>
      <c r="AP28" s="605"/>
      <c r="AQ28" s="494"/>
      <c r="AR28" s="494"/>
      <c r="AS28" s="1141">
        <v>7.93</v>
      </c>
      <c r="AT28" s="543">
        <v>21</v>
      </c>
      <c r="AU28" s="544">
        <f t="shared" si="4"/>
        <v>0</v>
      </c>
      <c r="AV28" s="544">
        <f t="shared" si="5"/>
        <v>0</v>
      </c>
      <c r="AW28" s="608"/>
      <c r="AX28" s="616" t="s">
        <v>285</v>
      </c>
      <c r="AY28" s="617">
        <v>0.9</v>
      </c>
      <c r="AZ28" s="613"/>
      <c r="BA28" s="613"/>
      <c r="BB28" s="618" t="s">
        <v>286</v>
      </c>
      <c r="BC28" s="619">
        <f>MIN(BB18:BB19)-(AY29*(((1/(9*AZ11))+(MIN(BB18:BB19))^2)/(2*AZ11-2))^0.5)</f>
        <v>0.7118251462528723</v>
      </c>
      <c r="BD28" s="605"/>
      <c r="BE28" s="494"/>
      <c r="BF28" s="494"/>
      <c r="BG28" s="1141"/>
      <c r="BH28" s="543">
        <v>21</v>
      </c>
      <c r="BI28" s="544">
        <f t="shared" si="6"/>
        <v>0</v>
      </c>
      <c r="BJ28" s="544">
        <f t="shared" si="7"/>
        <v>0</v>
      </c>
      <c r="BK28" s="608"/>
      <c r="BL28" s="616" t="s">
        <v>285</v>
      </c>
      <c r="BM28" s="617">
        <v>0.9</v>
      </c>
      <c r="BN28" s="613"/>
      <c r="BO28" s="613"/>
      <c r="BP28" s="618" t="s">
        <v>286</v>
      </c>
      <c r="BQ28" s="619" t="e">
        <f>MIN(BP18:BP19)-(BM29*(((1/(9*BN11))+(MIN(BP18:BP19))^2)/(2*BN11-2))^0.5)</f>
        <v>#DIV/0!</v>
      </c>
      <c r="BR28" s="605"/>
      <c r="BS28" s="494"/>
      <c r="BT28" s="494"/>
      <c r="BU28" s="1141"/>
      <c r="BV28" s="543">
        <v>21</v>
      </c>
      <c r="BW28" s="544">
        <f t="shared" si="8"/>
        <v>0</v>
      </c>
      <c r="BX28" s="544">
        <f t="shared" si="9"/>
        <v>0</v>
      </c>
      <c r="BY28" s="608"/>
      <c r="BZ28" s="616" t="s">
        <v>285</v>
      </c>
      <c r="CA28" s="617">
        <v>0.95</v>
      </c>
      <c r="CB28" s="613"/>
      <c r="CC28" s="613"/>
      <c r="CD28" s="618" t="s">
        <v>286</v>
      </c>
      <c r="CE28" s="619" t="e">
        <f>MIN(CD18:CD19)-(CA29*(((1/(9*CB11))+(MIN(CD18:CD19))^2)/(2*CB11-2))^0.5)</f>
        <v>#DIV/0!</v>
      </c>
      <c r="CF28" s="605"/>
      <c r="CG28" s="494"/>
      <c r="CH28" s="494"/>
      <c r="CI28" s="1141"/>
      <c r="CJ28" s="543">
        <v>21</v>
      </c>
      <c r="CK28" s="544">
        <f t="shared" si="10"/>
        <v>0</v>
      </c>
      <c r="CL28" s="544">
        <f t="shared" si="11"/>
        <v>0</v>
      </c>
      <c r="CM28" s="608"/>
      <c r="CN28" s="616" t="s">
        <v>285</v>
      </c>
      <c r="CO28" s="617">
        <v>0.95</v>
      </c>
      <c r="CP28" s="613"/>
      <c r="CQ28" s="613"/>
      <c r="CR28" s="618" t="s">
        <v>286</v>
      </c>
      <c r="CS28" s="619" t="e">
        <f>MIN(CR18:CR19)-(CO29*(((1/(9*CP11))+(MIN(CR18:CR19))^2)/(2*CP11-2))^0.5)</f>
        <v>#DIV/0!</v>
      </c>
      <c r="CT28" s="605"/>
      <c r="CU28" s="494"/>
      <c r="CV28" s="494"/>
      <c r="CW28" s="1141"/>
      <c r="CX28" s="543">
        <v>21</v>
      </c>
      <c r="CY28" s="544">
        <f t="shared" si="12"/>
        <v>0</v>
      </c>
      <c r="CZ28" s="544">
        <f t="shared" si="13"/>
        <v>0</v>
      </c>
      <c r="DA28" s="608"/>
      <c r="DB28" s="616" t="s">
        <v>285</v>
      </c>
      <c r="DC28" s="617">
        <v>0.95</v>
      </c>
      <c r="DD28" s="613"/>
      <c r="DE28" s="613"/>
      <c r="DF28" s="618" t="s">
        <v>286</v>
      </c>
      <c r="DG28" s="619" t="e">
        <f>MIN(DF18:DF19)-(DC29*(((1/(9*DD11))+(MIN(DF18:DF19))^2)/(2*DD11-2))^0.5)</f>
        <v>#DIV/0!</v>
      </c>
      <c r="DH28" s="605"/>
      <c r="DI28" s="494"/>
      <c r="DJ28" s="494"/>
      <c r="DK28" s="1141"/>
      <c r="DL28" s="543">
        <v>21</v>
      </c>
      <c r="DM28" s="544">
        <f t="shared" si="14"/>
        <v>0</v>
      </c>
      <c r="DN28" s="544">
        <f t="shared" si="15"/>
        <v>0</v>
      </c>
      <c r="DO28" s="608"/>
      <c r="DP28" s="616" t="s">
        <v>285</v>
      </c>
      <c r="DQ28" s="617">
        <v>0.95</v>
      </c>
      <c r="DR28" s="613"/>
      <c r="DS28" s="613"/>
      <c r="DT28" s="618" t="s">
        <v>286</v>
      </c>
      <c r="DU28" s="619" t="e">
        <f>MIN(DT18:DT19)-(DQ29*(((1/(9*DR11))+(MIN(DT18:DT19))^2)/(2*DR11-2))^0.5)</f>
        <v>#DIV/0!</v>
      </c>
      <c r="DV28" s="605"/>
      <c r="DW28" s="494"/>
      <c r="DX28" s="494"/>
      <c r="DY28" s="1141"/>
      <c r="DZ28" s="543">
        <v>21</v>
      </c>
      <c r="EA28" s="544">
        <f t="shared" si="16"/>
        <v>0</v>
      </c>
      <c r="EB28" s="544">
        <f t="shared" si="17"/>
        <v>0</v>
      </c>
      <c r="EC28" s="608"/>
      <c r="ED28" s="616" t="s">
        <v>285</v>
      </c>
      <c r="EE28" s="617">
        <v>0.95</v>
      </c>
      <c r="EF28" s="613"/>
      <c r="EG28" s="613"/>
      <c r="EH28" s="618" t="s">
        <v>286</v>
      </c>
      <c r="EI28" s="619" t="e">
        <f>MIN(EH18:EH19)-(EE29*(((1/(9*EF11))+(MIN(EH18:EH19))^2)/(2*EF11-2))^0.5)</f>
        <v>#DIV/0!</v>
      </c>
      <c r="EJ28" s="605"/>
      <c r="EK28" s="494"/>
      <c r="EL28" s="494"/>
      <c r="EM28" s="1141"/>
      <c r="EN28" s="543">
        <v>21</v>
      </c>
      <c r="EO28" s="544">
        <f t="shared" si="18"/>
        <v>0</v>
      </c>
      <c r="EP28" s="544">
        <f t="shared" si="19"/>
        <v>0</v>
      </c>
      <c r="EQ28" s="608"/>
      <c r="ER28" s="616" t="s">
        <v>285</v>
      </c>
      <c r="ES28" s="617">
        <v>0.95</v>
      </c>
      <c r="ET28" s="613"/>
      <c r="EU28" s="613"/>
      <c r="EV28" s="618" t="s">
        <v>286</v>
      </c>
      <c r="EW28" s="619" t="e">
        <f>MIN(EV18:EV19)-(ES29*(((1/(9*ET11))+(MIN(EV18:EV19))^2)/(2*ET11-2))^0.5)</f>
        <v>#DIV/0!</v>
      </c>
      <c r="EX28" s="605"/>
      <c r="EY28" s="494"/>
      <c r="EZ28" s="550"/>
      <c r="FA28" s="1141"/>
      <c r="FB28" s="543">
        <v>21</v>
      </c>
      <c r="FC28" s="544">
        <f t="shared" si="20"/>
        <v>0</v>
      </c>
      <c r="FD28" s="544">
        <f t="shared" si="21"/>
        <v>0</v>
      </c>
      <c r="FE28" s="608"/>
      <c r="FF28" s="616" t="s">
        <v>285</v>
      </c>
      <c r="FG28" s="617">
        <v>0.95</v>
      </c>
      <c r="FH28" s="613"/>
      <c r="FI28" s="613"/>
      <c r="FJ28" s="618" t="s">
        <v>286</v>
      </c>
      <c r="FK28" s="619" t="e">
        <f>MIN(FJ18:FJ19)-(FG29*(((1/(9*FH11))+(MIN(FJ18:FJ19))^2)/(2*FH11-2))^0.5)</f>
        <v>#DIV/0!</v>
      </c>
      <c r="FL28" s="605"/>
      <c r="FM28" s="494"/>
      <c r="FO28" s="1141"/>
      <c r="FP28" s="543">
        <v>21</v>
      </c>
      <c r="FQ28" s="544">
        <f t="shared" si="22"/>
        <v>0</v>
      </c>
      <c r="FR28" s="544">
        <f t="shared" si="23"/>
        <v>0</v>
      </c>
      <c r="FS28" s="608"/>
      <c r="FT28" s="616" t="s">
        <v>285</v>
      </c>
      <c r="FU28" s="617">
        <v>0.95</v>
      </c>
      <c r="FV28" s="613"/>
      <c r="FW28" s="613"/>
      <c r="FX28" s="618" t="s">
        <v>286</v>
      </c>
      <c r="FY28" s="619" t="e">
        <f>MIN(FX18:FX19)-(FU29*(((1/(9*FV11))+(MIN(FX18:FX19))^2)/(2*FV11-2))^0.5)</f>
        <v>#DIV/0!</v>
      </c>
      <c r="FZ28" s="605"/>
      <c r="GA28" s="494"/>
      <c r="GB28" s="550"/>
      <c r="GC28" s="1141"/>
      <c r="GD28" s="543">
        <v>21</v>
      </c>
      <c r="GE28" s="544">
        <f t="shared" si="24"/>
        <v>0</v>
      </c>
      <c r="GF28" s="544">
        <f t="shared" si="25"/>
        <v>0</v>
      </c>
      <c r="GG28" s="608"/>
      <c r="GH28" s="616" t="s">
        <v>285</v>
      </c>
      <c r="GI28" s="617">
        <v>0.95</v>
      </c>
      <c r="GJ28" s="613"/>
      <c r="GK28" s="613"/>
      <c r="GL28" s="618" t="s">
        <v>286</v>
      </c>
      <c r="GM28" s="619" t="e">
        <f>MIN(GL18:GL19)-(GI29*(((1/(9*GJ11))+(MIN(GL18:GL19))^2)/(2*GJ11-2))^0.5)</f>
        <v>#DIV/0!</v>
      </c>
      <c r="GN28" s="605"/>
      <c r="GO28" s="494"/>
      <c r="GP28" s="551"/>
      <c r="GQ28" s="1141"/>
      <c r="GR28" s="543">
        <v>21</v>
      </c>
      <c r="GS28" s="544">
        <f t="shared" si="26"/>
        <v>0</v>
      </c>
      <c r="GT28" s="544">
        <f t="shared" si="27"/>
        <v>0</v>
      </c>
      <c r="GU28" s="608"/>
      <c r="GV28" s="616" t="s">
        <v>285</v>
      </c>
      <c r="GW28" s="617">
        <v>0.95</v>
      </c>
      <c r="GX28" s="613"/>
      <c r="GY28" s="613"/>
      <c r="GZ28" s="618" t="s">
        <v>286</v>
      </c>
      <c r="HA28" s="619" t="e">
        <f>MIN(GZ18:GZ19)-(GW29*(((1/(9*GX11))+(MIN(GZ18:GZ19))^2)/(2*GX11-2))^0.5)</f>
        <v>#DIV/0!</v>
      </c>
      <c r="HB28" s="605"/>
      <c r="HC28" s="494"/>
      <c r="HD28" s="552"/>
      <c r="HE28" s="1141"/>
      <c r="HF28" s="543">
        <v>21</v>
      </c>
      <c r="HG28" s="544">
        <f t="shared" si="28"/>
        <v>0</v>
      </c>
      <c r="HH28" s="544">
        <f t="shared" si="29"/>
        <v>0</v>
      </c>
      <c r="HI28" s="608"/>
      <c r="HJ28" s="616" t="s">
        <v>285</v>
      </c>
      <c r="HK28" s="617">
        <v>0.95</v>
      </c>
      <c r="HL28" s="613"/>
      <c r="HM28" s="613"/>
      <c r="HN28" s="618" t="s">
        <v>286</v>
      </c>
      <c r="HO28" s="619" t="e">
        <f>MIN(HN18:HN19)-(HK29*(((1/(9*HL11))+(MIN(HN18:HN19))^2)/(2*HL11-2))^0.5)</f>
        <v>#DIV/0!</v>
      </c>
      <c r="HP28" s="605"/>
      <c r="HQ28" s="494"/>
      <c r="HR28" s="552"/>
      <c r="HS28" s="1141"/>
      <c r="HT28" s="543">
        <v>21</v>
      </c>
      <c r="HU28" s="544">
        <f t="shared" si="30"/>
        <v>0</v>
      </c>
      <c r="HV28" s="544">
        <f t="shared" si="31"/>
        <v>0</v>
      </c>
      <c r="HW28" s="608"/>
      <c r="HX28" s="616" t="s">
        <v>285</v>
      </c>
      <c r="HY28" s="617">
        <v>0.95</v>
      </c>
      <c r="HZ28" s="613"/>
      <c r="IA28" s="613"/>
      <c r="IB28" s="618" t="s">
        <v>286</v>
      </c>
      <c r="IC28" s="619" t="e">
        <f>MIN(IB18:IB19)-(HY29*(((1/(9*HZ11))+(MIN(IB18:IB19))^2)/(2*HZ11-2))^0.5)</f>
        <v>#DIV/0!</v>
      </c>
      <c r="ID28" s="605"/>
      <c r="IE28" s="494"/>
      <c r="IG28" s="1141"/>
      <c r="IH28" s="543">
        <v>21</v>
      </c>
      <c r="II28" s="544">
        <f t="shared" si="32"/>
        <v>0</v>
      </c>
      <c r="IJ28" s="544">
        <f t="shared" si="33"/>
        <v>0</v>
      </c>
      <c r="IK28" s="608"/>
      <c r="IL28" s="616" t="s">
        <v>285</v>
      </c>
      <c r="IM28" s="617">
        <v>0.95</v>
      </c>
      <c r="IN28" s="613"/>
      <c r="IO28" s="613"/>
      <c r="IP28" s="618" t="s">
        <v>286</v>
      </c>
      <c r="IQ28" s="619" t="e">
        <f>MIN(IP18:IP19)-(IM29*(((1/(9*IN11))+(MIN(IP18:IP19))^2)/(2*IN11-2))^0.5)</f>
        <v>#DIV/0!</v>
      </c>
      <c r="IR28" s="605"/>
      <c r="IS28" s="494"/>
    </row>
    <row r="29" spans="1:253" s="497" customFormat="1">
      <c r="A29" s="494"/>
      <c r="B29" s="528"/>
      <c r="C29" s="1141"/>
      <c r="D29" s="543">
        <v>22</v>
      </c>
      <c r="E29" s="544">
        <f t="shared" si="0"/>
        <v>0</v>
      </c>
      <c r="F29" s="544">
        <f t="shared" si="1"/>
        <v>0</v>
      </c>
      <c r="G29" s="608"/>
      <c r="H29" s="618" t="s">
        <v>287</v>
      </c>
      <c r="I29" s="620">
        <f>VLOOKUP(I28,G67:H77,2,FALSE)</f>
        <v>1.64</v>
      </c>
      <c r="J29" s="613"/>
      <c r="K29" s="613"/>
      <c r="L29" s="618" t="s">
        <v>288</v>
      </c>
      <c r="M29" s="619">
        <f>MIN(L18:L19)+(I29*(((1/(9*J11))+(MIN(L18:L19))^2)/(2*J11-2))^0.5)</f>
        <v>3.3326252417321407</v>
      </c>
      <c r="N29" s="605"/>
      <c r="O29" s="494"/>
      <c r="P29" s="494"/>
      <c r="Q29" s="1141"/>
      <c r="R29" s="543">
        <v>22</v>
      </c>
      <c r="S29" s="544">
        <f t="shared" ref="S29:S71" si="34">IF(AND(Q29&lt;$X$17,Q29&lt;&gt;""),1,0)</f>
        <v>0</v>
      </c>
      <c r="T29" s="544">
        <f t="shared" ref="T29:T71" si="35">IF(AND(Q29&gt;$X$16,Q29&lt;&gt;""),1,0)</f>
        <v>0</v>
      </c>
      <c r="U29" s="608"/>
      <c r="V29" s="618" t="s">
        <v>287</v>
      </c>
      <c r="W29" s="620">
        <f>VLOOKUP(W28,U67:V77,2,FALSE)</f>
        <v>1.96</v>
      </c>
      <c r="X29" s="613"/>
      <c r="Y29" s="613"/>
      <c r="Z29" s="618" t="s">
        <v>288</v>
      </c>
      <c r="AA29" s="619">
        <f>MIN(Z18:Z19)+(W29*(((1/(9*X11))+(MIN(Z18:Z19))^2)/(2*X11-2))^0.5)</f>
        <v>4.8529434605487438</v>
      </c>
      <c r="AB29" s="605"/>
      <c r="AC29" s="494"/>
      <c r="AD29" s="494"/>
      <c r="AE29" s="1141"/>
      <c r="AF29" s="543">
        <v>22</v>
      </c>
      <c r="AG29" s="544">
        <f t="shared" si="2"/>
        <v>0</v>
      </c>
      <c r="AH29" s="544">
        <f t="shared" si="3"/>
        <v>0</v>
      </c>
      <c r="AI29" s="608"/>
      <c r="AJ29" s="618" t="s">
        <v>287</v>
      </c>
      <c r="AK29" s="620">
        <f>VLOOKUP(AK28,AI67:AJ77,2,FALSE)</f>
        <v>1.96</v>
      </c>
      <c r="AL29" s="613"/>
      <c r="AM29" s="613"/>
      <c r="AN29" s="618" t="s">
        <v>288</v>
      </c>
      <c r="AO29" s="619">
        <f>MIN(AN18:AN19)+(AK29*(((1/(9*AL11))+(MIN(AN18:AN19))^2)/(2*AL11-2))^0.5)</f>
        <v>1.9546690838291794</v>
      </c>
      <c r="AP29" s="605"/>
      <c r="AQ29" s="494"/>
      <c r="AR29" s="494"/>
      <c r="AS29" s="1141"/>
      <c r="AT29" s="543">
        <v>22</v>
      </c>
      <c r="AU29" s="544">
        <f t="shared" si="4"/>
        <v>0</v>
      </c>
      <c r="AV29" s="544">
        <f t="shared" si="5"/>
        <v>0</v>
      </c>
      <c r="AW29" s="608"/>
      <c r="AX29" s="618" t="s">
        <v>287</v>
      </c>
      <c r="AY29" s="620">
        <f>VLOOKUP(AY28,AW67:AX77,2,FALSE)</f>
        <v>1.64</v>
      </c>
      <c r="AZ29" s="613"/>
      <c r="BA29" s="613"/>
      <c r="BB29" s="618" t="s">
        <v>288</v>
      </c>
      <c r="BC29" s="619">
        <f>MIN(BB18:BB19)+(AY29*(((1/(9*AZ11))+(MIN(BB18:BB19))^2)/(2*AZ11-2))^0.5)</f>
        <v>1.2121487830651034</v>
      </c>
      <c r="BD29" s="605"/>
      <c r="BE29" s="494"/>
      <c r="BF29" s="494"/>
      <c r="BG29" s="1141"/>
      <c r="BH29" s="543">
        <v>22</v>
      </c>
      <c r="BI29" s="544">
        <f t="shared" si="6"/>
        <v>0</v>
      </c>
      <c r="BJ29" s="544">
        <f t="shared" si="7"/>
        <v>0</v>
      </c>
      <c r="BK29" s="608"/>
      <c r="BL29" s="618" t="s">
        <v>287</v>
      </c>
      <c r="BM29" s="620">
        <f>VLOOKUP(BM28,BK67:BL77,2,FALSE)</f>
        <v>1.64</v>
      </c>
      <c r="BN29" s="613"/>
      <c r="BO29" s="613"/>
      <c r="BP29" s="618" t="s">
        <v>288</v>
      </c>
      <c r="BQ29" s="619" t="e">
        <f>MIN(BP18:BP19)+(BM29*(((1/(9*BN11))+(MIN(BP18:BP19))^2)/(2*BN11-2))^0.5)</f>
        <v>#DIV/0!</v>
      </c>
      <c r="BR29" s="605"/>
      <c r="BS29" s="494"/>
      <c r="BT29" s="494"/>
      <c r="BU29" s="1141"/>
      <c r="BV29" s="543">
        <v>22</v>
      </c>
      <c r="BW29" s="544">
        <f t="shared" si="8"/>
        <v>0</v>
      </c>
      <c r="BX29" s="544">
        <f t="shared" si="9"/>
        <v>0</v>
      </c>
      <c r="BY29" s="608"/>
      <c r="BZ29" s="618" t="s">
        <v>287</v>
      </c>
      <c r="CA29" s="620">
        <f>VLOOKUP(CA28,BY67:BZ77,2,FALSE)</f>
        <v>1.96</v>
      </c>
      <c r="CB29" s="613"/>
      <c r="CC29" s="613"/>
      <c r="CD29" s="618" t="s">
        <v>288</v>
      </c>
      <c r="CE29" s="619" t="e">
        <f>MIN(CD18:CD19)+(CA29*(((1/(9*CB11))+(MIN(CD18:CD19))^2)/(2*CB11-2))^0.5)</f>
        <v>#DIV/0!</v>
      </c>
      <c r="CF29" s="605"/>
      <c r="CG29" s="494"/>
      <c r="CH29" s="494"/>
      <c r="CI29" s="1141"/>
      <c r="CJ29" s="543">
        <v>22</v>
      </c>
      <c r="CK29" s="544">
        <f t="shared" si="10"/>
        <v>0</v>
      </c>
      <c r="CL29" s="544">
        <f t="shared" si="11"/>
        <v>0</v>
      </c>
      <c r="CM29" s="608"/>
      <c r="CN29" s="618" t="s">
        <v>287</v>
      </c>
      <c r="CO29" s="620">
        <f>VLOOKUP(CO28,CM67:CN77,2,FALSE)</f>
        <v>1.96</v>
      </c>
      <c r="CP29" s="613"/>
      <c r="CQ29" s="613"/>
      <c r="CR29" s="618" t="s">
        <v>288</v>
      </c>
      <c r="CS29" s="619" t="e">
        <f>MIN(CR18:CR19)+(CO29*(((1/(9*CP11))+(MIN(CR18:CR19))^2)/(2*CP11-2))^0.5)</f>
        <v>#DIV/0!</v>
      </c>
      <c r="CT29" s="605"/>
      <c r="CU29" s="494"/>
      <c r="CV29" s="494"/>
      <c r="CW29" s="1141"/>
      <c r="CX29" s="543">
        <v>22</v>
      </c>
      <c r="CY29" s="544">
        <f t="shared" si="12"/>
        <v>0</v>
      </c>
      <c r="CZ29" s="544">
        <f t="shared" si="13"/>
        <v>0</v>
      </c>
      <c r="DA29" s="608"/>
      <c r="DB29" s="618" t="s">
        <v>287</v>
      </c>
      <c r="DC29" s="620">
        <f>VLOOKUP(DC28,DA67:DB77,2,FALSE)</f>
        <v>1.96</v>
      </c>
      <c r="DD29" s="613"/>
      <c r="DE29" s="613"/>
      <c r="DF29" s="618" t="s">
        <v>288</v>
      </c>
      <c r="DG29" s="619" t="e">
        <f>MIN(DF18:DF19)+(DC29*(((1/(9*DD11))+(MIN(DF18:DF19))^2)/(2*DD11-2))^0.5)</f>
        <v>#DIV/0!</v>
      </c>
      <c r="DH29" s="605"/>
      <c r="DI29" s="494"/>
      <c r="DJ29" s="494"/>
      <c r="DK29" s="1141"/>
      <c r="DL29" s="543">
        <v>22</v>
      </c>
      <c r="DM29" s="544">
        <f t="shared" si="14"/>
        <v>0</v>
      </c>
      <c r="DN29" s="544">
        <f t="shared" si="15"/>
        <v>0</v>
      </c>
      <c r="DO29" s="608"/>
      <c r="DP29" s="618" t="s">
        <v>287</v>
      </c>
      <c r="DQ29" s="620">
        <f>VLOOKUP(DQ28,DO67:DP77,2,FALSE)</f>
        <v>1.96</v>
      </c>
      <c r="DR29" s="613"/>
      <c r="DS29" s="613"/>
      <c r="DT29" s="618" t="s">
        <v>288</v>
      </c>
      <c r="DU29" s="619" t="e">
        <f>MIN(DT18:DT19)+(DQ29*(((1/(9*DR11))+(MIN(DT18:DT19))^2)/(2*DR11-2))^0.5)</f>
        <v>#DIV/0!</v>
      </c>
      <c r="DV29" s="605"/>
      <c r="DW29" s="494"/>
      <c r="DX29" s="494"/>
      <c r="DY29" s="1141"/>
      <c r="DZ29" s="543">
        <v>22</v>
      </c>
      <c r="EA29" s="544">
        <f t="shared" si="16"/>
        <v>0</v>
      </c>
      <c r="EB29" s="544">
        <f t="shared" si="17"/>
        <v>0</v>
      </c>
      <c r="EC29" s="608"/>
      <c r="ED29" s="618" t="s">
        <v>287</v>
      </c>
      <c r="EE29" s="620">
        <f>VLOOKUP(EE28,EC67:ED77,2,FALSE)</f>
        <v>1.96</v>
      </c>
      <c r="EF29" s="613"/>
      <c r="EG29" s="613"/>
      <c r="EH29" s="618" t="s">
        <v>288</v>
      </c>
      <c r="EI29" s="619" t="e">
        <f>MIN(EH18:EH19)+(EE29*(((1/(9*EF11))+(MIN(EH18:EH19))^2)/(2*EF11-2))^0.5)</f>
        <v>#DIV/0!</v>
      </c>
      <c r="EJ29" s="605"/>
      <c r="EK29" s="494"/>
      <c r="EL29" s="494"/>
      <c r="EM29" s="1141"/>
      <c r="EN29" s="543">
        <v>22</v>
      </c>
      <c r="EO29" s="544">
        <f t="shared" si="18"/>
        <v>0</v>
      </c>
      <c r="EP29" s="544">
        <f t="shared" si="19"/>
        <v>0</v>
      </c>
      <c r="EQ29" s="608"/>
      <c r="ER29" s="618" t="s">
        <v>287</v>
      </c>
      <c r="ES29" s="620">
        <f>VLOOKUP(ES28,EQ67:ER77,2,FALSE)</f>
        <v>1.96</v>
      </c>
      <c r="ET29" s="613"/>
      <c r="EU29" s="613"/>
      <c r="EV29" s="618" t="s">
        <v>288</v>
      </c>
      <c r="EW29" s="619" t="e">
        <f>MIN(EV18:EV19)+(ES29*(((1/(9*ET11))+(MIN(EV18:EV19))^2)/(2*ET11-2))^0.5)</f>
        <v>#DIV/0!</v>
      </c>
      <c r="EX29" s="605"/>
      <c r="EY29" s="494"/>
      <c r="EZ29" s="550"/>
      <c r="FA29" s="1141"/>
      <c r="FB29" s="543">
        <v>22</v>
      </c>
      <c r="FC29" s="544">
        <f t="shared" si="20"/>
        <v>0</v>
      </c>
      <c r="FD29" s="544">
        <f t="shared" si="21"/>
        <v>0</v>
      </c>
      <c r="FE29" s="608"/>
      <c r="FF29" s="618" t="s">
        <v>287</v>
      </c>
      <c r="FG29" s="620">
        <f>VLOOKUP(FG28,FE67:FF77,2,FALSE)</f>
        <v>1.96</v>
      </c>
      <c r="FH29" s="613"/>
      <c r="FI29" s="613"/>
      <c r="FJ29" s="618" t="s">
        <v>288</v>
      </c>
      <c r="FK29" s="619" t="e">
        <f>MIN(FJ18:FJ19)+(FG29*(((1/(9*FH11))+(MIN(FJ18:FJ19))^2)/(2*FH11-2))^0.5)</f>
        <v>#DIV/0!</v>
      </c>
      <c r="FL29" s="605"/>
      <c r="FM29" s="494"/>
      <c r="FO29" s="1141"/>
      <c r="FP29" s="543">
        <v>22</v>
      </c>
      <c r="FQ29" s="544">
        <f t="shared" si="22"/>
        <v>0</v>
      </c>
      <c r="FR29" s="544">
        <f t="shared" si="23"/>
        <v>0</v>
      </c>
      <c r="FS29" s="608"/>
      <c r="FT29" s="618" t="s">
        <v>287</v>
      </c>
      <c r="FU29" s="620">
        <f>VLOOKUP(FU28,FS67:FT77,2,FALSE)</f>
        <v>1.96</v>
      </c>
      <c r="FV29" s="613"/>
      <c r="FW29" s="613"/>
      <c r="FX29" s="618" t="s">
        <v>288</v>
      </c>
      <c r="FY29" s="619" t="e">
        <f>MIN(FX18:FX19)+(FU29*(((1/(9*FV11))+(MIN(FX18:FX19))^2)/(2*FV11-2))^0.5)</f>
        <v>#DIV/0!</v>
      </c>
      <c r="FZ29" s="605"/>
      <c r="GA29" s="494"/>
      <c r="GB29" s="550"/>
      <c r="GC29" s="1141"/>
      <c r="GD29" s="543">
        <v>22</v>
      </c>
      <c r="GE29" s="544">
        <f t="shared" si="24"/>
        <v>0</v>
      </c>
      <c r="GF29" s="544">
        <f t="shared" si="25"/>
        <v>0</v>
      </c>
      <c r="GG29" s="608"/>
      <c r="GH29" s="618" t="s">
        <v>287</v>
      </c>
      <c r="GI29" s="620">
        <f>VLOOKUP(GI28,GG67:GH77,2,FALSE)</f>
        <v>1.96</v>
      </c>
      <c r="GJ29" s="613"/>
      <c r="GK29" s="613"/>
      <c r="GL29" s="618" t="s">
        <v>288</v>
      </c>
      <c r="GM29" s="619" t="e">
        <f>MIN(GL18:GL19)+(GI29*(((1/(9*GJ11))+(MIN(GL18:GL19))^2)/(2*GJ11-2))^0.5)</f>
        <v>#DIV/0!</v>
      </c>
      <c r="GN29" s="605"/>
      <c r="GO29" s="494"/>
      <c r="GP29" s="551"/>
      <c r="GQ29" s="1141"/>
      <c r="GR29" s="543">
        <v>22</v>
      </c>
      <c r="GS29" s="544">
        <f t="shared" si="26"/>
        <v>0</v>
      </c>
      <c r="GT29" s="544">
        <f t="shared" si="27"/>
        <v>0</v>
      </c>
      <c r="GU29" s="608"/>
      <c r="GV29" s="618" t="s">
        <v>287</v>
      </c>
      <c r="GW29" s="620">
        <f>VLOOKUP(GW28,GU67:GV77,2,FALSE)</f>
        <v>1.96</v>
      </c>
      <c r="GX29" s="613"/>
      <c r="GY29" s="613"/>
      <c r="GZ29" s="618" t="s">
        <v>288</v>
      </c>
      <c r="HA29" s="619" t="e">
        <f>MIN(GZ18:GZ19)+(GW29*(((1/(9*GX11))+(MIN(GZ18:GZ19))^2)/(2*GX11-2))^0.5)</f>
        <v>#DIV/0!</v>
      </c>
      <c r="HB29" s="605"/>
      <c r="HC29" s="494"/>
      <c r="HD29" s="552"/>
      <c r="HE29" s="1141"/>
      <c r="HF29" s="543">
        <v>22</v>
      </c>
      <c r="HG29" s="544">
        <f t="shared" si="28"/>
        <v>0</v>
      </c>
      <c r="HH29" s="544">
        <f t="shared" si="29"/>
        <v>0</v>
      </c>
      <c r="HI29" s="608"/>
      <c r="HJ29" s="618" t="s">
        <v>287</v>
      </c>
      <c r="HK29" s="620">
        <f>VLOOKUP(HK28,HI67:HJ77,2,FALSE)</f>
        <v>1.96</v>
      </c>
      <c r="HL29" s="613"/>
      <c r="HM29" s="613"/>
      <c r="HN29" s="618" t="s">
        <v>288</v>
      </c>
      <c r="HO29" s="619" t="e">
        <f>MIN(HN18:HN19)+(HK29*(((1/(9*HL11))+(MIN(HN18:HN19))^2)/(2*HL11-2))^0.5)</f>
        <v>#DIV/0!</v>
      </c>
      <c r="HP29" s="605"/>
      <c r="HQ29" s="494"/>
      <c r="HR29" s="552"/>
      <c r="HS29" s="1141"/>
      <c r="HT29" s="543">
        <v>22</v>
      </c>
      <c r="HU29" s="544">
        <f t="shared" si="30"/>
        <v>0</v>
      </c>
      <c r="HV29" s="544">
        <f t="shared" si="31"/>
        <v>0</v>
      </c>
      <c r="HW29" s="608"/>
      <c r="HX29" s="618" t="s">
        <v>287</v>
      </c>
      <c r="HY29" s="620">
        <f>VLOOKUP(HY28,HW67:HX77,2,FALSE)</f>
        <v>1.96</v>
      </c>
      <c r="HZ29" s="613"/>
      <c r="IA29" s="613"/>
      <c r="IB29" s="618" t="s">
        <v>288</v>
      </c>
      <c r="IC29" s="619" t="e">
        <f>MIN(IB18:IB19)+(HY29*(((1/(9*HZ11))+(MIN(IB18:IB19))^2)/(2*HZ11-2))^0.5)</f>
        <v>#DIV/0!</v>
      </c>
      <c r="ID29" s="605"/>
      <c r="IE29" s="494"/>
      <c r="IG29" s="1141"/>
      <c r="IH29" s="543">
        <v>22</v>
      </c>
      <c r="II29" s="544">
        <f t="shared" si="32"/>
        <v>0</v>
      </c>
      <c r="IJ29" s="544">
        <f t="shared" si="33"/>
        <v>0</v>
      </c>
      <c r="IK29" s="608"/>
      <c r="IL29" s="618" t="s">
        <v>287</v>
      </c>
      <c r="IM29" s="620">
        <f>VLOOKUP(IM28,IK67:IL77,2,FALSE)</f>
        <v>1.96</v>
      </c>
      <c r="IN29" s="613"/>
      <c r="IO29" s="613"/>
      <c r="IP29" s="618" t="s">
        <v>288</v>
      </c>
      <c r="IQ29" s="619" t="e">
        <f>MIN(IP18:IP19)+(IM29*(((1/(9*IN11))+(MIN(IP18:IP19))^2)/(2*IN11-2))^0.5)</f>
        <v>#DIV/0!</v>
      </c>
      <c r="IR29" s="605"/>
      <c r="IS29" s="494"/>
    </row>
    <row r="30" spans="1:253" s="497" customFormat="1">
      <c r="A30" s="494"/>
      <c r="B30" s="528"/>
      <c r="C30" s="1141"/>
      <c r="D30" s="543">
        <v>23</v>
      </c>
      <c r="E30" s="544">
        <f t="shared" si="0"/>
        <v>0</v>
      </c>
      <c r="F30" s="544">
        <f t="shared" si="1"/>
        <v>0</v>
      </c>
      <c r="G30" s="608"/>
      <c r="H30" s="621"/>
      <c r="I30" s="613"/>
      <c r="J30" s="613"/>
      <c r="K30" s="618"/>
      <c r="L30" s="613"/>
      <c r="M30" s="615"/>
      <c r="N30" s="605"/>
      <c r="O30" s="494"/>
      <c r="P30" s="494"/>
      <c r="Q30" s="1141"/>
      <c r="R30" s="543">
        <v>23</v>
      </c>
      <c r="S30" s="544">
        <f t="shared" si="34"/>
        <v>0</v>
      </c>
      <c r="T30" s="544">
        <f t="shared" si="35"/>
        <v>0</v>
      </c>
      <c r="U30" s="608"/>
      <c r="V30" s="621"/>
      <c r="W30" s="613"/>
      <c r="X30" s="613"/>
      <c r="Y30" s="618"/>
      <c r="Z30" s="613"/>
      <c r="AA30" s="615"/>
      <c r="AB30" s="605"/>
      <c r="AC30" s="494"/>
      <c r="AD30" s="494"/>
      <c r="AE30" s="1141"/>
      <c r="AF30" s="543">
        <v>23</v>
      </c>
      <c r="AG30" s="544">
        <f t="shared" si="2"/>
        <v>0</v>
      </c>
      <c r="AH30" s="544">
        <f t="shared" si="3"/>
        <v>0</v>
      </c>
      <c r="AI30" s="608"/>
      <c r="AJ30" s="621"/>
      <c r="AK30" s="613"/>
      <c r="AL30" s="613"/>
      <c r="AM30" s="618"/>
      <c r="AN30" s="613"/>
      <c r="AO30" s="615"/>
      <c r="AP30" s="605"/>
      <c r="AQ30" s="494"/>
      <c r="AR30" s="494"/>
      <c r="AS30" s="1141"/>
      <c r="AT30" s="543">
        <v>23</v>
      </c>
      <c r="AU30" s="544">
        <f t="shared" si="4"/>
        <v>0</v>
      </c>
      <c r="AV30" s="544">
        <f t="shared" si="5"/>
        <v>0</v>
      </c>
      <c r="AW30" s="608"/>
      <c r="AX30" s="621"/>
      <c r="AY30" s="613"/>
      <c r="AZ30" s="613"/>
      <c r="BA30" s="618"/>
      <c r="BB30" s="613"/>
      <c r="BC30" s="615"/>
      <c r="BD30" s="605"/>
      <c r="BE30" s="494"/>
      <c r="BF30" s="494"/>
      <c r="BG30" s="1141"/>
      <c r="BH30" s="543">
        <v>23</v>
      </c>
      <c r="BI30" s="544">
        <f t="shared" si="6"/>
        <v>0</v>
      </c>
      <c r="BJ30" s="544">
        <f t="shared" si="7"/>
        <v>0</v>
      </c>
      <c r="BK30" s="608"/>
      <c r="BL30" s="621"/>
      <c r="BM30" s="613"/>
      <c r="BN30" s="613"/>
      <c r="BO30" s="618"/>
      <c r="BP30" s="613"/>
      <c r="BQ30" s="615"/>
      <c r="BR30" s="605"/>
      <c r="BS30" s="494"/>
      <c r="BT30" s="494"/>
      <c r="BU30" s="1141"/>
      <c r="BV30" s="543">
        <v>23</v>
      </c>
      <c r="BW30" s="544">
        <f t="shared" si="8"/>
        <v>0</v>
      </c>
      <c r="BX30" s="544">
        <f t="shared" si="9"/>
        <v>0</v>
      </c>
      <c r="BY30" s="608"/>
      <c r="BZ30" s="621"/>
      <c r="CA30" s="613"/>
      <c r="CB30" s="613"/>
      <c r="CC30" s="618"/>
      <c r="CD30" s="613"/>
      <c r="CE30" s="615"/>
      <c r="CF30" s="605"/>
      <c r="CG30" s="494"/>
      <c r="CH30" s="494"/>
      <c r="CI30" s="1141"/>
      <c r="CJ30" s="543">
        <v>23</v>
      </c>
      <c r="CK30" s="544">
        <f t="shared" si="10"/>
        <v>0</v>
      </c>
      <c r="CL30" s="544">
        <f t="shared" si="11"/>
        <v>0</v>
      </c>
      <c r="CM30" s="608"/>
      <c r="CN30" s="621"/>
      <c r="CO30" s="613"/>
      <c r="CP30" s="613"/>
      <c r="CQ30" s="618"/>
      <c r="CR30" s="613"/>
      <c r="CS30" s="615"/>
      <c r="CT30" s="605"/>
      <c r="CU30" s="494"/>
      <c r="CV30" s="494"/>
      <c r="CW30" s="1141"/>
      <c r="CX30" s="543">
        <v>23</v>
      </c>
      <c r="CY30" s="544">
        <f t="shared" si="12"/>
        <v>0</v>
      </c>
      <c r="CZ30" s="544">
        <f t="shared" si="13"/>
        <v>0</v>
      </c>
      <c r="DA30" s="608"/>
      <c r="DB30" s="621"/>
      <c r="DC30" s="613"/>
      <c r="DD30" s="613"/>
      <c r="DE30" s="618"/>
      <c r="DF30" s="613"/>
      <c r="DG30" s="615"/>
      <c r="DH30" s="605"/>
      <c r="DI30" s="494"/>
      <c r="DJ30" s="494"/>
      <c r="DK30" s="1141"/>
      <c r="DL30" s="543">
        <v>23</v>
      </c>
      <c r="DM30" s="544">
        <f t="shared" si="14"/>
        <v>0</v>
      </c>
      <c r="DN30" s="544">
        <f t="shared" si="15"/>
        <v>0</v>
      </c>
      <c r="DO30" s="608"/>
      <c r="DP30" s="621"/>
      <c r="DQ30" s="613"/>
      <c r="DR30" s="613"/>
      <c r="DS30" s="618"/>
      <c r="DT30" s="613"/>
      <c r="DU30" s="615"/>
      <c r="DV30" s="605"/>
      <c r="DW30" s="494"/>
      <c r="DX30" s="494"/>
      <c r="DY30" s="1141"/>
      <c r="DZ30" s="543">
        <v>23</v>
      </c>
      <c r="EA30" s="544">
        <f t="shared" si="16"/>
        <v>0</v>
      </c>
      <c r="EB30" s="544">
        <f t="shared" si="17"/>
        <v>0</v>
      </c>
      <c r="EC30" s="608"/>
      <c r="ED30" s="621"/>
      <c r="EE30" s="613"/>
      <c r="EF30" s="613"/>
      <c r="EG30" s="618"/>
      <c r="EH30" s="613"/>
      <c r="EI30" s="615"/>
      <c r="EJ30" s="605"/>
      <c r="EK30" s="494"/>
      <c r="EL30" s="494"/>
      <c r="EM30" s="1141"/>
      <c r="EN30" s="543">
        <v>23</v>
      </c>
      <c r="EO30" s="544">
        <f t="shared" si="18"/>
        <v>0</v>
      </c>
      <c r="EP30" s="544">
        <f t="shared" si="19"/>
        <v>0</v>
      </c>
      <c r="EQ30" s="608"/>
      <c r="ER30" s="621"/>
      <c r="ES30" s="613"/>
      <c r="ET30" s="613"/>
      <c r="EU30" s="618"/>
      <c r="EV30" s="613"/>
      <c r="EW30" s="615"/>
      <c r="EX30" s="605"/>
      <c r="EY30" s="494"/>
      <c r="EZ30" s="550"/>
      <c r="FA30" s="1141"/>
      <c r="FB30" s="543">
        <v>23</v>
      </c>
      <c r="FC30" s="544">
        <f t="shared" si="20"/>
        <v>0</v>
      </c>
      <c r="FD30" s="544">
        <f t="shared" si="21"/>
        <v>0</v>
      </c>
      <c r="FE30" s="608"/>
      <c r="FF30" s="621"/>
      <c r="FG30" s="613"/>
      <c r="FH30" s="613"/>
      <c r="FI30" s="618"/>
      <c r="FJ30" s="613"/>
      <c r="FK30" s="615"/>
      <c r="FL30" s="605"/>
      <c r="FM30" s="494"/>
      <c r="FO30" s="1141"/>
      <c r="FP30" s="543">
        <v>23</v>
      </c>
      <c r="FQ30" s="544">
        <f t="shared" si="22"/>
        <v>0</v>
      </c>
      <c r="FR30" s="544">
        <f t="shared" si="23"/>
        <v>0</v>
      </c>
      <c r="FS30" s="608"/>
      <c r="FT30" s="621"/>
      <c r="FU30" s="613"/>
      <c r="FV30" s="613"/>
      <c r="FW30" s="618"/>
      <c r="FX30" s="613"/>
      <c r="FY30" s="615"/>
      <c r="FZ30" s="605"/>
      <c r="GA30" s="494"/>
      <c r="GB30" s="550"/>
      <c r="GC30" s="1141"/>
      <c r="GD30" s="543">
        <v>23</v>
      </c>
      <c r="GE30" s="544">
        <f t="shared" si="24"/>
        <v>0</v>
      </c>
      <c r="GF30" s="544">
        <f t="shared" si="25"/>
        <v>0</v>
      </c>
      <c r="GG30" s="608"/>
      <c r="GH30" s="621"/>
      <c r="GI30" s="613"/>
      <c r="GJ30" s="613"/>
      <c r="GK30" s="618"/>
      <c r="GL30" s="613"/>
      <c r="GM30" s="615"/>
      <c r="GN30" s="605"/>
      <c r="GO30" s="494"/>
      <c r="GP30" s="551"/>
      <c r="GQ30" s="1141"/>
      <c r="GR30" s="543">
        <v>23</v>
      </c>
      <c r="GS30" s="544">
        <f t="shared" si="26"/>
        <v>0</v>
      </c>
      <c r="GT30" s="544">
        <f t="shared" si="27"/>
        <v>0</v>
      </c>
      <c r="GU30" s="608"/>
      <c r="GV30" s="621"/>
      <c r="GW30" s="613"/>
      <c r="GX30" s="613"/>
      <c r="GY30" s="618"/>
      <c r="GZ30" s="613"/>
      <c r="HA30" s="615"/>
      <c r="HB30" s="605"/>
      <c r="HC30" s="494"/>
      <c r="HD30" s="552"/>
      <c r="HE30" s="1141"/>
      <c r="HF30" s="543">
        <v>23</v>
      </c>
      <c r="HG30" s="544">
        <f t="shared" si="28"/>
        <v>0</v>
      </c>
      <c r="HH30" s="544">
        <f t="shared" si="29"/>
        <v>0</v>
      </c>
      <c r="HI30" s="608"/>
      <c r="HJ30" s="621"/>
      <c r="HK30" s="613"/>
      <c r="HL30" s="613"/>
      <c r="HM30" s="618"/>
      <c r="HN30" s="613"/>
      <c r="HO30" s="615"/>
      <c r="HP30" s="605"/>
      <c r="HQ30" s="494"/>
      <c r="HR30" s="552"/>
      <c r="HS30" s="1141"/>
      <c r="HT30" s="543">
        <v>23</v>
      </c>
      <c r="HU30" s="544">
        <f t="shared" si="30"/>
        <v>0</v>
      </c>
      <c r="HV30" s="544">
        <f t="shared" si="31"/>
        <v>0</v>
      </c>
      <c r="HW30" s="608"/>
      <c r="HX30" s="621"/>
      <c r="HY30" s="613"/>
      <c r="HZ30" s="613"/>
      <c r="IA30" s="618"/>
      <c r="IB30" s="613"/>
      <c r="IC30" s="615"/>
      <c r="ID30" s="605"/>
      <c r="IE30" s="494"/>
      <c r="IG30" s="1141"/>
      <c r="IH30" s="543">
        <v>23</v>
      </c>
      <c r="II30" s="544">
        <f t="shared" si="32"/>
        <v>0</v>
      </c>
      <c r="IJ30" s="544">
        <f t="shared" si="33"/>
        <v>0</v>
      </c>
      <c r="IK30" s="608"/>
      <c r="IL30" s="621"/>
      <c r="IM30" s="613"/>
      <c r="IN30" s="613"/>
      <c r="IO30" s="618"/>
      <c r="IP30" s="613"/>
      <c r="IQ30" s="615"/>
      <c r="IR30" s="605"/>
      <c r="IS30" s="494"/>
    </row>
    <row r="31" spans="1:253" s="497" customFormat="1">
      <c r="A31" s="494"/>
      <c r="B31" s="528"/>
      <c r="C31" s="1141"/>
      <c r="D31" s="543">
        <v>24</v>
      </c>
      <c r="E31" s="544">
        <f t="shared" si="0"/>
        <v>0</v>
      </c>
      <c r="F31" s="544">
        <f t="shared" si="1"/>
        <v>0</v>
      </c>
      <c r="G31" s="608" t="s">
        <v>289</v>
      </c>
      <c r="H31" s="621"/>
      <c r="I31" s="613"/>
      <c r="J31" s="613"/>
      <c r="K31" s="618"/>
      <c r="L31" s="613"/>
      <c r="M31" s="615"/>
      <c r="N31" s="605"/>
      <c r="O31" s="567"/>
      <c r="P31" s="494"/>
      <c r="Q31" s="1141"/>
      <c r="R31" s="543">
        <v>24</v>
      </c>
      <c r="S31" s="544">
        <f t="shared" si="34"/>
        <v>0</v>
      </c>
      <c r="T31" s="544">
        <f t="shared" si="35"/>
        <v>0</v>
      </c>
      <c r="U31" s="608" t="s">
        <v>289</v>
      </c>
      <c r="V31" s="621"/>
      <c r="W31" s="613"/>
      <c r="X31" s="613"/>
      <c r="Y31" s="618"/>
      <c r="Z31" s="613"/>
      <c r="AA31" s="615"/>
      <c r="AB31" s="605"/>
      <c r="AC31" s="567"/>
      <c r="AD31" s="494"/>
      <c r="AE31" s="1141"/>
      <c r="AF31" s="543">
        <v>24</v>
      </c>
      <c r="AG31" s="544">
        <f t="shared" si="2"/>
        <v>0</v>
      </c>
      <c r="AH31" s="544">
        <f t="shared" si="3"/>
        <v>0</v>
      </c>
      <c r="AI31" s="608" t="s">
        <v>289</v>
      </c>
      <c r="AJ31" s="621"/>
      <c r="AK31" s="613"/>
      <c r="AL31" s="613"/>
      <c r="AM31" s="618"/>
      <c r="AN31" s="613"/>
      <c r="AO31" s="615"/>
      <c r="AP31" s="605"/>
      <c r="AQ31" s="567"/>
      <c r="AR31" s="494"/>
      <c r="AS31" s="1141"/>
      <c r="AT31" s="543">
        <v>24</v>
      </c>
      <c r="AU31" s="544">
        <f t="shared" si="4"/>
        <v>0</v>
      </c>
      <c r="AV31" s="544">
        <f t="shared" si="5"/>
        <v>0</v>
      </c>
      <c r="AW31" s="608" t="s">
        <v>289</v>
      </c>
      <c r="AX31" s="621"/>
      <c r="AY31" s="613"/>
      <c r="AZ31" s="613"/>
      <c r="BA31" s="618"/>
      <c r="BB31" s="613"/>
      <c r="BC31" s="615"/>
      <c r="BD31" s="605"/>
      <c r="BE31" s="567"/>
      <c r="BF31" s="494"/>
      <c r="BG31" s="1141"/>
      <c r="BH31" s="543">
        <v>24</v>
      </c>
      <c r="BI31" s="544">
        <f t="shared" si="6"/>
        <v>0</v>
      </c>
      <c r="BJ31" s="544">
        <f t="shared" si="7"/>
        <v>0</v>
      </c>
      <c r="BK31" s="608" t="s">
        <v>289</v>
      </c>
      <c r="BL31" s="621"/>
      <c r="BM31" s="613"/>
      <c r="BN31" s="613"/>
      <c r="BO31" s="618"/>
      <c r="BP31" s="613"/>
      <c r="BQ31" s="615"/>
      <c r="BR31" s="605"/>
      <c r="BS31" s="567"/>
      <c r="BT31" s="494"/>
      <c r="BU31" s="1141"/>
      <c r="BV31" s="543">
        <v>24</v>
      </c>
      <c r="BW31" s="544">
        <f t="shared" si="8"/>
        <v>0</v>
      </c>
      <c r="BX31" s="544">
        <f t="shared" si="9"/>
        <v>0</v>
      </c>
      <c r="BY31" s="608" t="s">
        <v>289</v>
      </c>
      <c r="BZ31" s="621"/>
      <c r="CA31" s="613"/>
      <c r="CB31" s="613"/>
      <c r="CC31" s="618"/>
      <c r="CD31" s="613"/>
      <c r="CE31" s="615"/>
      <c r="CF31" s="605"/>
      <c r="CG31" s="567"/>
      <c r="CH31" s="494"/>
      <c r="CI31" s="1141"/>
      <c r="CJ31" s="543">
        <v>24</v>
      </c>
      <c r="CK31" s="544">
        <f t="shared" si="10"/>
        <v>0</v>
      </c>
      <c r="CL31" s="544">
        <f t="shared" si="11"/>
        <v>0</v>
      </c>
      <c r="CM31" s="608" t="s">
        <v>289</v>
      </c>
      <c r="CN31" s="621"/>
      <c r="CO31" s="613"/>
      <c r="CP31" s="613"/>
      <c r="CQ31" s="618"/>
      <c r="CR31" s="613"/>
      <c r="CS31" s="615"/>
      <c r="CT31" s="605"/>
      <c r="CU31" s="567"/>
      <c r="CV31" s="494"/>
      <c r="CW31" s="1141"/>
      <c r="CX31" s="543">
        <v>24</v>
      </c>
      <c r="CY31" s="544">
        <f t="shared" si="12"/>
        <v>0</v>
      </c>
      <c r="CZ31" s="544">
        <f t="shared" si="13"/>
        <v>0</v>
      </c>
      <c r="DA31" s="608" t="s">
        <v>289</v>
      </c>
      <c r="DB31" s="621"/>
      <c r="DC31" s="613"/>
      <c r="DD31" s="613"/>
      <c r="DE31" s="618"/>
      <c r="DF31" s="613"/>
      <c r="DG31" s="615"/>
      <c r="DH31" s="605"/>
      <c r="DI31" s="567"/>
      <c r="DJ31" s="494"/>
      <c r="DK31" s="1141"/>
      <c r="DL31" s="543">
        <v>24</v>
      </c>
      <c r="DM31" s="544">
        <f t="shared" si="14"/>
        <v>0</v>
      </c>
      <c r="DN31" s="544">
        <f t="shared" si="15"/>
        <v>0</v>
      </c>
      <c r="DO31" s="608" t="s">
        <v>289</v>
      </c>
      <c r="DP31" s="621"/>
      <c r="DQ31" s="613"/>
      <c r="DR31" s="613"/>
      <c r="DS31" s="618"/>
      <c r="DT31" s="613"/>
      <c r="DU31" s="615"/>
      <c r="DV31" s="605"/>
      <c r="DW31" s="567"/>
      <c r="DX31" s="494"/>
      <c r="DY31" s="1141"/>
      <c r="DZ31" s="543">
        <v>24</v>
      </c>
      <c r="EA31" s="544">
        <f t="shared" si="16"/>
        <v>0</v>
      </c>
      <c r="EB31" s="544">
        <f t="shared" si="17"/>
        <v>0</v>
      </c>
      <c r="EC31" s="608" t="s">
        <v>289</v>
      </c>
      <c r="ED31" s="621"/>
      <c r="EE31" s="613"/>
      <c r="EF31" s="613"/>
      <c r="EG31" s="618"/>
      <c r="EH31" s="613"/>
      <c r="EI31" s="615"/>
      <c r="EJ31" s="605"/>
      <c r="EK31" s="567"/>
      <c r="EL31" s="494"/>
      <c r="EM31" s="1141"/>
      <c r="EN31" s="543">
        <v>24</v>
      </c>
      <c r="EO31" s="544">
        <f t="shared" si="18"/>
        <v>0</v>
      </c>
      <c r="EP31" s="544">
        <f t="shared" si="19"/>
        <v>0</v>
      </c>
      <c r="EQ31" s="608" t="s">
        <v>289</v>
      </c>
      <c r="ER31" s="621"/>
      <c r="ES31" s="613"/>
      <c r="ET31" s="613"/>
      <c r="EU31" s="618"/>
      <c r="EV31" s="613"/>
      <c r="EW31" s="615"/>
      <c r="EX31" s="605"/>
      <c r="EY31" s="567"/>
      <c r="EZ31" s="550"/>
      <c r="FA31" s="1141"/>
      <c r="FB31" s="543">
        <v>24</v>
      </c>
      <c r="FC31" s="544">
        <f t="shared" si="20"/>
        <v>0</v>
      </c>
      <c r="FD31" s="544">
        <f t="shared" si="21"/>
        <v>0</v>
      </c>
      <c r="FE31" s="608" t="s">
        <v>289</v>
      </c>
      <c r="FF31" s="621"/>
      <c r="FG31" s="613"/>
      <c r="FH31" s="613"/>
      <c r="FI31" s="618"/>
      <c r="FJ31" s="613"/>
      <c r="FK31" s="615"/>
      <c r="FL31" s="605"/>
      <c r="FM31" s="567"/>
      <c r="FO31" s="1141"/>
      <c r="FP31" s="543">
        <v>24</v>
      </c>
      <c r="FQ31" s="544">
        <f t="shared" si="22"/>
        <v>0</v>
      </c>
      <c r="FR31" s="544">
        <f t="shared" si="23"/>
        <v>0</v>
      </c>
      <c r="FS31" s="608" t="s">
        <v>289</v>
      </c>
      <c r="FT31" s="621"/>
      <c r="FU31" s="613"/>
      <c r="FV31" s="613"/>
      <c r="FW31" s="618"/>
      <c r="FX31" s="613"/>
      <c r="FY31" s="615"/>
      <c r="FZ31" s="605"/>
      <c r="GA31" s="567"/>
      <c r="GB31" s="550"/>
      <c r="GC31" s="1141"/>
      <c r="GD31" s="543">
        <v>24</v>
      </c>
      <c r="GE31" s="544">
        <f t="shared" si="24"/>
        <v>0</v>
      </c>
      <c r="GF31" s="544">
        <f t="shared" si="25"/>
        <v>0</v>
      </c>
      <c r="GG31" s="608" t="s">
        <v>289</v>
      </c>
      <c r="GH31" s="621"/>
      <c r="GI31" s="613"/>
      <c r="GJ31" s="613"/>
      <c r="GK31" s="618"/>
      <c r="GL31" s="613"/>
      <c r="GM31" s="615"/>
      <c r="GN31" s="605"/>
      <c r="GO31" s="567"/>
      <c r="GP31" s="551"/>
      <c r="GQ31" s="1141"/>
      <c r="GR31" s="543">
        <v>24</v>
      </c>
      <c r="GS31" s="544">
        <f t="shared" si="26"/>
        <v>0</v>
      </c>
      <c r="GT31" s="544">
        <f t="shared" si="27"/>
        <v>0</v>
      </c>
      <c r="GU31" s="608" t="s">
        <v>289</v>
      </c>
      <c r="GV31" s="621"/>
      <c r="GW31" s="613"/>
      <c r="GX31" s="613"/>
      <c r="GY31" s="618"/>
      <c r="GZ31" s="613"/>
      <c r="HA31" s="615"/>
      <c r="HB31" s="605"/>
      <c r="HC31" s="567"/>
      <c r="HD31" s="552"/>
      <c r="HE31" s="1141"/>
      <c r="HF31" s="543">
        <v>24</v>
      </c>
      <c r="HG31" s="544">
        <f t="shared" si="28"/>
        <v>0</v>
      </c>
      <c r="HH31" s="544">
        <f t="shared" si="29"/>
        <v>0</v>
      </c>
      <c r="HI31" s="608" t="s">
        <v>289</v>
      </c>
      <c r="HJ31" s="621"/>
      <c r="HK31" s="613"/>
      <c r="HL31" s="613"/>
      <c r="HM31" s="618"/>
      <c r="HN31" s="613"/>
      <c r="HO31" s="615"/>
      <c r="HP31" s="605"/>
      <c r="HQ31" s="567"/>
      <c r="HR31" s="552"/>
      <c r="HS31" s="1141"/>
      <c r="HT31" s="543">
        <v>24</v>
      </c>
      <c r="HU31" s="544">
        <f t="shared" si="30"/>
        <v>0</v>
      </c>
      <c r="HV31" s="544">
        <f t="shared" si="31"/>
        <v>0</v>
      </c>
      <c r="HW31" s="608" t="s">
        <v>289</v>
      </c>
      <c r="HX31" s="621"/>
      <c r="HY31" s="613"/>
      <c r="HZ31" s="613"/>
      <c r="IA31" s="618"/>
      <c r="IB31" s="613"/>
      <c r="IC31" s="615"/>
      <c r="ID31" s="605"/>
      <c r="IE31" s="567"/>
      <c r="IG31" s="1141"/>
      <c r="IH31" s="543">
        <v>24</v>
      </c>
      <c r="II31" s="544">
        <f t="shared" si="32"/>
        <v>0</v>
      </c>
      <c r="IJ31" s="544">
        <f t="shared" si="33"/>
        <v>0</v>
      </c>
      <c r="IK31" s="608" t="s">
        <v>289</v>
      </c>
      <c r="IL31" s="621"/>
      <c r="IM31" s="613"/>
      <c r="IN31" s="613"/>
      <c r="IO31" s="618"/>
      <c r="IP31" s="613"/>
      <c r="IQ31" s="615"/>
      <c r="IR31" s="605"/>
      <c r="IS31" s="567"/>
    </row>
    <row r="32" spans="1:253" s="497" customFormat="1" ht="12.75" customHeight="1">
      <c r="A32" s="494"/>
      <c r="B32" s="528"/>
      <c r="C32" s="1141"/>
      <c r="D32" s="543">
        <v>25</v>
      </c>
      <c r="E32" s="544">
        <f t="shared" si="0"/>
        <v>0</v>
      </c>
      <c r="F32" s="544">
        <f t="shared" si="1"/>
        <v>0</v>
      </c>
      <c r="G32" s="612"/>
      <c r="H32" s="2458" t="str">
        <f>CONCATENATE("I don't know the true Cpk, but based on a random sample of ",J11,", I am ",TEXT(I28,"0.0%")," confident that it is between ",TEXT(M28,"0.00"), " and ",TEXT(M29,"0.00."))</f>
        <v>I don't know the true Cpk, but based on a random sample of 21, I am 90.0% confident that it is between 1.96 and 3.33.</v>
      </c>
      <c r="I32" s="2458"/>
      <c r="J32" s="2458"/>
      <c r="K32" s="2458"/>
      <c r="L32" s="2458"/>
      <c r="M32" s="2463"/>
      <c r="N32" s="605"/>
      <c r="O32" s="494"/>
      <c r="P32" s="494"/>
      <c r="Q32" s="1141"/>
      <c r="R32" s="543">
        <v>25</v>
      </c>
      <c r="S32" s="544">
        <f t="shared" si="34"/>
        <v>0</v>
      </c>
      <c r="T32" s="544">
        <f t="shared" si="35"/>
        <v>0</v>
      </c>
      <c r="U32" s="612"/>
      <c r="V32" s="2458" t="str">
        <f>CONCATENATE("I don't know the true Cpk, but based on a random sample of ",X11,", I am ",TEXT(W28,"0.0%")," confident that it is between ",TEXT(AA28,"0.00"), " and ",TEXT(AA29,"0.00."))</f>
        <v>I don't know the true Cpk, but based on a random sample of 21, I am 95.0% confident that it is between 2.56 and 4.85.</v>
      </c>
      <c r="W32" s="2458"/>
      <c r="X32" s="2458"/>
      <c r="Y32" s="2458"/>
      <c r="Z32" s="2458"/>
      <c r="AA32" s="2463"/>
      <c r="AB32" s="605"/>
      <c r="AC32" s="494"/>
      <c r="AD32" s="494"/>
      <c r="AE32" s="1141"/>
      <c r="AF32" s="543">
        <v>25</v>
      </c>
      <c r="AG32" s="544">
        <f t="shared" si="2"/>
        <v>0</v>
      </c>
      <c r="AH32" s="544">
        <f t="shared" si="3"/>
        <v>0</v>
      </c>
      <c r="AI32" s="612"/>
      <c r="AJ32" s="2458" t="str">
        <f>CONCATENATE("I don't know the true Cpk, but based on a random sample of ",AL11,", I am ",TEXT(AK28,"0.0%")," confident that it is between ",TEXT(AO28,"0.00"), " and ",TEXT(AO29,"0.00."))</f>
        <v>I don't know the true Cpk, but based on a random sample of 21, I am 95.0% confident that it is between 1.03 and 1.95.</v>
      </c>
      <c r="AK32" s="2459" t="str">
        <f t="shared" ref="AK32:AO34" si="36">CONCATENATE("I don't know the true Cpk, but based on a random sample of ",$J$11,", I am ",TEXT($I$28,"0.0%")," confident that it is between ",TEXT($M$28,"0.00"), " and ",TEXT($M$29,"0.00."))</f>
        <v>I don't know the true Cpk, but based on a random sample of 21, I am 90.0% confident that it is between 1.96 and 3.33.</v>
      </c>
      <c r="AL32" s="2459" t="str">
        <f t="shared" si="36"/>
        <v>I don't know the true Cpk, but based on a random sample of 21, I am 90.0% confident that it is between 1.96 and 3.33.</v>
      </c>
      <c r="AM32" s="2459" t="str">
        <f t="shared" si="36"/>
        <v>I don't know the true Cpk, but based on a random sample of 21, I am 90.0% confident that it is between 1.96 and 3.33.</v>
      </c>
      <c r="AN32" s="2459" t="str">
        <f t="shared" si="36"/>
        <v>I don't know the true Cpk, but based on a random sample of 21, I am 90.0% confident that it is between 1.96 and 3.33.</v>
      </c>
      <c r="AO32" s="2460" t="str">
        <f t="shared" si="36"/>
        <v>I don't know the true Cpk, but based on a random sample of 21, I am 90.0% confident that it is between 1.96 and 3.33.</v>
      </c>
      <c r="AP32" s="605"/>
      <c r="AQ32" s="494"/>
      <c r="AR32" s="494"/>
      <c r="AS32" s="1141"/>
      <c r="AT32" s="543">
        <v>25</v>
      </c>
      <c r="AU32" s="544">
        <f t="shared" si="4"/>
        <v>0</v>
      </c>
      <c r="AV32" s="544">
        <f t="shared" si="5"/>
        <v>0</v>
      </c>
      <c r="AW32" s="612"/>
      <c r="AX32" s="2458" t="str">
        <f>CONCATENATE("I don't know the true Cpk, but based on a random sample of ",AZ11,", I am ",TEXT(AY28,"0.0%")," confident that it is between ",TEXT(BC28,"0.00"), " and ",TEXT(BC29,"0.00."))</f>
        <v>I don't know the true Cpk, but based on a random sample of 21, I am 90.0% confident that it is between 0.71 and 1.21.</v>
      </c>
      <c r="AY32" s="2459" t="str">
        <f t="shared" ref="AY32:BC34" si="37">CONCATENATE("I don't know the true Cpk, but based on a random sample of ",$J$11,", I am ",TEXT($I$28,"0.0%")," confident that it is between ",TEXT($M$28,"0.00"), " and ",TEXT($M$29,"0.00."))</f>
        <v>I don't know the true Cpk, but based on a random sample of 21, I am 90.0% confident that it is between 1.96 and 3.33.</v>
      </c>
      <c r="AZ32" s="2459" t="str">
        <f t="shared" si="37"/>
        <v>I don't know the true Cpk, but based on a random sample of 21, I am 90.0% confident that it is between 1.96 and 3.33.</v>
      </c>
      <c r="BA32" s="2459" t="str">
        <f t="shared" si="37"/>
        <v>I don't know the true Cpk, but based on a random sample of 21, I am 90.0% confident that it is between 1.96 and 3.33.</v>
      </c>
      <c r="BB32" s="2459" t="str">
        <f t="shared" si="37"/>
        <v>I don't know the true Cpk, but based on a random sample of 21, I am 90.0% confident that it is between 1.96 and 3.33.</v>
      </c>
      <c r="BC32" s="2460" t="str">
        <f t="shared" si="37"/>
        <v>I don't know the true Cpk, but based on a random sample of 21, I am 90.0% confident that it is between 1.96 and 3.33.</v>
      </c>
      <c r="BD32" s="605"/>
      <c r="BE32" s="494"/>
      <c r="BF32" s="494"/>
      <c r="BG32" s="1141"/>
      <c r="BH32" s="543">
        <v>25</v>
      </c>
      <c r="BI32" s="544">
        <f t="shared" si="6"/>
        <v>0</v>
      </c>
      <c r="BJ32" s="544">
        <f t="shared" si="7"/>
        <v>0</v>
      </c>
      <c r="BK32" s="612"/>
      <c r="BL32" s="2458" t="e">
        <f>CONCATENATE("I don't know the true Cpk, but based on a random sample of ",BN11,", I am ",TEXT(BM28,"0.0%")," confident that it is between ",TEXT(BQ28,"0.00"), " and ",TEXT(BQ29,"0.00."))</f>
        <v>#DIV/0!</v>
      </c>
      <c r="BM32" s="2459" t="str">
        <f t="shared" ref="BM32:BQ34" si="38">CONCATENATE("I don't know the true Cpk, but based on a random sample of ",$J$11,", I am ",TEXT($I$28,"0.0%")," confident that it is between ",TEXT($M$28,"0.00"), " and ",TEXT($M$29,"0.00."))</f>
        <v>I don't know the true Cpk, but based on a random sample of 21, I am 90.0% confident that it is between 1.96 and 3.33.</v>
      </c>
      <c r="BN32" s="2459" t="str">
        <f t="shared" si="38"/>
        <v>I don't know the true Cpk, but based on a random sample of 21, I am 90.0% confident that it is between 1.96 and 3.33.</v>
      </c>
      <c r="BO32" s="2459" t="str">
        <f t="shared" si="38"/>
        <v>I don't know the true Cpk, but based on a random sample of 21, I am 90.0% confident that it is between 1.96 and 3.33.</v>
      </c>
      <c r="BP32" s="2459" t="str">
        <f t="shared" si="38"/>
        <v>I don't know the true Cpk, but based on a random sample of 21, I am 90.0% confident that it is between 1.96 and 3.33.</v>
      </c>
      <c r="BQ32" s="2460" t="str">
        <f t="shared" si="38"/>
        <v>I don't know the true Cpk, but based on a random sample of 21, I am 90.0% confident that it is between 1.96 and 3.33.</v>
      </c>
      <c r="BR32" s="605"/>
      <c r="BS32" s="494"/>
      <c r="BT32" s="494"/>
      <c r="BU32" s="1141"/>
      <c r="BV32" s="543">
        <v>25</v>
      </c>
      <c r="BW32" s="544">
        <f t="shared" si="8"/>
        <v>0</v>
      </c>
      <c r="BX32" s="544">
        <f t="shared" si="9"/>
        <v>0</v>
      </c>
      <c r="BY32" s="612"/>
      <c r="BZ32" s="2458" t="e">
        <f>CONCATENATE("I don't know the true Cpk, but based on a random sample of ",CB11,", I am ",TEXT(CA28,"0.0%")," confident that it is between ",TEXT(CE28,"0.00"), " and ",TEXT(CE29,"0.00."))</f>
        <v>#DIV/0!</v>
      </c>
      <c r="CA32" s="2459" t="str">
        <f t="shared" ref="CA32:CE34" si="39">CONCATENATE("I don't know the true Cpk, but based on a random sample of ",$J$11,", I am ",TEXT($I$28,"0.0%")," confident that it is between ",TEXT($M$28,"0.00"), " and ",TEXT($M$29,"0.00."))</f>
        <v>I don't know the true Cpk, but based on a random sample of 21, I am 90.0% confident that it is between 1.96 and 3.33.</v>
      </c>
      <c r="CB32" s="2459" t="str">
        <f t="shared" si="39"/>
        <v>I don't know the true Cpk, but based on a random sample of 21, I am 90.0% confident that it is between 1.96 and 3.33.</v>
      </c>
      <c r="CC32" s="2459" t="str">
        <f t="shared" si="39"/>
        <v>I don't know the true Cpk, but based on a random sample of 21, I am 90.0% confident that it is between 1.96 and 3.33.</v>
      </c>
      <c r="CD32" s="2459" t="str">
        <f t="shared" si="39"/>
        <v>I don't know the true Cpk, but based on a random sample of 21, I am 90.0% confident that it is between 1.96 and 3.33.</v>
      </c>
      <c r="CE32" s="2460" t="str">
        <f t="shared" si="39"/>
        <v>I don't know the true Cpk, but based on a random sample of 21, I am 90.0% confident that it is between 1.96 and 3.33.</v>
      </c>
      <c r="CF32" s="605"/>
      <c r="CG32" s="494"/>
      <c r="CH32" s="494"/>
      <c r="CI32" s="1141"/>
      <c r="CJ32" s="543">
        <v>25</v>
      </c>
      <c r="CK32" s="544">
        <f t="shared" si="10"/>
        <v>0</v>
      </c>
      <c r="CL32" s="544">
        <f t="shared" si="11"/>
        <v>0</v>
      </c>
      <c r="CM32" s="612"/>
      <c r="CN32" s="2458" t="e">
        <f>CONCATENATE("I don't know the true Cpk, but based on a random sample of ",CP11,", I am ",TEXT(CO28,"0.0%")," confident that it is between ",TEXT(CS28,"0.00"), " and ",TEXT(CS29,"0.00."))</f>
        <v>#DIV/0!</v>
      </c>
      <c r="CO32" s="2459" t="str">
        <f t="shared" ref="CO32:CS34" si="40">CONCATENATE("I don't know the true Cpk, but based on a random sample of ",$J$11,", I am ",TEXT($I$28,"0.0%")," confident that it is between ",TEXT($M$28,"0.00"), " and ",TEXT($M$29,"0.00."))</f>
        <v>I don't know the true Cpk, but based on a random sample of 21, I am 90.0% confident that it is between 1.96 and 3.33.</v>
      </c>
      <c r="CP32" s="2459" t="str">
        <f t="shared" si="40"/>
        <v>I don't know the true Cpk, but based on a random sample of 21, I am 90.0% confident that it is between 1.96 and 3.33.</v>
      </c>
      <c r="CQ32" s="2459" t="str">
        <f t="shared" si="40"/>
        <v>I don't know the true Cpk, but based on a random sample of 21, I am 90.0% confident that it is between 1.96 and 3.33.</v>
      </c>
      <c r="CR32" s="2459" t="str">
        <f t="shared" si="40"/>
        <v>I don't know the true Cpk, but based on a random sample of 21, I am 90.0% confident that it is between 1.96 and 3.33.</v>
      </c>
      <c r="CS32" s="2460" t="str">
        <f t="shared" si="40"/>
        <v>I don't know the true Cpk, but based on a random sample of 21, I am 90.0% confident that it is between 1.96 and 3.33.</v>
      </c>
      <c r="CT32" s="605"/>
      <c r="CU32" s="494"/>
      <c r="CV32" s="494"/>
      <c r="CW32" s="1141"/>
      <c r="CX32" s="543">
        <v>25</v>
      </c>
      <c r="CY32" s="544">
        <f t="shared" si="12"/>
        <v>0</v>
      </c>
      <c r="CZ32" s="544">
        <f t="shared" si="13"/>
        <v>0</v>
      </c>
      <c r="DA32" s="612"/>
      <c r="DB32" s="2458" t="e">
        <f>CONCATENATE("I don't know the true Cpk, but based on a random sample of ",DD11,", I am ",TEXT(DC28,"0.0%")," confident that it is between ",TEXT(DG28,"0.00"), " and ",TEXT(DG29,"0.00."))</f>
        <v>#DIV/0!</v>
      </c>
      <c r="DC32" s="2459" t="str">
        <f t="shared" ref="DC32:DG34" si="41">CONCATENATE("I don't know the true Cpk, but based on a random sample of ",$J$11,", I am ",TEXT($I$28,"0.0%")," confident that it is between ",TEXT($M$28,"0.00"), " and ",TEXT($M$29,"0.00."))</f>
        <v>I don't know the true Cpk, but based on a random sample of 21, I am 90.0% confident that it is between 1.96 and 3.33.</v>
      </c>
      <c r="DD32" s="2459" t="str">
        <f t="shared" si="41"/>
        <v>I don't know the true Cpk, but based on a random sample of 21, I am 90.0% confident that it is between 1.96 and 3.33.</v>
      </c>
      <c r="DE32" s="2459" t="str">
        <f t="shared" si="41"/>
        <v>I don't know the true Cpk, but based on a random sample of 21, I am 90.0% confident that it is between 1.96 and 3.33.</v>
      </c>
      <c r="DF32" s="2459" t="str">
        <f t="shared" si="41"/>
        <v>I don't know the true Cpk, but based on a random sample of 21, I am 90.0% confident that it is between 1.96 and 3.33.</v>
      </c>
      <c r="DG32" s="2460" t="str">
        <f t="shared" si="41"/>
        <v>I don't know the true Cpk, but based on a random sample of 21, I am 90.0% confident that it is between 1.96 and 3.33.</v>
      </c>
      <c r="DH32" s="605"/>
      <c r="DI32" s="494"/>
      <c r="DJ32" s="494"/>
      <c r="DK32" s="1141"/>
      <c r="DL32" s="543">
        <v>25</v>
      </c>
      <c r="DM32" s="544">
        <f t="shared" si="14"/>
        <v>0</v>
      </c>
      <c r="DN32" s="544">
        <f t="shared" si="15"/>
        <v>0</v>
      </c>
      <c r="DO32" s="612"/>
      <c r="DP32" s="2458" t="e">
        <f>CONCATENATE("I don't know the true Cpk, but based on a random sample of ",DR11,", I am ",TEXT(DQ28,"0.0%")," confident that it is between ",TEXT(DU28,"0.00"), " and ",TEXT(DU29,"0.00."))</f>
        <v>#DIV/0!</v>
      </c>
      <c r="DQ32" s="2459" t="str">
        <f t="shared" ref="DQ32:DU34" si="42">CONCATENATE("I don't know the true Cpk, but based on a random sample of ",$J$11,", I am ",TEXT($I$28,"0.0%")," confident that it is between ",TEXT($M$28,"0.00"), " and ",TEXT($M$29,"0.00."))</f>
        <v>I don't know the true Cpk, but based on a random sample of 21, I am 90.0% confident that it is between 1.96 and 3.33.</v>
      </c>
      <c r="DR32" s="2459" t="str">
        <f t="shared" si="42"/>
        <v>I don't know the true Cpk, but based on a random sample of 21, I am 90.0% confident that it is between 1.96 and 3.33.</v>
      </c>
      <c r="DS32" s="2459" t="str">
        <f t="shared" si="42"/>
        <v>I don't know the true Cpk, but based on a random sample of 21, I am 90.0% confident that it is between 1.96 and 3.33.</v>
      </c>
      <c r="DT32" s="2459" t="str">
        <f t="shared" si="42"/>
        <v>I don't know the true Cpk, but based on a random sample of 21, I am 90.0% confident that it is between 1.96 and 3.33.</v>
      </c>
      <c r="DU32" s="2460" t="str">
        <f t="shared" si="42"/>
        <v>I don't know the true Cpk, but based on a random sample of 21, I am 90.0% confident that it is between 1.96 and 3.33.</v>
      </c>
      <c r="DV32" s="605"/>
      <c r="DW32" s="494"/>
      <c r="DX32" s="494"/>
      <c r="DY32" s="1141"/>
      <c r="DZ32" s="543">
        <v>25</v>
      </c>
      <c r="EA32" s="544">
        <f t="shared" si="16"/>
        <v>0</v>
      </c>
      <c r="EB32" s="544">
        <f t="shared" si="17"/>
        <v>0</v>
      </c>
      <c r="EC32" s="612"/>
      <c r="ED32" s="2458" t="e">
        <f>CONCATENATE("I don't know the true Cpk, but based on a random sample of ",EF11,", I am ",TEXT(EE28,"0.0%")," confident that it is between ",TEXT(EI28,"0.00"), " and ",TEXT(EI29,"0.00."))</f>
        <v>#DIV/0!</v>
      </c>
      <c r="EE32" s="2459" t="str">
        <f t="shared" ref="EE32:EI34" si="43">CONCATENATE("I don't know the true Cpk, but based on a random sample of ",$J$11,", I am ",TEXT($I$28,"0.0%")," confident that it is between ",TEXT($M$28,"0.00"), " and ",TEXT($M$29,"0.00."))</f>
        <v>I don't know the true Cpk, but based on a random sample of 21, I am 90.0% confident that it is between 1.96 and 3.33.</v>
      </c>
      <c r="EF32" s="2459" t="str">
        <f t="shared" si="43"/>
        <v>I don't know the true Cpk, but based on a random sample of 21, I am 90.0% confident that it is between 1.96 and 3.33.</v>
      </c>
      <c r="EG32" s="2459" t="str">
        <f t="shared" si="43"/>
        <v>I don't know the true Cpk, but based on a random sample of 21, I am 90.0% confident that it is between 1.96 and 3.33.</v>
      </c>
      <c r="EH32" s="2459" t="str">
        <f t="shared" si="43"/>
        <v>I don't know the true Cpk, but based on a random sample of 21, I am 90.0% confident that it is between 1.96 and 3.33.</v>
      </c>
      <c r="EI32" s="2460" t="str">
        <f t="shared" si="43"/>
        <v>I don't know the true Cpk, but based on a random sample of 21, I am 90.0% confident that it is between 1.96 and 3.33.</v>
      </c>
      <c r="EJ32" s="605"/>
      <c r="EK32" s="494"/>
      <c r="EL32" s="494"/>
      <c r="EM32" s="1141"/>
      <c r="EN32" s="543">
        <v>25</v>
      </c>
      <c r="EO32" s="544">
        <f t="shared" si="18"/>
        <v>0</v>
      </c>
      <c r="EP32" s="544">
        <f t="shared" si="19"/>
        <v>0</v>
      </c>
      <c r="EQ32" s="612"/>
      <c r="ER32" s="2458" t="e">
        <f>CONCATENATE("I don't know the true Cpk, but based on a random sample of ",ET11,", I am ",TEXT(ES28,"0.0%")," confident that it is between ",TEXT(EW28,"0.00"), " and ",TEXT(EW29,"0.00."))</f>
        <v>#DIV/0!</v>
      </c>
      <c r="ES32" s="2459" t="str">
        <f t="shared" ref="ES32:EW34" si="44">CONCATENATE("I don't know the true Cpk, but based on a random sample of ",$J$11,", I am ",TEXT($I$28,"0.0%")," confident that it is between ",TEXT($M$28,"0.00"), " and ",TEXT($M$29,"0.00."))</f>
        <v>I don't know the true Cpk, but based on a random sample of 21, I am 90.0% confident that it is between 1.96 and 3.33.</v>
      </c>
      <c r="ET32" s="2459" t="str">
        <f t="shared" si="44"/>
        <v>I don't know the true Cpk, but based on a random sample of 21, I am 90.0% confident that it is between 1.96 and 3.33.</v>
      </c>
      <c r="EU32" s="2459" t="str">
        <f t="shared" si="44"/>
        <v>I don't know the true Cpk, but based on a random sample of 21, I am 90.0% confident that it is between 1.96 and 3.33.</v>
      </c>
      <c r="EV32" s="2459" t="str">
        <f t="shared" si="44"/>
        <v>I don't know the true Cpk, but based on a random sample of 21, I am 90.0% confident that it is between 1.96 and 3.33.</v>
      </c>
      <c r="EW32" s="2460" t="str">
        <f t="shared" si="44"/>
        <v>I don't know the true Cpk, but based on a random sample of 21, I am 90.0% confident that it is between 1.96 and 3.33.</v>
      </c>
      <c r="EX32" s="605"/>
      <c r="EY32" s="494"/>
      <c r="EZ32" s="622"/>
      <c r="FA32" s="1141"/>
      <c r="FB32" s="543">
        <v>25</v>
      </c>
      <c r="FC32" s="544">
        <f t="shared" si="20"/>
        <v>0</v>
      </c>
      <c r="FD32" s="544">
        <f t="shared" si="21"/>
        <v>0</v>
      </c>
      <c r="FE32" s="612"/>
      <c r="FF32" s="2458" t="e">
        <f>CONCATENATE("I don't know the true Cpk, but based on a random sample of ",FH11,", I am ",TEXT(FG28,"0.0%")," confident that it is between ",TEXT(FK28,"0.00"), " and ",TEXT(FK29,"0.00."))</f>
        <v>#DIV/0!</v>
      </c>
      <c r="FG32" s="2459" t="str">
        <f t="shared" ref="FG32:FK34" si="45">CONCATENATE("I don't know the true Cpk, but based on a random sample of ",$J$11,", I am ",TEXT($I$28,"0.0%")," confident that it is between ",TEXT($M$28,"0.00"), " and ",TEXT($M$29,"0.00."))</f>
        <v>I don't know the true Cpk, but based on a random sample of 21, I am 90.0% confident that it is between 1.96 and 3.33.</v>
      </c>
      <c r="FH32" s="2459" t="str">
        <f t="shared" si="45"/>
        <v>I don't know the true Cpk, but based on a random sample of 21, I am 90.0% confident that it is between 1.96 and 3.33.</v>
      </c>
      <c r="FI32" s="2459" t="str">
        <f t="shared" si="45"/>
        <v>I don't know the true Cpk, but based on a random sample of 21, I am 90.0% confident that it is between 1.96 and 3.33.</v>
      </c>
      <c r="FJ32" s="2459" t="str">
        <f t="shared" si="45"/>
        <v>I don't know the true Cpk, but based on a random sample of 21, I am 90.0% confident that it is between 1.96 and 3.33.</v>
      </c>
      <c r="FK32" s="2460" t="str">
        <f t="shared" si="45"/>
        <v>I don't know the true Cpk, but based on a random sample of 21, I am 90.0% confident that it is between 1.96 and 3.33.</v>
      </c>
      <c r="FL32" s="605"/>
      <c r="FM32" s="494"/>
      <c r="FO32" s="1141"/>
      <c r="FP32" s="543">
        <v>25</v>
      </c>
      <c r="FQ32" s="544">
        <f t="shared" si="22"/>
        <v>0</v>
      </c>
      <c r="FR32" s="544">
        <f t="shared" si="23"/>
        <v>0</v>
      </c>
      <c r="FS32" s="612"/>
      <c r="FT32" s="2458" t="e">
        <f>CONCATENATE("I don't know the true Cpk, but based on a random sample of ",FV11,", I am ",TEXT(FU28,"0.0%")," confident that it is between ",TEXT(FY28,"0.00"), " and ",TEXT(FY29,"0.00."))</f>
        <v>#DIV/0!</v>
      </c>
      <c r="FU32" s="2459" t="str">
        <f t="shared" ref="FU32:FY34" si="46">CONCATENATE("I don't know the true Cpk, but based on a random sample of ",$J$11,", I am ",TEXT($I$28,"0.0%")," confident that it is between ",TEXT($M$28,"0.00"), " and ",TEXT($M$29,"0.00."))</f>
        <v>I don't know the true Cpk, but based on a random sample of 21, I am 90.0% confident that it is between 1.96 and 3.33.</v>
      </c>
      <c r="FV32" s="2459" t="str">
        <f t="shared" si="46"/>
        <v>I don't know the true Cpk, but based on a random sample of 21, I am 90.0% confident that it is between 1.96 and 3.33.</v>
      </c>
      <c r="FW32" s="2459" t="str">
        <f t="shared" si="46"/>
        <v>I don't know the true Cpk, but based on a random sample of 21, I am 90.0% confident that it is between 1.96 and 3.33.</v>
      </c>
      <c r="FX32" s="2459" t="str">
        <f t="shared" si="46"/>
        <v>I don't know the true Cpk, but based on a random sample of 21, I am 90.0% confident that it is between 1.96 and 3.33.</v>
      </c>
      <c r="FY32" s="2460" t="str">
        <f t="shared" si="46"/>
        <v>I don't know the true Cpk, but based on a random sample of 21, I am 90.0% confident that it is between 1.96 and 3.33.</v>
      </c>
      <c r="FZ32" s="605"/>
      <c r="GA32" s="494"/>
      <c r="GB32" s="622"/>
      <c r="GC32" s="1141"/>
      <c r="GD32" s="543">
        <v>25</v>
      </c>
      <c r="GE32" s="544">
        <f t="shared" si="24"/>
        <v>0</v>
      </c>
      <c r="GF32" s="544">
        <f t="shared" si="25"/>
        <v>0</v>
      </c>
      <c r="GG32" s="612"/>
      <c r="GH32" s="2458" t="e">
        <f>CONCATENATE("I don't know the true Cpk, but based on a random sample of ",GJ11,", I am ",TEXT(GI28,"0.0%")," confident that it is between ",TEXT(GM28,"0.00"), " and ",TEXT(GM29,"0.00."))</f>
        <v>#DIV/0!</v>
      </c>
      <c r="GI32" s="2459" t="str">
        <f t="shared" ref="GI32:GM34" si="47">CONCATENATE("I don't know the true Cpk, but based on a random sample of ",$J$11,", I am ",TEXT($I$28,"0.0%")," confident that it is between ",TEXT($M$28,"0.00"), " and ",TEXT($M$29,"0.00."))</f>
        <v>I don't know the true Cpk, but based on a random sample of 21, I am 90.0% confident that it is between 1.96 and 3.33.</v>
      </c>
      <c r="GJ32" s="2459" t="str">
        <f t="shared" si="47"/>
        <v>I don't know the true Cpk, but based on a random sample of 21, I am 90.0% confident that it is between 1.96 and 3.33.</v>
      </c>
      <c r="GK32" s="2459" t="str">
        <f t="shared" si="47"/>
        <v>I don't know the true Cpk, but based on a random sample of 21, I am 90.0% confident that it is between 1.96 and 3.33.</v>
      </c>
      <c r="GL32" s="2459" t="str">
        <f t="shared" si="47"/>
        <v>I don't know the true Cpk, but based on a random sample of 21, I am 90.0% confident that it is between 1.96 and 3.33.</v>
      </c>
      <c r="GM32" s="2460" t="str">
        <f t="shared" si="47"/>
        <v>I don't know the true Cpk, but based on a random sample of 21, I am 90.0% confident that it is between 1.96 and 3.33.</v>
      </c>
      <c r="GN32" s="605"/>
      <c r="GO32" s="494"/>
      <c r="GP32" s="551"/>
      <c r="GQ32" s="1141"/>
      <c r="GR32" s="543">
        <v>25</v>
      </c>
      <c r="GS32" s="544">
        <f t="shared" si="26"/>
        <v>0</v>
      </c>
      <c r="GT32" s="544">
        <f t="shared" si="27"/>
        <v>0</v>
      </c>
      <c r="GU32" s="612"/>
      <c r="GV32" s="2458" t="e">
        <f>CONCATENATE("I don't know the true Cpk, but based on a random sample of ",GX11,", I am ",TEXT(GW28,"0.0%")," confident that it is between ",TEXT(HA28,"0.00"), " and ",TEXT(HA29,"0.00."))</f>
        <v>#DIV/0!</v>
      </c>
      <c r="GW32" s="2459" t="str">
        <f t="shared" ref="GW32:HA34" si="48">CONCATENATE("I don't know the true Cpk, but based on a random sample of ",$J$11,", I am ",TEXT($I$28,"0.0%")," confident that it is between ",TEXT($M$28,"0.00"), " and ",TEXT($M$29,"0.00."))</f>
        <v>I don't know the true Cpk, but based on a random sample of 21, I am 90.0% confident that it is between 1.96 and 3.33.</v>
      </c>
      <c r="GX32" s="2459" t="str">
        <f t="shared" si="48"/>
        <v>I don't know the true Cpk, but based on a random sample of 21, I am 90.0% confident that it is between 1.96 and 3.33.</v>
      </c>
      <c r="GY32" s="2459" t="str">
        <f t="shared" si="48"/>
        <v>I don't know the true Cpk, but based on a random sample of 21, I am 90.0% confident that it is between 1.96 and 3.33.</v>
      </c>
      <c r="GZ32" s="2459" t="str">
        <f t="shared" si="48"/>
        <v>I don't know the true Cpk, but based on a random sample of 21, I am 90.0% confident that it is between 1.96 and 3.33.</v>
      </c>
      <c r="HA32" s="2460" t="str">
        <f t="shared" si="48"/>
        <v>I don't know the true Cpk, but based on a random sample of 21, I am 90.0% confident that it is between 1.96 and 3.33.</v>
      </c>
      <c r="HB32" s="605"/>
      <c r="HC32" s="494"/>
      <c r="HD32" s="552"/>
      <c r="HE32" s="1141"/>
      <c r="HF32" s="543">
        <v>25</v>
      </c>
      <c r="HG32" s="544">
        <f t="shared" si="28"/>
        <v>0</v>
      </c>
      <c r="HH32" s="544">
        <f t="shared" si="29"/>
        <v>0</v>
      </c>
      <c r="HI32" s="612"/>
      <c r="HJ32" s="2458" t="e">
        <f>CONCATENATE("I don't know the true Cpk, but based on a random sample of ",HL11,", I am ",TEXT(HK28,"0.0%")," confident that it is between ",TEXT(HO28,"0.00"), " and ",TEXT(HO29,"0.00."))</f>
        <v>#DIV/0!</v>
      </c>
      <c r="HK32" s="2459" t="str">
        <f t="shared" ref="HK32:HO34" si="49">CONCATENATE("I don't know the true Cpk, but based on a random sample of ",$J$11,", I am ",TEXT($I$28,"0.0%")," confident that it is between ",TEXT($M$28,"0.00"), " and ",TEXT($M$29,"0.00."))</f>
        <v>I don't know the true Cpk, but based on a random sample of 21, I am 90.0% confident that it is between 1.96 and 3.33.</v>
      </c>
      <c r="HL32" s="2459" t="str">
        <f t="shared" si="49"/>
        <v>I don't know the true Cpk, but based on a random sample of 21, I am 90.0% confident that it is between 1.96 and 3.33.</v>
      </c>
      <c r="HM32" s="2459" t="str">
        <f t="shared" si="49"/>
        <v>I don't know the true Cpk, but based on a random sample of 21, I am 90.0% confident that it is between 1.96 and 3.33.</v>
      </c>
      <c r="HN32" s="2459" t="str">
        <f t="shared" si="49"/>
        <v>I don't know the true Cpk, but based on a random sample of 21, I am 90.0% confident that it is between 1.96 and 3.33.</v>
      </c>
      <c r="HO32" s="2460" t="str">
        <f t="shared" si="49"/>
        <v>I don't know the true Cpk, but based on a random sample of 21, I am 90.0% confident that it is between 1.96 and 3.33.</v>
      </c>
      <c r="HP32" s="605"/>
      <c r="HQ32" s="494"/>
      <c r="HR32" s="552"/>
      <c r="HS32" s="1141"/>
      <c r="HT32" s="543">
        <v>25</v>
      </c>
      <c r="HU32" s="544">
        <f t="shared" si="30"/>
        <v>0</v>
      </c>
      <c r="HV32" s="544">
        <f t="shared" si="31"/>
        <v>0</v>
      </c>
      <c r="HW32" s="612"/>
      <c r="HX32" s="2458" t="e">
        <f>CONCATENATE("I don't know the true Cpk, but based on a random sample of ",HZ11,", I am ",TEXT(HY28,"0.0%")," confident that it is between ",TEXT(IC28,"0.00"), " and ",TEXT(IC29,"0.00."))</f>
        <v>#DIV/0!</v>
      </c>
      <c r="HY32" s="2459" t="str">
        <f t="shared" ref="HY32:IC34" si="50">CONCATENATE("I don't know the true Cpk, but based on a random sample of ",$J$11,", I am ",TEXT($I$28,"0.0%")," confident that it is between ",TEXT($M$28,"0.00"), " and ",TEXT($M$29,"0.00."))</f>
        <v>I don't know the true Cpk, but based on a random sample of 21, I am 90.0% confident that it is between 1.96 and 3.33.</v>
      </c>
      <c r="HZ32" s="2459" t="str">
        <f t="shared" si="50"/>
        <v>I don't know the true Cpk, but based on a random sample of 21, I am 90.0% confident that it is between 1.96 and 3.33.</v>
      </c>
      <c r="IA32" s="2459" t="str">
        <f t="shared" si="50"/>
        <v>I don't know the true Cpk, but based on a random sample of 21, I am 90.0% confident that it is between 1.96 and 3.33.</v>
      </c>
      <c r="IB32" s="2459" t="str">
        <f t="shared" si="50"/>
        <v>I don't know the true Cpk, but based on a random sample of 21, I am 90.0% confident that it is between 1.96 and 3.33.</v>
      </c>
      <c r="IC32" s="2460" t="str">
        <f t="shared" si="50"/>
        <v>I don't know the true Cpk, but based on a random sample of 21, I am 90.0% confident that it is between 1.96 and 3.33.</v>
      </c>
      <c r="ID32" s="605"/>
      <c r="IE32" s="494"/>
      <c r="IF32" s="553"/>
      <c r="IG32" s="1141"/>
      <c r="IH32" s="543">
        <v>25</v>
      </c>
      <c r="II32" s="544">
        <f t="shared" si="32"/>
        <v>0</v>
      </c>
      <c r="IJ32" s="544">
        <f t="shared" si="33"/>
        <v>0</v>
      </c>
      <c r="IK32" s="612"/>
      <c r="IL32" s="2458" t="e">
        <f>CONCATENATE("I don't know the true Cpk, but based on a random sample of ",IN11,", I am ",TEXT(IM28,"0.0%")," confident that it is between ",TEXT(IQ28,"0.00"), " and ",TEXT(IQ29,"0.00."))</f>
        <v>#DIV/0!</v>
      </c>
      <c r="IM32" s="2459" t="str">
        <f t="shared" ref="IM32:IQ34" si="51">CONCATENATE("I don't know the true Cpk, but based on a random sample of ",$J$11,", I am ",TEXT($I$28,"0.0%")," confident that it is between ",TEXT($M$28,"0.00"), " and ",TEXT($M$29,"0.00."))</f>
        <v>I don't know the true Cpk, but based on a random sample of 21, I am 90.0% confident that it is between 1.96 and 3.33.</v>
      </c>
      <c r="IN32" s="2459" t="str">
        <f t="shared" si="51"/>
        <v>I don't know the true Cpk, but based on a random sample of 21, I am 90.0% confident that it is between 1.96 and 3.33.</v>
      </c>
      <c r="IO32" s="2459" t="str">
        <f t="shared" si="51"/>
        <v>I don't know the true Cpk, but based on a random sample of 21, I am 90.0% confident that it is between 1.96 and 3.33.</v>
      </c>
      <c r="IP32" s="2459" t="str">
        <f t="shared" si="51"/>
        <v>I don't know the true Cpk, but based on a random sample of 21, I am 90.0% confident that it is between 1.96 and 3.33.</v>
      </c>
      <c r="IQ32" s="2460" t="str">
        <f t="shared" si="51"/>
        <v>I don't know the true Cpk, but based on a random sample of 21, I am 90.0% confident that it is between 1.96 and 3.33.</v>
      </c>
      <c r="IR32" s="605"/>
      <c r="IS32" s="494"/>
    </row>
    <row r="33" spans="1:253" s="497" customFormat="1">
      <c r="A33" s="494"/>
      <c r="B33" s="528"/>
      <c r="C33" s="1141"/>
      <c r="D33" s="543">
        <v>26</v>
      </c>
      <c r="E33" s="544">
        <f t="shared" si="0"/>
        <v>0</v>
      </c>
      <c r="F33" s="544">
        <f t="shared" si="1"/>
        <v>0</v>
      </c>
      <c r="G33" s="623"/>
      <c r="H33" s="2458"/>
      <c r="I33" s="2458"/>
      <c r="J33" s="2458"/>
      <c r="K33" s="2458"/>
      <c r="L33" s="2458"/>
      <c r="M33" s="2463"/>
      <c r="N33" s="605"/>
      <c r="O33" s="567"/>
      <c r="P33" s="494"/>
      <c r="Q33" s="1141"/>
      <c r="R33" s="543">
        <v>26</v>
      </c>
      <c r="S33" s="544">
        <f t="shared" si="34"/>
        <v>0</v>
      </c>
      <c r="T33" s="544">
        <f t="shared" si="35"/>
        <v>0</v>
      </c>
      <c r="U33" s="623"/>
      <c r="V33" s="2458"/>
      <c r="W33" s="2458"/>
      <c r="X33" s="2458"/>
      <c r="Y33" s="2458"/>
      <c r="Z33" s="2458"/>
      <c r="AA33" s="2463"/>
      <c r="AB33" s="605"/>
      <c r="AC33" s="567"/>
      <c r="AD33" s="494"/>
      <c r="AE33" s="1141"/>
      <c r="AF33" s="543">
        <v>26</v>
      </c>
      <c r="AG33" s="544">
        <f t="shared" si="2"/>
        <v>0</v>
      </c>
      <c r="AH33" s="544">
        <f t="shared" si="3"/>
        <v>0</v>
      </c>
      <c r="AI33" s="623"/>
      <c r="AJ33" s="2459" t="str">
        <f>CONCATENATE("I don't know the true Cpk, but based on a random sample of ",$J$11,", I am ",TEXT($I$28,"0.0%")," confident that it is between ",TEXT($M$28,"0.00"), " and ",TEXT($M$29,"0.00."))</f>
        <v>I don't know the true Cpk, but based on a random sample of 21, I am 90.0% confident that it is between 1.96 and 3.33.</v>
      </c>
      <c r="AK33" s="2459" t="str">
        <f t="shared" si="36"/>
        <v>I don't know the true Cpk, but based on a random sample of 21, I am 90.0% confident that it is between 1.96 and 3.33.</v>
      </c>
      <c r="AL33" s="2459" t="str">
        <f t="shared" si="36"/>
        <v>I don't know the true Cpk, but based on a random sample of 21, I am 90.0% confident that it is between 1.96 and 3.33.</v>
      </c>
      <c r="AM33" s="2459" t="str">
        <f t="shared" si="36"/>
        <v>I don't know the true Cpk, but based on a random sample of 21, I am 90.0% confident that it is between 1.96 and 3.33.</v>
      </c>
      <c r="AN33" s="2459" t="str">
        <f t="shared" si="36"/>
        <v>I don't know the true Cpk, but based on a random sample of 21, I am 90.0% confident that it is between 1.96 and 3.33.</v>
      </c>
      <c r="AO33" s="2460" t="str">
        <f t="shared" si="36"/>
        <v>I don't know the true Cpk, but based on a random sample of 21, I am 90.0% confident that it is between 1.96 and 3.33.</v>
      </c>
      <c r="AP33" s="605"/>
      <c r="AQ33" s="567"/>
      <c r="AR33" s="494"/>
      <c r="AS33" s="1141"/>
      <c r="AT33" s="543">
        <v>26</v>
      </c>
      <c r="AU33" s="544">
        <f t="shared" si="4"/>
        <v>0</v>
      </c>
      <c r="AV33" s="544">
        <f t="shared" si="5"/>
        <v>0</v>
      </c>
      <c r="AW33" s="623"/>
      <c r="AX33" s="2459" t="str">
        <f>CONCATENATE("I don't know the true Cpk, but based on a random sample of ",$J$11,", I am ",TEXT($I$28,"0.0%")," confident that it is between ",TEXT($M$28,"0.00"), " and ",TEXT($M$29,"0.00."))</f>
        <v>I don't know the true Cpk, but based on a random sample of 21, I am 90.0% confident that it is between 1.96 and 3.33.</v>
      </c>
      <c r="AY33" s="2459" t="str">
        <f t="shared" si="37"/>
        <v>I don't know the true Cpk, but based on a random sample of 21, I am 90.0% confident that it is between 1.96 and 3.33.</v>
      </c>
      <c r="AZ33" s="2459" t="str">
        <f t="shared" si="37"/>
        <v>I don't know the true Cpk, but based on a random sample of 21, I am 90.0% confident that it is between 1.96 and 3.33.</v>
      </c>
      <c r="BA33" s="2459" t="str">
        <f t="shared" si="37"/>
        <v>I don't know the true Cpk, but based on a random sample of 21, I am 90.0% confident that it is between 1.96 and 3.33.</v>
      </c>
      <c r="BB33" s="2459" t="str">
        <f t="shared" si="37"/>
        <v>I don't know the true Cpk, but based on a random sample of 21, I am 90.0% confident that it is between 1.96 and 3.33.</v>
      </c>
      <c r="BC33" s="2460" t="str">
        <f t="shared" si="37"/>
        <v>I don't know the true Cpk, but based on a random sample of 21, I am 90.0% confident that it is between 1.96 and 3.33.</v>
      </c>
      <c r="BD33" s="605"/>
      <c r="BE33" s="567"/>
      <c r="BF33" s="494"/>
      <c r="BG33" s="1141"/>
      <c r="BH33" s="543">
        <v>26</v>
      </c>
      <c r="BI33" s="544">
        <f t="shared" si="6"/>
        <v>0</v>
      </c>
      <c r="BJ33" s="544">
        <f t="shared" si="7"/>
        <v>0</v>
      </c>
      <c r="BK33" s="623"/>
      <c r="BL33" s="2459" t="str">
        <f>CONCATENATE("I don't know the true Cpk, but based on a random sample of ",$J$11,", I am ",TEXT($I$28,"0.0%")," confident that it is between ",TEXT($M$28,"0.00"), " and ",TEXT($M$29,"0.00."))</f>
        <v>I don't know the true Cpk, but based on a random sample of 21, I am 90.0% confident that it is between 1.96 and 3.33.</v>
      </c>
      <c r="BM33" s="2459" t="str">
        <f t="shared" si="38"/>
        <v>I don't know the true Cpk, but based on a random sample of 21, I am 90.0% confident that it is between 1.96 and 3.33.</v>
      </c>
      <c r="BN33" s="2459" t="str">
        <f t="shared" si="38"/>
        <v>I don't know the true Cpk, but based on a random sample of 21, I am 90.0% confident that it is between 1.96 and 3.33.</v>
      </c>
      <c r="BO33" s="2459" t="str">
        <f t="shared" si="38"/>
        <v>I don't know the true Cpk, but based on a random sample of 21, I am 90.0% confident that it is between 1.96 and 3.33.</v>
      </c>
      <c r="BP33" s="2459" t="str">
        <f t="shared" si="38"/>
        <v>I don't know the true Cpk, but based on a random sample of 21, I am 90.0% confident that it is between 1.96 and 3.33.</v>
      </c>
      <c r="BQ33" s="2460" t="str">
        <f t="shared" si="38"/>
        <v>I don't know the true Cpk, but based on a random sample of 21, I am 90.0% confident that it is between 1.96 and 3.33.</v>
      </c>
      <c r="BR33" s="605"/>
      <c r="BS33" s="567"/>
      <c r="BT33" s="494"/>
      <c r="BU33" s="1141"/>
      <c r="BV33" s="543">
        <v>26</v>
      </c>
      <c r="BW33" s="544">
        <f t="shared" si="8"/>
        <v>0</v>
      </c>
      <c r="BX33" s="544">
        <f t="shared" si="9"/>
        <v>0</v>
      </c>
      <c r="BY33" s="623"/>
      <c r="BZ33" s="2459" t="str">
        <f>CONCATENATE("I don't know the true Cpk, but based on a random sample of ",$J$11,", I am ",TEXT($I$28,"0.0%")," confident that it is between ",TEXT($M$28,"0.00"), " and ",TEXT($M$29,"0.00."))</f>
        <v>I don't know the true Cpk, but based on a random sample of 21, I am 90.0% confident that it is between 1.96 and 3.33.</v>
      </c>
      <c r="CA33" s="2459" t="str">
        <f t="shared" si="39"/>
        <v>I don't know the true Cpk, but based on a random sample of 21, I am 90.0% confident that it is between 1.96 and 3.33.</v>
      </c>
      <c r="CB33" s="2459" t="str">
        <f t="shared" si="39"/>
        <v>I don't know the true Cpk, but based on a random sample of 21, I am 90.0% confident that it is between 1.96 and 3.33.</v>
      </c>
      <c r="CC33" s="2459" t="str">
        <f t="shared" si="39"/>
        <v>I don't know the true Cpk, but based on a random sample of 21, I am 90.0% confident that it is between 1.96 and 3.33.</v>
      </c>
      <c r="CD33" s="2459" t="str">
        <f t="shared" si="39"/>
        <v>I don't know the true Cpk, but based on a random sample of 21, I am 90.0% confident that it is between 1.96 and 3.33.</v>
      </c>
      <c r="CE33" s="2460" t="str">
        <f t="shared" si="39"/>
        <v>I don't know the true Cpk, but based on a random sample of 21, I am 90.0% confident that it is between 1.96 and 3.33.</v>
      </c>
      <c r="CF33" s="605"/>
      <c r="CG33" s="567"/>
      <c r="CH33" s="494"/>
      <c r="CI33" s="1141"/>
      <c r="CJ33" s="543">
        <v>26</v>
      </c>
      <c r="CK33" s="544">
        <f t="shared" si="10"/>
        <v>0</v>
      </c>
      <c r="CL33" s="544">
        <f t="shared" si="11"/>
        <v>0</v>
      </c>
      <c r="CM33" s="623"/>
      <c r="CN33" s="2459" t="str">
        <f>CONCATENATE("I don't know the true Cpk, but based on a random sample of ",$J$11,", I am ",TEXT($I$28,"0.0%")," confident that it is between ",TEXT($M$28,"0.00"), " and ",TEXT($M$29,"0.00."))</f>
        <v>I don't know the true Cpk, but based on a random sample of 21, I am 90.0% confident that it is between 1.96 and 3.33.</v>
      </c>
      <c r="CO33" s="2459" t="str">
        <f t="shared" si="40"/>
        <v>I don't know the true Cpk, but based on a random sample of 21, I am 90.0% confident that it is between 1.96 and 3.33.</v>
      </c>
      <c r="CP33" s="2459" t="str">
        <f t="shared" si="40"/>
        <v>I don't know the true Cpk, but based on a random sample of 21, I am 90.0% confident that it is between 1.96 and 3.33.</v>
      </c>
      <c r="CQ33" s="2459" t="str">
        <f t="shared" si="40"/>
        <v>I don't know the true Cpk, but based on a random sample of 21, I am 90.0% confident that it is between 1.96 and 3.33.</v>
      </c>
      <c r="CR33" s="2459" t="str">
        <f t="shared" si="40"/>
        <v>I don't know the true Cpk, but based on a random sample of 21, I am 90.0% confident that it is between 1.96 and 3.33.</v>
      </c>
      <c r="CS33" s="2460" t="str">
        <f t="shared" si="40"/>
        <v>I don't know the true Cpk, but based on a random sample of 21, I am 90.0% confident that it is between 1.96 and 3.33.</v>
      </c>
      <c r="CT33" s="605"/>
      <c r="CU33" s="567"/>
      <c r="CV33" s="494"/>
      <c r="CW33" s="1141"/>
      <c r="CX33" s="543">
        <v>26</v>
      </c>
      <c r="CY33" s="544">
        <f t="shared" si="12"/>
        <v>0</v>
      </c>
      <c r="CZ33" s="544">
        <f t="shared" si="13"/>
        <v>0</v>
      </c>
      <c r="DA33" s="623"/>
      <c r="DB33" s="2459" t="str">
        <f>CONCATENATE("I don't know the true Cpk, but based on a random sample of ",$J$11,", I am ",TEXT($I$28,"0.0%")," confident that it is between ",TEXT($M$28,"0.00"), " and ",TEXT($M$29,"0.00."))</f>
        <v>I don't know the true Cpk, but based on a random sample of 21, I am 90.0% confident that it is between 1.96 and 3.33.</v>
      </c>
      <c r="DC33" s="2459" t="str">
        <f t="shared" si="41"/>
        <v>I don't know the true Cpk, but based on a random sample of 21, I am 90.0% confident that it is between 1.96 and 3.33.</v>
      </c>
      <c r="DD33" s="2459" t="str">
        <f t="shared" si="41"/>
        <v>I don't know the true Cpk, but based on a random sample of 21, I am 90.0% confident that it is between 1.96 and 3.33.</v>
      </c>
      <c r="DE33" s="2459" t="str">
        <f t="shared" si="41"/>
        <v>I don't know the true Cpk, but based on a random sample of 21, I am 90.0% confident that it is between 1.96 and 3.33.</v>
      </c>
      <c r="DF33" s="2459" t="str">
        <f t="shared" si="41"/>
        <v>I don't know the true Cpk, but based on a random sample of 21, I am 90.0% confident that it is between 1.96 and 3.33.</v>
      </c>
      <c r="DG33" s="2460" t="str">
        <f t="shared" si="41"/>
        <v>I don't know the true Cpk, but based on a random sample of 21, I am 90.0% confident that it is between 1.96 and 3.33.</v>
      </c>
      <c r="DH33" s="605"/>
      <c r="DI33" s="567"/>
      <c r="DJ33" s="494"/>
      <c r="DK33" s="1141"/>
      <c r="DL33" s="543">
        <v>26</v>
      </c>
      <c r="DM33" s="544">
        <f t="shared" si="14"/>
        <v>0</v>
      </c>
      <c r="DN33" s="544">
        <f t="shared" si="15"/>
        <v>0</v>
      </c>
      <c r="DO33" s="623"/>
      <c r="DP33" s="2459" t="str">
        <f>CONCATENATE("I don't know the true Cpk, but based on a random sample of ",$J$11,", I am ",TEXT($I$28,"0.0%")," confident that it is between ",TEXT($M$28,"0.00"), " and ",TEXT($M$29,"0.00."))</f>
        <v>I don't know the true Cpk, but based on a random sample of 21, I am 90.0% confident that it is between 1.96 and 3.33.</v>
      </c>
      <c r="DQ33" s="2459" t="str">
        <f t="shared" si="42"/>
        <v>I don't know the true Cpk, but based on a random sample of 21, I am 90.0% confident that it is between 1.96 and 3.33.</v>
      </c>
      <c r="DR33" s="2459" t="str">
        <f t="shared" si="42"/>
        <v>I don't know the true Cpk, but based on a random sample of 21, I am 90.0% confident that it is between 1.96 and 3.33.</v>
      </c>
      <c r="DS33" s="2459" t="str">
        <f t="shared" si="42"/>
        <v>I don't know the true Cpk, but based on a random sample of 21, I am 90.0% confident that it is between 1.96 and 3.33.</v>
      </c>
      <c r="DT33" s="2459" t="str">
        <f t="shared" si="42"/>
        <v>I don't know the true Cpk, but based on a random sample of 21, I am 90.0% confident that it is between 1.96 and 3.33.</v>
      </c>
      <c r="DU33" s="2460" t="str">
        <f t="shared" si="42"/>
        <v>I don't know the true Cpk, but based on a random sample of 21, I am 90.0% confident that it is between 1.96 and 3.33.</v>
      </c>
      <c r="DV33" s="605"/>
      <c r="DW33" s="567"/>
      <c r="DX33" s="494"/>
      <c r="DY33" s="1141"/>
      <c r="DZ33" s="543">
        <v>26</v>
      </c>
      <c r="EA33" s="544">
        <f t="shared" si="16"/>
        <v>0</v>
      </c>
      <c r="EB33" s="544">
        <f t="shared" si="17"/>
        <v>0</v>
      </c>
      <c r="EC33" s="623"/>
      <c r="ED33" s="2459" t="str">
        <f>CONCATENATE("I don't know the true Cpk, but based on a random sample of ",$J$11,", I am ",TEXT($I$28,"0.0%")," confident that it is between ",TEXT($M$28,"0.00"), " and ",TEXT($M$29,"0.00."))</f>
        <v>I don't know the true Cpk, but based on a random sample of 21, I am 90.0% confident that it is between 1.96 and 3.33.</v>
      </c>
      <c r="EE33" s="2459" t="str">
        <f t="shared" si="43"/>
        <v>I don't know the true Cpk, but based on a random sample of 21, I am 90.0% confident that it is between 1.96 and 3.33.</v>
      </c>
      <c r="EF33" s="2459" t="str">
        <f t="shared" si="43"/>
        <v>I don't know the true Cpk, but based on a random sample of 21, I am 90.0% confident that it is between 1.96 and 3.33.</v>
      </c>
      <c r="EG33" s="2459" t="str">
        <f t="shared" si="43"/>
        <v>I don't know the true Cpk, but based on a random sample of 21, I am 90.0% confident that it is between 1.96 and 3.33.</v>
      </c>
      <c r="EH33" s="2459" t="str">
        <f t="shared" si="43"/>
        <v>I don't know the true Cpk, but based on a random sample of 21, I am 90.0% confident that it is between 1.96 and 3.33.</v>
      </c>
      <c r="EI33" s="2460" t="str">
        <f t="shared" si="43"/>
        <v>I don't know the true Cpk, but based on a random sample of 21, I am 90.0% confident that it is between 1.96 and 3.33.</v>
      </c>
      <c r="EJ33" s="605"/>
      <c r="EK33" s="567"/>
      <c r="EL33" s="494"/>
      <c r="EM33" s="1141"/>
      <c r="EN33" s="543">
        <v>26</v>
      </c>
      <c r="EO33" s="544">
        <f t="shared" si="18"/>
        <v>0</v>
      </c>
      <c r="EP33" s="544">
        <f t="shared" si="19"/>
        <v>0</v>
      </c>
      <c r="EQ33" s="623"/>
      <c r="ER33" s="2459" t="str">
        <f>CONCATENATE("I don't know the true Cpk, but based on a random sample of ",$J$11,", I am ",TEXT($I$28,"0.0%")," confident that it is between ",TEXT($M$28,"0.00"), " and ",TEXT($M$29,"0.00."))</f>
        <v>I don't know the true Cpk, but based on a random sample of 21, I am 90.0% confident that it is between 1.96 and 3.33.</v>
      </c>
      <c r="ES33" s="2459" t="str">
        <f t="shared" si="44"/>
        <v>I don't know the true Cpk, but based on a random sample of 21, I am 90.0% confident that it is between 1.96 and 3.33.</v>
      </c>
      <c r="ET33" s="2459" t="str">
        <f t="shared" si="44"/>
        <v>I don't know the true Cpk, but based on a random sample of 21, I am 90.0% confident that it is between 1.96 and 3.33.</v>
      </c>
      <c r="EU33" s="2459" t="str">
        <f t="shared" si="44"/>
        <v>I don't know the true Cpk, but based on a random sample of 21, I am 90.0% confident that it is between 1.96 and 3.33.</v>
      </c>
      <c r="EV33" s="2459" t="str">
        <f t="shared" si="44"/>
        <v>I don't know the true Cpk, but based on a random sample of 21, I am 90.0% confident that it is between 1.96 and 3.33.</v>
      </c>
      <c r="EW33" s="2460" t="str">
        <f t="shared" si="44"/>
        <v>I don't know the true Cpk, but based on a random sample of 21, I am 90.0% confident that it is between 1.96 and 3.33.</v>
      </c>
      <c r="EX33" s="605"/>
      <c r="EY33" s="567"/>
      <c r="EZ33" s="622"/>
      <c r="FA33" s="1141"/>
      <c r="FB33" s="543">
        <v>26</v>
      </c>
      <c r="FC33" s="544">
        <f t="shared" si="20"/>
        <v>0</v>
      </c>
      <c r="FD33" s="544">
        <f t="shared" si="21"/>
        <v>0</v>
      </c>
      <c r="FE33" s="623"/>
      <c r="FF33" s="2459" t="str">
        <f>CONCATENATE("I don't know the true Cpk, but based on a random sample of ",$J$11,", I am ",TEXT($I$28,"0.0%")," confident that it is between ",TEXT($M$28,"0.00"), " and ",TEXT($M$29,"0.00."))</f>
        <v>I don't know the true Cpk, but based on a random sample of 21, I am 90.0% confident that it is between 1.96 and 3.33.</v>
      </c>
      <c r="FG33" s="2459" t="str">
        <f t="shared" si="45"/>
        <v>I don't know the true Cpk, but based on a random sample of 21, I am 90.0% confident that it is between 1.96 and 3.33.</v>
      </c>
      <c r="FH33" s="2459" t="str">
        <f t="shared" si="45"/>
        <v>I don't know the true Cpk, but based on a random sample of 21, I am 90.0% confident that it is between 1.96 and 3.33.</v>
      </c>
      <c r="FI33" s="2459" t="str">
        <f t="shared" si="45"/>
        <v>I don't know the true Cpk, but based on a random sample of 21, I am 90.0% confident that it is between 1.96 and 3.33.</v>
      </c>
      <c r="FJ33" s="2459" t="str">
        <f t="shared" si="45"/>
        <v>I don't know the true Cpk, but based on a random sample of 21, I am 90.0% confident that it is between 1.96 and 3.33.</v>
      </c>
      <c r="FK33" s="2460" t="str">
        <f t="shared" si="45"/>
        <v>I don't know the true Cpk, but based on a random sample of 21, I am 90.0% confident that it is between 1.96 and 3.33.</v>
      </c>
      <c r="FL33" s="605"/>
      <c r="FM33" s="567"/>
      <c r="FO33" s="1141"/>
      <c r="FP33" s="543">
        <v>26</v>
      </c>
      <c r="FQ33" s="544">
        <f t="shared" si="22"/>
        <v>0</v>
      </c>
      <c r="FR33" s="544">
        <f t="shared" si="23"/>
        <v>0</v>
      </c>
      <c r="FS33" s="623"/>
      <c r="FT33" s="2459" t="str">
        <f>CONCATENATE("I don't know the true Cpk, but based on a random sample of ",$J$11,", I am ",TEXT($I$28,"0.0%")," confident that it is between ",TEXT($M$28,"0.00"), " and ",TEXT($M$29,"0.00."))</f>
        <v>I don't know the true Cpk, but based on a random sample of 21, I am 90.0% confident that it is between 1.96 and 3.33.</v>
      </c>
      <c r="FU33" s="2459" t="str">
        <f t="shared" si="46"/>
        <v>I don't know the true Cpk, but based on a random sample of 21, I am 90.0% confident that it is between 1.96 and 3.33.</v>
      </c>
      <c r="FV33" s="2459" t="str">
        <f t="shared" si="46"/>
        <v>I don't know the true Cpk, but based on a random sample of 21, I am 90.0% confident that it is between 1.96 and 3.33.</v>
      </c>
      <c r="FW33" s="2459" t="str">
        <f t="shared" si="46"/>
        <v>I don't know the true Cpk, but based on a random sample of 21, I am 90.0% confident that it is between 1.96 and 3.33.</v>
      </c>
      <c r="FX33" s="2459" t="str">
        <f t="shared" si="46"/>
        <v>I don't know the true Cpk, but based on a random sample of 21, I am 90.0% confident that it is between 1.96 and 3.33.</v>
      </c>
      <c r="FY33" s="2460" t="str">
        <f t="shared" si="46"/>
        <v>I don't know the true Cpk, but based on a random sample of 21, I am 90.0% confident that it is between 1.96 and 3.33.</v>
      </c>
      <c r="FZ33" s="605"/>
      <c r="GA33" s="567"/>
      <c r="GB33" s="622"/>
      <c r="GC33" s="1141"/>
      <c r="GD33" s="543">
        <v>26</v>
      </c>
      <c r="GE33" s="544">
        <f t="shared" si="24"/>
        <v>0</v>
      </c>
      <c r="GF33" s="544">
        <f t="shared" si="25"/>
        <v>0</v>
      </c>
      <c r="GG33" s="623"/>
      <c r="GH33" s="2459" t="str">
        <f>CONCATENATE("I don't know the true Cpk, but based on a random sample of ",$J$11,", I am ",TEXT($I$28,"0.0%")," confident that it is between ",TEXT($M$28,"0.00"), " and ",TEXT($M$29,"0.00."))</f>
        <v>I don't know the true Cpk, but based on a random sample of 21, I am 90.0% confident that it is between 1.96 and 3.33.</v>
      </c>
      <c r="GI33" s="2459" t="str">
        <f t="shared" si="47"/>
        <v>I don't know the true Cpk, but based on a random sample of 21, I am 90.0% confident that it is between 1.96 and 3.33.</v>
      </c>
      <c r="GJ33" s="2459" t="str">
        <f t="shared" si="47"/>
        <v>I don't know the true Cpk, but based on a random sample of 21, I am 90.0% confident that it is between 1.96 and 3.33.</v>
      </c>
      <c r="GK33" s="2459" t="str">
        <f t="shared" si="47"/>
        <v>I don't know the true Cpk, but based on a random sample of 21, I am 90.0% confident that it is between 1.96 and 3.33.</v>
      </c>
      <c r="GL33" s="2459" t="str">
        <f t="shared" si="47"/>
        <v>I don't know the true Cpk, but based on a random sample of 21, I am 90.0% confident that it is between 1.96 and 3.33.</v>
      </c>
      <c r="GM33" s="2460" t="str">
        <f t="shared" si="47"/>
        <v>I don't know the true Cpk, but based on a random sample of 21, I am 90.0% confident that it is between 1.96 and 3.33.</v>
      </c>
      <c r="GN33" s="605"/>
      <c r="GO33" s="567"/>
      <c r="GP33" s="551"/>
      <c r="GQ33" s="1141"/>
      <c r="GR33" s="543">
        <v>26</v>
      </c>
      <c r="GS33" s="544">
        <f t="shared" si="26"/>
        <v>0</v>
      </c>
      <c r="GT33" s="544">
        <f t="shared" si="27"/>
        <v>0</v>
      </c>
      <c r="GU33" s="623"/>
      <c r="GV33" s="2459" t="str">
        <f>CONCATENATE("I don't know the true Cpk, but based on a random sample of ",$J$11,", I am ",TEXT($I$28,"0.0%")," confident that it is between ",TEXT($M$28,"0.00"), " and ",TEXT($M$29,"0.00."))</f>
        <v>I don't know the true Cpk, but based on a random sample of 21, I am 90.0% confident that it is between 1.96 and 3.33.</v>
      </c>
      <c r="GW33" s="2459" t="str">
        <f t="shared" si="48"/>
        <v>I don't know the true Cpk, but based on a random sample of 21, I am 90.0% confident that it is between 1.96 and 3.33.</v>
      </c>
      <c r="GX33" s="2459" t="str">
        <f t="shared" si="48"/>
        <v>I don't know the true Cpk, but based on a random sample of 21, I am 90.0% confident that it is between 1.96 and 3.33.</v>
      </c>
      <c r="GY33" s="2459" t="str">
        <f t="shared" si="48"/>
        <v>I don't know the true Cpk, but based on a random sample of 21, I am 90.0% confident that it is between 1.96 and 3.33.</v>
      </c>
      <c r="GZ33" s="2459" t="str">
        <f t="shared" si="48"/>
        <v>I don't know the true Cpk, but based on a random sample of 21, I am 90.0% confident that it is between 1.96 and 3.33.</v>
      </c>
      <c r="HA33" s="2460" t="str">
        <f t="shared" si="48"/>
        <v>I don't know the true Cpk, but based on a random sample of 21, I am 90.0% confident that it is between 1.96 and 3.33.</v>
      </c>
      <c r="HB33" s="605"/>
      <c r="HC33" s="567"/>
      <c r="HD33" s="552"/>
      <c r="HE33" s="1141"/>
      <c r="HF33" s="543">
        <v>26</v>
      </c>
      <c r="HG33" s="544">
        <f t="shared" si="28"/>
        <v>0</v>
      </c>
      <c r="HH33" s="544">
        <f t="shared" si="29"/>
        <v>0</v>
      </c>
      <c r="HI33" s="623"/>
      <c r="HJ33" s="2459" t="str">
        <f>CONCATENATE("I don't know the true Cpk, but based on a random sample of ",$J$11,", I am ",TEXT($I$28,"0.0%")," confident that it is between ",TEXT($M$28,"0.00"), " and ",TEXT($M$29,"0.00."))</f>
        <v>I don't know the true Cpk, but based on a random sample of 21, I am 90.0% confident that it is between 1.96 and 3.33.</v>
      </c>
      <c r="HK33" s="2459" t="str">
        <f t="shared" si="49"/>
        <v>I don't know the true Cpk, but based on a random sample of 21, I am 90.0% confident that it is between 1.96 and 3.33.</v>
      </c>
      <c r="HL33" s="2459" t="str">
        <f t="shared" si="49"/>
        <v>I don't know the true Cpk, but based on a random sample of 21, I am 90.0% confident that it is between 1.96 and 3.33.</v>
      </c>
      <c r="HM33" s="2459" t="str">
        <f t="shared" si="49"/>
        <v>I don't know the true Cpk, but based on a random sample of 21, I am 90.0% confident that it is between 1.96 and 3.33.</v>
      </c>
      <c r="HN33" s="2459" t="str">
        <f t="shared" si="49"/>
        <v>I don't know the true Cpk, but based on a random sample of 21, I am 90.0% confident that it is between 1.96 and 3.33.</v>
      </c>
      <c r="HO33" s="2460" t="str">
        <f t="shared" si="49"/>
        <v>I don't know the true Cpk, but based on a random sample of 21, I am 90.0% confident that it is between 1.96 and 3.33.</v>
      </c>
      <c r="HP33" s="605"/>
      <c r="HQ33" s="567"/>
      <c r="HR33" s="552"/>
      <c r="HS33" s="1141"/>
      <c r="HT33" s="543">
        <v>26</v>
      </c>
      <c r="HU33" s="544">
        <f t="shared" si="30"/>
        <v>0</v>
      </c>
      <c r="HV33" s="544">
        <f t="shared" si="31"/>
        <v>0</v>
      </c>
      <c r="HW33" s="623"/>
      <c r="HX33" s="2459" t="str">
        <f>CONCATENATE("I don't know the true Cpk, but based on a random sample of ",$J$11,", I am ",TEXT($I$28,"0.0%")," confident that it is between ",TEXT($M$28,"0.00"), " and ",TEXT($M$29,"0.00."))</f>
        <v>I don't know the true Cpk, but based on a random sample of 21, I am 90.0% confident that it is between 1.96 and 3.33.</v>
      </c>
      <c r="HY33" s="2459" t="str">
        <f t="shared" si="50"/>
        <v>I don't know the true Cpk, but based on a random sample of 21, I am 90.0% confident that it is between 1.96 and 3.33.</v>
      </c>
      <c r="HZ33" s="2459" t="str">
        <f t="shared" si="50"/>
        <v>I don't know the true Cpk, but based on a random sample of 21, I am 90.0% confident that it is between 1.96 and 3.33.</v>
      </c>
      <c r="IA33" s="2459" t="str">
        <f t="shared" si="50"/>
        <v>I don't know the true Cpk, but based on a random sample of 21, I am 90.0% confident that it is between 1.96 and 3.33.</v>
      </c>
      <c r="IB33" s="2459" t="str">
        <f t="shared" si="50"/>
        <v>I don't know the true Cpk, but based on a random sample of 21, I am 90.0% confident that it is between 1.96 and 3.33.</v>
      </c>
      <c r="IC33" s="2460" t="str">
        <f t="shared" si="50"/>
        <v>I don't know the true Cpk, but based on a random sample of 21, I am 90.0% confident that it is between 1.96 and 3.33.</v>
      </c>
      <c r="ID33" s="605"/>
      <c r="IE33" s="567"/>
      <c r="IF33" s="624"/>
      <c r="IG33" s="1141"/>
      <c r="IH33" s="543">
        <v>26</v>
      </c>
      <c r="II33" s="544">
        <f t="shared" si="32"/>
        <v>0</v>
      </c>
      <c r="IJ33" s="544">
        <f t="shared" si="33"/>
        <v>0</v>
      </c>
      <c r="IK33" s="623"/>
      <c r="IL33" s="2459" t="str">
        <f>CONCATENATE("I don't know the true Cpk, but based on a random sample of ",$J$11,", I am ",TEXT($I$28,"0.0%")," confident that it is between ",TEXT($M$28,"0.00"), " and ",TEXT($M$29,"0.00."))</f>
        <v>I don't know the true Cpk, but based on a random sample of 21, I am 90.0% confident that it is between 1.96 and 3.33.</v>
      </c>
      <c r="IM33" s="2459" t="str">
        <f t="shared" si="51"/>
        <v>I don't know the true Cpk, but based on a random sample of 21, I am 90.0% confident that it is between 1.96 and 3.33.</v>
      </c>
      <c r="IN33" s="2459" t="str">
        <f t="shared" si="51"/>
        <v>I don't know the true Cpk, but based on a random sample of 21, I am 90.0% confident that it is between 1.96 and 3.33.</v>
      </c>
      <c r="IO33" s="2459" t="str">
        <f t="shared" si="51"/>
        <v>I don't know the true Cpk, but based on a random sample of 21, I am 90.0% confident that it is between 1.96 and 3.33.</v>
      </c>
      <c r="IP33" s="2459" t="str">
        <f t="shared" si="51"/>
        <v>I don't know the true Cpk, but based on a random sample of 21, I am 90.0% confident that it is between 1.96 and 3.33.</v>
      </c>
      <c r="IQ33" s="2460" t="str">
        <f t="shared" si="51"/>
        <v>I don't know the true Cpk, but based on a random sample of 21, I am 90.0% confident that it is between 1.96 and 3.33.</v>
      </c>
      <c r="IR33" s="605"/>
      <c r="IS33" s="567"/>
    </row>
    <row r="34" spans="1:253" s="497" customFormat="1">
      <c r="A34" s="494"/>
      <c r="B34" s="528"/>
      <c r="C34" s="1141"/>
      <c r="D34" s="543">
        <v>27</v>
      </c>
      <c r="E34" s="544">
        <f t="shared" si="0"/>
        <v>0</v>
      </c>
      <c r="F34" s="544">
        <f t="shared" si="1"/>
        <v>0</v>
      </c>
      <c r="G34" s="625"/>
      <c r="H34" s="2464"/>
      <c r="I34" s="2464"/>
      <c r="J34" s="2464"/>
      <c r="K34" s="2464"/>
      <c r="L34" s="2464"/>
      <c r="M34" s="2465"/>
      <c r="N34" s="605"/>
      <c r="O34" s="494"/>
      <c r="P34" s="494"/>
      <c r="Q34" s="1141"/>
      <c r="R34" s="543">
        <v>27</v>
      </c>
      <c r="S34" s="544">
        <f t="shared" si="34"/>
        <v>0</v>
      </c>
      <c r="T34" s="544">
        <f t="shared" si="35"/>
        <v>0</v>
      </c>
      <c r="U34" s="625"/>
      <c r="V34" s="2464"/>
      <c r="W34" s="2464"/>
      <c r="X34" s="2464"/>
      <c r="Y34" s="2464"/>
      <c r="Z34" s="2464"/>
      <c r="AA34" s="2465"/>
      <c r="AB34" s="605"/>
      <c r="AC34" s="494"/>
      <c r="AD34" s="494"/>
      <c r="AE34" s="1141"/>
      <c r="AF34" s="543">
        <v>27</v>
      </c>
      <c r="AG34" s="544">
        <f t="shared" si="2"/>
        <v>0</v>
      </c>
      <c r="AH34" s="544">
        <f t="shared" si="3"/>
        <v>0</v>
      </c>
      <c r="AI34" s="625"/>
      <c r="AJ34" s="2461" t="str">
        <f>CONCATENATE("I don't know the true Cpk, but based on a random sample of ",$J$11,", I am ",TEXT($I$28,"0.0%")," confident that it is between ",TEXT($M$28,"0.00"), " and ",TEXT($M$29,"0.00."))</f>
        <v>I don't know the true Cpk, but based on a random sample of 21, I am 90.0% confident that it is between 1.96 and 3.33.</v>
      </c>
      <c r="AK34" s="2461" t="str">
        <f t="shared" si="36"/>
        <v>I don't know the true Cpk, but based on a random sample of 21, I am 90.0% confident that it is between 1.96 and 3.33.</v>
      </c>
      <c r="AL34" s="2461" t="str">
        <f t="shared" si="36"/>
        <v>I don't know the true Cpk, but based on a random sample of 21, I am 90.0% confident that it is between 1.96 and 3.33.</v>
      </c>
      <c r="AM34" s="2461" t="str">
        <f t="shared" si="36"/>
        <v>I don't know the true Cpk, but based on a random sample of 21, I am 90.0% confident that it is between 1.96 and 3.33.</v>
      </c>
      <c r="AN34" s="2461" t="str">
        <f t="shared" si="36"/>
        <v>I don't know the true Cpk, but based on a random sample of 21, I am 90.0% confident that it is between 1.96 and 3.33.</v>
      </c>
      <c r="AO34" s="2462" t="str">
        <f t="shared" si="36"/>
        <v>I don't know the true Cpk, but based on a random sample of 21, I am 90.0% confident that it is between 1.96 and 3.33.</v>
      </c>
      <c r="AP34" s="605"/>
      <c r="AQ34" s="494"/>
      <c r="AR34" s="494"/>
      <c r="AS34" s="1141"/>
      <c r="AT34" s="543">
        <v>27</v>
      </c>
      <c r="AU34" s="544">
        <f t="shared" si="4"/>
        <v>0</v>
      </c>
      <c r="AV34" s="544">
        <f t="shared" si="5"/>
        <v>0</v>
      </c>
      <c r="AW34" s="625"/>
      <c r="AX34" s="2461" t="str">
        <f>CONCATENATE("I don't know the true Cpk, but based on a random sample of ",$J$11,", I am ",TEXT($I$28,"0.0%")," confident that it is between ",TEXT($M$28,"0.00"), " and ",TEXT($M$29,"0.00."))</f>
        <v>I don't know the true Cpk, but based on a random sample of 21, I am 90.0% confident that it is between 1.96 and 3.33.</v>
      </c>
      <c r="AY34" s="2461" t="str">
        <f t="shared" si="37"/>
        <v>I don't know the true Cpk, but based on a random sample of 21, I am 90.0% confident that it is between 1.96 and 3.33.</v>
      </c>
      <c r="AZ34" s="2461" t="str">
        <f t="shared" si="37"/>
        <v>I don't know the true Cpk, but based on a random sample of 21, I am 90.0% confident that it is between 1.96 and 3.33.</v>
      </c>
      <c r="BA34" s="2461" t="str">
        <f t="shared" si="37"/>
        <v>I don't know the true Cpk, but based on a random sample of 21, I am 90.0% confident that it is between 1.96 and 3.33.</v>
      </c>
      <c r="BB34" s="2461" t="str">
        <f t="shared" si="37"/>
        <v>I don't know the true Cpk, but based on a random sample of 21, I am 90.0% confident that it is between 1.96 and 3.33.</v>
      </c>
      <c r="BC34" s="2462" t="str">
        <f t="shared" si="37"/>
        <v>I don't know the true Cpk, but based on a random sample of 21, I am 90.0% confident that it is between 1.96 and 3.33.</v>
      </c>
      <c r="BD34" s="605"/>
      <c r="BE34" s="494"/>
      <c r="BF34" s="494"/>
      <c r="BG34" s="1141"/>
      <c r="BH34" s="543">
        <v>27</v>
      </c>
      <c r="BI34" s="544">
        <f t="shared" si="6"/>
        <v>0</v>
      </c>
      <c r="BJ34" s="544">
        <f t="shared" si="7"/>
        <v>0</v>
      </c>
      <c r="BK34" s="625"/>
      <c r="BL34" s="2461" t="str">
        <f>CONCATENATE("I don't know the true Cpk, but based on a random sample of ",$J$11,", I am ",TEXT($I$28,"0.0%")," confident that it is between ",TEXT($M$28,"0.00"), " and ",TEXT($M$29,"0.00."))</f>
        <v>I don't know the true Cpk, but based on a random sample of 21, I am 90.0% confident that it is between 1.96 and 3.33.</v>
      </c>
      <c r="BM34" s="2461" t="str">
        <f t="shared" si="38"/>
        <v>I don't know the true Cpk, but based on a random sample of 21, I am 90.0% confident that it is between 1.96 and 3.33.</v>
      </c>
      <c r="BN34" s="2461" t="str">
        <f t="shared" si="38"/>
        <v>I don't know the true Cpk, but based on a random sample of 21, I am 90.0% confident that it is between 1.96 and 3.33.</v>
      </c>
      <c r="BO34" s="2461" t="str">
        <f t="shared" si="38"/>
        <v>I don't know the true Cpk, but based on a random sample of 21, I am 90.0% confident that it is between 1.96 and 3.33.</v>
      </c>
      <c r="BP34" s="2461" t="str">
        <f t="shared" si="38"/>
        <v>I don't know the true Cpk, but based on a random sample of 21, I am 90.0% confident that it is between 1.96 and 3.33.</v>
      </c>
      <c r="BQ34" s="2462" t="str">
        <f t="shared" si="38"/>
        <v>I don't know the true Cpk, but based on a random sample of 21, I am 90.0% confident that it is between 1.96 and 3.33.</v>
      </c>
      <c r="BR34" s="605"/>
      <c r="BS34" s="494"/>
      <c r="BT34" s="494"/>
      <c r="BU34" s="1141"/>
      <c r="BV34" s="543">
        <v>27</v>
      </c>
      <c r="BW34" s="544">
        <f t="shared" si="8"/>
        <v>0</v>
      </c>
      <c r="BX34" s="544">
        <f t="shared" si="9"/>
        <v>0</v>
      </c>
      <c r="BY34" s="625"/>
      <c r="BZ34" s="2461" t="str">
        <f>CONCATENATE("I don't know the true Cpk, but based on a random sample of ",$J$11,", I am ",TEXT($I$28,"0.0%")," confident that it is between ",TEXT($M$28,"0.00"), " and ",TEXT($M$29,"0.00."))</f>
        <v>I don't know the true Cpk, but based on a random sample of 21, I am 90.0% confident that it is between 1.96 and 3.33.</v>
      </c>
      <c r="CA34" s="2461" t="str">
        <f t="shared" si="39"/>
        <v>I don't know the true Cpk, but based on a random sample of 21, I am 90.0% confident that it is between 1.96 and 3.33.</v>
      </c>
      <c r="CB34" s="2461" t="str">
        <f t="shared" si="39"/>
        <v>I don't know the true Cpk, but based on a random sample of 21, I am 90.0% confident that it is between 1.96 and 3.33.</v>
      </c>
      <c r="CC34" s="2461" t="str">
        <f t="shared" si="39"/>
        <v>I don't know the true Cpk, but based on a random sample of 21, I am 90.0% confident that it is between 1.96 and 3.33.</v>
      </c>
      <c r="CD34" s="2461" t="str">
        <f t="shared" si="39"/>
        <v>I don't know the true Cpk, but based on a random sample of 21, I am 90.0% confident that it is between 1.96 and 3.33.</v>
      </c>
      <c r="CE34" s="2462" t="str">
        <f t="shared" si="39"/>
        <v>I don't know the true Cpk, but based on a random sample of 21, I am 90.0% confident that it is between 1.96 and 3.33.</v>
      </c>
      <c r="CF34" s="605"/>
      <c r="CG34" s="494"/>
      <c r="CH34" s="494"/>
      <c r="CI34" s="1141"/>
      <c r="CJ34" s="543">
        <v>27</v>
      </c>
      <c r="CK34" s="544">
        <f t="shared" si="10"/>
        <v>0</v>
      </c>
      <c r="CL34" s="544">
        <f t="shared" si="11"/>
        <v>0</v>
      </c>
      <c r="CM34" s="625"/>
      <c r="CN34" s="2461" t="str">
        <f>CONCATENATE("I don't know the true Cpk, but based on a random sample of ",$J$11,", I am ",TEXT($I$28,"0.0%")," confident that it is between ",TEXT($M$28,"0.00"), " and ",TEXT($M$29,"0.00."))</f>
        <v>I don't know the true Cpk, but based on a random sample of 21, I am 90.0% confident that it is between 1.96 and 3.33.</v>
      </c>
      <c r="CO34" s="2461" t="str">
        <f t="shared" si="40"/>
        <v>I don't know the true Cpk, but based on a random sample of 21, I am 90.0% confident that it is between 1.96 and 3.33.</v>
      </c>
      <c r="CP34" s="2461" t="str">
        <f t="shared" si="40"/>
        <v>I don't know the true Cpk, but based on a random sample of 21, I am 90.0% confident that it is between 1.96 and 3.33.</v>
      </c>
      <c r="CQ34" s="2461" t="str">
        <f t="shared" si="40"/>
        <v>I don't know the true Cpk, but based on a random sample of 21, I am 90.0% confident that it is between 1.96 and 3.33.</v>
      </c>
      <c r="CR34" s="2461" t="str">
        <f t="shared" si="40"/>
        <v>I don't know the true Cpk, but based on a random sample of 21, I am 90.0% confident that it is between 1.96 and 3.33.</v>
      </c>
      <c r="CS34" s="2462" t="str">
        <f t="shared" si="40"/>
        <v>I don't know the true Cpk, but based on a random sample of 21, I am 90.0% confident that it is between 1.96 and 3.33.</v>
      </c>
      <c r="CT34" s="605"/>
      <c r="CU34" s="494"/>
      <c r="CV34" s="494"/>
      <c r="CW34" s="1141"/>
      <c r="CX34" s="543">
        <v>27</v>
      </c>
      <c r="CY34" s="544">
        <f t="shared" si="12"/>
        <v>0</v>
      </c>
      <c r="CZ34" s="544">
        <f t="shared" si="13"/>
        <v>0</v>
      </c>
      <c r="DA34" s="625"/>
      <c r="DB34" s="2461" t="str">
        <f>CONCATENATE("I don't know the true Cpk, but based on a random sample of ",$J$11,", I am ",TEXT($I$28,"0.0%")," confident that it is between ",TEXT($M$28,"0.00"), " and ",TEXT($M$29,"0.00."))</f>
        <v>I don't know the true Cpk, but based on a random sample of 21, I am 90.0% confident that it is between 1.96 and 3.33.</v>
      </c>
      <c r="DC34" s="2461" t="str">
        <f t="shared" si="41"/>
        <v>I don't know the true Cpk, but based on a random sample of 21, I am 90.0% confident that it is between 1.96 and 3.33.</v>
      </c>
      <c r="DD34" s="2461" t="str">
        <f t="shared" si="41"/>
        <v>I don't know the true Cpk, but based on a random sample of 21, I am 90.0% confident that it is between 1.96 and 3.33.</v>
      </c>
      <c r="DE34" s="2461" t="str">
        <f t="shared" si="41"/>
        <v>I don't know the true Cpk, but based on a random sample of 21, I am 90.0% confident that it is between 1.96 and 3.33.</v>
      </c>
      <c r="DF34" s="2461" t="str">
        <f t="shared" si="41"/>
        <v>I don't know the true Cpk, but based on a random sample of 21, I am 90.0% confident that it is between 1.96 and 3.33.</v>
      </c>
      <c r="DG34" s="2462" t="str">
        <f t="shared" si="41"/>
        <v>I don't know the true Cpk, but based on a random sample of 21, I am 90.0% confident that it is between 1.96 and 3.33.</v>
      </c>
      <c r="DH34" s="605"/>
      <c r="DI34" s="494"/>
      <c r="DJ34" s="494"/>
      <c r="DK34" s="1141"/>
      <c r="DL34" s="543">
        <v>27</v>
      </c>
      <c r="DM34" s="544">
        <f t="shared" si="14"/>
        <v>0</v>
      </c>
      <c r="DN34" s="544">
        <f t="shared" si="15"/>
        <v>0</v>
      </c>
      <c r="DO34" s="625"/>
      <c r="DP34" s="2461" t="str">
        <f>CONCATENATE("I don't know the true Cpk, but based on a random sample of ",$J$11,", I am ",TEXT($I$28,"0.0%")," confident that it is between ",TEXT($M$28,"0.00"), " and ",TEXT($M$29,"0.00."))</f>
        <v>I don't know the true Cpk, but based on a random sample of 21, I am 90.0% confident that it is between 1.96 and 3.33.</v>
      </c>
      <c r="DQ34" s="2461" t="str">
        <f t="shared" si="42"/>
        <v>I don't know the true Cpk, but based on a random sample of 21, I am 90.0% confident that it is between 1.96 and 3.33.</v>
      </c>
      <c r="DR34" s="2461" t="str">
        <f t="shared" si="42"/>
        <v>I don't know the true Cpk, but based on a random sample of 21, I am 90.0% confident that it is between 1.96 and 3.33.</v>
      </c>
      <c r="DS34" s="2461" t="str">
        <f t="shared" si="42"/>
        <v>I don't know the true Cpk, but based on a random sample of 21, I am 90.0% confident that it is between 1.96 and 3.33.</v>
      </c>
      <c r="DT34" s="2461" t="str">
        <f t="shared" si="42"/>
        <v>I don't know the true Cpk, but based on a random sample of 21, I am 90.0% confident that it is between 1.96 and 3.33.</v>
      </c>
      <c r="DU34" s="2462" t="str">
        <f t="shared" si="42"/>
        <v>I don't know the true Cpk, but based on a random sample of 21, I am 90.0% confident that it is between 1.96 and 3.33.</v>
      </c>
      <c r="DV34" s="605"/>
      <c r="DW34" s="494"/>
      <c r="DX34" s="494"/>
      <c r="DY34" s="1141"/>
      <c r="DZ34" s="543">
        <v>27</v>
      </c>
      <c r="EA34" s="544">
        <f t="shared" si="16"/>
        <v>0</v>
      </c>
      <c r="EB34" s="544">
        <f t="shared" si="17"/>
        <v>0</v>
      </c>
      <c r="EC34" s="625"/>
      <c r="ED34" s="2461" t="str">
        <f>CONCATENATE("I don't know the true Cpk, but based on a random sample of ",$J$11,", I am ",TEXT($I$28,"0.0%")," confident that it is between ",TEXT($M$28,"0.00"), " and ",TEXT($M$29,"0.00."))</f>
        <v>I don't know the true Cpk, but based on a random sample of 21, I am 90.0% confident that it is between 1.96 and 3.33.</v>
      </c>
      <c r="EE34" s="2461" t="str">
        <f t="shared" si="43"/>
        <v>I don't know the true Cpk, but based on a random sample of 21, I am 90.0% confident that it is between 1.96 and 3.33.</v>
      </c>
      <c r="EF34" s="2461" t="str">
        <f t="shared" si="43"/>
        <v>I don't know the true Cpk, but based on a random sample of 21, I am 90.0% confident that it is between 1.96 and 3.33.</v>
      </c>
      <c r="EG34" s="2461" t="str">
        <f t="shared" si="43"/>
        <v>I don't know the true Cpk, but based on a random sample of 21, I am 90.0% confident that it is between 1.96 and 3.33.</v>
      </c>
      <c r="EH34" s="2461" t="str">
        <f t="shared" si="43"/>
        <v>I don't know the true Cpk, but based on a random sample of 21, I am 90.0% confident that it is between 1.96 and 3.33.</v>
      </c>
      <c r="EI34" s="2462" t="str">
        <f t="shared" si="43"/>
        <v>I don't know the true Cpk, but based on a random sample of 21, I am 90.0% confident that it is between 1.96 and 3.33.</v>
      </c>
      <c r="EJ34" s="605"/>
      <c r="EK34" s="494"/>
      <c r="EL34" s="494"/>
      <c r="EM34" s="1141"/>
      <c r="EN34" s="543">
        <v>27</v>
      </c>
      <c r="EO34" s="544">
        <f t="shared" si="18"/>
        <v>0</v>
      </c>
      <c r="EP34" s="544">
        <f t="shared" si="19"/>
        <v>0</v>
      </c>
      <c r="EQ34" s="625"/>
      <c r="ER34" s="2461" t="str">
        <f>CONCATENATE("I don't know the true Cpk, but based on a random sample of ",$J$11,", I am ",TEXT($I$28,"0.0%")," confident that it is between ",TEXT($M$28,"0.00"), " and ",TEXT($M$29,"0.00."))</f>
        <v>I don't know the true Cpk, but based on a random sample of 21, I am 90.0% confident that it is between 1.96 and 3.33.</v>
      </c>
      <c r="ES34" s="2461" t="str">
        <f t="shared" si="44"/>
        <v>I don't know the true Cpk, but based on a random sample of 21, I am 90.0% confident that it is between 1.96 and 3.33.</v>
      </c>
      <c r="ET34" s="2461" t="str">
        <f t="shared" si="44"/>
        <v>I don't know the true Cpk, but based on a random sample of 21, I am 90.0% confident that it is between 1.96 and 3.33.</v>
      </c>
      <c r="EU34" s="2461" t="str">
        <f t="shared" si="44"/>
        <v>I don't know the true Cpk, but based on a random sample of 21, I am 90.0% confident that it is between 1.96 and 3.33.</v>
      </c>
      <c r="EV34" s="2461" t="str">
        <f t="shared" si="44"/>
        <v>I don't know the true Cpk, but based on a random sample of 21, I am 90.0% confident that it is between 1.96 and 3.33.</v>
      </c>
      <c r="EW34" s="2462" t="str">
        <f t="shared" si="44"/>
        <v>I don't know the true Cpk, but based on a random sample of 21, I am 90.0% confident that it is between 1.96 and 3.33.</v>
      </c>
      <c r="EX34" s="605"/>
      <c r="EY34" s="494"/>
      <c r="EZ34" s="622"/>
      <c r="FA34" s="1141"/>
      <c r="FB34" s="543">
        <v>27</v>
      </c>
      <c r="FC34" s="544">
        <f t="shared" si="20"/>
        <v>0</v>
      </c>
      <c r="FD34" s="544">
        <f t="shared" si="21"/>
        <v>0</v>
      </c>
      <c r="FE34" s="625"/>
      <c r="FF34" s="2461" t="str">
        <f>CONCATENATE("I don't know the true Cpk, but based on a random sample of ",$J$11,", I am ",TEXT($I$28,"0.0%")," confident that it is between ",TEXT($M$28,"0.00"), " and ",TEXT($M$29,"0.00."))</f>
        <v>I don't know the true Cpk, but based on a random sample of 21, I am 90.0% confident that it is between 1.96 and 3.33.</v>
      </c>
      <c r="FG34" s="2461" t="str">
        <f t="shared" si="45"/>
        <v>I don't know the true Cpk, but based on a random sample of 21, I am 90.0% confident that it is between 1.96 and 3.33.</v>
      </c>
      <c r="FH34" s="2461" t="str">
        <f t="shared" si="45"/>
        <v>I don't know the true Cpk, but based on a random sample of 21, I am 90.0% confident that it is between 1.96 and 3.33.</v>
      </c>
      <c r="FI34" s="2461" t="str">
        <f t="shared" si="45"/>
        <v>I don't know the true Cpk, but based on a random sample of 21, I am 90.0% confident that it is between 1.96 and 3.33.</v>
      </c>
      <c r="FJ34" s="2461" t="str">
        <f t="shared" si="45"/>
        <v>I don't know the true Cpk, but based on a random sample of 21, I am 90.0% confident that it is between 1.96 and 3.33.</v>
      </c>
      <c r="FK34" s="2462" t="str">
        <f t="shared" si="45"/>
        <v>I don't know the true Cpk, but based on a random sample of 21, I am 90.0% confident that it is between 1.96 and 3.33.</v>
      </c>
      <c r="FL34" s="605"/>
      <c r="FM34" s="494"/>
      <c r="FO34" s="1141"/>
      <c r="FP34" s="543">
        <v>27</v>
      </c>
      <c r="FQ34" s="544">
        <f t="shared" si="22"/>
        <v>0</v>
      </c>
      <c r="FR34" s="544">
        <f t="shared" si="23"/>
        <v>0</v>
      </c>
      <c r="FS34" s="625"/>
      <c r="FT34" s="2461" t="str">
        <f>CONCATENATE("I don't know the true Cpk, but based on a random sample of ",$J$11,", I am ",TEXT($I$28,"0.0%")," confident that it is between ",TEXT($M$28,"0.00"), " and ",TEXT($M$29,"0.00."))</f>
        <v>I don't know the true Cpk, but based on a random sample of 21, I am 90.0% confident that it is between 1.96 and 3.33.</v>
      </c>
      <c r="FU34" s="2461" t="str">
        <f t="shared" si="46"/>
        <v>I don't know the true Cpk, but based on a random sample of 21, I am 90.0% confident that it is between 1.96 and 3.33.</v>
      </c>
      <c r="FV34" s="2461" t="str">
        <f t="shared" si="46"/>
        <v>I don't know the true Cpk, but based on a random sample of 21, I am 90.0% confident that it is between 1.96 and 3.33.</v>
      </c>
      <c r="FW34" s="2461" t="str">
        <f t="shared" si="46"/>
        <v>I don't know the true Cpk, but based on a random sample of 21, I am 90.0% confident that it is between 1.96 and 3.33.</v>
      </c>
      <c r="FX34" s="2461" t="str">
        <f t="shared" si="46"/>
        <v>I don't know the true Cpk, but based on a random sample of 21, I am 90.0% confident that it is between 1.96 and 3.33.</v>
      </c>
      <c r="FY34" s="2462" t="str">
        <f t="shared" si="46"/>
        <v>I don't know the true Cpk, but based on a random sample of 21, I am 90.0% confident that it is between 1.96 and 3.33.</v>
      </c>
      <c r="FZ34" s="605"/>
      <c r="GA34" s="494"/>
      <c r="GB34" s="622"/>
      <c r="GC34" s="1141"/>
      <c r="GD34" s="543">
        <v>27</v>
      </c>
      <c r="GE34" s="544">
        <f t="shared" si="24"/>
        <v>0</v>
      </c>
      <c r="GF34" s="544">
        <f t="shared" si="25"/>
        <v>0</v>
      </c>
      <c r="GG34" s="625"/>
      <c r="GH34" s="2461" t="str">
        <f>CONCATENATE("I don't know the true Cpk, but based on a random sample of ",$J$11,", I am ",TEXT($I$28,"0.0%")," confident that it is between ",TEXT($M$28,"0.00"), " and ",TEXT($M$29,"0.00."))</f>
        <v>I don't know the true Cpk, but based on a random sample of 21, I am 90.0% confident that it is between 1.96 and 3.33.</v>
      </c>
      <c r="GI34" s="2461" t="str">
        <f t="shared" si="47"/>
        <v>I don't know the true Cpk, but based on a random sample of 21, I am 90.0% confident that it is between 1.96 and 3.33.</v>
      </c>
      <c r="GJ34" s="2461" t="str">
        <f t="shared" si="47"/>
        <v>I don't know the true Cpk, but based on a random sample of 21, I am 90.0% confident that it is between 1.96 and 3.33.</v>
      </c>
      <c r="GK34" s="2461" t="str">
        <f t="shared" si="47"/>
        <v>I don't know the true Cpk, but based on a random sample of 21, I am 90.0% confident that it is between 1.96 and 3.33.</v>
      </c>
      <c r="GL34" s="2461" t="str">
        <f t="shared" si="47"/>
        <v>I don't know the true Cpk, but based on a random sample of 21, I am 90.0% confident that it is between 1.96 and 3.33.</v>
      </c>
      <c r="GM34" s="2462" t="str">
        <f t="shared" si="47"/>
        <v>I don't know the true Cpk, but based on a random sample of 21, I am 90.0% confident that it is between 1.96 and 3.33.</v>
      </c>
      <c r="GN34" s="605"/>
      <c r="GO34" s="494"/>
      <c r="GP34" s="551"/>
      <c r="GQ34" s="1141"/>
      <c r="GR34" s="543">
        <v>27</v>
      </c>
      <c r="GS34" s="544">
        <f t="shared" si="26"/>
        <v>0</v>
      </c>
      <c r="GT34" s="544">
        <f t="shared" si="27"/>
        <v>0</v>
      </c>
      <c r="GU34" s="625"/>
      <c r="GV34" s="2461" t="str">
        <f>CONCATENATE("I don't know the true Cpk, but based on a random sample of ",$J$11,", I am ",TEXT($I$28,"0.0%")," confident that it is between ",TEXT($M$28,"0.00"), " and ",TEXT($M$29,"0.00."))</f>
        <v>I don't know the true Cpk, but based on a random sample of 21, I am 90.0% confident that it is between 1.96 and 3.33.</v>
      </c>
      <c r="GW34" s="2461" t="str">
        <f t="shared" si="48"/>
        <v>I don't know the true Cpk, but based on a random sample of 21, I am 90.0% confident that it is between 1.96 and 3.33.</v>
      </c>
      <c r="GX34" s="2461" t="str">
        <f t="shared" si="48"/>
        <v>I don't know the true Cpk, but based on a random sample of 21, I am 90.0% confident that it is between 1.96 and 3.33.</v>
      </c>
      <c r="GY34" s="2461" t="str">
        <f t="shared" si="48"/>
        <v>I don't know the true Cpk, but based on a random sample of 21, I am 90.0% confident that it is between 1.96 and 3.33.</v>
      </c>
      <c r="GZ34" s="2461" t="str">
        <f t="shared" si="48"/>
        <v>I don't know the true Cpk, but based on a random sample of 21, I am 90.0% confident that it is between 1.96 and 3.33.</v>
      </c>
      <c r="HA34" s="2462" t="str">
        <f t="shared" si="48"/>
        <v>I don't know the true Cpk, but based on a random sample of 21, I am 90.0% confident that it is between 1.96 and 3.33.</v>
      </c>
      <c r="HB34" s="605"/>
      <c r="HC34" s="494"/>
      <c r="HD34" s="552"/>
      <c r="HE34" s="1141"/>
      <c r="HF34" s="543">
        <v>27</v>
      </c>
      <c r="HG34" s="544">
        <f t="shared" si="28"/>
        <v>0</v>
      </c>
      <c r="HH34" s="544">
        <f t="shared" si="29"/>
        <v>0</v>
      </c>
      <c r="HI34" s="625"/>
      <c r="HJ34" s="2461" t="str">
        <f>CONCATENATE("I don't know the true Cpk, but based on a random sample of ",$J$11,", I am ",TEXT($I$28,"0.0%")," confident that it is between ",TEXT($M$28,"0.00"), " and ",TEXT($M$29,"0.00."))</f>
        <v>I don't know the true Cpk, but based on a random sample of 21, I am 90.0% confident that it is between 1.96 and 3.33.</v>
      </c>
      <c r="HK34" s="2461" t="str">
        <f t="shared" si="49"/>
        <v>I don't know the true Cpk, but based on a random sample of 21, I am 90.0% confident that it is between 1.96 and 3.33.</v>
      </c>
      <c r="HL34" s="2461" t="str">
        <f t="shared" si="49"/>
        <v>I don't know the true Cpk, but based on a random sample of 21, I am 90.0% confident that it is between 1.96 and 3.33.</v>
      </c>
      <c r="HM34" s="2461" t="str">
        <f t="shared" si="49"/>
        <v>I don't know the true Cpk, but based on a random sample of 21, I am 90.0% confident that it is between 1.96 and 3.33.</v>
      </c>
      <c r="HN34" s="2461" t="str">
        <f t="shared" si="49"/>
        <v>I don't know the true Cpk, but based on a random sample of 21, I am 90.0% confident that it is between 1.96 and 3.33.</v>
      </c>
      <c r="HO34" s="2462" t="str">
        <f t="shared" si="49"/>
        <v>I don't know the true Cpk, but based on a random sample of 21, I am 90.0% confident that it is between 1.96 and 3.33.</v>
      </c>
      <c r="HP34" s="605"/>
      <c r="HQ34" s="494"/>
      <c r="HR34" s="552"/>
      <c r="HS34" s="1141"/>
      <c r="HT34" s="543">
        <v>27</v>
      </c>
      <c r="HU34" s="544">
        <f t="shared" si="30"/>
        <v>0</v>
      </c>
      <c r="HV34" s="544">
        <f t="shared" si="31"/>
        <v>0</v>
      </c>
      <c r="HW34" s="625"/>
      <c r="HX34" s="2461" t="str">
        <f>CONCATENATE("I don't know the true Cpk, but based on a random sample of ",$J$11,", I am ",TEXT($I$28,"0.0%")," confident that it is between ",TEXT($M$28,"0.00"), " and ",TEXT($M$29,"0.00."))</f>
        <v>I don't know the true Cpk, but based on a random sample of 21, I am 90.0% confident that it is between 1.96 and 3.33.</v>
      </c>
      <c r="HY34" s="2461" t="str">
        <f t="shared" si="50"/>
        <v>I don't know the true Cpk, but based on a random sample of 21, I am 90.0% confident that it is between 1.96 and 3.33.</v>
      </c>
      <c r="HZ34" s="2461" t="str">
        <f t="shared" si="50"/>
        <v>I don't know the true Cpk, but based on a random sample of 21, I am 90.0% confident that it is between 1.96 and 3.33.</v>
      </c>
      <c r="IA34" s="2461" t="str">
        <f t="shared" si="50"/>
        <v>I don't know the true Cpk, but based on a random sample of 21, I am 90.0% confident that it is between 1.96 and 3.33.</v>
      </c>
      <c r="IB34" s="2461" t="str">
        <f t="shared" si="50"/>
        <v>I don't know the true Cpk, but based on a random sample of 21, I am 90.0% confident that it is between 1.96 and 3.33.</v>
      </c>
      <c r="IC34" s="2462" t="str">
        <f t="shared" si="50"/>
        <v>I don't know the true Cpk, but based on a random sample of 21, I am 90.0% confident that it is between 1.96 and 3.33.</v>
      </c>
      <c r="ID34" s="605"/>
      <c r="IE34" s="494"/>
      <c r="IG34" s="1141"/>
      <c r="IH34" s="543">
        <v>27</v>
      </c>
      <c r="II34" s="544">
        <f t="shared" si="32"/>
        <v>0</v>
      </c>
      <c r="IJ34" s="544">
        <f t="shared" si="33"/>
        <v>0</v>
      </c>
      <c r="IK34" s="625"/>
      <c r="IL34" s="2461" t="str">
        <f>CONCATENATE("I don't know the true Cpk, but based on a random sample of ",$J$11,", I am ",TEXT($I$28,"0.0%")," confident that it is between ",TEXT($M$28,"0.00"), " and ",TEXT($M$29,"0.00."))</f>
        <v>I don't know the true Cpk, but based on a random sample of 21, I am 90.0% confident that it is between 1.96 and 3.33.</v>
      </c>
      <c r="IM34" s="2461" t="str">
        <f t="shared" si="51"/>
        <v>I don't know the true Cpk, but based on a random sample of 21, I am 90.0% confident that it is between 1.96 and 3.33.</v>
      </c>
      <c r="IN34" s="2461" t="str">
        <f t="shared" si="51"/>
        <v>I don't know the true Cpk, but based on a random sample of 21, I am 90.0% confident that it is between 1.96 and 3.33.</v>
      </c>
      <c r="IO34" s="2461" t="str">
        <f t="shared" si="51"/>
        <v>I don't know the true Cpk, but based on a random sample of 21, I am 90.0% confident that it is between 1.96 and 3.33.</v>
      </c>
      <c r="IP34" s="2461" t="str">
        <f t="shared" si="51"/>
        <v>I don't know the true Cpk, but based on a random sample of 21, I am 90.0% confident that it is between 1.96 and 3.33.</v>
      </c>
      <c r="IQ34" s="2462" t="str">
        <f t="shared" si="51"/>
        <v>I don't know the true Cpk, but based on a random sample of 21, I am 90.0% confident that it is between 1.96 and 3.33.</v>
      </c>
      <c r="IR34" s="605"/>
      <c r="IS34" s="494"/>
    </row>
    <row r="35" spans="1:253" s="497" customFormat="1">
      <c r="A35" s="494"/>
      <c r="B35" s="528"/>
      <c r="C35" s="1141"/>
      <c r="D35" s="543">
        <v>28</v>
      </c>
      <c r="E35" s="544">
        <f t="shared" si="0"/>
        <v>0</v>
      </c>
      <c r="F35" s="544">
        <f t="shared" si="1"/>
        <v>0</v>
      </c>
      <c r="G35" s="495"/>
      <c r="H35" s="495"/>
      <c r="I35" s="495"/>
      <c r="J35" s="604"/>
      <c r="K35" s="495"/>
      <c r="L35" s="495"/>
      <c r="M35" s="495"/>
      <c r="N35" s="626"/>
      <c r="O35" s="494"/>
      <c r="P35" s="494"/>
      <c r="Q35" s="1141"/>
      <c r="R35" s="543">
        <v>28</v>
      </c>
      <c r="S35" s="544">
        <f t="shared" si="34"/>
        <v>0</v>
      </c>
      <c r="T35" s="544">
        <f t="shared" si="35"/>
        <v>0</v>
      </c>
      <c r="U35" s="495"/>
      <c r="V35" s="495"/>
      <c r="W35" s="495"/>
      <c r="X35" s="604"/>
      <c r="Y35" s="495"/>
      <c r="Z35" s="495"/>
      <c r="AA35" s="495"/>
      <c r="AB35" s="626"/>
      <c r="AC35" s="494"/>
      <c r="AD35" s="494"/>
      <c r="AE35" s="1141"/>
      <c r="AF35" s="543">
        <v>28</v>
      </c>
      <c r="AG35" s="544">
        <f t="shared" si="2"/>
        <v>0</v>
      </c>
      <c r="AH35" s="544">
        <f t="shared" si="3"/>
        <v>0</v>
      </c>
      <c r="AI35" s="495"/>
      <c r="AJ35" s="495"/>
      <c r="AK35" s="495"/>
      <c r="AL35" s="604"/>
      <c r="AM35" s="495"/>
      <c r="AN35" s="495"/>
      <c r="AO35" s="495"/>
      <c r="AP35" s="626"/>
      <c r="AQ35" s="494"/>
      <c r="AR35" s="494"/>
      <c r="AS35" s="1141"/>
      <c r="AT35" s="543">
        <v>28</v>
      </c>
      <c r="AU35" s="544">
        <f t="shared" si="4"/>
        <v>0</v>
      </c>
      <c r="AV35" s="544">
        <f t="shared" si="5"/>
        <v>0</v>
      </c>
      <c r="AW35" s="495"/>
      <c r="AX35" s="495"/>
      <c r="AY35" s="495"/>
      <c r="AZ35" s="604"/>
      <c r="BA35" s="495"/>
      <c r="BB35" s="495"/>
      <c r="BC35" s="495"/>
      <c r="BD35" s="626"/>
      <c r="BE35" s="494"/>
      <c r="BF35" s="494"/>
      <c r="BG35" s="1141"/>
      <c r="BH35" s="543">
        <v>28</v>
      </c>
      <c r="BI35" s="544">
        <f t="shared" si="6"/>
        <v>0</v>
      </c>
      <c r="BJ35" s="544">
        <f t="shared" si="7"/>
        <v>0</v>
      </c>
      <c r="BK35" s="495"/>
      <c r="BL35" s="495"/>
      <c r="BM35" s="495"/>
      <c r="BN35" s="604"/>
      <c r="BO35" s="495"/>
      <c r="BP35" s="495"/>
      <c r="BQ35" s="495"/>
      <c r="BR35" s="626"/>
      <c r="BS35" s="494"/>
      <c r="BT35" s="494"/>
      <c r="BU35" s="1141"/>
      <c r="BV35" s="543">
        <v>28</v>
      </c>
      <c r="BW35" s="544">
        <f t="shared" si="8"/>
        <v>0</v>
      </c>
      <c r="BX35" s="544">
        <f t="shared" si="9"/>
        <v>0</v>
      </c>
      <c r="BY35" s="495"/>
      <c r="BZ35" s="495"/>
      <c r="CA35" s="495"/>
      <c r="CB35" s="604"/>
      <c r="CC35" s="495"/>
      <c r="CD35" s="495"/>
      <c r="CE35" s="495"/>
      <c r="CF35" s="626"/>
      <c r="CG35" s="494"/>
      <c r="CH35" s="494"/>
      <c r="CI35" s="1141"/>
      <c r="CJ35" s="543">
        <v>28</v>
      </c>
      <c r="CK35" s="544">
        <f t="shared" si="10"/>
        <v>0</v>
      </c>
      <c r="CL35" s="544">
        <f t="shared" si="11"/>
        <v>0</v>
      </c>
      <c r="CM35" s="495"/>
      <c r="CN35" s="495"/>
      <c r="CO35" s="495"/>
      <c r="CP35" s="604"/>
      <c r="CQ35" s="495"/>
      <c r="CR35" s="495"/>
      <c r="CS35" s="495"/>
      <c r="CT35" s="626"/>
      <c r="CU35" s="494"/>
      <c r="CV35" s="494"/>
      <c r="CW35" s="1141"/>
      <c r="CX35" s="543">
        <v>28</v>
      </c>
      <c r="CY35" s="544">
        <f t="shared" si="12"/>
        <v>0</v>
      </c>
      <c r="CZ35" s="544">
        <f t="shared" si="13"/>
        <v>0</v>
      </c>
      <c r="DA35" s="495"/>
      <c r="DB35" s="495"/>
      <c r="DC35" s="495"/>
      <c r="DD35" s="604"/>
      <c r="DE35" s="495"/>
      <c r="DF35" s="495"/>
      <c r="DG35" s="495"/>
      <c r="DH35" s="626"/>
      <c r="DI35" s="494"/>
      <c r="DJ35" s="494"/>
      <c r="DK35" s="1141"/>
      <c r="DL35" s="543">
        <v>28</v>
      </c>
      <c r="DM35" s="544">
        <f t="shared" si="14"/>
        <v>0</v>
      </c>
      <c r="DN35" s="544">
        <f t="shared" si="15"/>
        <v>0</v>
      </c>
      <c r="DO35" s="495"/>
      <c r="DP35" s="495"/>
      <c r="DQ35" s="495"/>
      <c r="DR35" s="604"/>
      <c r="DS35" s="495"/>
      <c r="DT35" s="495"/>
      <c r="DU35" s="495"/>
      <c r="DV35" s="626"/>
      <c r="DW35" s="494"/>
      <c r="DX35" s="494"/>
      <c r="DY35" s="1141"/>
      <c r="DZ35" s="543">
        <v>28</v>
      </c>
      <c r="EA35" s="544">
        <f t="shared" si="16"/>
        <v>0</v>
      </c>
      <c r="EB35" s="544">
        <f t="shared" si="17"/>
        <v>0</v>
      </c>
      <c r="EC35" s="495"/>
      <c r="ED35" s="495"/>
      <c r="EE35" s="495"/>
      <c r="EF35" s="604"/>
      <c r="EG35" s="495"/>
      <c r="EH35" s="495"/>
      <c r="EI35" s="495"/>
      <c r="EJ35" s="626"/>
      <c r="EK35" s="494"/>
      <c r="EL35" s="494"/>
      <c r="EM35" s="1141"/>
      <c r="EN35" s="543">
        <v>28</v>
      </c>
      <c r="EO35" s="544">
        <f t="shared" si="18"/>
        <v>0</v>
      </c>
      <c r="EP35" s="544">
        <f t="shared" si="19"/>
        <v>0</v>
      </c>
      <c r="EQ35" s="495"/>
      <c r="ER35" s="495"/>
      <c r="ES35" s="495"/>
      <c r="ET35" s="604"/>
      <c r="EU35" s="495"/>
      <c r="EV35" s="495"/>
      <c r="EW35" s="495"/>
      <c r="EX35" s="626"/>
      <c r="EY35" s="494"/>
      <c r="EZ35" s="622"/>
      <c r="FA35" s="1141"/>
      <c r="FB35" s="543">
        <v>28</v>
      </c>
      <c r="FC35" s="544">
        <f t="shared" si="20"/>
        <v>0</v>
      </c>
      <c r="FD35" s="544">
        <f t="shared" si="21"/>
        <v>0</v>
      </c>
      <c r="FE35" s="495"/>
      <c r="FF35" s="495"/>
      <c r="FG35" s="495"/>
      <c r="FH35" s="604"/>
      <c r="FI35" s="495"/>
      <c r="FJ35" s="495"/>
      <c r="FK35" s="495"/>
      <c r="FL35" s="626"/>
      <c r="FM35" s="494"/>
      <c r="FO35" s="1141"/>
      <c r="FP35" s="543">
        <v>28</v>
      </c>
      <c r="FQ35" s="544">
        <f t="shared" si="22"/>
        <v>0</v>
      </c>
      <c r="FR35" s="544">
        <f t="shared" si="23"/>
        <v>0</v>
      </c>
      <c r="FS35" s="495"/>
      <c r="FT35" s="495"/>
      <c r="FU35" s="495"/>
      <c r="FV35" s="604"/>
      <c r="FW35" s="495"/>
      <c r="FX35" s="495"/>
      <c r="FY35" s="495"/>
      <c r="FZ35" s="626"/>
      <c r="GA35" s="494"/>
      <c r="GB35" s="622"/>
      <c r="GC35" s="1141"/>
      <c r="GD35" s="543">
        <v>28</v>
      </c>
      <c r="GE35" s="544">
        <f t="shared" si="24"/>
        <v>0</v>
      </c>
      <c r="GF35" s="544">
        <f t="shared" si="25"/>
        <v>0</v>
      </c>
      <c r="GG35" s="1082"/>
      <c r="GH35" s="1082"/>
      <c r="GI35" s="1082"/>
      <c r="GJ35" s="1083"/>
      <c r="GK35" s="1082"/>
      <c r="GL35" s="1082"/>
      <c r="GM35" s="1082"/>
      <c r="GN35" s="1136"/>
      <c r="GO35" s="1072"/>
      <c r="GP35" s="551"/>
      <c r="GQ35" s="1141"/>
      <c r="GR35" s="543">
        <v>28</v>
      </c>
      <c r="GS35" s="544">
        <f t="shared" si="26"/>
        <v>0</v>
      </c>
      <c r="GT35" s="544">
        <f t="shared" si="27"/>
        <v>0</v>
      </c>
      <c r="GU35" s="495"/>
      <c r="GV35" s="495"/>
      <c r="GW35" s="495"/>
      <c r="GX35" s="604"/>
      <c r="GY35" s="495"/>
      <c r="GZ35" s="495"/>
      <c r="HA35" s="495"/>
      <c r="HB35" s="626"/>
      <c r="HC35" s="494"/>
      <c r="HD35" s="552"/>
      <c r="HE35" s="1141"/>
      <c r="HF35" s="543">
        <v>28</v>
      </c>
      <c r="HG35" s="544">
        <f t="shared" si="28"/>
        <v>0</v>
      </c>
      <c r="HH35" s="544">
        <f t="shared" si="29"/>
        <v>0</v>
      </c>
      <c r="HI35" s="495"/>
      <c r="HJ35" s="495"/>
      <c r="HK35" s="495"/>
      <c r="HL35" s="604"/>
      <c r="HM35" s="495"/>
      <c r="HN35" s="495"/>
      <c r="HO35" s="495"/>
      <c r="HP35" s="626"/>
      <c r="HQ35" s="494"/>
      <c r="HR35" s="552"/>
      <c r="HS35" s="1141"/>
      <c r="HT35" s="543">
        <v>28</v>
      </c>
      <c r="HU35" s="544">
        <f t="shared" si="30"/>
        <v>0</v>
      </c>
      <c r="HV35" s="544">
        <f t="shared" si="31"/>
        <v>0</v>
      </c>
      <c r="HW35" s="495"/>
      <c r="HX35" s="495"/>
      <c r="HY35" s="495"/>
      <c r="HZ35" s="604"/>
      <c r="IA35" s="495"/>
      <c r="IB35" s="495"/>
      <c r="IC35" s="495"/>
      <c r="ID35" s="626"/>
      <c r="IE35" s="494"/>
      <c r="IG35" s="1141"/>
      <c r="IH35" s="543">
        <v>28</v>
      </c>
      <c r="II35" s="544">
        <f t="shared" si="32"/>
        <v>0</v>
      </c>
      <c r="IJ35" s="544">
        <f t="shared" si="33"/>
        <v>0</v>
      </c>
      <c r="IK35" s="495"/>
      <c r="IL35" s="495"/>
      <c r="IM35" s="495"/>
      <c r="IN35" s="604"/>
      <c r="IO35" s="495"/>
      <c r="IP35" s="495"/>
      <c r="IQ35" s="495"/>
      <c r="IR35" s="626"/>
      <c r="IS35" s="494"/>
    </row>
    <row r="36" spans="1:253" s="497" customFormat="1" ht="16" thickBot="1">
      <c r="A36" s="494"/>
      <c r="B36" s="528"/>
      <c r="C36" s="1141"/>
      <c r="D36" s="543">
        <v>29</v>
      </c>
      <c r="E36" s="544">
        <f t="shared" si="0"/>
        <v>0</v>
      </c>
      <c r="F36" s="544">
        <f t="shared" si="1"/>
        <v>0</v>
      </c>
      <c r="G36" s="494"/>
      <c r="H36" s="494"/>
      <c r="I36" s="494"/>
      <c r="J36" s="494"/>
      <c r="K36" s="494"/>
      <c r="L36" s="494"/>
      <c r="M36" s="494"/>
      <c r="N36" s="496"/>
      <c r="O36" s="494"/>
      <c r="P36" s="494"/>
      <c r="Q36" s="1141"/>
      <c r="R36" s="543">
        <v>29</v>
      </c>
      <c r="S36" s="544">
        <f t="shared" si="34"/>
        <v>0</v>
      </c>
      <c r="T36" s="544">
        <f t="shared" si="35"/>
        <v>0</v>
      </c>
      <c r="U36" s="2450"/>
      <c r="V36" s="2450"/>
      <c r="W36" s="2450"/>
      <c r="X36" s="2450"/>
      <c r="Y36" s="2450"/>
      <c r="Z36" s="2450"/>
      <c r="AA36" s="2450"/>
      <c r="AB36" s="2450"/>
      <c r="AC36" s="494"/>
      <c r="AD36" s="494"/>
      <c r="AE36" s="1141"/>
      <c r="AF36" s="543">
        <v>29</v>
      </c>
      <c r="AG36" s="544">
        <f t="shared" si="2"/>
        <v>0</v>
      </c>
      <c r="AH36" s="544">
        <f t="shared" si="3"/>
        <v>0</v>
      </c>
      <c r="AI36" s="2450"/>
      <c r="AJ36" s="2451"/>
      <c r="AK36" s="2451"/>
      <c r="AL36" s="2451"/>
      <c r="AM36" s="2451"/>
      <c r="AN36" s="2451"/>
      <c r="AO36" s="2451"/>
      <c r="AP36" s="2451"/>
      <c r="AQ36" s="494"/>
      <c r="AR36" s="494"/>
      <c r="AS36" s="1141"/>
      <c r="AT36" s="543">
        <v>29</v>
      </c>
      <c r="AU36" s="544">
        <f t="shared" si="4"/>
        <v>0</v>
      </c>
      <c r="AV36" s="544">
        <f t="shared" si="5"/>
        <v>0</v>
      </c>
      <c r="AW36" s="2454"/>
      <c r="AX36" s="2454"/>
      <c r="AY36" s="2454"/>
      <c r="AZ36" s="2454"/>
      <c r="BA36" s="2454"/>
      <c r="BB36" s="2454"/>
      <c r="BC36" s="2454"/>
      <c r="BD36" s="2454"/>
      <c r="BE36" s="1072"/>
      <c r="BF36" s="1072"/>
      <c r="BG36" s="1141"/>
      <c r="BH36" s="543">
        <v>29</v>
      </c>
      <c r="BI36" s="544">
        <f t="shared" si="6"/>
        <v>0</v>
      </c>
      <c r="BJ36" s="544">
        <f t="shared" si="7"/>
        <v>0</v>
      </c>
      <c r="BK36" s="2454"/>
      <c r="BL36" s="2454"/>
      <c r="BM36" s="2454"/>
      <c r="BN36" s="2454"/>
      <c r="BO36" s="2454"/>
      <c r="BP36" s="2454"/>
      <c r="BQ36" s="2454"/>
      <c r="BR36" s="2454"/>
      <c r="BS36" s="1072"/>
      <c r="BT36" s="1072"/>
      <c r="BU36" s="1141"/>
      <c r="BV36" s="543">
        <v>29</v>
      </c>
      <c r="BW36" s="544">
        <f t="shared" si="8"/>
        <v>0</v>
      </c>
      <c r="BX36" s="544">
        <f t="shared" si="9"/>
        <v>0</v>
      </c>
      <c r="BY36" s="2454"/>
      <c r="BZ36" s="2454"/>
      <c r="CA36" s="2454"/>
      <c r="CB36" s="2454"/>
      <c r="CC36" s="2454"/>
      <c r="CD36" s="2454"/>
      <c r="CE36" s="2454"/>
      <c r="CF36" s="2454"/>
      <c r="CG36" s="1072"/>
      <c r="CH36" s="1072"/>
      <c r="CI36" s="1141"/>
      <c r="CJ36" s="543">
        <v>29</v>
      </c>
      <c r="CK36" s="544">
        <f t="shared" si="10"/>
        <v>0</v>
      </c>
      <c r="CL36" s="544">
        <f t="shared" si="11"/>
        <v>0</v>
      </c>
      <c r="CM36" s="2450"/>
      <c r="CN36" s="2451"/>
      <c r="CO36" s="2451"/>
      <c r="CP36" s="2451"/>
      <c r="CQ36" s="2451"/>
      <c r="CR36" s="2451"/>
      <c r="CS36" s="2451"/>
      <c r="CT36" s="2451"/>
      <c r="CU36" s="494"/>
      <c r="CV36" s="494"/>
      <c r="CW36" s="1141"/>
      <c r="CX36" s="543">
        <v>29</v>
      </c>
      <c r="CY36" s="544">
        <f t="shared" si="12"/>
        <v>0</v>
      </c>
      <c r="CZ36" s="544">
        <f t="shared" si="13"/>
        <v>0</v>
      </c>
      <c r="DA36" s="2450"/>
      <c r="DB36" s="2451"/>
      <c r="DC36" s="2451"/>
      <c r="DD36" s="2451"/>
      <c r="DE36" s="2451"/>
      <c r="DF36" s="2451"/>
      <c r="DG36" s="2451"/>
      <c r="DH36" s="2451"/>
      <c r="DI36" s="494"/>
      <c r="DJ36" s="494"/>
      <c r="DK36" s="1141"/>
      <c r="DL36" s="543">
        <v>29</v>
      </c>
      <c r="DM36" s="544">
        <f t="shared" si="14"/>
        <v>0</v>
      </c>
      <c r="DN36" s="544">
        <f t="shared" si="15"/>
        <v>0</v>
      </c>
      <c r="DO36" s="2454"/>
      <c r="DP36" s="2454"/>
      <c r="DQ36" s="2454"/>
      <c r="DR36" s="2454"/>
      <c r="DS36" s="2454"/>
      <c r="DT36" s="2454"/>
      <c r="DU36" s="2454"/>
      <c r="DV36" s="2454"/>
      <c r="DW36" s="1072"/>
      <c r="DX36" s="494"/>
      <c r="DY36" s="1141"/>
      <c r="DZ36" s="543">
        <v>29</v>
      </c>
      <c r="EA36" s="544">
        <f t="shared" si="16"/>
        <v>0</v>
      </c>
      <c r="EB36" s="544">
        <f t="shared" si="17"/>
        <v>0</v>
      </c>
      <c r="EC36" s="2450"/>
      <c r="ED36" s="2451"/>
      <c r="EE36" s="2451"/>
      <c r="EF36" s="2451"/>
      <c r="EG36" s="2451"/>
      <c r="EH36" s="2451"/>
      <c r="EI36" s="2451"/>
      <c r="EJ36" s="2451"/>
      <c r="EK36" s="494"/>
      <c r="EL36" s="494"/>
      <c r="EM36" s="1141"/>
      <c r="EN36" s="543">
        <v>29</v>
      </c>
      <c r="EO36" s="544">
        <f t="shared" si="18"/>
        <v>0</v>
      </c>
      <c r="EP36" s="544">
        <f t="shared" si="19"/>
        <v>0</v>
      </c>
      <c r="EQ36" s="2454"/>
      <c r="ER36" s="2454"/>
      <c r="ES36" s="2454"/>
      <c r="ET36" s="2454"/>
      <c r="EU36" s="2454"/>
      <c r="EV36" s="2454"/>
      <c r="EW36" s="2454"/>
      <c r="EX36" s="2454"/>
      <c r="EY36" s="1072"/>
      <c r="EZ36" s="1129"/>
      <c r="FA36" s="1141"/>
      <c r="FB36" s="543">
        <v>29</v>
      </c>
      <c r="FC36" s="544">
        <f t="shared" si="20"/>
        <v>0</v>
      </c>
      <c r="FD36" s="544">
        <f t="shared" si="21"/>
        <v>0</v>
      </c>
      <c r="FE36" s="2450"/>
      <c r="FF36" s="2451"/>
      <c r="FG36" s="2451"/>
      <c r="FH36" s="2451"/>
      <c r="FI36" s="2451"/>
      <c r="FJ36" s="2451"/>
      <c r="FK36" s="2451"/>
      <c r="FL36" s="2451"/>
      <c r="FM36" s="494"/>
      <c r="FO36" s="1141"/>
      <c r="FP36" s="543">
        <v>29</v>
      </c>
      <c r="FQ36" s="544">
        <f t="shared" si="22"/>
        <v>0</v>
      </c>
      <c r="FR36" s="544">
        <f t="shared" si="23"/>
        <v>0</v>
      </c>
      <c r="FS36" s="2450"/>
      <c r="FT36" s="2451"/>
      <c r="FU36" s="2451"/>
      <c r="FV36" s="2451"/>
      <c r="FW36" s="2451"/>
      <c r="FX36" s="2451"/>
      <c r="FY36" s="2451"/>
      <c r="FZ36" s="2451"/>
      <c r="GA36" s="494"/>
      <c r="GB36" s="622"/>
      <c r="GC36" s="1141"/>
      <c r="GD36" s="543">
        <v>29</v>
      </c>
      <c r="GE36" s="544">
        <f t="shared" si="24"/>
        <v>0</v>
      </c>
      <c r="GF36" s="544">
        <f t="shared" si="25"/>
        <v>0</v>
      </c>
      <c r="GG36" s="2454"/>
      <c r="GH36" s="2454"/>
      <c r="GI36" s="2454"/>
      <c r="GJ36" s="2454"/>
      <c r="GK36" s="2454"/>
      <c r="GL36" s="2454"/>
      <c r="GM36" s="2454"/>
      <c r="GN36" s="2454"/>
      <c r="GO36" s="1072"/>
      <c r="GP36" s="551"/>
      <c r="GQ36" s="1141"/>
      <c r="GR36" s="543">
        <v>29</v>
      </c>
      <c r="GS36" s="544">
        <f t="shared" si="26"/>
        <v>0</v>
      </c>
      <c r="GT36" s="544">
        <f t="shared" si="27"/>
        <v>0</v>
      </c>
      <c r="GU36" s="2454"/>
      <c r="GV36" s="2454"/>
      <c r="GW36" s="2454"/>
      <c r="GX36" s="2454"/>
      <c r="GY36" s="2454"/>
      <c r="GZ36" s="2454"/>
      <c r="HA36" s="2454"/>
      <c r="HB36" s="2454"/>
      <c r="HC36" s="1072"/>
      <c r="HD36" s="552"/>
      <c r="HE36" s="1141"/>
      <c r="HF36" s="543">
        <v>29</v>
      </c>
      <c r="HG36" s="544">
        <f t="shared" si="28"/>
        <v>0</v>
      </c>
      <c r="HH36" s="544">
        <f t="shared" si="29"/>
        <v>0</v>
      </c>
      <c r="HI36" s="2450"/>
      <c r="HJ36" s="2451"/>
      <c r="HK36" s="2451"/>
      <c r="HL36" s="2451"/>
      <c r="HM36" s="2451"/>
      <c r="HN36" s="2451"/>
      <c r="HO36" s="2451"/>
      <c r="HP36" s="2451"/>
      <c r="HQ36" s="494"/>
      <c r="HR36" s="552"/>
      <c r="HS36" s="1141"/>
      <c r="HT36" s="543">
        <v>29</v>
      </c>
      <c r="HU36" s="544">
        <f t="shared" si="30"/>
        <v>0</v>
      </c>
      <c r="HV36" s="544">
        <f t="shared" si="31"/>
        <v>0</v>
      </c>
      <c r="HW36" s="2450"/>
      <c r="HX36" s="2451"/>
      <c r="HY36" s="2451"/>
      <c r="HZ36" s="2451"/>
      <c r="IA36" s="2451"/>
      <c r="IB36" s="2451"/>
      <c r="IC36" s="2451"/>
      <c r="ID36" s="2451"/>
      <c r="IE36" s="494"/>
      <c r="IF36" s="627"/>
      <c r="IG36" s="1141"/>
      <c r="IH36" s="543">
        <v>29</v>
      </c>
      <c r="II36" s="544">
        <f t="shared" si="32"/>
        <v>0</v>
      </c>
      <c r="IJ36" s="544">
        <f t="shared" si="33"/>
        <v>0</v>
      </c>
      <c r="IK36" s="2450"/>
      <c r="IL36" s="2451"/>
      <c r="IM36" s="2451"/>
      <c r="IN36" s="2451"/>
      <c r="IO36" s="2451"/>
      <c r="IP36" s="2451"/>
      <c r="IQ36" s="2451"/>
      <c r="IR36" s="2451"/>
      <c r="IS36" s="494"/>
    </row>
    <row r="37" spans="1:253" s="497" customFormat="1">
      <c r="A37" s="494"/>
      <c r="B37" s="528"/>
      <c r="C37" s="1141"/>
      <c r="D37" s="543">
        <v>30</v>
      </c>
      <c r="E37" s="544">
        <f t="shared" si="0"/>
        <v>0</v>
      </c>
      <c r="F37" s="544">
        <f t="shared" si="1"/>
        <v>0</v>
      </c>
      <c r="G37" s="1081" t="s">
        <v>290</v>
      </c>
      <c r="H37" s="1091"/>
      <c r="I37" s="1091"/>
      <c r="J37" s="1091"/>
      <c r="K37" s="1091"/>
      <c r="L37" s="1092"/>
      <c r="M37" s="1093"/>
      <c r="N37" s="1093"/>
      <c r="O37" s="1093"/>
      <c r="P37" s="494"/>
      <c r="Q37" s="1141"/>
      <c r="R37" s="543">
        <v>30</v>
      </c>
      <c r="S37" s="544">
        <f t="shared" si="34"/>
        <v>0</v>
      </c>
      <c r="T37" s="544">
        <f t="shared" si="35"/>
        <v>0</v>
      </c>
      <c r="U37" s="1081" t="s">
        <v>290</v>
      </c>
      <c r="V37" s="1091"/>
      <c r="W37" s="1091"/>
      <c r="X37" s="1091"/>
      <c r="Y37" s="1091"/>
      <c r="Z37" s="1092"/>
      <c r="AA37" s="1093"/>
      <c r="AB37" s="1093"/>
      <c r="AC37" s="1093"/>
      <c r="AD37" s="1072"/>
      <c r="AE37" s="1141"/>
      <c r="AF37" s="543">
        <v>30</v>
      </c>
      <c r="AG37" s="544">
        <f t="shared" si="2"/>
        <v>0</v>
      </c>
      <c r="AH37" s="544">
        <f t="shared" si="3"/>
        <v>0</v>
      </c>
      <c r="AI37" s="1081" t="s">
        <v>290</v>
      </c>
      <c r="AJ37" s="1091"/>
      <c r="AK37" s="1091"/>
      <c r="AL37" s="1091"/>
      <c r="AM37" s="1091"/>
      <c r="AN37" s="1092"/>
      <c r="AO37" s="1093"/>
      <c r="AP37" s="1093"/>
      <c r="AQ37" s="1093"/>
      <c r="AR37" s="1072"/>
      <c r="AS37" s="1141"/>
      <c r="AT37" s="543">
        <v>30</v>
      </c>
      <c r="AU37" s="544">
        <f t="shared" si="4"/>
        <v>0</v>
      </c>
      <c r="AV37" s="544">
        <f t="shared" si="5"/>
        <v>0</v>
      </c>
      <c r="AW37" s="1081" t="s">
        <v>290</v>
      </c>
      <c r="AX37" s="1091"/>
      <c r="AY37" s="1091"/>
      <c r="AZ37" s="1091"/>
      <c r="BA37" s="1091"/>
      <c r="BB37" s="1092"/>
      <c r="BC37" s="1093"/>
      <c r="BD37" s="1093"/>
      <c r="BE37" s="1093"/>
      <c r="BF37" s="1072"/>
      <c r="BG37" s="1141"/>
      <c r="BH37" s="543">
        <v>30</v>
      </c>
      <c r="BI37" s="544">
        <f t="shared" si="6"/>
        <v>0</v>
      </c>
      <c r="BJ37" s="544">
        <f t="shared" si="7"/>
        <v>0</v>
      </c>
      <c r="BK37" s="1081" t="s">
        <v>290</v>
      </c>
      <c r="BL37" s="1091"/>
      <c r="BM37" s="1091"/>
      <c r="BN37" s="1091"/>
      <c r="BO37" s="1091"/>
      <c r="BP37" s="1092"/>
      <c r="BQ37" s="1093"/>
      <c r="BR37" s="1093"/>
      <c r="BS37" s="1093"/>
      <c r="BT37" s="1072"/>
      <c r="BU37" s="1141"/>
      <c r="BV37" s="543">
        <v>30</v>
      </c>
      <c r="BW37" s="544">
        <f t="shared" si="8"/>
        <v>0</v>
      </c>
      <c r="BX37" s="544">
        <f t="shared" si="9"/>
        <v>0</v>
      </c>
      <c r="BY37" s="1081" t="s">
        <v>290</v>
      </c>
      <c r="BZ37" s="1091"/>
      <c r="CA37" s="1091"/>
      <c r="CB37" s="1091"/>
      <c r="CC37" s="1091"/>
      <c r="CD37" s="1092"/>
      <c r="CE37" s="1093"/>
      <c r="CF37" s="1093"/>
      <c r="CG37" s="1093"/>
      <c r="CH37" s="1072"/>
      <c r="CI37" s="1141"/>
      <c r="CJ37" s="543">
        <v>30</v>
      </c>
      <c r="CK37" s="544">
        <f t="shared" si="10"/>
        <v>0</v>
      </c>
      <c r="CL37" s="544">
        <f t="shared" si="11"/>
        <v>0</v>
      </c>
      <c r="CM37" s="1081" t="s">
        <v>290</v>
      </c>
      <c r="CN37" s="1091"/>
      <c r="CO37" s="1091"/>
      <c r="CP37" s="1091"/>
      <c r="CQ37" s="1091"/>
      <c r="CR37" s="1092"/>
      <c r="CS37" s="1093"/>
      <c r="CT37" s="1093"/>
      <c r="CU37" s="1093"/>
      <c r="CV37" s="494"/>
      <c r="CW37" s="1141"/>
      <c r="CX37" s="543">
        <v>30</v>
      </c>
      <c r="CY37" s="544">
        <f t="shared" si="12"/>
        <v>0</v>
      </c>
      <c r="CZ37" s="544">
        <f t="shared" si="13"/>
        <v>0</v>
      </c>
      <c r="DA37" s="1081" t="s">
        <v>290</v>
      </c>
      <c r="DB37" s="1091"/>
      <c r="DC37" s="1091"/>
      <c r="DD37" s="1091"/>
      <c r="DE37" s="1091"/>
      <c r="DF37" s="1092"/>
      <c r="DG37" s="1093"/>
      <c r="DH37" s="1093"/>
      <c r="DI37" s="1093"/>
      <c r="DJ37" s="1072"/>
      <c r="DK37" s="1141"/>
      <c r="DL37" s="543">
        <v>30</v>
      </c>
      <c r="DM37" s="544">
        <f t="shared" si="14"/>
        <v>0</v>
      </c>
      <c r="DN37" s="544">
        <f t="shared" si="15"/>
        <v>0</v>
      </c>
      <c r="DO37" s="1081" t="s">
        <v>290</v>
      </c>
      <c r="DP37" s="1091"/>
      <c r="DQ37" s="1091"/>
      <c r="DR37" s="1091"/>
      <c r="DS37" s="1091"/>
      <c r="DT37" s="1092"/>
      <c r="DU37" s="1093"/>
      <c r="DV37" s="1093"/>
      <c r="DW37" s="1093"/>
      <c r="DX37" s="494"/>
      <c r="DY37" s="1141"/>
      <c r="DZ37" s="543">
        <v>30</v>
      </c>
      <c r="EA37" s="544">
        <f t="shared" si="16"/>
        <v>0</v>
      </c>
      <c r="EB37" s="544">
        <f t="shared" si="17"/>
        <v>0</v>
      </c>
      <c r="EC37" s="1081" t="s">
        <v>290</v>
      </c>
      <c r="ED37" s="1091"/>
      <c r="EE37" s="1091"/>
      <c r="EF37" s="1091"/>
      <c r="EG37" s="1091"/>
      <c r="EH37" s="1092"/>
      <c r="EI37" s="1093"/>
      <c r="EJ37" s="1093"/>
      <c r="EK37" s="1093"/>
      <c r="EL37" s="1072"/>
      <c r="EM37" s="1141"/>
      <c r="EN37" s="543">
        <v>30</v>
      </c>
      <c r="EO37" s="544">
        <f t="shared" si="18"/>
        <v>0</v>
      </c>
      <c r="EP37" s="544">
        <f t="shared" si="19"/>
        <v>0</v>
      </c>
      <c r="EQ37" s="1081" t="s">
        <v>290</v>
      </c>
      <c r="ER37" s="1091"/>
      <c r="ES37" s="1091"/>
      <c r="ET37" s="1091"/>
      <c r="EU37" s="1091"/>
      <c r="EV37" s="1092"/>
      <c r="EW37" s="1093"/>
      <c r="EX37" s="1093"/>
      <c r="EY37" s="1093"/>
      <c r="EZ37" s="1129"/>
      <c r="FA37" s="1141"/>
      <c r="FB37" s="543">
        <v>30</v>
      </c>
      <c r="FC37" s="544">
        <f t="shared" si="20"/>
        <v>0</v>
      </c>
      <c r="FD37" s="544">
        <f t="shared" si="21"/>
        <v>0</v>
      </c>
      <c r="FE37" s="1081" t="s">
        <v>290</v>
      </c>
      <c r="FF37" s="1091"/>
      <c r="FG37" s="1091"/>
      <c r="FH37" s="1091"/>
      <c r="FI37" s="1091"/>
      <c r="FJ37" s="1092"/>
      <c r="FK37" s="1093"/>
      <c r="FL37" s="1093"/>
      <c r="FM37" s="1093"/>
      <c r="FO37" s="1141"/>
      <c r="FP37" s="543">
        <v>30</v>
      </c>
      <c r="FQ37" s="544">
        <f t="shared" si="22"/>
        <v>0</v>
      </c>
      <c r="FR37" s="544">
        <f t="shared" si="23"/>
        <v>0</v>
      </c>
      <c r="FS37" s="1081" t="s">
        <v>290</v>
      </c>
      <c r="FT37" s="1091"/>
      <c r="FU37" s="1091"/>
      <c r="FV37" s="1091"/>
      <c r="FW37" s="1091"/>
      <c r="FX37" s="1092"/>
      <c r="FY37" s="1093"/>
      <c r="FZ37" s="1093"/>
      <c r="GA37" s="1093"/>
      <c r="GB37" s="622"/>
      <c r="GC37" s="1141"/>
      <c r="GD37" s="543">
        <v>30</v>
      </c>
      <c r="GE37" s="544">
        <f t="shared" si="24"/>
        <v>0</v>
      </c>
      <c r="GF37" s="544">
        <f t="shared" si="25"/>
        <v>0</v>
      </c>
      <c r="GG37" s="1081" t="s">
        <v>290</v>
      </c>
      <c r="GH37" s="1091"/>
      <c r="GI37" s="1091"/>
      <c r="GJ37" s="1091"/>
      <c r="GK37" s="1091"/>
      <c r="GL37" s="1092"/>
      <c r="GM37" s="1093"/>
      <c r="GN37" s="1093"/>
      <c r="GO37" s="1093"/>
      <c r="GP37" s="551"/>
      <c r="GQ37" s="1141"/>
      <c r="GR37" s="543">
        <v>30</v>
      </c>
      <c r="GS37" s="544">
        <f t="shared" si="26"/>
        <v>0</v>
      </c>
      <c r="GT37" s="544">
        <f t="shared" si="27"/>
        <v>0</v>
      </c>
      <c r="GU37" s="1081" t="s">
        <v>290</v>
      </c>
      <c r="GV37" s="1091"/>
      <c r="GW37" s="1091"/>
      <c r="GX37" s="1091"/>
      <c r="GY37" s="1091"/>
      <c r="GZ37" s="1092"/>
      <c r="HA37" s="1093"/>
      <c r="HB37" s="1093"/>
      <c r="HC37" s="1093"/>
      <c r="HD37" s="552"/>
      <c r="HE37" s="1141"/>
      <c r="HF37" s="543">
        <v>30</v>
      </c>
      <c r="HG37" s="544">
        <f t="shared" si="28"/>
        <v>0</v>
      </c>
      <c r="HH37" s="544">
        <f t="shared" si="29"/>
        <v>0</v>
      </c>
      <c r="HI37" s="1081" t="s">
        <v>290</v>
      </c>
      <c r="HJ37" s="1091"/>
      <c r="HK37" s="1091"/>
      <c r="HL37" s="1091"/>
      <c r="HM37" s="1091"/>
      <c r="HN37" s="1092"/>
      <c r="HO37" s="1093"/>
      <c r="HP37" s="1093"/>
      <c r="HQ37" s="1093"/>
      <c r="HR37" s="552"/>
      <c r="HS37" s="1141"/>
      <c r="HT37" s="543">
        <v>30</v>
      </c>
      <c r="HU37" s="544">
        <f t="shared" si="30"/>
        <v>0</v>
      </c>
      <c r="HV37" s="544">
        <f t="shared" si="31"/>
        <v>0</v>
      </c>
      <c r="HW37" s="1081" t="s">
        <v>290</v>
      </c>
      <c r="HX37" s="1091"/>
      <c r="HY37" s="1091"/>
      <c r="HZ37" s="1091"/>
      <c r="IA37" s="1091"/>
      <c r="IB37" s="1092"/>
      <c r="IC37" s="1093"/>
      <c r="ID37" s="1093"/>
      <c r="IE37" s="1093"/>
      <c r="IF37" s="631"/>
      <c r="IG37" s="1141"/>
      <c r="IH37" s="543">
        <v>30</v>
      </c>
      <c r="II37" s="544">
        <f t="shared" si="32"/>
        <v>0</v>
      </c>
      <c r="IJ37" s="544">
        <f t="shared" si="33"/>
        <v>0</v>
      </c>
      <c r="IK37" s="628" t="s">
        <v>290</v>
      </c>
      <c r="IL37" s="629"/>
      <c r="IM37" s="629"/>
      <c r="IN37" s="629"/>
      <c r="IO37" s="629"/>
      <c r="IP37" s="630"/>
      <c r="IQ37" s="567"/>
      <c r="IR37" s="567"/>
      <c r="IS37" s="567"/>
    </row>
    <row r="38" spans="1:253" s="497" customFormat="1">
      <c r="A38" s="494"/>
      <c r="B38" s="528"/>
      <c r="C38" s="1141"/>
      <c r="D38" s="543">
        <v>31</v>
      </c>
      <c r="E38" s="544">
        <f t="shared" si="0"/>
        <v>0</v>
      </c>
      <c r="F38" s="544">
        <f t="shared" si="1"/>
        <v>0</v>
      </c>
      <c r="G38" s="1072"/>
      <c r="H38" s="1072"/>
      <c r="I38" s="1072"/>
      <c r="J38" s="1072"/>
      <c r="K38" s="1072"/>
      <c r="L38" s="1072"/>
      <c r="M38" s="1094"/>
      <c r="N38" s="1094"/>
      <c r="O38" s="1094"/>
      <c r="P38" s="494"/>
      <c r="Q38" s="1141"/>
      <c r="R38" s="543">
        <v>31</v>
      </c>
      <c r="S38" s="544">
        <f t="shared" si="34"/>
        <v>0</v>
      </c>
      <c r="T38" s="544">
        <f t="shared" si="35"/>
        <v>0</v>
      </c>
      <c r="U38" s="1072"/>
      <c r="V38" s="1072"/>
      <c r="W38" s="1072"/>
      <c r="X38" s="1072"/>
      <c r="Y38" s="1072"/>
      <c r="Z38" s="1072"/>
      <c r="AA38" s="1094"/>
      <c r="AB38" s="1094"/>
      <c r="AC38" s="1094"/>
      <c r="AD38" s="1072"/>
      <c r="AE38" s="1141"/>
      <c r="AF38" s="543">
        <v>31</v>
      </c>
      <c r="AG38" s="544">
        <f t="shared" si="2"/>
        <v>0</v>
      </c>
      <c r="AH38" s="544">
        <f t="shared" si="3"/>
        <v>0</v>
      </c>
      <c r="AI38" s="1072"/>
      <c r="AJ38" s="1072"/>
      <c r="AK38" s="1072"/>
      <c r="AL38" s="1072"/>
      <c r="AM38" s="1072"/>
      <c r="AN38" s="1072"/>
      <c r="AO38" s="1094"/>
      <c r="AP38" s="1094"/>
      <c r="AQ38" s="1094"/>
      <c r="AR38" s="1072"/>
      <c r="AS38" s="1141"/>
      <c r="AT38" s="543">
        <v>31</v>
      </c>
      <c r="AU38" s="544">
        <f t="shared" si="4"/>
        <v>0</v>
      </c>
      <c r="AV38" s="544">
        <f t="shared" si="5"/>
        <v>0</v>
      </c>
      <c r="AW38" s="1072"/>
      <c r="AX38" s="1072"/>
      <c r="AY38" s="1072"/>
      <c r="AZ38" s="1072"/>
      <c r="BA38" s="1072"/>
      <c r="BB38" s="1072"/>
      <c r="BC38" s="1094"/>
      <c r="BD38" s="1094"/>
      <c r="BE38" s="1094"/>
      <c r="BF38" s="1072"/>
      <c r="BG38" s="1141"/>
      <c r="BH38" s="543">
        <v>31</v>
      </c>
      <c r="BI38" s="544">
        <f t="shared" si="6"/>
        <v>0</v>
      </c>
      <c r="BJ38" s="544">
        <f t="shared" si="7"/>
        <v>0</v>
      </c>
      <c r="BK38" s="1072"/>
      <c r="BL38" s="1072"/>
      <c r="BM38" s="1072"/>
      <c r="BN38" s="1072"/>
      <c r="BO38" s="1072"/>
      <c r="BP38" s="1072"/>
      <c r="BQ38" s="1094"/>
      <c r="BR38" s="1094"/>
      <c r="BS38" s="1094"/>
      <c r="BT38" s="1072"/>
      <c r="BU38" s="1141"/>
      <c r="BV38" s="543">
        <v>31</v>
      </c>
      <c r="BW38" s="544">
        <f t="shared" si="8"/>
        <v>0</v>
      </c>
      <c r="BX38" s="544">
        <f t="shared" si="9"/>
        <v>0</v>
      </c>
      <c r="BY38" s="1072"/>
      <c r="BZ38" s="1072"/>
      <c r="CA38" s="1072"/>
      <c r="CB38" s="1072"/>
      <c r="CC38" s="1072"/>
      <c r="CD38" s="1072"/>
      <c r="CE38" s="1094"/>
      <c r="CF38" s="1094"/>
      <c r="CG38" s="1094"/>
      <c r="CH38" s="1072"/>
      <c r="CI38" s="1141"/>
      <c r="CJ38" s="543">
        <v>31</v>
      </c>
      <c r="CK38" s="544">
        <f t="shared" si="10"/>
        <v>0</v>
      </c>
      <c r="CL38" s="544">
        <f t="shared" si="11"/>
        <v>0</v>
      </c>
      <c r="CM38" s="1072"/>
      <c r="CN38" s="1072"/>
      <c r="CO38" s="1072"/>
      <c r="CP38" s="1072"/>
      <c r="CQ38" s="1072"/>
      <c r="CR38" s="1072"/>
      <c r="CS38" s="1094"/>
      <c r="CT38" s="1094"/>
      <c r="CU38" s="1094"/>
      <c r="CV38" s="494"/>
      <c r="CW38" s="1141"/>
      <c r="CX38" s="543">
        <v>31</v>
      </c>
      <c r="CY38" s="544">
        <f t="shared" si="12"/>
        <v>0</v>
      </c>
      <c r="CZ38" s="544">
        <f t="shared" si="13"/>
        <v>0</v>
      </c>
      <c r="DA38" s="1072"/>
      <c r="DB38" s="1072"/>
      <c r="DC38" s="1072"/>
      <c r="DD38" s="1072"/>
      <c r="DE38" s="1072"/>
      <c r="DF38" s="1072"/>
      <c r="DG38" s="1094"/>
      <c r="DH38" s="1094"/>
      <c r="DI38" s="1094"/>
      <c r="DJ38" s="1072"/>
      <c r="DK38" s="1141"/>
      <c r="DL38" s="543">
        <v>31</v>
      </c>
      <c r="DM38" s="544">
        <f t="shared" si="14"/>
        <v>0</v>
      </c>
      <c r="DN38" s="544">
        <f t="shared" si="15"/>
        <v>0</v>
      </c>
      <c r="DO38" s="1072"/>
      <c r="DP38" s="1072"/>
      <c r="DQ38" s="1072"/>
      <c r="DR38" s="1072"/>
      <c r="DS38" s="1072"/>
      <c r="DT38" s="1072"/>
      <c r="DU38" s="1094"/>
      <c r="DV38" s="1094"/>
      <c r="DW38" s="1094"/>
      <c r="DX38" s="494"/>
      <c r="DY38" s="1141"/>
      <c r="DZ38" s="543">
        <v>31</v>
      </c>
      <c r="EA38" s="544">
        <f t="shared" si="16"/>
        <v>0</v>
      </c>
      <c r="EB38" s="544">
        <f t="shared" si="17"/>
        <v>0</v>
      </c>
      <c r="EC38" s="1072"/>
      <c r="ED38" s="1072"/>
      <c r="EE38" s="1072"/>
      <c r="EF38" s="1072"/>
      <c r="EG38" s="1072"/>
      <c r="EH38" s="1072"/>
      <c r="EI38" s="1094"/>
      <c r="EJ38" s="1094"/>
      <c r="EK38" s="1094"/>
      <c r="EL38" s="1072"/>
      <c r="EM38" s="1141"/>
      <c r="EN38" s="543">
        <v>31</v>
      </c>
      <c r="EO38" s="544">
        <f t="shared" si="18"/>
        <v>0</v>
      </c>
      <c r="EP38" s="544">
        <f t="shared" si="19"/>
        <v>0</v>
      </c>
      <c r="EQ38" s="1072"/>
      <c r="ER38" s="1072"/>
      <c r="ES38" s="1072"/>
      <c r="ET38" s="1072"/>
      <c r="EU38" s="1072"/>
      <c r="EV38" s="1072"/>
      <c r="EW38" s="1094"/>
      <c r="EX38" s="1094"/>
      <c r="EY38" s="1094"/>
      <c r="EZ38" s="1129"/>
      <c r="FA38" s="1141"/>
      <c r="FB38" s="543">
        <v>31</v>
      </c>
      <c r="FC38" s="544">
        <f t="shared" si="20"/>
        <v>0</v>
      </c>
      <c r="FD38" s="544">
        <f t="shared" si="21"/>
        <v>0</v>
      </c>
      <c r="FE38" s="1072"/>
      <c r="FF38" s="1072"/>
      <c r="FG38" s="1072"/>
      <c r="FH38" s="1072"/>
      <c r="FI38" s="1072"/>
      <c r="FJ38" s="1072"/>
      <c r="FK38" s="1094"/>
      <c r="FL38" s="1094"/>
      <c r="FM38" s="1094"/>
      <c r="FO38" s="1141"/>
      <c r="FP38" s="543">
        <v>31</v>
      </c>
      <c r="FQ38" s="544">
        <f t="shared" si="22"/>
        <v>0</v>
      </c>
      <c r="FR38" s="544">
        <f t="shared" si="23"/>
        <v>0</v>
      </c>
      <c r="FS38" s="1072"/>
      <c r="FT38" s="1072"/>
      <c r="FU38" s="1072"/>
      <c r="FV38" s="1072"/>
      <c r="FW38" s="1072"/>
      <c r="FX38" s="1072"/>
      <c r="FY38" s="1094"/>
      <c r="FZ38" s="1094"/>
      <c r="GA38" s="1094"/>
      <c r="GB38" s="622"/>
      <c r="GC38" s="1141"/>
      <c r="GD38" s="543">
        <v>31</v>
      </c>
      <c r="GE38" s="544">
        <f t="shared" si="24"/>
        <v>0</v>
      </c>
      <c r="GF38" s="544">
        <f t="shared" si="25"/>
        <v>0</v>
      </c>
      <c r="GG38" s="1072"/>
      <c r="GH38" s="1072"/>
      <c r="GI38" s="1072"/>
      <c r="GJ38" s="1072"/>
      <c r="GK38" s="1072"/>
      <c r="GL38" s="1072"/>
      <c r="GM38" s="1094"/>
      <c r="GN38" s="1094"/>
      <c r="GO38" s="1094"/>
      <c r="GP38" s="551"/>
      <c r="GQ38" s="1141"/>
      <c r="GR38" s="543">
        <v>31</v>
      </c>
      <c r="GS38" s="544">
        <f t="shared" si="26"/>
        <v>0</v>
      </c>
      <c r="GT38" s="544">
        <f t="shared" si="27"/>
        <v>0</v>
      </c>
      <c r="GU38" s="1072"/>
      <c r="GV38" s="1072"/>
      <c r="GW38" s="1072"/>
      <c r="GX38" s="1072"/>
      <c r="GY38" s="1072"/>
      <c r="GZ38" s="1072"/>
      <c r="HA38" s="1094"/>
      <c r="HB38" s="1094"/>
      <c r="HC38" s="1094"/>
      <c r="HD38" s="552"/>
      <c r="HE38" s="1141"/>
      <c r="HF38" s="543">
        <v>31</v>
      </c>
      <c r="HG38" s="544">
        <f t="shared" si="28"/>
        <v>0</v>
      </c>
      <c r="HH38" s="544">
        <f t="shared" si="29"/>
        <v>0</v>
      </c>
      <c r="HI38" s="1072"/>
      <c r="HJ38" s="1072"/>
      <c r="HK38" s="1072"/>
      <c r="HL38" s="1072"/>
      <c r="HM38" s="1072"/>
      <c r="HN38" s="1072"/>
      <c r="HO38" s="1094"/>
      <c r="HP38" s="1094"/>
      <c r="HQ38" s="1094"/>
      <c r="HR38" s="552"/>
      <c r="HS38" s="1141"/>
      <c r="HT38" s="543">
        <v>31</v>
      </c>
      <c r="HU38" s="544">
        <f t="shared" si="30"/>
        <v>0</v>
      </c>
      <c r="HV38" s="544">
        <f t="shared" si="31"/>
        <v>0</v>
      </c>
      <c r="HW38" s="1072"/>
      <c r="HX38" s="1072"/>
      <c r="HY38" s="1072"/>
      <c r="HZ38" s="1072"/>
      <c r="IA38" s="1072"/>
      <c r="IB38" s="1072"/>
      <c r="IC38" s="1094"/>
      <c r="ID38" s="1094"/>
      <c r="IE38" s="1094"/>
      <c r="IG38" s="1141"/>
      <c r="IH38" s="543">
        <v>31</v>
      </c>
      <c r="II38" s="544">
        <f t="shared" si="32"/>
        <v>0</v>
      </c>
      <c r="IJ38" s="544">
        <f t="shared" si="33"/>
        <v>0</v>
      </c>
      <c r="IK38" s="494"/>
      <c r="IL38" s="494"/>
      <c r="IM38" s="494"/>
      <c r="IN38" s="494"/>
      <c r="IO38" s="494"/>
      <c r="IP38" s="494"/>
      <c r="IQ38" s="576"/>
      <c r="IR38" s="576"/>
      <c r="IS38" s="576"/>
    </row>
    <row r="39" spans="1:253" s="497" customFormat="1">
      <c r="A39" s="494"/>
      <c r="B39" s="528"/>
      <c r="C39" s="1141"/>
      <c r="D39" s="543">
        <v>32</v>
      </c>
      <c r="E39" s="544">
        <f t="shared" si="0"/>
        <v>0</v>
      </c>
      <c r="F39" s="544">
        <f t="shared" si="1"/>
        <v>0</v>
      </c>
      <c r="G39" s="1095" t="s">
        <v>291</v>
      </c>
      <c r="H39" s="1096"/>
      <c r="I39" s="1096"/>
      <c r="J39" s="1096"/>
      <c r="K39" s="1096" t="s">
        <v>292</v>
      </c>
      <c r="L39" s="1097"/>
      <c r="M39" s="1098" t="s">
        <v>293</v>
      </c>
      <c r="N39" s="1072"/>
      <c r="O39" s="1072"/>
      <c r="P39" s="494"/>
      <c r="Q39" s="1141"/>
      <c r="R39" s="543">
        <v>32</v>
      </c>
      <c r="S39" s="544">
        <f t="shared" si="34"/>
        <v>0</v>
      </c>
      <c r="T39" s="544">
        <f t="shared" si="35"/>
        <v>0</v>
      </c>
      <c r="U39" s="1095" t="s">
        <v>291</v>
      </c>
      <c r="V39" s="1096"/>
      <c r="W39" s="1096"/>
      <c r="X39" s="1096"/>
      <c r="Y39" s="1096" t="s">
        <v>292</v>
      </c>
      <c r="Z39" s="1097"/>
      <c r="AA39" s="1098" t="s">
        <v>293</v>
      </c>
      <c r="AB39" s="1072"/>
      <c r="AC39" s="1072"/>
      <c r="AD39" s="1072"/>
      <c r="AE39" s="1141"/>
      <c r="AF39" s="543">
        <v>32</v>
      </c>
      <c r="AG39" s="544">
        <f t="shared" si="2"/>
        <v>0</v>
      </c>
      <c r="AH39" s="544">
        <f t="shared" si="3"/>
        <v>0</v>
      </c>
      <c r="AI39" s="1095" t="s">
        <v>291</v>
      </c>
      <c r="AJ39" s="1096"/>
      <c r="AK39" s="1096"/>
      <c r="AL39" s="1096"/>
      <c r="AM39" s="1096" t="s">
        <v>292</v>
      </c>
      <c r="AN39" s="1097"/>
      <c r="AO39" s="1098" t="s">
        <v>293</v>
      </c>
      <c r="AP39" s="1072"/>
      <c r="AQ39" s="1072"/>
      <c r="AR39" s="1072"/>
      <c r="AS39" s="1141"/>
      <c r="AT39" s="543">
        <v>32</v>
      </c>
      <c r="AU39" s="544">
        <f t="shared" si="4"/>
        <v>0</v>
      </c>
      <c r="AV39" s="544">
        <f t="shared" si="5"/>
        <v>0</v>
      </c>
      <c r="AW39" s="1095" t="s">
        <v>291</v>
      </c>
      <c r="AX39" s="1096"/>
      <c r="AY39" s="1096"/>
      <c r="AZ39" s="1096"/>
      <c r="BA39" s="1096" t="s">
        <v>292</v>
      </c>
      <c r="BB39" s="1097"/>
      <c r="BC39" s="1098" t="s">
        <v>293</v>
      </c>
      <c r="BD39" s="1072"/>
      <c r="BE39" s="1072"/>
      <c r="BF39" s="1072"/>
      <c r="BG39" s="1141"/>
      <c r="BH39" s="543">
        <v>32</v>
      </c>
      <c r="BI39" s="544">
        <f t="shared" si="6"/>
        <v>0</v>
      </c>
      <c r="BJ39" s="544">
        <f t="shared" si="7"/>
        <v>0</v>
      </c>
      <c r="BK39" s="1095" t="s">
        <v>291</v>
      </c>
      <c r="BL39" s="1096"/>
      <c r="BM39" s="1096"/>
      <c r="BN39" s="1096"/>
      <c r="BO39" s="1096" t="s">
        <v>292</v>
      </c>
      <c r="BP39" s="1097"/>
      <c r="BQ39" s="1098" t="s">
        <v>293</v>
      </c>
      <c r="BR39" s="1072"/>
      <c r="BS39" s="1072"/>
      <c r="BT39" s="1072"/>
      <c r="BU39" s="1141"/>
      <c r="BV39" s="543">
        <v>32</v>
      </c>
      <c r="BW39" s="544">
        <f t="shared" si="8"/>
        <v>0</v>
      </c>
      <c r="BX39" s="544">
        <f t="shared" si="9"/>
        <v>0</v>
      </c>
      <c r="BY39" s="1095" t="s">
        <v>291</v>
      </c>
      <c r="BZ39" s="1096"/>
      <c r="CA39" s="1096"/>
      <c r="CB39" s="1096"/>
      <c r="CC39" s="1096" t="s">
        <v>292</v>
      </c>
      <c r="CD39" s="1097"/>
      <c r="CE39" s="1098" t="s">
        <v>293</v>
      </c>
      <c r="CF39" s="1072"/>
      <c r="CG39" s="1072"/>
      <c r="CH39" s="1072"/>
      <c r="CI39" s="1141"/>
      <c r="CJ39" s="543">
        <v>32</v>
      </c>
      <c r="CK39" s="544">
        <f t="shared" si="10"/>
        <v>0</v>
      </c>
      <c r="CL39" s="544">
        <f t="shared" si="11"/>
        <v>0</v>
      </c>
      <c r="CM39" s="1095" t="s">
        <v>291</v>
      </c>
      <c r="CN39" s="1096"/>
      <c r="CO39" s="1096"/>
      <c r="CP39" s="1096"/>
      <c r="CQ39" s="1096" t="s">
        <v>292</v>
      </c>
      <c r="CR39" s="1097"/>
      <c r="CS39" s="1098" t="s">
        <v>293</v>
      </c>
      <c r="CT39" s="1072"/>
      <c r="CU39" s="1072"/>
      <c r="CV39" s="494"/>
      <c r="CW39" s="1141"/>
      <c r="CX39" s="543">
        <v>32</v>
      </c>
      <c r="CY39" s="544">
        <f t="shared" si="12"/>
        <v>0</v>
      </c>
      <c r="CZ39" s="544">
        <f t="shared" si="13"/>
        <v>0</v>
      </c>
      <c r="DA39" s="1095" t="s">
        <v>291</v>
      </c>
      <c r="DB39" s="1096"/>
      <c r="DC39" s="1096"/>
      <c r="DD39" s="1096"/>
      <c r="DE39" s="1096" t="s">
        <v>292</v>
      </c>
      <c r="DF39" s="1097"/>
      <c r="DG39" s="1098" t="s">
        <v>293</v>
      </c>
      <c r="DH39" s="1072"/>
      <c r="DI39" s="1072"/>
      <c r="DJ39" s="1072"/>
      <c r="DK39" s="1141"/>
      <c r="DL39" s="543">
        <v>32</v>
      </c>
      <c r="DM39" s="544">
        <f t="shared" si="14"/>
        <v>0</v>
      </c>
      <c r="DN39" s="544">
        <f t="shared" si="15"/>
        <v>0</v>
      </c>
      <c r="DO39" s="1095" t="s">
        <v>291</v>
      </c>
      <c r="DP39" s="1096"/>
      <c r="DQ39" s="1096"/>
      <c r="DR39" s="1096"/>
      <c r="DS39" s="1096" t="s">
        <v>292</v>
      </c>
      <c r="DT39" s="1097"/>
      <c r="DU39" s="1098" t="s">
        <v>293</v>
      </c>
      <c r="DV39" s="1072"/>
      <c r="DW39" s="1072"/>
      <c r="DX39" s="494"/>
      <c r="DY39" s="1141"/>
      <c r="DZ39" s="543">
        <v>32</v>
      </c>
      <c r="EA39" s="544">
        <f t="shared" si="16"/>
        <v>0</v>
      </c>
      <c r="EB39" s="544">
        <f t="shared" si="17"/>
        <v>0</v>
      </c>
      <c r="EC39" s="1095" t="s">
        <v>291</v>
      </c>
      <c r="ED39" s="1096"/>
      <c r="EE39" s="1096"/>
      <c r="EF39" s="1096"/>
      <c r="EG39" s="1096" t="s">
        <v>292</v>
      </c>
      <c r="EH39" s="1097"/>
      <c r="EI39" s="1098" t="s">
        <v>293</v>
      </c>
      <c r="EJ39" s="1072"/>
      <c r="EK39" s="1072"/>
      <c r="EL39" s="1072"/>
      <c r="EM39" s="1141"/>
      <c r="EN39" s="543">
        <v>32</v>
      </c>
      <c r="EO39" s="544">
        <f t="shared" si="18"/>
        <v>0</v>
      </c>
      <c r="EP39" s="544">
        <f t="shared" si="19"/>
        <v>0</v>
      </c>
      <c r="EQ39" s="1095" t="s">
        <v>291</v>
      </c>
      <c r="ER39" s="1096"/>
      <c r="ES39" s="1096"/>
      <c r="ET39" s="1096"/>
      <c r="EU39" s="1096" t="s">
        <v>292</v>
      </c>
      <c r="EV39" s="1097"/>
      <c r="EW39" s="1098" t="s">
        <v>293</v>
      </c>
      <c r="EX39" s="1072"/>
      <c r="EY39" s="1072"/>
      <c r="EZ39" s="1129"/>
      <c r="FA39" s="1141"/>
      <c r="FB39" s="543">
        <v>32</v>
      </c>
      <c r="FC39" s="544">
        <f t="shared" si="20"/>
        <v>0</v>
      </c>
      <c r="FD39" s="544">
        <f t="shared" si="21"/>
        <v>0</v>
      </c>
      <c r="FE39" s="1095" t="s">
        <v>291</v>
      </c>
      <c r="FF39" s="1096"/>
      <c r="FG39" s="1096"/>
      <c r="FH39" s="1096"/>
      <c r="FI39" s="1096" t="s">
        <v>292</v>
      </c>
      <c r="FJ39" s="1097"/>
      <c r="FK39" s="1098" t="s">
        <v>293</v>
      </c>
      <c r="FL39" s="1072"/>
      <c r="FM39" s="1072"/>
      <c r="FO39" s="1141"/>
      <c r="FP39" s="543">
        <v>32</v>
      </c>
      <c r="FQ39" s="544">
        <f t="shared" si="22"/>
        <v>0</v>
      </c>
      <c r="FR39" s="544">
        <f t="shared" si="23"/>
        <v>0</v>
      </c>
      <c r="FS39" s="1095" t="s">
        <v>291</v>
      </c>
      <c r="FT39" s="1096"/>
      <c r="FU39" s="1096"/>
      <c r="FV39" s="1096"/>
      <c r="FW39" s="1096" t="s">
        <v>292</v>
      </c>
      <c r="FX39" s="1097"/>
      <c r="FY39" s="1098" t="s">
        <v>293</v>
      </c>
      <c r="FZ39" s="1072"/>
      <c r="GA39" s="1072"/>
      <c r="GB39" s="622"/>
      <c r="GC39" s="1141"/>
      <c r="GD39" s="543">
        <v>32</v>
      </c>
      <c r="GE39" s="544">
        <f t="shared" si="24"/>
        <v>0</v>
      </c>
      <c r="GF39" s="544">
        <f t="shared" si="25"/>
        <v>0</v>
      </c>
      <c r="GG39" s="1095" t="s">
        <v>291</v>
      </c>
      <c r="GH39" s="1096"/>
      <c r="GI39" s="1096"/>
      <c r="GJ39" s="1096"/>
      <c r="GK39" s="1096" t="s">
        <v>292</v>
      </c>
      <c r="GL39" s="1097"/>
      <c r="GM39" s="1098" t="s">
        <v>293</v>
      </c>
      <c r="GN39" s="1072"/>
      <c r="GO39" s="1072"/>
      <c r="GP39" s="551"/>
      <c r="GQ39" s="1141"/>
      <c r="GR39" s="543">
        <v>32</v>
      </c>
      <c r="GS39" s="544">
        <f t="shared" si="26"/>
        <v>0</v>
      </c>
      <c r="GT39" s="544">
        <f t="shared" si="27"/>
        <v>0</v>
      </c>
      <c r="GU39" s="1095" t="s">
        <v>291</v>
      </c>
      <c r="GV39" s="1096"/>
      <c r="GW39" s="1096"/>
      <c r="GX39" s="1096"/>
      <c r="GY39" s="1096" t="s">
        <v>292</v>
      </c>
      <c r="GZ39" s="1097"/>
      <c r="HA39" s="1098" t="s">
        <v>293</v>
      </c>
      <c r="HB39" s="1072"/>
      <c r="HC39" s="1072"/>
      <c r="HD39" s="552"/>
      <c r="HE39" s="1141"/>
      <c r="HF39" s="543">
        <v>32</v>
      </c>
      <c r="HG39" s="544">
        <f t="shared" si="28"/>
        <v>0</v>
      </c>
      <c r="HH39" s="544">
        <f t="shared" si="29"/>
        <v>0</v>
      </c>
      <c r="HI39" s="1095" t="s">
        <v>291</v>
      </c>
      <c r="HJ39" s="1096"/>
      <c r="HK39" s="1096"/>
      <c r="HL39" s="1096"/>
      <c r="HM39" s="1096" t="s">
        <v>292</v>
      </c>
      <c r="HN39" s="1097"/>
      <c r="HO39" s="1098" t="s">
        <v>293</v>
      </c>
      <c r="HP39" s="1072"/>
      <c r="HQ39" s="1072"/>
      <c r="HR39" s="552"/>
      <c r="HS39" s="1141"/>
      <c r="HT39" s="543">
        <v>32</v>
      </c>
      <c r="HU39" s="544">
        <f t="shared" si="30"/>
        <v>0</v>
      </c>
      <c r="HV39" s="544">
        <f t="shared" si="31"/>
        <v>0</v>
      </c>
      <c r="HW39" s="1095" t="s">
        <v>291</v>
      </c>
      <c r="HX39" s="1096"/>
      <c r="HY39" s="1096"/>
      <c r="HZ39" s="1096"/>
      <c r="IA39" s="1096" t="s">
        <v>292</v>
      </c>
      <c r="IB39" s="1097"/>
      <c r="IC39" s="1098" t="s">
        <v>293</v>
      </c>
      <c r="ID39" s="1072"/>
      <c r="IE39" s="1072"/>
      <c r="IF39" s="636"/>
      <c r="IG39" s="1141"/>
      <c r="IH39" s="543">
        <v>32</v>
      </c>
      <c r="II39" s="544">
        <f t="shared" si="32"/>
        <v>0</v>
      </c>
      <c r="IJ39" s="544">
        <f t="shared" si="33"/>
        <v>0</v>
      </c>
      <c r="IK39" s="632" t="s">
        <v>291</v>
      </c>
      <c r="IL39" s="1077"/>
      <c r="IM39" s="1077"/>
      <c r="IN39" s="1077"/>
      <c r="IO39" s="1077" t="s">
        <v>292</v>
      </c>
      <c r="IP39" s="634"/>
      <c r="IQ39" s="635" t="s">
        <v>293</v>
      </c>
      <c r="IR39" s="494"/>
      <c r="IS39" s="494"/>
    </row>
    <row r="40" spans="1:253" s="497" customFormat="1">
      <c r="A40" s="494"/>
      <c r="B40" s="528"/>
      <c r="C40" s="1141"/>
      <c r="D40" s="543">
        <v>33</v>
      </c>
      <c r="E40" s="544">
        <f t="shared" si="0"/>
        <v>0</v>
      </c>
      <c r="F40" s="544">
        <f t="shared" si="1"/>
        <v>0</v>
      </c>
      <c r="G40" s="1099" t="s">
        <v>294</v>
      </c>
      <c r="H40" s="1100" t="s">
        <v>295</v>
      </c>
      <c r="I40" s="1100" t="s">
        <v>296</v>
      </c>
      <c r="J40" s="1100" t="s">
        <v>297</v>
      </c>
      <c r="K40" s="1100" t="s">
        <v>298</v>
      </c>
      <c r="L40" s="1101" t="s">
        <v>299</v>
      </c>
      <c r="M40" s="1102" t="s">
        <v>299</v>
      </c>
      <c r="N40" s="1103" t="s">
        <v>300</v>
      </c>
      <c r="O40" s="1100" t="s">
        <v>301</v>
      </c>
      <c r="P40" s="494"/>
      <c r="Q40" s="1141"/>
      <c r="R40" s="543">
        <v>33</v>
      </c>
      <c r="S40" s="544">
        <f t="shared" si="34"/>
        <v>0</v>
      </c>
      <c r="T40" s="544">
        <f t="shared" si="35"/>
        <v>0</v>
      </c>
      <c r="U40" s="1099" t="s">
        <v>294</v>
      </c>
      <c r="V40" s="1100" t="s">
        <v>295</v>
      </c>
      <c r="W40" s="1100" t="s">
        <v>296</v>
      </c>
      <c r="X40" s="1100" t="s">
        <v>297</v>
      </c>
      <c r="Y40" s="1100" t="s">
        <v>298</v>
      </c>
      <c r="Z40" s="1101" t="s">
        <v>299</v>
      </c>
      <c r="AA40" s="1102" t="s">
        <v>299</v>
      </c>
      <c r="AB40" s="1103" t="s">
        <v>300</v>
      </c>
      <c r="AC40" s="1100" t="s">
        <v>301</v>
      </c>
      <c r="AD40" s="1072"/>
      <c r="AE40" s="1141"/>
      <c r="AF40" s="543">
        <v>33</v>
      </c>
      <c r="AG40" s="544">
        <f t="shared" si="2"/>
        <v>0</v>
      </c>
      <c r="AH40" s="544">
        <f t="shared" si="3"/>
        <v>0</v>
      </c>
      <c r="AI40" s="1099" t="s">
        <v>294</v>
      </c>
      <c r="AJ40" s="1100" t="s">
        <v>295</v>
      </c>
      <c r="AK40" s="1100" t="s">
        <v>296</v>
      </c>
      <c r="AL40" s="1100" t="s">
        <v>297</v>
      </c>
      <c r="AM40" s="1100" t="s">
        <v>298</v>
      </c>
      <c r="AN40" s="1101" t="s">
        <v>299</v>
      </c>
      <c r="AO40" s="1102" t="s">
        <v>299</v>
      </c>
      <c r="AP40" s="1103" t="s">
        <v>300</v>
      </c>
      <c r="AQ40" s="1100" t="s">
        <v>301</v>
      </c>
      <c r="AR40" s="1072"/>
      <c r="AS40" s="1141"/>
      <c r="AT40" s="543">
        <v>33</v>
      </c>
      <c r="AU40" s="544">
        <f t="shared" si="4"/>
        <v>0</v>
      </c>
      <c r="AV40" s="544">
        <f t="shared" si="5"/>
        <v>0</v>
      </c>
      <c r="AW40" s="1099" t="s">
        <v>294</v>
      </c>
      <c r="AX40" s="1100" t="s">
        <v>295</v>
      </c>
      <c r="AY40" s="1100" t="s">
        <v>296</v>
      </c>
      <c r="AZ40" s="1100" t="s">
        <v>297</v>
      </c>
      <c r="BA40" s="1100" t="s">
        <v>298</v>
      </c>
      <c r="BB40" s="1101" t="s">
        <v>299</v>
      </c>
      <c r="BC40" s="1102" t="s">
        <v>299</v>
      </c>
      <c r="BD40" s="1103" t="s">
        <v>300</v>
      </c>
      <c r="BE40" s="1100" t="s">
        <v>301</v>
      </c>
      <c r="BF40" s="1072"/>
      <c r="BG40" s="1141"/>
      <c r="BH40" s="543">
        <v>33</v>
      </c>
      <c r="BI40" s="544">
        <f t="shared" si="6"/>
        <v>0</v>
      </c>
      <c r="BJ40" s="544">
        <f t="shared" si="7"/>
        <v>0</v>
      </c>
      <c r="BK40" s="1099" t="s">
        <v>294</v>
      </c>
      <c r="BL40" s="1100" t="s">
        <v>295</v>
      </c>
      <c r="BM40" s="1100" t="s">
        <v>296</v>
      </c>
      <c r="BN40" s="1100" t="s">
        <v>297</v>
      </c>
      <c r="BO40" s="1100" t="s">
        <v>298</v>
      </c>
      <c r="BP40" s="1101" t="s">
        <v>299</v>
      </c>
      <c r="BQ40" s="1102" t="s">
        <v>299</v>
      </c>
      <c r="BR40" s="1103" t="s">
        <v>300</v>
      </c>
      <c r="BS40" s="1100" t="s">
        <v>301</v>
      </c>
      <c r="BT40" s="1072"/>
      <c r="BU40" s="1141"/>
      <c r="BV40" s="543">
        <v>33</v>
      </c>
      <c r="BW40" s="544">
        <f t="shared" si="8"/>
        <v>0</v>
      </c>
      <c r="BX40" s="544">
        <f t="shared" si="9"/>
        <v>0</v>
      </c>
      <c r="BY40" s="1099" t="s">
        <v>294</v>
      </c>
      <c r="BZ40" s="1100" t="s">
        <v>295</v>
      </c>
      <c r="CA40" s="1100" t="s">
        <v>296</v>
      </c>
      <c r="CB40" s="1100" t="s">
        <v>297</v>
      </c>
      <c r="CC40" s="1100" t="s">
        <v>298</v>
      </c>
      <c r="CD40" s="1101" t="s">
        <v>299</v>
      </c>
      <c r="CE40" s="1102" t="s">
        <v>299</v>
      </c>
      <c r="CF40" s="1103" t="s">
        <v>300</v>
      </c>
      <c r="CG40" s="1100" t="s">
        <v>301</v>
      </c>
      <c r="CH40" s="1072"/>
      <c r="CI40" s="1141"/>
      <c r="CJ40" s="543">
        <v>33</v>
      </c>
      <c r="CK40" s="544">
        <f t="shared" si="10"/>
        <v>0</v>
      </c>
      <c r="CL40" s="544">
        <f t="shared" si="11"/>
        <v>0</v>
      </c>
      <c r="CM40" s="1099" t="s">
        <v>294</v>
      </c>
      <c r="CN40" s="1100" t="s">
        <v>295</v>
      </c>
      <c r="CO40" s="1100" t="s">
        <v>296</v>
      </c>
      <c r="CP40" s="1100" t="s">
        <v>297</v>
      </c>
      <c r="CQ40" s="1100" t="s">
        <v>298</v>
      </c>
      <c r="CR40" s="1101" t="s">
        <v>299</v>
      </c>
      <c r="CS40" s="1102" t="s">
        <v>299</v>
      </c>
      <c r="CT40" s="1103" t="s">
        <v>300</v>
      </c>
      <c r="CU40" s="1100" t="s">
        <v>301</v>
      </c>
      <c r="CV40" s="494"/>
      <c r="CW40" s="1141"/>
      <c r="CX40" s="543">
        <v>33</v>
      </c>
      <c r="CY40" s="544">
        <f t="shared" si="12"/>
        <v>0</v>
      </c>
      <c r="CZ40" s="544">
        <f t="shared" si="13"/>
        <v>0</v>
      </c>
      <c r="DA40" s="1099" t="s">
        <v>294</v>
      </c>
      <c r="DB40" s="1100" t="s">
        <v>295</v>
      </c>
      <c r="DC40" s="1100" t="s">
        <v>296</v>
      </c>
      <c r="DD40" s="1100" t="s">
        <v>297</v>
      </c>
      <c r="DE40" s="1100" t="s">
        <v>298</v>
      </c>
      <c r="DF40" s="1101" t="s">
        <v>299</v>
      </c>
      <c r="DG40" s="1102" t="s">
        <v>299</v>
      </c>
      <c r="DH40" s="1103" t="s">
        <v>300</v>
      </c>
      <c r="DI40" s="1100" t="s">
        <v>301</v>
      </c>
      <c r="DJ40" s="1072"/>
      <c r="DK40" s="1141"/>
      <c r="DL40" s="543">
        <v>33</v>
      </c>
      <c r="DM40" s="544">
        <f t="shared" si="14"/>
        <v>0</v>
      </c>
      <c r="DN40" s="544">
        <f t="shared" si="15"/>
        <v>0</v>
      </c>
      <c r="DO40" s="1099" t="s">
        <v>294</v>
      </c>
      <c r="DP40" s="1100" t="s">
        <v>295</v>
      </c>
      <c r="DQ40" s="1100" t="s">
        <v>296</v>
      </c>
      <c r="DR40" s="1100" t="s">
        <v>297</v>
      </c>
      <c r="DS40" s="1100" t="s">
        <v>298</v>
      </c>
      <c r="DT40" s="1101" t="s">
        <v>299</v>
      </c>
      <c r="DU40" s="1102" t="s">
        <v>299</v>
      </c>
      <c r="DV40" s="1103" t="s">
        <v>300</v>
      </c>
      <c r="DW40" s="1100" t="s">
        <v>301</v>
      </c>
      <c r="DX40" s="494"/>
      <c r="DY40" s="1141"/>
      <c r="DZ40" s="543">
        <v>33</v>
      </c>
      <c r="EA40" s="544">
        <f t="shared" si="16"/>
        <v>0</v>
      </c>
      <c r="EB40" s="544">
        <f t="shared" si="17"/>
        <v>0</v>
      </c>
      <c r="EC40" s="1099" t="s">
        <v>294</v>
      </c>
      <c r="ED40" s="1100" t="s">
        <v>295</v>
      </c>
      <c r="EE40" s="1100" t="s">
        <v>296</v>
      </c>
      <c r="EF40" s="1100" t="s">
        <v>297</v>
      </c>
      <c r="EG40" s="1100" t="s">
        <v>298</v>
      </c>
      <c r="EH40" s="1101" t="s">
        <v>299</v>
      </c>
      <c r="EI40" s="1102" t="s">
        <v>299</v>
      </c>
      <c r="EJ40" s="1103" t="s">
        <v>300</v>
      </c>
      <c r="EK40" s="1100" t="s">
        <v>301</v>
      </c>
      <c r="EL40" s="1072"/>
      <c r="EM40" s="1141"/>
      <c r="EN40" s="543">
        <v>33</v>
      </c>
      <c r="EO40" s="544">
        <f t="shared" si="18"/>
        <v>0</v>
      </c>
      <c r="EP40" s="544">
        <f t="shared" si="19"/>
        <v>0</v>
      </c>
      <c r="EQ40" s="1099" t="s">
        <v>294</v>
      </c>
      <c r="ER40" s="1100" t="s">
        <v>295</v>
      </c>
      <c r="ES40" s="1100" t="s">
        <v>296</v>
      </c>
      <c r="ET40" s="1100" t="s">
        <v>297</v>
      </c>
      <c r="EU40" s="1100" t="s">
        <v>298</v>
      </c>
      <c r="EV40" s="1101" t="s">
        <v>299</v>
      </c>
      <c r="EW40" s="1102" t="s">
        <v>299</v>
      </c>
      <c r="EX40" s="1103" t="s">
        <v>300</v>
      </c>
      <c r="EY40" s="1100" t="s">
        <v>301</v>
      </c>
      <c r="EZ40" s="1129"/>
      <c r="FA40" s="1141"/>
      <c r="FB40" s="543">
        <v>33</v>
      </c>
      <c r="FC40" s="544">
        <f t="shared" si="20"/>
        <v>0</v>
      </c>
      <c r="FD40" s="544">
        <f t="shared" si="21"/>
        <v>0</v>
      </c>
      <c r="FE40" s="1099" t="s">
        <v>294</v>
      </c>
      <c r="FF40" s="1100" t="s">
        <v>295</v>
      </c>
      <c r="FG40" s="1100" t="s">
        <v>296</v>
      </c>
      <c r="FH40" s="1100" t="s">
        <v>297</v>
      </c>
      <c r="FI40" s="1100" t="s">
        <v>298</v>
      </c>
      <c r="FJ40" s="1101" t="s">
        <v>299</v>
      </c>
      <c r="FK40" s="1102" t="s">
        <v>299</v>
      </c>
      <c r="FL40" s="1103" t="s">
        <v>300</v>
      </c>
      <c r="FM40" s="1100" t="s">
        <v>301</v>
      </c>
      <c r="FO40" s="1141"/>
      <c r="FP40" s="543">
        <v>33</v>
      </c>
      <c r="FQ40" s="544">
        <f t="shared" si="22"/>
        <v>0</v>
      </c>
      <c r="FR40" s="544">
        <f t="shared" si="23"/>
        <v>0</v>
      </c>
      <c r="FS40" s="1099" t="s">
        <v>294</v>
      </c>
      <c r="FT40" s="1100" t="s">
        <v>295</v>
      </c>
      <c r="FU40" s="1100" t="s">
        <v>296</v>
      </c>
      <c r="FV40" s="1100" t="s">
        <v>297</v>
      </c>
      <c r="FW40" s="1100" t="s">
        <v>298</v>
      </c>
      <c r="FX40" s="1101" t="s">
        <v>299</v>
      </c>
      <c r="FY40" s="1102" t="s">
        <v>299</v>
      </c>
      <c r="FZ40" s="1103" t="s">
        <v>300</v>
      </c>
      <c r="GA40" s="1100" t="s">
        <v>301</v>
      </c>
      <c r="GB40" s="622"/>
      <c r="GC40" s="1141"/>
      <c r="GD40" s="543">
        <v>33</v>
      </c>
      <c r="GE40" s="544">
        <f t="shared" si="24"/>
        <v>0</v>
      </c>
      <c r="GF40" s="544">
        <f t="shared" si="25"/>
        <v>0</v>
      </c>
      <c r="GG40" s="1099" t="s">
        <v>294</v>
      </c>
      <c r="GH40" s="1100" t="s">
        <v>295</v>
      </c>
      <c r="GI40" s="1100" t="s">
        <v>296</v>
      </c>
      <c r="GJ40" s="1100" t="s">
        <v>297</v>
      </c>
      <c r="GK40" s="1100" t="s">
        <v>298</v>
      </c>
      <c r="GL40" s="1101" t="s">
        <v>299</v>
      </c>
      <c r="GM40" s="1102" t="s">
        <v>299</v>
      </c>
      <c r="GN40" s="1103" t="s">
        <v>300</v>
      </c>
      <c r="GO40" s="1100" t="s">
        <v>301</v>
      </c>
      <c r="GP40" s="551"/>
      <c r="GQ40" s="1141"/>
      <c r="GR40" s="543">
        <v>33</v>
      </c>
      <c r="GS40" s="544">
        <f t="shared" si="26"/>
        <v>0</v>
      </c>
      <c r="GT40" s="544">
        <f t="shared" si="27"/>
        <v>0</v>
      </c>
      <c r="GU40" s="1099" t="s">
        <v>294</v>
      </c>
      <c r="GV40" s="1100" t="s">
        <v>295</v>
      </c>
      <c r="GW40" s="1100" t="s">
        <v>296</v>
      </c>
      <c r="GX40" s="1100" t="s">
        <v>297</v>
      </c>
      <c r="GY40" s="1100" t="s">
        <v>298</v>
      </c>
      <c r="GZ40" s="1101" t="s">
        <v>299</v>
      </c>
      <c r="HA40" s="1102" t="s">
        <v>299</v>
      </c>
      <c r="HB40" s="1103" t="s">
        <v>300</v>
      </c>
      <c r="HC40" s="1100" t="s">
        <v>301</v>
      </c>
      <c r="HD40" s="552"/>
      <c r="HE40" s="1141"/>
      <c r="HF40" s="543">
        <v>33</v>
      </c>
      <c r="HG40" s="544">
        <f t="shared" si="28"/>
        <v>0</v>
      </c>
      <c r="HH40" s="544">
        <f t="shared" si="29"/>
        <v>0</v>
      </c>
      <c r="HI40" s="1099" t="s">
        <v>294</v>
      </c>
      <c r="HJ40" s="1100" t="s">
        <v>295</v>
      </c>
      <c r="HK40" s="1100" t="s">
        <v>296</v>
      </c>
      <c r="HL40" s="1100" t="s">
        <v>297</v>
      </c>
      <c r="HM40" s="1100" t="s">
        <v>298</v>
      </c>
      <c r="HN40" s="1101" t="s">
        <v>299</v>
      </c>
      <c r="HO40" s="1102" t="s">
        <v>299</v>
      </c>
      <c r="HP40" s="1103" t="s">
        <v>300</v>
      </c>
      <c r="HQ40" s="1100" t="s">
        <v>301</v>
      </c>
      <c r="HR40" s="552"/>
      <c r="HS40" s="1141"/>
      <c r="HT40" s="543">
        <v>33</v>
      </c>
      <c r="HU40" s="544">
        <f t="shared" si="30"/>
        <v>0</v>
      </c>
      <c r="HV40" s="544">
        <f t="shared" si="31"/>
        <v>0</v>
      </c>
      <c r="HW40" s="1099" t="s">
        <v>294</v>
      </c>
      <c r="HX40" s="1100" t="s">
        <v>295</v>
      </c>
      <c r="HY40" s="1100" t="s">
        <v>296</v>
      </c>
      <c r="HZ40" s="1100" t="s">
        <v>297</v>
      </c>
      <c r="IA40" s="1100" t="s">
        <v>298</v>
      </c>
      <c r="IB40" s="1101" t="s">
        <v>299</v>
      </c>
      <c r="IC40" s="1102" t="s">
        <v>299</v>
      </c>
      <c r="ID40" s="1103" t="s">
        <v>300</v>
      </c>
      <c r="IE40" s="1100" t="s">
        <v>301</v>
      </c>
      <c r="IF40" s="642"/>
      <c r="IG40" s="1141"/>
      <c r="IH40" s="543">
        <v>33</v>
      </c>
      <c r="II40" s="544">
        <f t="shared" si="32"/>
        <v>0</v>
      </c>
      <c r="IJ40" s="544">
        <f t="shared" si="33"/>
        <v>0</v>
      </c>
      <c r="IK40" s="637" t="s">
        <v>294</v>
      </c>
      <c r="IL40" s="638" t="s">
        <v>295</v>
      </c>
      <c r="IM40" s="638" t="s">
        <v>296</v>
      </c>
      <c r="IN40" s="638" t="s">
        <v>297</v>
      </c>
      <c r="IO40" s="638" t="s">
        <v>298</v>
      </c>
      <c r="IP40" s="639" t="s">
        <v>299</v>
      </c>
      <c r="IQ40" s="640" t="s">
        <v>299</v>
      </c>
      <c r="IR40" s="641" t="s">
        <v>300</v>
      </c>
      <c r="IS40" s="638" t="s">
        <v>301</v>
      </c>
    </row>
    <row r="41" spans="1:253" s="497" customFormat="1">
      <c r="A41" s="494"/>
      <c r="B41" s="528"/>
      <c r="C41" s="1141"/>
      <c r="D41" s="543">
        <v>34</v>
      </c>
      <c r="E41" s="544">
        <f t="shared" si="0"/>
        <v>0</v>
      </c>
      <c r="F41" s="544">
        <f t="shared" si="1"/>
        <v>0</v>
      </c>
      <c r="G41" s="1104">
        <v>-6</v>
      </c>
      <c r="H41" s="1105">
        <f t="shared" ref="H41:H53" si="52">AVERAGE($C$8:$C$158)+(G41*STDEV($C$8:$C$158))</f>
        <v>6.3089573389123892</v>
      </c>
      <c r="I41" s="1105">
        <f t="shared" ref="I41:I53" si="53">H41+(0.5*(STDEV($C$8:$C$158)))</f>
        <v>6.3319013701934992</v>
      </c>
      <c r="J41" s="1105">
        <f t="shared" ref="J41:J53" si="54">H41-(0.5*(STDEV($C$8:$C$158)))</f>
        <v>6.2860133076312792</v>
      </c>
      <c r="K41" s="1105">
        <f t="shared" ref="K41:K53" si="55">FREQUENCY($C$8:$C$158,I41:J41)</f>
        <v>0</v>
      </c>
      <c r="L41" s="1106">
        <f t="shared" ref="L41:L53" si="56">K41/$K$54</f>
        <v>0</v>
      </c>
      <c r="M41" s="1107">
        <v>0</v>
      </c>
      <c r="N41" s="1105">
        <f t="shared" ref="N41:N53" si="57">ABS(L41-M41)</f>
        <v>0</v>
      </c>
      <c r="O41" s="1105">
        <f t="shared" ref="O41:O53" si="58">N41*100</f>
        <v>0</v>
      </c>
      <c r="P41" s="494"/>
      <c r="Q41" s="1141"/>
      <c r="R41" s="543">
        <v>34</v>
      </c>
      <c r="S41" s="544">
        <f t="shared" si="34"/>
        <v>0</v>
      </c>
      <c r="T41" s="544">
        <f t="shared" si="35"/>
        <v>0</v>
      </c>
      <c r="U41" s="1104">
        <v>-6</v>
      </c>
      <c r="V41" s="1105">
        <f t="shared" ref="V41:V53" si="59">AVERAGE($Q$8:$Q$158)+(U41*STDEV($Q$8:$Q$158))</f>
        <v>9.8054963031230962</v>
      </c>
      <c r="W41" s="1105">
        <f t="shared" ref="W41:W53" si="60">V41+(0.5*(STDEV($Q$8:$Q$158)))</f>
        <v>9.8371811350056948</v>
      </c>
      <c r="X41" s="1105">
        <f t="shared" ref="X41:X53" si="61">V41-(0.5*(STDEV($Q$8:$Q$158)))</f>
        <v>9.7738114712404975</v>
      </c>
      <c r="Y41" s="1105">
        <f t="shared" ref="Y41:Y53" si="62">FREQUENCY($Q$8:$Q$158,W41:X41)</f>
        <v>0</v>
      </c>
      <c r="Z41" s="1106">
        <f t="shared" ref="Z41:Z53" si="63">Y41/$Y$54</f>
        <v>0</v>
      </c>
      <c r="AA41" s="1107">
        <v>0</v>
      </c>
      <c r="AB41" s="1105">
        <f t="shared" ref="AB41:AB53" si="64">ABS(Z41-AA41)</f>
        <v>0</v>
      </c>
      <c r="AC41" s="1105">
        <f t="shared" ref="AC41:AC53" si="65">AB41*100</f>
        <v>0</v>
      </c>
      <c r="AD41" s="1072"/>
      <c r="AE41" s="1141"/>
      <c r="AF41" s="543">
        <v>34</v>
      </c>
      <c r="AG41" s="544">
        <f t="shared" si="2"/>
        <v>0</v>
      </c>
      <c r="AH41" s="544">
        <f t="shared" si="3"/>
        <v>0</v>
      </c>
      <c r="AI41" s="1104">
        <v>-6</v>
      </c>
      <c r="AJ41" s="1105">
        <f t="shared" ref="AJ41:AJ53" si="66">AVERAGE($AE$8:$AE$158)+(AI41*STDEV($AE$8:$AE$158))</f>
        <v>65.916939762462846</v>
      </c>
      <c r="AK41" s="1105">
        <f t="shared" ref="AK41:AK53" si="67">AJ41+(0.5*(STDEV($AE$8:$AE$158)))</f>
        <v>65.999932877495709</v>
      </c>
      <c r="AL41" s="1105">
        <f t="shared" ref="AL41:AL53" si="68">AJ41-(0.5*(STDEV($AE$8:$AE$158)))</f>
        <v>65.833946647429983</v>
      </c>
      <c r="AM41" s="1105">
        <f t="shared" ref="AM41:AM53" si="69">FREQUENCY($AE$8:$AE$158,AK41:AL41)</f>
        <v>0</v>
      </c>
      <c r="AN41" s="1106">
        <f t="shared" ref="AN41:AN53" si="70">AM41/$AM$54</f>
        <v>0</v>
      </c>
      <c r="AO41" s="1107">
        <v>0</v>
      </c>
      <c r="AP41" s="1105">
        <f t="shared" ref="AP41:AP53" si="71">ABS(AN41-AO41)</f>
        <v>0</v>
      </c>
      <c r="AQ41" s="1105">
        <f t="shared" ref="AQ41:AQ53" si="72">AP41*100</f>
        <v>0</v>
      </c>
      <c r="AR41" s="1072"/>
      <c r="AS41" s="1141"/>
      <c r="AT41" s="543">
        <v>34</v>
      </c>
      <c r="AU41" s="544">
        <f t="shared" si="4"/>
        <v>0</v>
      </c>
      <c r="AV41" s="544">
        <f t="shared" si="5"/>
        <v>0</v>
      </c>
      <c r="AW41" s="1104">
        <v>-6</v>
      </c>
      <c r="AX41" s="1105">
        <f t="shared" ref="AX41:AX53" si="73">AVERAGE($AS$8:$AS$158)+(AW41*STDEV($AS$8:$AS$158))</f>
        <v>7.3579497963355971</v>
      </c>
      <c r="AY41" s="1105">
        <f t="shared" ref="AY41:AY53" si="74">AX41+(0.5*(STDEV($AS$8:$AS$158)))</f>
        <v>7.4000254085457255</v>
      </c>
      <c r="AZ41" s="1105">
        <f t="shared" ref="AZ41:AZ53" si="75">AX41-(0.5*(STDEV($AS$8:$AS$158)))</f>
        <v>7.3158741841254686</v>
      </c>
      <c r="BA41" s="1105">
        <f t="shared" ref="BA41:BA53" si="76">FREQUENCY($AS$8:$AS$158,AY41:AZ41)</f>
        <v>0</v>
      </c>
      <c r="BB41" s="1106">
        <f t="shared" ref="BB41:BB53" si="77">BA41/$BA$54</f>
        <v>0</v>
      </c>
      <c r="BC41" s="1107">
        <v>0</v>
      </c>
      <c r="BD41" s="1105">
        <f t="shared" ref="BD41:BD53" si="78">ABS(BB41-BC41)</f>
        <v>0</v>
      </c>
      <c r="BE41" s="1105">
        <f t="shared" ref="BE41:BE53" si="79">BD41*100</f>
        <v>0</v>
      </c>
      <c r="BF41" s="1072"/>
      <c r="BG41" s="1141"/>
      <c r="BH41" s="543">
        <v>34</v>
      </c>
      <c r="BI41" s="544">
        <f t="shared" si="6"/>
        <v>0</v>
      </c>
      <c r="BJ41" s="544">
        <f t="shared" si="7"/>
        <v>0</v>
      </c>
      <c r="BK41" s="1104">
        <v>-6</v>
      </c>
      <c r="BL41" s="1105" t="e">
        <f t="shared" ref="BL41:BL53" si="80">AVERAGE($BG$8:$BG$158)+(BK41*STDEV($BG$8:$BG$158))</f>
        <v>#DIV/0!</v>
      </c>
      <c r="BM41" s="1105" t="e">
        <f t="shared" ref="BM41:BM53" si="81">BL41+(0.5*(STDEV($BG$8:$BG$158)))</f>
        <v>#DIV/0!</v>
      </c>
      <c r="BN41" s="1105" t="e">
        <f t="shared" ref="BN41:BN53" si="82">BL41-(0.5*(STDEV($BG$8:$BG$158)))</f>
        <v>#DIV/0!</v>
      </c>
      <c r="BO41" s="1105">
        <f t="shared" ref="BO41:BO53" si="83">FREQUENCY($BG$8:$BG$158,BM41:BN41)</f>
        <v>0</v>
      </c>
      <c r="BP41" s="1106" t="e">
        <f t="shared" ref="BP41:BP53" si="84">BO41/$BO$54</f>
        <v>#DIV/0!</v>
      </c>
      <c r="BQ41" s="1107">
        <v>0</v>
      </c>
      <c r="BR41" s="1105" t="e">
        <f t="shared" ref="BR41:BR53" si="85">ABS(BP41-BQ41)</f>
        <v>#DIV/0!</v>
      </c>
      <c r="BS41" s="1105" t="e">
        <f t="shared" ref="BS41:BS53" si="86">BR41*100</f>
        <v>#DIV/0!</v>
      </c>
      <c r="BT41" s="1072"/>
      <c r="BU41" s="1141"/>
      <c r="BV41" s="543">
        <v>34</v>
      </c>
      <c r="BW41" s="544">
        <f t="shared" si="8"/>
        <v>0</v>
      </c>
      <c r="BX41" s="544">
        <f t="shared" si="9"/>
        <v>0</v>
      </c>
      <c r="BY41" s="1104">
        <v>-6</v>
      </c>
      <c r="BZ41" s="1105" t="e">
        <f t="shared" ref="BZ41:BZ53" si="87">AVERAGE($BU$8:$BU$158)+(BY41*STDEV($BU$8:$BU$158))</f>
        <v>#DIV/0!</v>
      </c>
      <c r="CA41" s="1105" t="e">
        <f t="shared" ref="CA41:CA53" si="88">BZ41+(0.5*(STDEV($BU$8:$BU$158)))</f>
        <v>#DIV/0!</v>
      </c>
      <c r="CB41" s="1105" t="e">
        <f t="shared" ref="CB41:CB53" si="89">BZ41-(0.5*(STDEV($BU$8:$BU$158)))</f>
        <v>#DIV/0!</v>
      </c>
      <c r="CC41" s="1105">
        <f t="shared" ref="CC41:CC53" si="90">FREQUENCY($BU$8:$BU$158,CA41:CB41)</f>
        <v>0</v>
      </c>
      <c r="CD41" s="1106" t="e">
        <f t="shared" ref="CD41:CD53" si="91">CC41/$CC$54</f>
        <v>#DIV/0!</v>
      </c>
      <c r="CE41" s="1107">
        <v>0</v>
      </c>
      <c r="CF41" s="1105" t="e">
        <f t="shared" ref="CF41:CF53" si="92">ABS(CD41-CE41)</f>
        <v>#DIV/0!</v>
      </c>
      <c r="CG41" s="1105" t="e">
        <f t="shared" ref="CG41:CG53" si="93">CF41*100</f>
        <v>#DIV/0!</v>
      </c>
      <c r="CH41" s="1072"/>
      <c r="CI41" s="1141"/>
      <c r="CJ41" s="543">
        <v>34</v>
      </c>
      <c r="CK41" s="544">
        <f t="shared" si="10"/>
        <v>0</v>
      </c>
      <c r="CL41" s="544">
        <f t="shared" si="11"/>
        <v>0</v>
      </c>
      <c r="CM41" s="1104">
        <v>-6</v>
      </c>
      <c r="CN41" s="1105" t="e">
        <f t="shared" ref="CN41:CN53" si="94">AVERAGE($CI$8:$CI$158)+(CM41*STDEV($CI$8:$CI$158))</f>
        <v>#DIV/0!</v>
      </c>
      <c r="CO41" s="1105" t="e">
        <f t="shared" ref="CO41:CO53" si="95">CN41+(0.5*(STDEV($CI$8:$CI$158)))</f>
        <v>#DIV/0!</v>
      </c>
      <c r="CP41" s="1105" t="e">
        <f t="shared" ref="CP41:CP53" si="96">CN41-(0.5*(STDEV($CI$8:$CI$158)))</f>
        <v>#DIV/0!</v>
      </c>
      <c r="CQ41" s="1105">
        <f t="shared" ref="CQ41:CQ53" si="97">FREQUENCY($CI$8:$CI$158,CO41:CP41)</f>
        <v>0</v>
      </c>
      <c r="CR41" s="1106" t="e">
        <f t="shared" ref="CR41:CR53" si="98">CQ41/$CQ$54</f>
        <v>#DIV/0!</v>
      </c>
      <c r="CS41" s="1107">
        <v>0</v>
      </c>
      <c r="CT41" s="1105" t="e">
        <f t="shared" ref="CT41:CT53" si="99">ABS(CR41-CS41)</f>
        <v>#DIV/0!</v>
      </c>
      <c r="CU41" s="1105" t="e">
        <f t="shared" ref="CU41:CU53" si="100">CT41*100</f>
        <v>#DIV/0!</v>
      </c>
      <c r="CV41" s="494"/>
      <c r="CW41" s="1141"/>
      <c r="CX41" s="543">
        <v>34</v>
      </c>
      <c r="CY41" s="544">
        <f t="shared" si="12"/>
        <v>0</v>
      </c>
      <c r="CZ41" s="544">
        <f t="shared" si="13"/>
        <v>0</v>
      </c>
      <c r="DA41" s="1104">
        <v>-6</v>
      </c>
      <c r="DB41" s="1105" t="e">
        <f t="shared" ref="DB41:DB53" si="101">AVERAGE($CW$8:$CW$158)+(DA41*STDEV($CW$8:$CW$158))</f>
        <v>#DIV/0!</v>
      </c>
      <c r="DC41" s="1105" t="e">
        <f t="shared" ref="DC41:DC53" si="102">DB41+(0.5*(STDEV($CW$8:$CW$158)))</f>
        <v>#DIV/0!</v>
      </c>
      <c r="DD41" s="1105" t="e">
        <f t="shared" ref="DD41:DD53" si="103">DB41-(0.5*(STDEV($CW$8:$CW$158)))</f>
        <v>#DIV/0!</v>
      </c>
      <c r="DE41" s="1105">
        <f t="shared" ref="DE41:DE53" si="104">FREQUENCY($CW$8:$CW$158,DC41:DD41)</f>
        <v>0</v>
      </c>
      <c r="DF41" s="1106" t="e">
        <f t="shared" ref="DF41:DF53" si="105">DE41/$DE$54</f>
        <v>#DIV/0!</v>
      </c>
      <c r="DG41" s="1107">
        <v>0</v>
      </c>
      <c r="DH41" s="1105" t="e">
        <f t="shared" ref="DH41:DH53" si="106">ABS(DF41-DG41)</f>
        <v>#DIV/0!</v>
      </c>
      <c r="DI41" s="1105" t="e">
        <f t="shared" ref="DI41:DI53" si="107">DH41*100</f>
        <v>#DIV/0!</v>
      </c>
      <c r="DJ41" s="1072"/>
      <c r="DK41" s="1141"/>
      <c r="DL41" s="543">
        <v>34</v>
      </c>
      <c r="DM41" s="544">
        <f t="shared" si="14"/>
        <v>0</v>
      </c>
      <c r="DN41" s="544">
        <f t="shared" si="15"/>
        <v>0</v>
      </c>
      <c r="DO41" s="1104">
        <v>-6</v>
      </c>
      <c r="DP41" s="1105" t="e">
        <f t="shared" ref="DP41:DP53" si="108">AVERAGE($DK$8:$DK$158)+(DO41*STDEV($DK$8:$DK$158))</f>
        <v>#DIV/0!</v>
      </c>
      <c r="DQ41" s="1105" t="e">
        <f t="shared" ref="DQ41:DQ53" si="109">DP41+(0.5*(STDEV($DK$8:$DK$158)))</f>
        <v>#DIV/0!</v>
      </c>
      <c r="DR41" s="1105" t="e">
        <f t="shared" ref="DR41:DR53" si="110">DP41-(0.5*(STDEV($DK$8:$DK$158)))</f>
        <v>#DIV/0!</v>
      </c>
      <c r="DS41" s="1105">
        <f t="shared" ref="DS41:DS53" si="111">FREQUENCY($DK$8:$DK$158,DQ41:DR41)</f>
        <v>0</v>
      </c>
      <c r="DT41" s="1106" t="e">
        <f t="shared" ref="DT41:DT53" si="112">DS41/$DS$54</f>
        <v>#DIV/0!</v>
      </c>
      <c r="DU41" s="1107">
        <v>0</v>
      </c>
      <c r="DV41" s="1105" t="e">
        <f t="shared" ref="DV41:DV53" si="113">ABS(DT41-DU41)</f>
        <v>#DIV/0!</v>
      </c>
      <c r="DW41" s="1105" t="e">
        <f t="shared" ref="DW41:DW53" si="114">DV41*100</f>
        <v>#DIV/0!</v>
      </c>
      <c r="DX41" s="494"/>
      <c r="DY41" s="1141"/>
      <c r="DZ41" s="543">
        <v>34</v>
      </c>
      <c r="EA41" s="544">
        <f t="shared" si="16"/>
        <v>0</v>
      </c>
      <c r="EB41" s="544">
        <f t="shared" si="17"/>
        <v>0</v>
      </c>
      <c r="EC41" s="1104">
        <v>-6</v>
      </c>
      <c r="ED41" s="1105" t="e">
        <f t="shared" ref="ED41:ED53" si="115">AVERAGE($DY$8:$DY$158)+(EC41*STDEV($DY$8:$DY$158))</f>
        <v>#DIV/0!</v>
      </c>
      <c r="EE41" s="1105" t="e">
        <f t="shared" ref="EE41:EE53" si="116">ED41+(0.5*(STDEV($DY$8:$DY$158)))</f>
        <v>#DIV/0!</v>
      </c>
      <c r="EF41" s="1105" t="e">
        <f t="shared" ref="EF41:EF53" si="117">ED41-(0.5*(STDEV($DY$8:$DY$158)))</f>
        <v>#DIV/0!</v>
      </c>
      <c r="EG41" s="1105">
        <f t="shared" ref="EG41:EG53" si="118">FREQUENCY($DY$8:$DY$158,EE41:EF41)</f>
        <v>0</v>
      </c>
      <c r="EH41" s="1106" t="e">
        <f t="shared" ref="EH41:EH53" si="119">EG41/$EG$54</f>
        <v>#DIV/0!</v>
      </c>
      <c r="EI41" s="1107">
        <v>0</v>
      </c>
      <c r="EJ41" s="1105" t="e">
        <f t="shared" ref="EJ41:EJ53" si="120">ABS(EH41-EI41)</f>
        <v>#DIV/0!</v>
      </c>
      <c r="EK41" s="1105" t="e">
        <f t="shared" ref="EK41:EK53" si="121">EJ41*100</f>
        <v>#DIV/0!</v>
      </c>
      <c r="EL41" s="1072"/>
      <c r="EM41" s="1141"/>
      <c r="EN41" s="543">
        <v>34</v>
      </c>
      <c r="EO41" s="544">
        <f t="shared" si="18"/>
        <v>0</v>
      </c>
      <c r="EP41" s="544">
        <f t="shared" si="19"/>
        <v>0</v>
      </c>
      <c r="EQ41" s="1104">
        <v>-6</v>
      </c>
      <c r="ER41" s="1105" t="e">
        <f t="shared" ref="ER41:ER53" si="122">AVERAGE(EM$8:EM$158)+(EQ41*STDEV(EM$8:EM$158))</f>
        <v>#DIV/0!</v>
      </c>
      <c r="ES41" s="1105" t="e">
        <f t="shared" ref="ES41:ES53" si="123">ER41+(0.5*(STDEV(EM$8:EM$158)))</f>
        <v>#DIV/0!</v>
      </c>
      <c r="ET41" s="1105" t="e">
        <f t="shared" ref="ET41:ET53" si="124">ER41-(0.5*(STDEV(EM$8:EM$158)))</f>
        <v>#DIV/0!</v>
      </c>
      <c r="EU41" s="1105">
        <f t="shared" ref="EU41:EU53" si="125">FREQUENCY(EM$8:EM$158,ES41:ET41)</f>
        <v>0</v>
      </c>
      <c r="EV41" s="1106" t="e">
        <f t="shared" ref="EV41:EV53" si="126">EU41/EU$54</f>
        <v>#DIV/0!</v>
      </c>
      <c r="EW41" s="1107">
        <v>0</v>
      </c>
      <c r="EX41" s="1105" t="e">
        <f t="shared" ref="EX41:EX53" si="127">ABS(EV41-EW41)</f>
        <v>#DIV/0!</v>
      </c>
      <c r="EY41" s="1105" t="e">
        <f t="shared" ref="EY41:EY53" si="128">EX41*100</f>
        <v>#DIV/0!</v>
      </c>
      <c r="EZ41" s="1129"/>
      <c r="FA41" s="1141"/>
      <c r="FB41" s="543">
        <v>34</v>
      </c>
      <c r="FC41" s="544">
        <f t="shared" si="20"/>
        <v>0</v>
      </c>
      <c r="FD41" s="544">
        <f t="shared" si="21"/>
        <v>0</v>
      </c>
      <c r="FE41" s="1104">
        <v>-6</v>
      </c>
      <c r="FF41" s="1105" t="e">
        <f t="shared" ref="FF41:FF53" si="129">AVERAGE(FA$8:FA$158)+(FE41*STDEV(FA$8:FA$158))</f>
        <v>#DIV/0!</v>
      </c>
      <c r="FG41" s="1105" t="e">
        <f t="shared" ref="FG41:FG53" si="130">FF41+(0.5*(STDEV(FA$8:FA$158)))</f>
        <v>#DIV/0!</v>
      </c>
      <c r="FH41" s="1105" t="e">
        <f t="shared" ref="FH41:FH53" si="131">FF41-(0.5*(STDEV(FA$8:FA$158)))</f>
        <v>#DIV/0!</v>
      </c>
      <c r="FI41" s="1105">
        <f t="shared" ref="FI41:FI53" si="132">FREQUENCY(FA$8:FA$158,FG41:FH41)</f>
        <v>0</v>
      </c>
      <c r="FJ41" s="1106" t="e">
        <f t="shared" ref="FJ41:FJ53" si="133">FI41/FI$54</f>
        <v>#DIV/0!</v>
      </c>
      <c r="FK41" s="1107">
        <v>0</v>
      </c>
      <c r="FL41" s="1105" t="e">
        <f t="shared" ref="FL41:FL53" si="134">ABS(FJ41-FK41)</f>
        <v>#DIV/0!</v>
      </c>
      <c r="FM41" s="1105" t="e">
        <f t="shared" ref="FM41:FM53" si="135">FL41*100</f>
        <v>#DIV/0!</v>
      </c>
      <c r="FO41" s="1141"/>
      <c r="FP41" s="543">
        <v>34</v>
      </c>
      <c r="FQ41" s="544">
        <f t="shared" si="22"/>
        <v>0</v>
      </c>
      <c r="FR41" s="544">
        <f t="shared" si="23"/>
        <v>0</v>
      </c>
      <c r="FS41" s="1104">
        <v>-6</v>
      </c>
      <c r="FT41" s="1105" t="e">
        <f t="shared" ref="FT41:FT53" si="136">AVERAGE(FO$8:FO$158)+(FS41*STDEV(FO$8:FO$158))</f>
        <v>#DIV/0!</v>
      </c>
      <c r="FU41" s="1105" t="e">
        <f t="shared" ref="FU41:FU53" si="137">FT41+(0.5*(STDEV(FO$8:FO$158)))</f>
        <v>#DIV/0!</v>
      </c>
      <c r="FV41" s="1105" t="e">
        <f t="shared" ref="FV41:FV53" si="138">FT41-(0.5*(STDEV(FO$8:FO$158)))</f>
        <v>#DIV/0!</v>
      </c>
      <c r="FW41" s="1105">
        <f t="shared" ref="FW41:FW53" si="139">FREQUENCY(FO$8:FO$158,FU41:FV41)</f>
        <v>0</v>
      </c>
      <c r="FX41" s="1106" t="e">
        <f t="shared" ref="FX41:FX53" si="140">FW41/FW$54</f>
        <v>#DIV/0!</v>
      </c>
      <c r="FY41" s="1107">
        <v>0</v>
      </c>
      <c r="FZ41" s="1105" t="e">
        <f t="shared" ref="FZ41:FZ53" si="141">ABS(FX41-FY41)</f>
        <v>#DIV/0!</v>
      </c>
      <c r="GA41" s="1105" t="e">
        <f t="shared" ref="GA41:GA53" si="142">FZ41*100</f>
        <v>#DIV/0!</v>
      </c>
      <c r="GB41" s="622"/>
      <c r="GC41" s="1141"/>
      <c r="GD41" s="543">
        <v>34</v>
      </c>
      <c r="GE41" s="544">
        <f t="shared" si="24"/>
        <v>0</v>
      </c>
      <c r="GF41" s="544">
        <f t="shared" si="25"/>
        <v>0</v>
      </c>
      <c r="GG41" s="1104">
        <v>-6</v>
      </c>
      <c r="GH41" s="1105" t="e">
        <f t="shared" ref="GH41:GH53" si="143">AVERAGE(GC$8:GC$158)+(GG41*STDEV(GC$8:GC$158))</f>
        <v>#DIV/0!</v>
      </c>
      <c r="GI41" s="1105" t="e">
        <f t="shared" ref="GI41:GI53" si="144">GH41+(0.5*(STDEV(GC$8:GC$158)))</f>
        <v>#DIV/0!</v>
      </c>
      <c r="GJ41" s="1105" t="e">
        <f t="shared" ref="GJ41:GJ53" si="145">GH41-(0.5*(STDEV(GC$8:GC$158)))</f>
        <v>#DIV/0!</v>
      </c>
      <c r="GK41" s="1105">
        <f t="shared" ref="GK41:GK53" si="146">FREQUENCY(GC$8:GC$158,GI41:GJ41)</f>
        <v>0</v>
      </c>
      <c r="GL41" s="1106" t="e">
        <f t="shared" ref="GL41:GL53" si="147">GK41/GK$54</f>
        <v>#DIV/0!</v>
      </c>
      <c r="GM41" s="1107">
        <v>0</v>
      </c>
      <c r="GN41" s="1105" t="e">
        <f t="shared" ref="GN41:GN53" si="148">ABS(GL41-GM41)</f>
        <v>#DIV/0!</v>
      </c>
      <c r="GO41" s="1105" t="e">
        <f t="shared" ref="GO41:GO53" si="149">GN41*100</f>
        <v>#DIV/0!</v>
      </c>
      <c r="GP41" s="551"/>
      <c r="GQ41" s="1141"/>
      <c r="GR41" s="543">
        <v>34</v>
      </c>
      <c r="GS41" s="544">
        <f t="shared" si="26"/>
        <v>0</v>
      </c>
      <c r="GT41" s="544">
        <f t="shared" si="27"/>
        <v>0</v>
      </c>
      <c r="GU41" s="1104">
        <v>-6</v>
      </c>
      <c r="GV41" s="1105" t="e">
        <f t="shared" ref="GV41:GV53" si="150">AVERAGE(GQ$8:GQ$158)+(GU41*STDEV(GQ$8:GQ$158))</f>
        <v>#DIV/0!</v>
      </c>
      <c r="GW41" s="1105" t="e">
        <f t="shared" ref="GW41:GW53" si="151">GV41+(0.5*(STDEV(GQ$8:GQ$158)))</f>
        <v>#DIV/0!</v>
      </c>
      <c r="GX41" s="1105" t="e">
        <f t="shared" ref="GX41:GX53" si="152">GV41-(0.5*(STDEV(GQ$8:GQ$158)))</f>
        <v>#DIV/0!</v>
      </c>
      <c r="GY41" s="1105">
        <f t="shared" ref="GY41:GY53" si="153">FREQUENCY(GQ$8:GQ$158,GW41:GX41)</f>
        <v>0</v>
      </c>
      <c r="GZ41" s="1106" t="e">
        <f t="shared" ref="GZ41:GZ53" si="154">GY41/GY$54</f>
        <v>#DIV/0!</v>
      </c>
      <c r="HA41" s="1107">
        <v>0</v>
      </c>
      <c r="HB41" s="1105" t="e">
        <f t="shared" ref="HB41:HB53" si="155">ABS(GZ41-HA41)</f>
        <v>#DIV/0!</v>
      </c>
      <c r="HC41" s="1105" t="e">
        <f t="shared" ref="HC41:HC53" si="156">HB41*100</f>
        <v>#DIV/0!</v>
      </c>
      <c r="HD41" s="552"/>
      <c r="HE41" s="1141"/>
      <c r="HF41" s="543">
        <v>34</v>
      </c>
      <c r="HG41" s="544">
        <f t="shared" si="28"/>
        <v>0</v>
      </c>
      <c r="HH41" s="544">
        <f t="shared" si="29"/>
        <v>0</v>
      </c>
      <c r="HI41" s="1104">
        <v>-6</v>
      </c>
      <c r="HJ41" s="1105" t="e">
        <f t="shared" ref="HJ41:HJ53" si="157">AVERAGE(HE$8:HE$158)+(HI41*STDEV(HE$8:HE$158))</f>
        <v>#DIV/0!</v>
      </c>
      <c r="HK41" s="1105" t="e">
        <f t="shared" ref="HK41:HK53" si="158">HJ41+(0.5*(STDEV(HE$8:HE$158)))</f>
        <v>#DIV/0!</v>
      </c>
      <c r="HL41" s="1105" t="e">
        <f t="shared" ref="HL41:HL53" si="159">HJ41-(0.5*(STDEV(HE$8:HE$158)))</f>
        <v>#DIV/0!</v>
      </c>
      <c r="HM41" s="1105">
        <f t="shared" ref="HM41:HM53" si="160">FREQUENCY(HE$8:HE$158,HK41:HL41)</f>
        <v>0</v>
      </c>
      <c r="HN41" s="1106" t="e">
        <f t="shared" ref="HN41:HN53" si="161">HM41/HM$54</f>
        <v>#DIV/0!</v>
      </c>
      <c r="HO41" s="1107">
        <v>0</v>
      </c>
      <c r="HP41" s="1105" t="e">
        <f t="shared" ref="HP41:HP53" si="162">ABS(HN41-HO41)</f>
        <v>#DIV/0!</v>
      </c>
      <c r="HQ41" s="1105" t="e">
        <f t="shared" ref="HQ41:HQ53" si="163">HP41*100</f>
        <v>#DIV/0!</v>
      </c>
      <c r="HR41" s="552"/>
      <c r="HS41" s="1141"/>
      <c r="HT41" s="543">
        <v>34</v>
      </c>
      <c r="HU41" s="544">
        <f t="shared" si="30"/>
        <v>0</v>
      </c>
      <c r="HV41" s="544">
        <f t="shared" si="31"/>
        <v>0</v>
      </c>
      <c r="HW41" s="1104">
        <v>-6</v>
      </c>
      <c r="HX41" s="1105" t="e">
        <f t="shared" ref="HX41:HX53" si="164">AVERAGE(HS$8:HS$158)+(HW41*STDEV(HS$8:HS$158))</f>
        <v>#DIV/0!</v>
      </c>
      <c r="HY41" s="1105" t="e">
        <f t="shared" ref="HY41:HY53" si="165">HX41+(0.5*(STDEV(HS$8:HS$158)))</f>
        <v>#DIV/0!</v>
      </c>
      <c r="HZ41" s="1105" t="e">
        <f t="shared" ref="HZ41:HZ53" si="166">HX41-(0.5*(STDEV(HS$8:HS$158)))</f>
        <v>#DIV/0!</v>
      </c>
      <c r="IA41" s="1105">
        <f t="shared" ref="IA41:IA53" si="167">FREQUENCY(HS$8:HS$158,HY41:HZ41)</f>
        <v>0</v>
      </c>
      <c r="IB41" s="1106" t="e">
        <f t="shared" ref="IB41:IB53" si="168">IA41/IA$54</f>
        <v>#DIV/0!</v>
      </c>
      <c r="IC41" s="1107">
        <v>0</v>
      </c>
      <c r="ID41" s="1105" t="e">
        <f t="shared" ref="ID41:ID53" si="169">ABS(IB41-IC41)</f>
        <v>#DIV/0!</v>
      </c>
      <c r="IE41" s="1105" t="e">
        <f t="shared" ref="IE41:IE53" si="170">ID41*100</f>
        <v>#DIV/0!</v>
      </c>
      <c r="IF41" s="647"/>
      <c r="IG41" s="1141"/>
      <c r="IH41" s="543">
        <v>34</v>
      </c>
      <c r="II41" s="544">
        <f t="shared" si="32"/>
        <v>0</v>
      </c>
      <c r="IJ41" s="544">
        <f t="shared" si="33"/>
        <v>0</v>
      </c>
      <c r="IK41" s="643">
        <v>-6</v>
      </c>
      <c r="IL41" s="1075" t="e">
        <f t="shared" ref="IL41:IL53" si="171">AVERAGE(IG$8:IG$158)+(IK41*STDEV(IG$8:IG$158))</f>
        <v>#DIV/0!</v>
      </c>
      <c r="IM41" s="1075" t="e">
        <f t="shared" ref="IM41:IM53" si="172">IL41+(0.5*(STDEV(IG$8:IG$158)))</f>
        <v>#DIV/0!</v>
      </c>
      <c r="IN41" s="1075" t="e">
        <f t="shared" ref="IN41:IN53" si="173">IL41-(0.5*(STDEV(IG$8:IG$158)))</f>
        <v>#DIV/0!</v>
      </c>
      <c r="IO41" s="1075">
        <f t="shared" ref="IO41:IO53" si="174">FREQUENCY(IG$8:IG$158,IM41:IN41)</f>
        <v>0</v>
      </c>
      <c r="IP41" s="645" t="e">
        <f t="shared" ref="IP41:IP53" si="175">IO41/IO$54</f>
        <v>#DIV/0!</v>
      </c>
      <c r="IQ41" s="646">
        <v>0</v>
      </c>
      <c r="IR41" s="1075" t="e">
        <f t="shared" ref="IR41:IR53" si="176">ABS(IP41-IQ41)</f>
        <v>#DIV/0!</v>
      </c>
      <c r="IS41" s="1075" t="e">
        <f t="shared" ref="IS41:IS53" si="177">IR41*100</f>
        <v>#DIV/0!</v>
      </c>
    </row>
    <row r="42" spans="1:253" s="497" customFormat="1">
      <c r="A42" s="494"/>
      <c r="B42" s="528"/>
      <c r="C42" s="1141"/>
      <c r="D42" s="543">
        <v>35</v>
      </c>
      <c r="E42" s="544">
        <f t="shared" si="0"/>
        <v>0</v>
      </c>
      <c r="F42" s="544">
        <f t="shared" si="1"/>
        <v>0</v>
      </c>
      <c r="G42" s="1104">
        <v>-5</v>
      </c>
      <c r="H42" s="1105">
        <f t="shared" si="52"/>
        <v>6.3548454014746101</v>
      </c>
      <c r="I42" s="1105">
        <f t="shared" si="53"/>
        <v>6.3777894327557201</v>
      </c>
      <c r="J42" s="1105">
        <f t="shared" si="54"/>
        <v>6.3319013701935001</v>
      </c>
      <c r="K42" s="1105">
        <f t="shared" si="55"/>
        <v>0</v>
      </c>
      <c r="L42" s="1106">
        <f t="shared" si="56"/>
        <v>0</v>
      </c>
      <c r="M42" s="1105">
        <v>0</v>
      </c>
      <c r="N42" s="1105">
        <f t="shared" si="57"/>
        <v>0</v>
      </c>
      <c r="O42" s="1105">
        <f t="shared" si="58"/>
        <v>0</v>
      </c>
      <c r="P42" s="494"/>
      <c r="Q42" s="1141"/>
      <c r="R42" s="543">
        <v>35</v>
      </c>
      <c r="S42" s="544">
        <f t="shared" si="34"/>
        <v>0</v>
      </c>
      <c r="T42" s="544">
        <f t="shared" si="35"/>
        <v>0</v>
      </c>
      <c r="U42" s="1104">
        <v>-5</v>
      </c>
      <c r="V42" s="1105">
        <f t="shared" si="59"/>
        <v>9.8688659668882934</v>
      </c>
      <c r="W42" s="1105">
        <f t="shared" si="60"/>
        <v>9.9005507987708921</v>
      </c>
      <c r="X42" s="1105">
        <f t="shared" si="61"/>
        <v>9.8371811350056948</v>
      </c>
      <c r="Y42" s="1105">
        <f t="shared" si="62"/>
        <v>0</v>
      </c>
      <c r="Z42" s="1106">
        <f t="shared" si="63"/>
        <v>0</v>
      </c>
      <c r="AA42" s="1105">
        <v>0</v>
      </c>
      <c r="AB42" s="1105">
        <f t="shared" si="64"/>
        <v>0</v>
      </c>
      <c r="AC42" s="1105">
        <f t="shared" si="65"/>
        <v>0</v>
      </c>
      <c r="AD42" s="1072"/>
      <c r="AE42" s="1141"/>
      <c r="AF42" s="543">
        <v>35</v>
      </c>
      <c r="AG42" s="544">
        <f t="shared" si="2"/>
        <v>0</v>
      </c>
      <c r="AH42" s="544">
        <f t="shared" si="3"/>
        <v>0</v>
      </c>
      <c r="AI42" s="1104">
        <v>-5</v>
      </c>
      <c r="AJ42" s="1105">
        <f t="shared" si="66"/>
        <v>66.082925992528573</v>
      </c>
      <c r="AK42" s="1105">
        <f t="shared" si="67"/>
        <v>66.165919107561436</v>
      </c>
      <c r="AL42" s="1105">
        <f t="shared" si="68"/>
        <v>65.999932877495709</v>
      </c>
      <c r="AM42" s="1105">
        <f t="shared" si="69"/>
        <v>0</v>
      </c>
      <c r="AN42" s="1106">
        <f t="shared" si="70"/>
        <v>0</v>
      </c>
      <c r="AO42" s="1105">
        <v>0</v>
      </c>
      <c r="AP42" s="1105">
        <f t="shared" si="71"/>
        <v>0</v>
      </c>
      <c r="AQ42" s="1105">
        <f t="shared" si="72"/>
        <v>0</v>
      </c>
      <c r="AR42" s="1072"/>
      <c r="AS42" s="1141"/>
      <c r="AT42" s="543">
        <v>35</v>
      </c>
      <c r="AU42" s="544">
        <f t="shared" si="4"/>
        <v>0</v>
      </c>
      <c r="AV42" s="544">
        <f t="shared" si="5"/>
        <v>0</v>
      </c>
      <c r="AW42" s="1104">
        <v>-5</v>
      </c>
      <c r="AX42" s="1105">
        <f t="shared" si="73"/>
        <v>7.4421010207558549</v>
      </c>
      <c r="AY42" s="1105">
        <f t="shared" si="74"/>
        <v>7.4841766329659833</v>
      </c>
      <c r="AZ42" s="1105">
        <f t="shared" si="75"/>
        <v>7.4000254085457264</v>
      </c>
      <c r="BA42" s="1105">
        <f t="shared" si="76"/>
        <v>0</v>
      </c>
      <c r="BB42" s="1106">
        <f t="shared" si="77"/>
        <v>0</v>
      </c>
      <c r="BC42" s="1105">
        <v>0</v>
      </c>
      <c r="BD42" s="1105">
        <f t="shared" si="78"/>
        <v>0</v>
      </c>
      <c r="BE42" s="1105">
        <f t="shared" si="79"/>
        <v>0</v>
      </c>
      <c r="BF42" s="1072"/>
      <c r="BG42" s="1141"/>
      <c r="BH42" s="543">
        <v>35</v>
      </c>
      <c r="BI42" s="544">
        <f t="shared" si="6"/>
        <v>0</v>
      </c>
      <c r="BJ42" s="544">
        <f t="shared" si="7"/>
        <v>0</v>
      </c>
      <c r="BK42" s="1104">
        <v>-5</v>
      </c>
      <c r="BL42" s="1105" t="e">
        <f t="shared" si="80"/>
        <v>#DIV/0!</v>
      </c>
      <c r="BM42" s="1105" t="e">
        <f t="shared" si="81"/>
        <v>#DIV/0!</v>
      </c>
      <c r="BN42" s="1105" t="e">
        <f t="shared" si="82"/>
        <v>#DIV/0!</v>
      </c>
      <c r="BO42" s="1105">
        <f t="shared" si="83"/>
        <v>0</v>
      </c>
      <c r="BP42" s="1106" t="e">
        <f t="shared" si="84"/>
        <v>#DIV/0!</v>
      </c>
      <c r="BQ42" s="1105">
        <v>0</v>
      </c>
      <c r="BR42" s="1105" t="e">
        <f t="shared" si="85"/>
        <v>#DIV/0!</v>
      </c>
      <c r="BS42" s="1105" t="e">
        <f t="shared" si="86"/>
        <v>#DIV/0!</v>
      </c>
      <c r="BT42" s="1072"/>
      <c r="BU42" s="1141"/>
      <c r="BV42" s="543">
        <v>35</v>
      </c>
      <c r="BW42" s="544">
        <f t="shared" si="8"/>
        <v>0</v>
      </c>
      <c r="BX42" s="544">
        <f t="shared" si="9"/>
        <v>0</v>
      </c>
      <c r="BY42" s="1104">
        <v>-5</v>
      </c>
      <c r="BZ42" s="1105" t="e">
        <f t="shared" si="87"/>
        <v>#DIV/0!</v>
      </c>
      <c r="CA42" s="1105" t="e">
        <f t="shared" si="88"/>
        <v>#DIV/0!</v>
      </c>
      <c r="CB42" s="1105" t="e">
        <f t="shared" si="89"/>
        <v>#DIV/0!</v>
      </c>
      <c r="CC42" s="1105">
        <f t="shared" si="90"/>
        <v>0</v>
      </c>
      <c r="CD42" s="1106" t="e">
        <f t="shared" si="91"/>
        <v>#DIV/0!</v>
      </c>
      <c r="CE42" s="1105">
        <v>0</v>
      </c>
      <c r="CF42" s="1105" t="e">
        <f t="shared" si="92"/>
        <v>#DIV/0!</v>
      </c>
      <c r="CG42" s="1105" t="e">
        <f t="shared" si="93"/>
        <v>#DIV/0!</v>
      </c>
      <c r="CH42" s="1072"/>
      <c r="CI42" s="1141"/>
      <c r="CJ42" s="543">
        <v>35</v>
      </c>
      <c r="CK42" s="544">
        <f t="shared" si="10"/>
        <v>0</v>
      </c>
      <c r="CL42" s="544">
        <f t="shared" si="11"/>
        <v>0</v>
      </c>
      <c r="CM42" s="1104">
        <v>-5</v>
      </c>
      <c r="CN42" s="1105" t="e">
        <f t="shared" si="94"/>
        <v>#DIV/0!</v>
      </c>
      <c r="CO42" s="1105" t="e">
        <f t="shared" si="95"/>
        <v>#DIV/0!</v>
      </c>
      <c r="CP42" s="1105" t="e">
        <f t="shared" si="96"/>
        <v>#DIV/0!</v>
      </c>
      <c r="CQ42" s="1105">
        <f t="shared" si="97"/>
        <v>0</v>
      </c>
      <c r="CR42" s="1106" t="e">
        <f t="shared" si="98"/>
        <v>#DIV/0!</v>
      </c>
      <c r="CS42" s="1105">
        <v>0</v>
      </c>
      <c r="CT42" s="1105" t="e">
        <f t="shared" si="99"/>
        <v>#DIV/0!</v>
      </c>
      <c r="CU42" s="1105" t="e">
        <f t="shared" si="100"/>
        <v>#DIV/0!</v>
      </c>
      <c r="CV42" s="494"/>
      <c r="CW42" s="1141"/>
      <c r="CX42" s="543">
        <v>35</v>
      </c>
      <c r="CY42" s="544">
        <f t="shared" si="12"/>
        <v>0</v>
      </c>
      <c r="CZ42" s="544">
        <f t="shared" si="13"/>
        <v>0</v>
      </c>
      <c r="DA42" s="1104">
        <v>-5</v>
      </c>
      <c r="DB42" s="1105" t="e">
        <f t="shared" si="101"/>
        <v>#DIV/0!</v>
      </c>
      <c r="DC42" s="1105" t="e">
        <f t="shared" si="102"/>
        <v>#DIV/0!</v>
      </c>
      <c r="DD42" s="1105" t="e">
        <f t="shared" si="103"/>
        <v>#DIV/0!</v>
      </c>
      <c r="DE42" s="1105">
        <f t="shared" si="104"/>
        <v>0</v>
      </c>
      <c r="DF42" s="1106" t="e">
        <f t="shared" si="105"/>
        <v>#DIV/0!</v>
      </c>
      <c r="DG42" s="1105">
        <v>0</v>
      </c>
      <c r="DH42" s="1105" t="e">
        <f t="shared" si="106"/>
        <v>#DIV/0!</v>
      </c>
      <c r="DI42" s="1105" t="e">
        <f t="shared" si="107"/>
        <v>#DIV/0!</v>
      </c>
      <c r="DJ42" s="1072"/>
      <c r="DK42" s="1141"/>
      <c r="DL42" s="543">
        <v>35</v>
      </c>
      <c r="DM42" s="544">
        <f t="shared" si="14"/>
        <v>0</v>
      </c>
      <c r="DN42" s="544">
        <f t="shared" si="15"/>
        <v>0</v>
      </c>
      <c r="DO42" s="1104">
        <v>-5</v>
      </c>
      <c r="DP42" s="1105" t="e">
        <f t="shared" si="108"/>
        <v>#DIV/0!</v>
      </c>
      <c r="DQ42" s="1105" t="e">
        <f t="shared" si="109"/>
        <v>#DIV/0!</v>
      </c>
      <c r="DR42" s="1105" t="e">
        <f t="shared" si="110"/>
        <v>#DIV/0!</v>
      </c>
      <c r="DS42" s="1105">
        <f t="shared" si="111"/>
        <v>0</v>
      </c>
      <c r="DT42" s="1106" t="e">
        <f t="shared" si="112"/>
        <v>#DIV/0!</v>
      </c>
      <c r="DU42" s="1105">
        <v>0</v>
      </c>
      <c r="DV42" s="1105" t="e">
        <f t="shared" si="113"/>
        <v>#DIV/0!</v>
      </c>
      <c r="DW42" s="1105" t="e">
        <f t="shared" si="114"/>
        <v>#DIV/0!</v>
      </c>
      <c r="DX42" s="494"/>
      <c r="DY42" s="1141"/>
      <c r="DZ42" s="543">
        <v>35</v>
      </c>
      <c r="EA42" s="544">
        <f t="shared" si="16"/>
        <v>0</v>
      </c>
      <c r="EB42" s="544">
        <f t="shared" si="17"/>
        <v>0</v>
      </c>
      <c r="EC42" s="1104">
        <v>-5</v>
      </c>
      <c r="ED42" s="1105" t="e">
        <f t="shared" si="115"/>
        <v>#DIV/0!</v>
      </c>
      <c r="EE42" s="1105" t="e">
        <f t="shared" si="116"/>
        <v>#DIV/0!</v>
      </c>
      <c r="EF42" s="1105" t="e">
        <f t="shared" si="117"/>
        <v>#DIV/0!</v>
      </c>
      <c r="EG42" s="1105">
        <f t="shared" si="118"/>
        <v>0</v>
      </c>
      <c r="EH42" s="1106" t="e">
        <f t="shared" si="119"/>
        <v>#DIV/0!</v>
      </c>
      <c r="EI42" s="1105">
        <v>0</v>
      </c>
      <c r="EJ42" s="1105" t="e">
        <f t="shared" si="120"/>
        <v>#DIV/0!</v>
      </c>
      <c r="EK42" s="1105" t="e">
        <f t="shared" si="121"/>
        <v>#DIV/0!</v>
      </c>
      <c r="EL42" s="1072"/>
      <c r="EM42" s="1141"/>
      <c r="EN42" s="543">
        <v>35</v>
      </c>
      <c r="EO42" s="544">
        <f t="shared" si="18"/>
        <v>0</v>
      </c>
      <c r="EP42" s="544">
        <f t="shared" si="19"/>
        <v>0</v>
      </c>
      <c r="EQ42" s="1104">
        <v>-5</v>
      </c>
      <c r="ER42" s="1105" t="e">
        <f t="shared" si="122"/>
        <v>#DIV/0!</v>
      </c>
      <c r="ES42" s="1105" t="e">
        <f t="shared" si="123"/>
        <v>#DIV/0!</v>
      </c>
      <c r="ET42" s="1105" t="e">
        <f t="shared" si="124"/>
        <v>#DIV/0!</v>
      </c>
      <c r="EU42" s="1105">
        <f t="shared" si="125"/>
        <v>0</v>
      </c>
      <c r="EV42" s="1106" t="e">
        <f t="shared" si="126"/>
        <v>#DIV/0!</v>
      </c>
      <c r="EW42" s="1105">
        <v>0</v>
      </c>
      <c r="EX42" s="1105" t="e">
        <f t="shared" si="127"/>
        <v>#DIV/0!</v>
      </c>
      <c r="EY42" s="1105" t="e">
        <f t="shared" si="128"/>
        <v>#DIV/0!</v>
      </c>
      <c r="EZ42" s="1129"/>
      <c r="FA42" s="1141"/>
      <c r="FB42" s="543">
        <v>35</v>
      </c>
      <c r="FC42" s="544">
        <f t="shared" si="20"/>
        <v>0</v>
      </c>
      <c r="FD42" s="544">
        <f t="shared" si="21"/>
        <v>0</v>
      </c>
      <c r="FE42" s="1104">
        <v>-5</v>
      </c>
      <c r="FF42" s="1105" t="e">
        <f t="shared" si="129"/>
        <v>#DIV/0!</v>
      </c>
      <c r="FG42" s="1105" t="e">
        <f t="shared" si="130"/>
        <v>#DIV/0!</v>
      </c>
      <c r="FH42" s="1105" t="e">
        <f t="shared" si="131"/>
        <v>#DIV/0!</v>
      </c>
      <c r="FI42" s="1105">
        <f t="shared" si="132"/>
        <v>0</v>
      </c>
      <c r="FJ42" s="1106" t="e">
        <f t="shared" si="133"/>
        <v>#DIV/0!</v>
      </c>
      <c r="FK42" s="1105">
        <v>0</v>
      </c>
      <c r="FL42" s="1105" t="e">
        <f t="shared" si="134"/>
        <v>#DIV/0!</v>
      </c>
      <c r="FM42" s="1105" t="e">
        <f t="shared" si="135"/>
        <v>#DIV/0!</v>
      </c>
      <c r="FO42" s="1141"/>
      <c r="FP42" s="543">
        <v>35</v>
      </c>
      <c r="FQ42" s="544">
        <f t="shared" si="22"/>
        <v>0</v>
      </c>
      <c r="FR42" s="544">
        <f t="shared" si="23"/>
        <v>0</v>
      </c>
      <c r="FS42" s="1104">
        <v>-5</v>
      </c>
      <c r="FT42" s="1105" t="e">
        <f t="shared" si="136"/>
        <v>#DIV/0!</v>
      </c>
      <c r="FU42" s="1105" t="e">
        <f t="shared" si="137"/>
        <v>#DIV/0!</v>
      </c>
      <c r="FV42" s="1105" t="e">
        <f t="shared" si="138"/>
        <v>#DIV/0!</v>
      </c>
      <c r="FW42" s="1105">
        <f t="shared" si="139"/>
        <v>0</v>
      </c>
      <c r="FX42" s="1106" t="e">
        <f t="shared" si="140"/>
        <v>#DIV/0!</v>
      </c>
      <c r="FY42" s="1105">
        <v>0</v>
      </c>
      <c r="FZ42" s="1105" t="e">
        <f t="shared" si="141"/>
        <v>#DIV/0!</v>
      </c>
      <c r="GA42" s="1105" t="e">
        <f t="shared" si="142"/>
        <v>#DIV/0!</v>
      </c>
      <c r="GB42" s="622"/>
      <c r="GC42" s="1141"/>
      <c r="GD42" s="543">
        <v>35</v>
      </c>
      <c r="GE42" s="544">
        <f t="shared" si="24"/>
        <v>0</v>
      </c>
      <c r="GF42" s="544">
        <f t="shared" si="25"/>
        <v>0</v>
      </c>
      <c r="GG42" s="1104">
        <v>-5</v>
      </c>
      <c r="GH42" s="1105" t="e">
        <f t="shared" si="143"/>
        <v>#DIV/0!</v>
      </c>
      <c r="GI42" s="1105" t="e">
        <f t="shared" si="144"/>
        <v>#DIV/0!</v>
      </c>
      <c r="GJ42" s="1105" t="e">
        <f t="shared" si="145"/>
        <v>#DIV/0!</v>
      </c>
      <c r="GK42" s="1105">
        <f t="shared" si="146"/>
        <v>0</v>
      </c>
      <c r="GL42" s="1106" t="e">
        <f t="shared" si="147"/>
        <v>#DIV/0!</v>
      </c>
      <c r="GM42" s="1105">
        <v>0</v>
      </c>
      <c r="GN42" s="1105" t="e">
        <f t="shared" si="148"/>
        <v>#DIV/0!</v>
      </c>
      <c r="GO42" s="1105" t="e">
        <f t="shared" si="149"/>
        <v>#DIV/0!</v>
      </c>
      <c r="GP42" s="551"/>
      <c r="GQ42" s="1141"/>
      <c r="GR42" s="543">
        <v>35</v>
      </c>
      <c r="GS42" s="544">
        <f t="shared" si="26"/>
        <v>0</v>
      </c>
      <c r="GT42" s="544">
        <f t="shared" si="27"/>
        <v>0</v>
      </c>
      <c r="GU42" s="1104">
        <v>-5</v>
      </c>
      <c r="GV42" s="1105" t="e">
        <f t="shared" si="150"/>
        <v>#DIV/0!</v>
      </c>
      <c r="GW42" s="1105" t="e">
        <f t="shared" si="151"/>
        <v>#DIV/0!</v>
      </c>
      <c r="GX42" s="1105" t="e">
        <f t="shared" si="152"/>
        <v>#DIV/0!</v>
      </c>
      <c r="GY42" s="1105">
        <f t="shared" si="153"/>
        <v>0</v>
      </c>
      <c r="GZ42" s="1106" t="e">
        <f t="shared" si="154"/>
        <v>#DIV/0!</v>
      </c>
      <c r="HA42" s="1105">
        <v>0</v>
      </c>
      <c r="HB42" s="1105" t="e">
        <f t="shared" si="155"/>
        <v>#DIV/0!</v>
      </c>
      <c r="HC42" s="1105" t="e">
        <f t="shared" si="156"/>
        <v>#DIV/0!</v>
      </c>
      <c r="HD42" s="552"/>
      <c r="HE42" s="1141"/>
      <c r="HF42" s="543">
        <v>35</v>
      </c>
      <c r="HG42" s="544">
        <f t="shared" si="28"/>
        <v>0</v>
      </c>
      <c r="HH42" s="544">
        <f t="shared" si="29"/>
        <v>0</v>
      </c>
      <c r="HI42" s="1104">
        <v>-5</v>
      </c>
      <c r="HJ42" s="1105" t="e">
        <f t="shared" si="157"/>
        <v>#DIV/0!</v>
      </c>
      <c r="HK42" s="1105" t="e">
        <f t="shared" si="158"/>
        <v>#DIV/0!</v>
      </c>
      <c r="HL42" s="1105" t="e">
        <f t="shared" si="159"/>
        <v>#DIV/0!</v>
      </c>
      <c r="HM42" s="1105">
        <f t="shared" si="160"/>
        <v>0</v>
      </c>
      <c r="HN42" s="1106" t="e">
        <f t="shared" si="161"/>
        <v>#DIV/0!</v>
      </c>
      <c r="HO42" s="1105">
        <v>0</v>
      </c>
      <c r="HP42" s="1105" t="e">
        <f t="shared" si="162"/>
        <v>#DIV/0!</v>
      </c>
      <c r="HQ42" s="1105" t="e">
        <f t="shared" si="163"/>
        <v>#DIV/0!</v>
      </c>
      <c r="HR42" s="552"/>
      <c r="HS42" s="1141"/>
      <c r="HT42" s="543">
        <v>35</v>
      </c>
      <c r="HU42" s="544">
        <f t="shared" si="30"/>
        <v>0</v>
      </c>
      <c r="HV42" s="544">
        <f t="shared" si="31"/>
        <v>0</v>
      </c>
      <c r="HW42" s="1104">
        <v>-5</v>
      </c>
      <c r="HX42" s="1105" t="e">
        <f t="shared" si="164"/>
        <v>#DIV/0!</v>
      </c>
      <c r="HY42" s="1105" t="e">
        <f t="shared" si="165"/>
        <v>#DIV/0!</v>
      </c>
      <c r="HZ42" s="1105" t="e">
        <f t="shared" si="166"/>
        <v>#DIV/0!</v>
      </c>
      <c r="IA42" s="1105">
        <f t="shared" si="167"/>
        <v>0</v>
      </c>
      <c r="IB42" s="1106" t="e">
        <f t="shared" si="168"/>
        <v>#DIV/0!</v>
      </c>
      <c r="IC42" s="1105">
        <v>0</v>
      </c>
      <c r="ID42" s="1105" t="e">
        <f t="shared" si="169"/>
        <v>#DIV/0!</v>
      </c>
      <c r="IE42" s="1105" t="e">
        <f t="shared" si="170"/>
        <v>#DIV/0!</v>
      </c>
      <c r="IF42" s="647"/>
      <c r="IG42" s="1141"/>
      <c r="IH42" s="543">
        <v>35</v>
      </c>
      <c r="II42" s="544">
        <f t="shared" si="32"/>
        <v>0</v>
      </c>
      <c r="IJ42" s="544">
        <f t="shared" si="33"/>
        <v>0</v>
      </c>
      <c r="IK42" s="643">
        <v>-5</v>
      </c>
      <c r="IL42" s="1075" t="e">
        <f t="shared" si="171"/>
        <v>#DIV/0!</v>
      </c>
      <c r="IM42" s="1075" t="e">
        <f t="shared" si="172"/>
        <v>#DIV/0!</v>
      </c>
      <c r="IN42" s="1075" t="e">
        <f t="shared" si="173"/>
        <v>#DIV/0!</v>
      </c>
      <c r="IO42" s="1075">
        <f t="shared" si="174"/>
        <v>0</v>
      </c>
      <c r="IP42" s="645" t="e">
        <f t="shared" si="175"/>
        <v>#DIV/0!</v>
      </c>
      <c r="IQ42" s="1075">
        <v>0</v>
      </c>
      <c r="IR42" s="1075" t="e">
        <f t="shared" si="176"/>
        <v>#DIV/0!</v>
      </c>
      <c r="IS42" s="1075" t="e">
        <f t="shared" si="177"/>
        <v>#DIV/0!</v>
      </c>
    </row>
    <row r="43" spans="1:253" s="497" customFormat="1">
      <c r="A43" s="494"/>
      <c r="B43" s="528"/>
      <c r="C43" s="1141"/>
      <c r="D43" s="543">
        <v>36</v>
      </c>
      <c r="E43" s="544">
        <f t="shared" si="0"/>
        <v>0</v>
      </c>
      <c r="F43" s="544">
        <f t="shared" si="1"/>
        <v>0</v>
      </c>
      <c r="G43" s="1104">
        <v>-4</v>
      </c>
      <c r="H43" s="1105">
        <f t="shared" si="52"/>
        <v>6.400733464036831</v>
      </c>
      <c r="I43" s="1105">
        <f t="shared" si="53"/>
        <v>6.423677495317941</v>
      </c>
      <c r="J43" s="1105">
        <f t="shared" si="54"/>
        <v>6.377789432755721</v>
      </c>
      <c r="K43" s="1105">
        <f t="shared" si="55"/>
        <v>0</v>
      </c>
      <c r="L43" s="1106">
        <f t="shared" si="56"/>
        <v>0</v>
      </c>
      <c r="M43" s="1105">
        <v>2.0000000000000001E-4</v>
      </c>
      <c r="N43" s="1105">
        <f t="shared" si="57"/>
        <v>2.0000000000000001E-4</v>
      </c>
      <c r="O43" s="1105">
        <f t="shared" si="58"/>
        <v>0.02</v>
      </c>
      <c r="P43" s="494"/>
      <c r="Q43" s="1141"/>
      <c r="R43" s="543">
        <v>36</v>
      </c>
      <c r="S43" s="544">
        <f t="shared" si="34"/>
        <v>0</v>
      </c>
      <c r="T43" s="544">
        <f t="shared" si="35"/>
        <v>0</v>
      </c>
      <c r="U43" s="1104">
        <v>-4</v>
      </c>
      <c r="V43" s="1105">
        <f t="shared" si="59"/>
        <v>9.9322356306534925</v>
      </c>
      <c r="W43" s="1105">
        <f t="shared" si="60"/>
        <v>9.9639204625360911</v>
      </c>
      <c r="X43" s="1105">
        <f t="shared" si="61"/>
        <v>9.9005507987708938</v>
      </c>
      <c r="Y43" s="1105">
        <f t="shared" si="62"/>
        <v>0</v>
      </c>
      <c r="Z43" s="1106">
        <f t="shared" si="63"/>
        <v>0</v>
      </c>
      <c r="AA43" s="1105">
        <v>2.0000000000000001E-4</v>
      </c>
      <c r="AB43" s="1105">
        <f t="shared" si="64"/>
        <v>2.0000000000000001E-4</v>
      </c>
      <c r="AC43" s="1105">
        <f t="shared" si="65"/>
        <v>0.02</v>
      </c>
      <c r="AD43" s="1072"/>
      <c r="AE43" s="1141"/>
      <c r="AF43" s="543">
        <v>36</v>
      </c>
      <c r="AG43" s="544">
        <f t="shared" si="2"/>
        <v>0</v>
      </c>
      <c r="AH43" s="544">
        <f t="shared" si="3"/>
        <v>0</v>
      </c>
      <c r="AI43" s="1104">
        <v>-4</v>
      </c>
      <c r="AJ43" s="1105">
        <f t="shared" si="66"/>
        <v>66.248912222594285</v>
      </c>
      <c r="AK43" s="1105">
        <f t="shared" si="67"/>
        <v>66.331905337627148</v>
      </c>
      <c r="AL43" s="1105">
        <f t="shared" si="68"/>
        <v>66.165919107561422</v>
      </c>
      <c r="AM43" s="1105">
        <f t="shared" si="69"/>
        <v>0</v>
      </c>
      <c r="AN43" s="1106">
        <f t="shared" si="70"/>
        <v>0</v>
      </c>
      <c r="AO43" s="1105">
        <v>2.0000000000000001E-4</v>
      </c>
      <c r="AP43" s="1105">
        <f t="shared" si="71"/>
        <v>2.0000000000000001E-4</v>
      </c>
      <c r="AQ43" s="1105">
        <f t="shared" si="72"/>
        <v>0.02</v>
      </c>
      <c r="AR43" s="1072"/>
      <c r="AS43" s="1141"/>
      <c r="AT43" s="543">
        <v>36</v>
      </c>
      <c r="AU43" s="544">
        <f t="shared" si="4"/>
        <v>0</v>
      </c>
      <c r="AV43" s="544">
        <f t="shared" si="5"/>
        <v>0</v>
      </c>
      <c r="AW43" s="1104">
        <v>-4</v>
      </c>
      <c r="AX43" s="1105">
        <f t="shared" si="73"/>
        <v>7.5262522451761127</v>
      </c>
      <c r="AY43" s="1105">
        <f t="shared" si="74"/>
        <v>7.5683278573862411</v>
      </c>
      <c r="AZ43" s="1105">
        <f t="shared" si="75"/>
        <v>7.4841766329659842</v>
      </c>
      <c r="BA43" s="1105">
        <f t="shared" si="76"/>
        <v>0</v>
      </c>
      <c r="BB43" s="1106">
        <f t="shared" si="77"/>
        <v>0</v>
      </c>
      <c r="BC43" s="1105">
        <v>2.0000000000000001E-4</v>
      </c>
      <c r="BD43" s="1105">
        <f t="shared" si="78"/>
        <v>2.0000000000000001E-4</v>
      </c>
      <c r="BE43" s="1105">
        <f t="shared" si="79"/>
        <v>0.02</v>
      </c>
      <c r="BF43" s="1072"/>
      <c r="BG43" s="1141"/>
      <c r="BH43" s="543">
        <v>36</v>
      </c>
      <c r="BI43" s="544">
        <f t="shared" si="6"/>
        <v>0</v>
      </c>
      <c r="BJ43" s="544">
        <f t="shared" si="7"/>
        <v>0</v>
      </c>
      <c r="BK43" s="1104">
        <v>-4</v>
      </c>
      <c r="BL43" s="1105" t="e">
        <f t="shared" si="80"/>
        <v>#DIV/0!</v>
      </c>
      <c r="BM43" s="1105" t="e">
        <f t="shared" si="81"/>
        <v>#DIV/0!</v>
      </c>
      <c r="BN43" s="1105" t="e">
        <f t="shared" si="82"/>
        <v>#DIV/0!</v>
      </c>
      <c r="BO43" s="1105">
        <f t="shared" si="83"/>
        <v>0</v>
      </c>
      <c r="BP43" s="1106" t="e">
        <f t="shared" si="84"/>
        <v>#DIV/0!</v>
      </c>
      <c r="BQ43" s="1105">
        <v>2.0000000000000001E-4</v>
      </c>
      <c r="BR43" s="1105" t="e">
        <f t="shared" si="85"/>
        <v>#DIV/0!</v>
      </c>
      <c r="BS43" s="1105" t="e">
        <f t="shared" si="86"/>
        <v>#DIV/0!</v>
      </c>
      <c r="BT43" s="1072"/>
      <c r="BU43" s="1141"/>
      <c r="BV43" s="543">
        <v>36</v>
      </c>
      <c r="BW43" s="544">
        <f t="shared" si="8"/>
        <v>0</v>
      </c>
      <c r="BX43" s="544">
        <f t="shared" si="9"/>
        <v>0</v>
      </c>
      <c r="BY43" s="1104">
        <v>-4</v>
      </c>
      <c r="BZ43" s="1105" t="e">
        <f t="shared" si="87"/>
        <v>#DIV/0!</v>
      </c>
      <c r="CA43" s="1105" t="e">
        <f t="shared" si="88"/>
        <v>#DIV/0!</v>
      </c>
      <c r="CB43" s="1105" t="e">
        <f t="shared" si="89"/>
        <v>#DIV/0!</v>
      </c>
      <c r="CC43" s="1105">
        <f t="shared" si="90"/>
        <v>0</v>
      </c>
      <c r="CD43" s="1106" t="e">
        <f t="shared" si="91"/>
        <v>#DIV/0!</v>
      </c>
      <c r="CE43" s="1105">
        <v>2.0000000000000001E-4</v>
      </c>
      <c r="CF43" s="1105" t="e">
        <f t="shared" si="92"/>
        <v>#DIV/0!</v>
      </c>
      <c r="CG43" s="1105" t="e">
        <f t="shared" si="93"/>
        <v>#DIV/0!</v>
      </c>
      <c r="CH43" s="1072"/>
      <c r="CI43" s="1141"/>
      <c r="CJ43" s="543">
        <v>36</v>
      </c>
      <c r="CK43" s="544">
        <f t="shared" si="10"/>
        <v>0</v>
      </c>
      <c r="CL43" s="544">
        <f t="shared" si="11"/>
        <v>0</v>
      </c>
      <c r="CM43" s="1104">
        <v>-4</v>
      </c>
      <c r="CN43" s="1105" t="e">
        <f t="shared" si="94"/>
        <v>#DIV/0!</v>
      </c>
      <c r="CO43" s="1105" t="e">
        <f t="shared" si="95"/>
        <v>#DIV/0!</v>
      </c>
      <c r="CP43" s="1105" t="e">
        <f t="shared" si="96"/>
        <v>#DIV/0!</v>
      </c>
      <c r="CQ43" s="1105">
        <f t="shared" si="97"/>
        <v>0</v>
      </c>
      <c r="CR43" s="1106" t="e">
        <f t="shared" si="98"/>
        <v>#DIV/0!</v>
      </c>
      <c r="CS43" s="1105">
        <v>2.0000000000000001E-4</v>
      </c>
      <c r="CT43" s="1105" t="e">
        <f t="shared" si="99"/>
        <v>#DIV/0!</v>
      </c>
      <c r="CU43" s="1105" t="e">
        <f t="shared" si="100"/>
        <v>#DIV/0!</v>
      </c>
      <c r="CV43" s="494"/>
      <c r="CW43" s="1141"/>
      <c r="CX43" s="543">
        <v>36</v>
      </c>
      <c r="CY43" s="544">
        <f t="shared" si="12"/>
        <v>0</v>
      </c>
      <c r="CZ43" s="544">
        <f t="shared" si="13"/>
        <v>0</v>
      </c>
      <c r="DA43" s="1104">
        <v>-4</v>
      </c>
      <c r="DB43" s="1105" t="e">
        <f t="shared" si="101"/>
        <v>#DIV/0!</v>
      </c>
      <c r="DC43" s="1105" t="e">
        <f t="shared" si="102"/>
        <v>#DIV/0!</v>
      </c>
      <c r="DD43" s="1105" t="e">
        <f t="shared" si="103"/>
        <v>#DIV/0!</v>
      </c>
      <c r="DE43" s="1105">
        <f t="shared" si="104"/>
        <v>0</v>
      </c>
      <c r="DF43" s="1106" t="e">
        <f t="shared" si="105"/>
        <v>#DIV/0!</v>
      </c>
      <c r="DG43" s="1105">
        <v>2.0000000000000001E-4</v>
      </c>
      <c r="DH43" s="1105" t="e">
        <f t="shared" si="106"/>
        <v>#DIV/0!</v>
      </c>
      <c r="DI43" s="1105" t="e">
        <f t="shared" si="107"/>
        <v>#DIV/0!</v>
      </c>
      <c r="DJ43" s="1072"/>
      <c r="DK43" s="1141"/>
      <c r="DL43" s="543">
        <v>36</v>
      </c>
      <c r="DM43" s="544">
        <f t="shared" si="14"/>
        <v>0</v>
      </c>
      <c r="DN43" s="544">
        <f t="shared" si="15"/>
        <v>0</v>
      </c>
      <c r="DO43" s="1104">
        <v>-4</v>
      </c>
      <c r="DP43" s="1105" t="e">
        <f t="shared" si="108"/>
        <v>#DIV/0!</v>
      </c>
      <c r="DQ43" s="1105" t="e">
        <f t="shared" si="109"/>
        <v>#DIV/0!</v>
      </c>
      <c r="DR43" s="1105" t="e">
        <f t="shared" si="110"/>
        <v>#DIV/0!</v>
      </c>
      <c r="DS43" s="1105">
        <f t="shared" si="111"/>
        <v>0</v>
      </c>
      <c r="DT43" s="1106" t="e">
        <f t="shared" si="112"/>
        <v>#DIV/0!</v>
      </c>
      <c r="DU43" s="1105">
        <v>2.0000000000000001E-4</v>
      </c>
      <c r="DV43" s="1105" t="e">
        <f t="shared" si="113"/>
        <v>#DIV/0!</v>
      </c>
      <c r="DW43" s="1105" t="e">
        <f t="shared" si="114"/>
        <v>#DIV/0!</v>
      </c>
      <c r="DX43" s="494"/>
      <c r="DY43" s="1141"/>
      <c r="DZ43" s="543">
        <v>36</v>
      </c>
      <c r="EA43" s="544">
        <f t="shared" si="16"/>
        <v>0</v>
      </c>
      <c r="EB43" s="544">
        <f t="shared" si="17"/>
        <v>0</v>
      </c>
      <c r="EC43" s="1104">
        <v>-4</v>
      </c>
      <c r="ED43" s="1105" t="e">
        <f t="shared" si="115"/>
        <v>#DIV/0!</v>
      </c>
      <c r="EE43" s="1105" t="e">
        <f t="shared" si="116"/>
        <v>#DIV/0!</v>
      </c>
      <c r="EF43" s="1105" t="e">
        <f t="shared" si="117"/>
        <v>#DIV/0!</v>
      </c>
      <c r="EG43" s="1105">
        <f t="shared" si="118"/>
        <v>0</v>
      </c>
      <c r="EH43" s="1106" t="e">
        <f t="shared" si="119"/>
        <v>#DIV/0!</v>
      </c>
      <c r="EI43" s="1105">
        <v>2.0000000000000001E-4</v>
      </c>
      <c r="EJ43" s="1105" t="e">
        <f t="shared" si="120"/>
        <v>#DIV/0!</v>
      </c>
      <c r="EK43" s="1105" t="e">
        <f t="shared" si="121"/>
        <v>#DIV/0!</v>
      </c>
      <c r="EL43" s="1072"/>
      <c r="EM43" s="1141"/>
      <c r="EN43" s="543">
        <v>36</v>
      </c>
      <c r="EO43" s="544">
        <f t="shared" si="18"/>
        <v>0</v>
      </c>
      <c r="EP43" s="544">
        <f t="shared" si="19"/>
        <v>0</v>
      </c>
      <c r="EQ43" s="1104">
        <v>-4</v>
      </c>
      <c r="ER43" s="1105" t="e">
        <f t="shared" si="122"/>
        <v>#DIV/0!</v>
      </c>
      <c r="ES43" s="1105" t="e">
        <f t="shared" si="123"/>
        <v>#DIV/0!</v>
      </c>
      <c r="ET43" s="1105" t="e">
        <f t="shared" si="124"/>
        <v>#DIV/0!</v>
      </c>
      <c r="EU43" s="1105">
        <f t="shared" si="125"/>
        <v>0</v>
      </c>
      <c r="EV43" s="1106" t="e">
        <f t="shared" si="126"/>
        <v>#DIV/0!</v>
      </c>
      <c r="EW43" s="1105">
        <v>2.0000000000000001E-4</v>
      </c>
      <c r="EX43" s="1105" t="e">
        <f t="shared" si="127"/>
        <v>#DIV/0!</v>
      </c>
      <c r="EY43" s="1105" t="e">
        <f t="shared" si="128"/>
        <v>#DIV/0!</v>
      </c>
      <c r="EZ43" s="1129"/>
      <c r="FA43" s="1141"/>
      <c r="FB43" s="543">
        <v>36</v>
      </c>
      <c r="FC43" s="544">
        <f t="shared" si="20"/>
        <v>0</v>
      </c>
      <c r="FD43" s="544">
        <f t="shared" si="21"/>
        <v>0</v>
      </c>
      <c r="FE43" s="1104">
        <v>-4</v>
      </c>
      <c r="FF43" s="1105" t="e">
        <f t="shared" si="129"/>
        <v>#DIV/0!</v>
      </c>
      <c r="FG43" s="1105" t="e">
        <f t="shared" si="130"/>
        <v>#DIV/0!</v>
      </c>
      <c r="FH43" s="1105" t="e">
        <f t="shared" si="131"/>
        <v>#DIV/0!</v>
      </c>
      <c r="FI43" s="1105">
        <f t="shared" si="132"/>
        <v>0</v>
      </c>
      <c r="FJ43" s="1106" t="e">
        <f t="shared" si="133"/>
        <v>#DIV/0!</v>
      </c>
      <c r="FK43" s="1105">
        <v>2.0000000000000001E-4</v>
      </c>
      <c r="FL43" s="1105" t="e">
        <f t="shared" si="134"/>
        <v>#DIV/0!</v>
      </c>
      <c r="FM43" s="1105" t="e">
        <f t="shared" si="135"/>
        <v>#DIV/0!</v>
      </c>
      <c r="FO43" s="1141"/>
      <c r="FP43" s="543">
        <v>36</v>
      </c>
      <c r="FQ43" s="544">
        <f t="shared" si="22"/>
        <v>0</v>
      </c>
      <c r="FR43" s="544">
        <f t="shared" si="23"/>
        <v>0</v>
      </c>
      <c r="FS43" s="1104">
        <v>-4</v>
      </c>
      <c r="FT43" s="1105" t="e">
        <f t="shared" si="136"/>
        <v>#DIV/0!</v>
      </c>
      <c r="FU43" s="1105" t="e">
        <f t="shared" si="137"/>
        <v>#DIV/0!</v>
      </c>
      <c r="FV43" s="1105" t="e">
        <f t="shared" si="138"/>
        <v>#DIV/0!</v>
      </c>
      <c r="FW43" s="1105">
        <f t="shared" si="139"/>
        <v>0</v>
      </c>
      <c r="FX43" s="1106" t="e">
        <f t="shared" si="140"/>
        <v>#DIV/0!</v>
      </c>
      <c r="FY43" s="1105">
        <v>2.0000000000000001E-4</v>
      </c>
      <c r="FZ43" s="1105" t="e">
        <f t="shared" si="141"/>
        <v>#DIV/0!</v>
      </c>
      <c r="GA43" s="1105" t="e">
        <f t="shared" si="142"/>
        <v>#DIV/0!</v>
      </c>
      <c r="GB43" s="622"/>
      <c r="GC43" s="1141"/>
      <c r="GD43" s="543">
        <v>36</v>
      </c>
      <c r="GE43" s="544">
        <f t="shared" si="24"/>
        <v>0</v>
      </c>
      <c r="GF43" s="544">
        <f t="shared" si="25"/>
        <v>0</v>
      </c>
      <c r="GG43" s="1104">
        <v>-4</v>
      </c>
      <c r="GH43" s="1105" t="e">
        <f t="shared" si="143"/>
        <v>#DIV/0!</v>
      </c>
      <c r="GI43" s="1105" t="e">
        <f t="shared" si="144"/>
        <v>#DIV/0!</v>
      </c>
      <c r="GJ43" s="1105" t="e">
        <f t="shared" si="145"/>
        <v>#DIV/0!</v>
      </c>
      <c r="GK43" s="1105">
        <f t="shared" si="146"/>
        <v>0</v>
      </c>
      <c r="GL43" s="1106" t="e">
        <f t="shared" si="147"/>
        <v>#DIV/0!</v>
      </c>
      <c r="GM43" s="1105">
        <v>2.0000000000000001E-4</v>
      </c>
      <c r="GN43" s="1105" t="e">
        <f t="shared" si="148"/>
        <v>#DIV/0!</v>
      </c>
      <c r="GO43" s="1105" t="e">
        <f t="shared" si="149"/>
        <v>#DIV/0!</v>
      </c>
      <c r="GP43" s="551"/>
      <c r="GQ43" s="1141"/>
      <c r="GR43" s="543">
        <v>36</v>
      </c>
      <c r="GS43" s="544">
        <f t="shared" si="26"/>
        <v>0</v>
      </c>
      <c r="GT43" s="544">
        <f t="shared" si="27"/>
        <v>0</v>
      </c>
      <c r="GU43" s="1104">
        <v>-4</v>
      </c>
      <c r="GV43" s="1105" t="e">
        <f t="shared" si="150"/>
        <v>#DIV/0!</v>
      </c>
      <c r="GW43" s="1105" t="e">
        <f t="shared" si="151"/>
        <v>#DIV/0!</v>
      </c>
      <c r="GX43" s="1105" t="e">
        <f t="shared" si="152"/>
        <v>#DIV/0!</v>
      </c>
      <c r="GY43" s="1105">
        <f t="shared" si="153"/>
        <v>0</v>
      </c>
      <c r="GZ43" s="1106" t="e">
        <f t="shared" si="154"/>
        <v>#DIV/0!</v>
      </c>
      <c r="HA43" s="1105">
        <v>2.0000000000000001E-4</v>
      </c>
      <c r="HB43" s="1105" t="e">
        <f t="shared" si="155"/>
        <v>#DIV/0!</v>
      </c>
      <c r="HC43" s="1105" t="e">
        <f t="shared" si="156"/>
        <v>#DIV/0!</v>
      </c>
      <c r="HD43" s="552"/>
      <c r="HE43" s="1141"/>
      <c r="HF43" s="543">
        <v>36</v>
      </c>
      <c r="HG43" s="544">
        <f t="shared" si="28"/>
        <v>0</v>
      </c>
      <c r="HH43" s="544">
        <f t="shared" si="29"/>
        <v>0</v>
      </c>
      <c r="HI43" s="1104">
        <v>-4</v>
      </c>
      <c r="HJ43" s="1105" t="e">
        <f t="shared" si="157"/>
        <v>#DIV/0!</v>
      </c>
      <c r="HK43" s="1105" t="e">
        <f t="shared" si="158"/>
        <v>#DIV/0!</v>
      </c>
      <c r="HL43" s="1105" t="e">
        <f t="shared" si="159"/>
        <v>#DIV/0!</v>
      </c>
      <c r="HM43" s="1105">
        <f t="shared" si="160"/>
        <v>0</v>
      </c>
      <c r="HN43" s="1106" t="e">
        <f t="shared" si="161"/>
        <v>#DIV/0!</v>
      </c>
      <c r="HO43" s="1105">
        <v>2.0000000000000001E-4</v>
      </c>
      <c r="HP43" s="1105" t="e">
        <f t="shared" si="162"/>
        <v>#DIV/0!</v>
      </c>
      <c r="HQ43" s="1105" t="e">
        <f t="shared" si="163"/>
        <v>#DIV/0!</v>
      </c>
      <c r="HR43" s="552"/>
      <c r="HS43" s="1141"/>
      <c r="HT43" s="543">
        <v>36</v>
      </c>
      <c r="HU43" s="544">
        <f t="shared" si="30"/>
        <v>0</v>
      </c>
      <c r="HV43" s="544">
        <f t="shared" si="31"/>
        <v>0</v>
      </c>
      <c r="HW43" s="1104">
        <v>-4</v>
      </c>
      <c r="HX43" s="1105" t="e">
        <f t="shared" si="164"/>
        <v>#DIV/0!</v>
      </c>
      <c r="HY43" s="1105" t="e">
        <f t="shared" si="165"/>
        <v>#DIV/0!</v>
      </c>
      <c r="HZ43" s="1105" t="e">
        <f t="shared" si="166"/>
        <v>#DIV/0!</v>
      </c>
      <c r="IA43" s="1105">
        <f t="shared" si="167"/>
        <v>0</v>
      </c>
      <c r="IB43" s="1106" t="e">
        <f t="shared" si="168"/>
        <v>#DIV/0!</v>
      </c>
      <c r="IC43" s="1105">
        <v>2.0000000000000001E-4</v>
      </c>
      <c r="ID43" s="1105" t="e">
        <f t="shared" si="169"/>
        <v>#DIV/0!</v>
      </c>
      <c r="IE43" s="1105" t="e">
        <f t="shared" si="170"/>
        <v>#DIV/0!</v>
      </c>
      <c r="IF43" s="647"/>
      <c r="IG43" s="1141"/>
      <c r="IH43" s="543">
        <v>36</v>
      </c>
      <c r="II43" s="544">
        <f t="shared" si="32"/>
        <v>0</v>
      </c>
      <c r="IJ43" s="544">
        <f t="shared" si="33"/>
        <v>0</v>
      </c>
      <c r="IK43" s="643">
        <v>-4</v>
      </c>
      <c r="IL43" s="1075" t="e">
        <f t="shared" si="171"/>
        <v>#DIV/0!</v>
      </c>
      <c r="IM43" s="1075" t="e">
        <f t="shared" si="172"/>
        <v>#DIV/0!</v>
      </c>
      <c r="IN43" s="1075" t="e">
        <f t="shared" si="173"/>
        <v>#DIV/0!</v>
      </c>
      <c r="IO43" s="1075">
        <f t="shared" si="174"/>
        <v>0</v>
      </c>
      <c r="IP43" s="645" t="e">
        <f t="shared" si="175"/>
        <v>#DIV/0!</v>
      </c>
      <c r="IQ43" s="1075">
        <v>2.0000000000000001E-4</v>
      </c>
      <c r="IR43" s="1075" t="e">
        <f t="shared" si="176"/>
        <v>#DIV/0!</v>
      </c>
      <c r="IS43" s="1075" t="e">
        <f t="shared" si="177"/>
        <v>#DIV/0!</v>
      </c>
    </row>
    <row r="44" spans="1:253" s="497" customFormat="1">
      <c r="A44" s="494"/>
      <c r="B44" s="528"/>
      <c r="C44" s="1141"/>
      <c r="D44" s="543">
        <v>37</v>
      </c>
      <c r="E44" s="544">
        <f t="shared" si="0"/>
        <v>0</v>
      </c>
      <c r="F44" s="544">
        <f t="shared" si="1"/>
        <v>0</v>
      </c>
      <c r="G44" s="1104">
        <v>-3</v>
      </c>
      <c r="H44" s="1105">
        <f t="shared" si="52"/>
        <v>6.446621526599051</v>
      </c>
      <c r="I44" s="1105">
        <f t="shared" si="53"/>
        <v>6.469565557880161</v>
      </c>
      <c r="J44" s="1105">
        <f t="shared" si="54"/>
        <v>6.423677495317941</v>
      </c>
      <c r="K44" s="1105">
        <f t="shared" si="55"/>
        <v>0</v>
      </c>
      <c r="L44" s="1106">
        <f t="shared" si="56"/>
        <v>0</v>
      </c>
      <c r="M44" s="1105">
        <v>6.0000000000000001E-3</v>
      </c>
      <c r="N44" s="1105">
        <f t="shared" si="57"/>
        <v>6.0000000000000001E-3</v>
      </c>
      <c r="O44" s="1105">
        <f t="shared" si="58"/>
        <v>0.6</v>
      </c>
      <c r="P44" s="494"/>
      <c r="Q44" s="1141"/>
      <c r="R44" s="543">
        <v>37</v>
      </c>
      <c r="S44" s="544">
        <f t="shared" si="34"/>
        <v>0</v>
      </c>
      <c r="T44" s="544">
        <f t="shared" si="35"/>
        <v>0</v>
      </c>
      <c r="U44" s="1104">
        <v>-3</v>
      </c>
      <c r="V44" s="1105">
        <f t="shared" si="59"/>
        <v>9.9956052944186915</v>
      </c>
      <c r="W44" s="1105">
        <f t="shared" si="60"/>
        <v>10.02729012630129</v>
      </c>
      <c r="X44" s="1105">
        <f t="shared" si="61"/>
        <v>9.9639204625360929</v>
      </c>
      <c r="Y44" s="1105">
        <f t="shared" si="62"/>
        <v>0</v>
      </c>
      <c r="Z44" s="1106">
        <f t="shared" si="63"/>
        <v>0</v>
      </c>
      <c r="AA44" s="1105">
        <v>6.0000000000000001E-3</v>
      </c>
      <c r="AB44" s="1105">
        <f t="shared" si="64"/>
        <v>6.0000000000000001E-3</v>
      </c>
      <c r="AC44" s="1105">
        <f t="shared" si="65"/>
        <v>0.6</v>
      </c>
      <c r="AD44" s="1072"/>
      <c r="AE44" s="1141"/>
      <c r="AF44" s="543">
        <v>37</v>
      </c>
      <c r="AG44" s="544">
        <f t="shared" si="2"/>
        <v>0</v>
      </c>
      <c r="AH44" s="544">
        <f t="shared" si="3"/>
        <v>0</v>
      </c>
      <c r="AI44" s="1104">
        <v>-3</v>
      </c>
      <c r="AJ44" s="1105">
        <f t="shared" si="66"/>
        <v>66.414898452659997</v>
      </c>
      <c r="AK44" s="1105">
        <f t="shared" si="67"/>
        <v>66.497891567692861</v>
      </c>
      <c r="AL44" s="1105">
        <f t="shared" si="68"/>
        <v>66.331905337627134</v>
      </c>
      <c r="AM44" s="1105">
        <f t="shared" si="69"/>
        <v>0</v>
      </c>
      <c r="AN44" s="1106">
        <f t="shared" si="70"/>
        <v>0</v>
      </c>
      <c r="AO44" s="1105">
        <v>6.0000000000000001E-3</v>
      </c>
      <c r="AP44" s="1105">
        <f t="shared" si="71"/>
        <v>6.0000000000000001E-3</v>
      </c>
      <c r="AQ44" s="1105">
        <f t="shared" si="72"/>
        <v>0.6</v>
      </c>
      <c r="AR44" s="1072"/>
      <c r="AS44" s="1141"/>
      <c r="AT44" s="543">
        <v>37</v>
      </c>
      <c r="AU44" s="544">
        <f t="shared" si="4"/>
        <v>0</v>
      </c>
      <c r="AV44" s="544">
        <f t="shared" si="5"/>
        <v>0</v>
      </c>
      <c r="AW44" s="1104">
        <v>-3</v>
      </c>
      <c r="AX44" s="1105">
        <f t="shared" si="73"/>
        <v>7.6104034695963705</v>
      </c>
      <c r="AY44" s="1105">
        <f t="shared" si="74"/>
        <v>7.6524790818064989</v>
      </c>
      <c r="AZ44" s="1105">
        <f t="shared" si="75"/>
        <v>7.568327857386242</v>
      </c>
      <c r="BA44" s="1105">
        <f t="shared" si="76"/>
        <v>0</v>
      </c>
      <c r="BB44" s="1106">
        <f t="shared" si="77"/>
        <v>0</v>
      </c>
      <c r="BC44" s="1105">
        <v>6.0000000000000001E-3</v>
      </c>
      <c r="BD44" s="1105">
        <f t="shared" si="78"/>
        <v>6.0000000000000001E-3</v>
      </c>
      <c r="BE44" s="1105">
        <f t="shared" si="79"/>
        <v>0.6</v>
      </c>
      <c r="BF44" s="1072"/>
      <c r="BG44" s="1130"/>
      <c r="BH44" s="543">
        <v>37</v>
      </c>
      <c r="BI44" s="544">
        <f t="shared" si="6"/>
        <v>0</v>
      </c>
      <c r="BJ44" s="544">
        <f t="shared" si="7"/>
        <v>0</v>
      </c>
      <c r="BK44" s="1104">
        <v>-3</v>
      </c>
      <c r="BL44" s="1105" t="e">
        <f t="shared" si="80"/>
        <v>#DIV/0!</v>
      </c>
      <c r="BM44" s="1105" t="e">
        <f t="shared" si="81"/>
        <v>#DIV/0!</v>
      </c>
      <c r="BN44" s="1105" t="e">
        <f t="shared" si="82"/>
        <v>#DIV/0!</v>
      </c>
      <c r="BO44" s="1105">
        <f t="shared" si="83"/>
        <v>0</v>
      </c>
      <c r="BP44" s="1106" t="e">
        <f t="shared" si="84"/>
        <v>#DIV/0!</v>
      </c>
      <c r="BQ44" s="1105">
        <v>6.0000000000000001E-3</v>
      </c>
      <c r="BR44" s="1105" t="e">
        <f t="shared" si="85"/>
        <v>#DIV/0!</v>
      </c>
      <c r="BS44" s="1105" t="e">
        <f t="shared" si="86"/>
        <v>#DIV/0!</v>
      </c>
      <c r="BT44" s="1072"/>
      <c r="BU44" s="1130"/>
      <c r="BV44" s="543">
        <v>37</v>
      </c>
      <c r="BW44" s="544">
        <f t="shared" si="8"/>
        <v>0</v>
      </c>
      <c r="BX44" s="544">
        <f t="shared" si="9"/>
        <v>0</v>
      </c>
      <c r="BY44" s="1104">
        <v>-3</v>
      </c>
      <c r="BZ44" s="1105" t="e">
        <f t="shared" si="87"/>
        <v>#DIV/0!</v>
      </c>
      <c r="CA44" s="1105" t="e">
        <f t="shared" si="88"/>
        <v>#DIV/0!</v>
      </c>
      <c r="CB44" s="1105" t="e">
        <f t="shared" si="89"/>
        <v>#DIV/0!</v>
      </c>
      <c r="CC44" s="1105">
        <f t="shared" si="90"/>
        <v>0</v>
      </c>
      <c r="CD44" s="1106" t="e">
        <f t="shared" si="91"/>
        <v>#DIV/0!</v>
      </c>
      <c r="CE44" s="1105">
        <v>6.0000000000000001E-3</v>
      </c>
      <c r="CF44" s="1105" t="e">
        <f t="shared" si="92"/>
        <v>#DIV/0!</v>
      </c>
      <c r="CG44" s="1105" t="e">
        <f t="shared" si="93"/>
        <v>#DIV/0!</v>
      </c>
      <c r="CH44" s="1072"/>
      <c r="CI44" s="1130"/>
      <c r="CJ44" s="543">
        <v>37</v>
      </c>
      <c r="CK44" s="544">
        <f t="shared" si="10"/>
        <v>0</v>
      </c>
      <c r="CL44" s="544">
        <f t="shared" si="11"/>
        <v>0</v>
      </c>
      <c r="CM44" s="1104">
        <v>-3</v>
      </c>
      <c r="CN44" s="1105" t="e">
        <f t="shared" si="94"/>
        <v>#DIV/0!</v>
      </c>
      <c r="CO44" s="1105" t="e">
        <f t="shared" si="95"/>
        <v>#DIV/0!</v>
      </c>
      <c r="CP44" s="1105" t="e">
        <f t="shared" si="96"/>
        <v>#DIV/0!</v>
      </c>
      <c r="CQ44" s="1105">
        <f t="shared" si="97"/>
        <v>0</v>
      </c>
      <c r="CR44" s="1106" t="e">
        <f t="shared" si="98"/>
        <v>#DIV/0!</v>
      </c>
      <c r="CS44" s="1105">
        <v>6.0000000000000001E-3</v>
      </c>
      <c r="CT44" s="1105" t="e">
        <f t="shared" si="99"/>
        <v>#DIV/0!</v>
      </c>
      <c r="CU44" s="1105" t="e">
        <f t="shared" si="100"/>
        <v>#DIV/0!</v>
      </c>
      <c r="CV44" s="494"/>
      <c r="CW44" s="1141"/>
      <c r="CX44" s="543">
        <v>37</v>
      </c>
      <c r="CY44" s="544">
        <f t="shared" si="12"/>
        <v>0</v>
      </c>
      <c r="CZ44" s="544">
        <f t="shared" si="13"/>
        <v>0</v>
      </c>
      <c r="DA44" s="1104">
        <v>-3</v>
      </c>
      <c r="DB44" s="1105" t="e">
        <f t="shared" si="101"/>
        <v>#DIV/0!</v>
      </c>
      <c r="DC44" s="1105" t="e">
        <f t="shared" si="102"/>
        <v>#DIV/0!</v>
      </c>
      <c r="DD44" s="1105" t="e">
        <f t="shared" si="103"/>
        <v>#DIV/0!</v>
      </c>
      <c r="DE44" s="1105">
        <f t="shared" si="104"/>
        <v>0</v>
      </c>
      <c r="DF44" s="1106" t="e">
        <f t="shared" si="105"/>
        <v>#DIV/0!</v>
      </c>
      <c r="DG44" s="1105">
        <v>6.0000000000000001E-3</v>
      </c>
      <c r="DH44" s="1105" t="e">
        <f t="shared" si="106"/>
        <v>#DIV/0!</v>
      </c>
      <c r="DI44" s="1105" t="e">
        <f t="shared" si="107"/>
        <v>#DIV/0!</v>
      </c>
      <c r="DJ44" s="1072"/>
      <c r="DK44" s="1141"/>
      <c r="DL44" s="543">
        <v>37</v>
      </c>
      <c r="DM44" s="544">
        <f t="shared" si="14"/>
        <v>0</v>
      </c>
      <c r="DN44" s="544">
        <f t="shared" si="15"/>
        <v>0</v>
      </c>
      <c r="DO44" s="1104">
        <v>-3</v>
      </c>
      <c r="DP44" s="1105" t="e">
        <f t="shared" si="108"/>
        <v>#DIV/0!</v>
      </c>
      <c r="DQ44" s="1105" t="e">
        <f t="shared" si="109"/>
        <v>#DIV/0!</v>
      </c>
      <c r="DR44" s="1105" t="e">
        <f t="shared" si="110"/>
        <v>#DIV/0!</v>
      </c>
      <c r="DS44" s="1105">
        <f t="shared" si="111"/>
        <v>0</v>
      </c>
      <c r="DT44" s="1106" t="e">
        <f t="shared" si="112"/>
        <v>#DIV/0!</v>
      </c>
      <c r="DU44" s="1105">
        <v>6.0000000000000001E-3</v>
      </c>
      <c r="DV44" s="1105" t="e">
        <f t="shared" si="113"/>
        <v>#DIV/0!</v>
      </c>
      <c r="DW44" s="1105" t="e">
        <f t="shared" si="114"/>
        <v>#DIV/0!</v>
      </c>
      <c r="DX44" s="494"/>
      <c r="DY44" s="1141"/>
      <c r="DZ44" s="543">
        <v>37</v>
      </c>
      <c r="EA44" s="544">
        <f t="shared" si="16"/>
        <v>0</v>
      </c>
      <c r="EB44" s="544">
        <f t="shared" si="17"/>
        <v>0</v>
      </c>
      <c r="EC44" s="1104">
        <v>-3</v>
      </c>
      <c r="ED44" s="1105" t="e">
        <f t="shared" si="115"/>
        <v>#DIV/0!</v>
      </c>
      <c r="EE44" s="1105" t="e">
        <f t="shared" si="116"/>
        <v>#DIV/0!</v>
      </c>
      <c r="EF44" s="1105" t="e">
        <f t="shared" si="117"/>
        <v>#DIV/0!</v>
      </c>
      <c r="EG44" s="1105">
        <f t="shared" si="118"/>
        <v>0</v>
      </c>
      <c r="EH44" s="1106" t="e">
        <f t="shared" si="119"/>
        <v>#DIV/0!</v>
      </c>
      <c r="EI44" s="1105">
        <v>6.0000000000000001E-3</v>
      </c>
      <c r="EJ44" s="1105" t="e">
        <f t="shared" si="120"/>
        <v>#DIV/0!</v>
      </c>
      <c r="EK44" s="1105" t="e">
        <f t="shared" si="121"/>
        <v>#DIV/0!</v>
      </c>
      <c r="EL44" s="1072"/>
      <c r="EM44" s="1141"/>
      <c r="EN44" s="543">
        <v>37</v>
      </c>
      <c r="EO44" s="544">
        <f t="shared" si="18"/>
        <v>0</v>
      </c>
      <c r="EP44" s="544">
        <f t="shared" si="19"/>
        <v>0</v>
      </c>
      <c r="EQ44" s="1104">
        <v>-3</v>
      </c>
      <c r="ER44" s="1105" t="e">
        <f t="shared" si="122"/>
        <v>#DIV/0!</v>
      </c>
      <c r="ES44" s="1105" t="e">
        <f t="shared" si="123"/>
        <v>#DIV/0!</v>
      </c>
      <c r="ET44" s="1105" t="e">
        <f t="shared" si="124"/>
        <v>#DIV/0!</v>
      </c>
      <c r="EU44" s="1105">
        <f t="shared" si="125"/>
        <v>0</v>
      </c>
      <c r="EV44" s="1106" t="e">
        <f t="shared" si="126"/>
        <v>#DIV/0!</v>
      </c>
      <c r="EW44" s="1105">
        <v>6.0000000000000001E-3</v>
      </c>
      <c r="EX44" s="1105" t="e">
        <f t="shared" si="127"/>
        <v>#DIV/0!</v>
      </c>
      <c r="EY44" s="1105" t="e">
        <f t="shared" si="128"/>
        <v>#DIV/0!</v>
      </c>
      <c r="EZ44" s="1129"/>
      <c r="FA44" s="1141"/>
      <c r="FB44" s="543">
        <v>37</v>
      </c>
      <c r="FC44" s="544">
        <f t="shared" si="20"/>
        <v>0</v>
      </c>
      <c r="FD44" s="544">
        <f t="shared" si="21"/>
        <v>0</v>
      </c>
      <c r="FE44" s="1104">
        <v>-3</v>
      </c>
      <c r="FF44" s="1105" t="e">
        <f t="shared" si="129"/>
        <v>#DIV/0!</v>
      </c>
      <c r="FG44" s="1105" t="e">
        <f t="shared" si="130"/>
        <v>#DIV/0!</v>
      </c>
      <c r="FH44" s="1105" t="e">
        <f t="shared" si="131"/>
        <v>#DIV/0!</v>
      </c>
      <c r="FI44" s="1105">
        <f t="shared" si="132"/>
        <v>0</v>
      </c>
      <c r="FJ44" s="1106" t="e">
        <f t="shared" si="133"/>
        <v>#DIV/0!</v>
      </c>
      <c r="FK44" s="1105">
        <v>6.0000000000000001E-3</v>
      </c>
      <c r="FL44" s="1105" t="e">
        <f t="shared" si="134"/>
        <v>#DIV/0!</v>
      </c>
      <c r="FM44" s="1105" t="e">
        <f t="shared" si="135"/>
        <v>#DIV/0!</v>
      </c>
      <c r="FO44" s="1141"/>
      <c r="FP44" s="543">
        <v>37</v>
      </c>
      <c r="FQ44" s="544">
        <f t="shared" si="22"/>
        <v>0</v>
      </c>
      <c r="FR44" s="544">
        <f t="shared" si="23"/>
        <v>0</v>
      </c>
      <c r="FS44" s="1104">
        <v>-3</v>
      </c>
      <c r="FT44" s="1105" t="e">
        <f t="shared" si="136"/>
        <v>#DIV/0!</v>
      </c>
      <c r="FU44" s="1105" t="e">
        <f t="shared" si="137"/>
        <v>#DIV/0!</v>
      </c>
      <c r="FV44" s="1105" t="e">
        <f t="shared" si="138"/>
        <v>#DIV/0!</v>
      </c>
      <c r="FW44" s="1105">
        <f t="shared" si="139"/>
        <v>0</v>
      </c>
      <c r="FX44" s="1106" t="e">
        <f t="shared" si="140"/>
        <v>#DIV/0!</v>
      </c>
      <c r="FY44" s="1105">
        <v>6.0000000000000001E-3</v>
      </c>
      <c r="FZ44" s="1105" t="e">
        <f t="shared" si="141"/>
        <v>#DIV/0!</v>
      </c>
      <c r="GA44" s="1105" t="e">
        <f t="shared" si="142"/>
        <v>#DIV/0!</v>
      </c>
      <c r="GB44" s="622"/>
      <c r="GC44" s="1141"/>
      <c r="GD44" s="543">
        <v>37</v>
      </c>
      <c r="GE44" s="544">
        <f t="shared" si="24"/>
        <v>0</v>
      </c>
      <c r="GF44" s="544">
        <f t="shared" si="25"/>
        <v>0</v>
      </c>
      <c r="GG44" s="1104">
        <v>-3</v>
      </c>
      <c r="GH44" s="1105" t="e">
        <f t="shared" si="143"/>
        <v>#DIV/0!</v>
      </c>
      <c r="GI44" s="1105" t="e">
        <f t="shared" si="144"/>
        <v>#DIV/0!</v>
      </c>
      <c r="GJ44" s="1105" t="e">
        <f t="shared" si="145"/>
        <v>#DIV/0!</v>
      </c>
      <c r="GK44" s="1105">
        <f t="shared" si="146"/>
        <v>0</v>
      </c>
      <c r="GL44" s="1106" t="e">
        <f t="shared" si="147"/>
        <v>#DIV/0!</v>
      </c>
      <c r="GM44" s="1105">
        <v>6.0000000000000001E-3</v>
      </c>
      <c r="GN44" s="1105" t="e">
        <f t="shared" si="148"/>
        <v>#DIV/0!</v>
      </c>
      <c r="GO44" s="1105" t="e">
        <f t="shared" si="149"/>
        <v>#DIV/0!</v>
      </c>
      <c r="GP44" s="551"/>
      <c r="GQ44" s="1141"/>
      <c r="GR44" s="543">
        <v>37</v>
      </c>
      <c r="GS44" s="544">
        <f t="shared" si="26"/>
        <v>0</v>
      </c>
      <c r="GT44" s="544">
        <f t="shared" si="27"/>
        <v>0</v>
      </c>
      <c r="GU44" s="1104">
        <v>-3</v>
      </c>
      <c r="GV44" s="1105" t="e">
        <f t="shared" si="150"/>
        <v>#DIV/0!</v>
      </c>
      <c r="GW44" s="1105" t="e">
        <f t="shared" si="151"/>
        <v>#DIV/0!</v>
      </c>
      <c r="GX44" s="1105" t="e">
        <f t="shared" si="152"/>
        <v>#DIV/0!</v>
      </c>
      <c r="GY44" s="1105">
        <f t="shared" si="153"/>
        <v>0</v>
      </c>
      <c r="GZ44" s="1106" t="e">
        <f t="shared" si="154"/>
        <v>#DIV/0!</v>
      </c>
      <c r="HA44" s="1105">
        <v>6.0000000000000001E-3</v>
      </c>
      <c r="HB44" s="1105" t="e">
        <f t="shared" si="155"/>
        <v>#DIV/0!</v>
      </c>
      <c r="HC44" s="1105" t="e">
        <f t="shared" si="156"/>
        <v>#DIV/0!</v>
      </c>
      <c r="HD44" s="552"/>
      <c r="HE44" s="1141"/>
      <c r="HF44" s="543">
        <v>37</v>
      </c>
      <c r="HG44" s="544">
        <f t="shared" si="28"/>
        <v>0</v>
      </c>
      <c r="HH44" s="544">
        <f t="shared" si="29"/>
        <v>0</v>
      </c>
      <c r="HI44" s="1104">
        <v>-3</v>
      </c>
      <c r="HJ44" s="1105" t="e">
        <f t="shared" si="157"/>
        <v>#DIV/0!</v>
      </c>
      <c r="HK44" s="1105" t="e">
        <f t="shared" si="158"/>
        <v>#DIV/0!</v>
      </c>
      <c r="HL44" s="1105" t="e">
        <f t="shared" si="159"/>
        <v>#DIV/0!</v>
      </c>
      <c r="HM44" s="1105">
        <f t="shared" si="160"/>
        <v>0</v>
      </c>
      <c r="HN44" s="1106" t="e">
        <f t="shared" si="161"/>
        <v>#DIV/0!</v>
      </c>
      <c r="HO44" s="1105">
        <v>6.0000000000000001E-3</v>
      </c>
      <c r="HP44" s="1105" t="e">
        <f t="shared" si="162"/>
        <v>#DIV/0!</v>
      </c>
      <c r="HQ44" s="1105" t="e">
        <f t="shared" si="163"/>
        <v>#DIV/0!</v>
      </c>
      <c r="HR44" s="552"/>
      <c r="HS44" s="1141"/>
      <c r="HT44" s="543">
        <v>37</v>
      </c>
      <c r="HU44" s="544">
        <f t="shared" si="30"/>
        <v>0</v>
      </c>
      <c r="HV44" s="544">
        <f t="shared" si="31"/>
        <v>0</v>
      </c>
      <c r="HW44" s="1104">
        <v>-3</v>
      </c>
      <c r="HX44" s="1105" t="e">
        <f t="shared" si="164"/>
        <v>#DIV/0!</v>
      </c>
      <c r="HY44" s="1105" t="e">
        <f t="shared" si="165"/>
        <v>#DIV/0!</v>
      </c>
      <c r="HZ44" s="1105" t="e">
        <f t="shared" si="166"/>
        <v>#DIV/0!</v>
      </c>
      <c r="IA44" s="1105">
        <f t="shared" si="167"/>
        <v>0</v>
      </c>
      <c r="IB44" s="1106" t="e">
        <f t="shared" si="168"/>
        <v>#DIV/0!</v>
      </c>
      <c r="IC44" s="1105">
        <v>6.0000000000000001E-3</v>
      </c>
      <c r="ID44" s="1105" t="e">
        <f t="shared" si="169"/>
        <v>#DIV/0!</v>
      </c>
      <c r="IE44" s="1105" t="e">
        <f t="shared" si="170"/>
        <v>#DIV/0!</v>
      </c>
      <c r="IF44" s="647"/>
      <c r="IG44" s="1141"/>
      <c r="IH44" s="543">
        <v>37</v>
      </c>
      <c r="II44" s="544">
        <f t="shared" si="32"/>
        <v>0</v>
      </c>
      <c r="IJ44" s="544">
        <f t="shared" si="33"/>
        <v>0</v>
      </c>
      <c r="IK44" s="643">
        <v>-3</v>
      </c>
      <c r="IL44" s="1075" t="e">
        <f t="shared" si="171"/>
        <v>#DIV/0!</v>
      </c>
      <c r="IM44" s="1075" t="e">
        <f t="shared" si="172"/>
        <v>#DIV/0!</v>
      </c>
      <c r="IN44" s="1075" t="e">
        <f t="shared" si="173"/>
        <v>#DIV/0!</v>
      </c>
      <c r="IO44" s="1075">
        <f t="shared" si="174"/>
        <v>0</v>
      </c>
      <c r="IP44" s="645" t="e">
        <f t="shared" si="175"/>
        <v>#DIV/0!</v>
      </c>
      <c r="IQ44" s="1075">
        <v>6.0000000000000001E-3</v>
      </c>
      <c r="IR44" s="1075" t="e">
        <f t="shared" si="176"/>
        <v>#DIV/0!</v>
      </c>
      <c r="IS44" s="1075" t="e">
        <f t="shared" si="177"/>
        <v>#DIV/0!</v>
      </c>
    </row>
    <row r="45" spans="1:253" s="497" customFormat="1">
      <c r="A45" s="494"/>
      <c r="B45" s="528"/>
      <c r="C45" s="1141"/>
      <c r="D45" s="543">
        <v>38</v>
      </c>
      <c r="E45" s="544">
        <f t="shared" si="0"/>
        <v>0</v>
      </c>
      <c r="F45" s="544">
        <f t="shared" si="1"/>
        <v>0</v>
      </c>
      <c r="G45" s="1104">
        <v>-2</v>
      </c>
      <c r="H45" s="1105">
        <f t="shared" si="52"/>
        <v>6.4925095891612719</v>
      </c>
      <c r="I45" s="1105">
        <f t="shared" si="53"/>
        <v>6.5154536204423819</v>
      </c>
      <c r="J45" s="1105">
        <f t="shared" si="54"/>
        <v>6.4695655578801619</v>
      </c>
      <c r="K45" s="1105">
        <f t="shared" si="55"/>
        <v>0</v>
      </c>
      <c r="L45" s="1106">
        <f t="shared" si="56"/>
        <v>0</v>
      </c>
      <c r="M45" s="1105">
        <v>6.0600000000000001E-2</v>
      </c>
      <c r="N45" s="1105">
        <f t="shared" si="57"/>
        <v>6.0600000000000001E-2</v>
      </c>
      <c r="O45" s="1105">
        <f t="shared" si="58"/>
        <v>6.0600000000000005</v>
      </c>
      <c r="P45" s="494"/>
      <c r="Q45" s="1141"/>
      <c r="R45" s="543">
        <v>38</v>
      </c>
      <c r="S45" s="544">
        <f t="shared" si="34"/>
        <v>0</v>
      </c>
      <c r="T45" s="544">
        <f t="shared" si="35"/>
        <v>0</v>
      </c>
      <c r="U45" s="1104">
        <v>-2</v>
      </c>
      <c r="V45" s="1105">
        <f t="shared" si="59"/>
        <v>10.058974958183891</v>
      </c>
      <c r="W45" s="1105">
        <f t="shared" si="60"/>
        <v>10.090659790066489</v>
      </c>
      <c r="X45" s="1105">
        <f t="shared" si="61"/>
        <v>10.027290126301292</v>
      </c>
      <c r="Y45" s="1105">
        <f t="shared" si="62"/>
        <v>3</v>
      </c>
      <c r="Z45" s="1106">
        <f t="shared" si="63"/>
        <v>0.14285714285714285</v>
      </c>
      <c r="AA45" s="1105">
        <v>6.0600000000000001E-2</v>
      </c>
      <c r="AB45" s="1105">
        <f t="shared" si="64"/>
        <v>8.2257142857142848E-2</v>
      </c>
      <c r="AC45" s="1105">
        <f t="shared" si="65"/>
        <v>8.2257142857142842</v>
      </c>
      <c r="AD45" s="1072"/>
      <c r="AE45" s="1141"/>
      <c r="AF45" s="543">
        <v>38</v>
      </c>
      <c r="AG45" s="544">
        <f t="shared" si="2"/>
        <v>0</v>
      </c>
      <c r="AH45" s="544">
        <f t="shared" si="3"/>
        <v>0</v>
      </c>
      <c r="AI45" s="1104">
        <v>-2</v>
      </c>
      <c r="AJ45" s="1105">
        <f t="shared" si="66"/>
        <v>66.58088468272571</v>
      </c>
      <c r="AK45" s="1105">
        <f t="shared" si="67"/>
        <v>66.663877797758573</v>
      </c>
      <c r="AL45" s="1105">
        <f t="shared" si="68"/>
        <v>66.497891567692847</v>
      </c>
      <c r="AM45" s="1105">
        <f t="shared" si="69"/>
        <v>2</v>
      </c>
      <c r="AN45" s="1106">
        <f t="shared" si="70"/>
        <v>9.5238095238095233E-2</v>
      </c>
      <c r="AO45" s="1105">
        <v>6.0600000000000001E-2</v>
      </c>
      <c r="AP45" s="1105">
        <f t="shared" si="71"/>
        <v>3.4638095238095232E-2</v>
      </c>
      <c r="AQ45" s="1105">
        <f t="shared" si="72"/>
        <v>3.4638095238095232</v>
      </c>
      <c r="AR45" s="1072"/>
      <c r="AS45" s="1130"/>
      <c r="AT45" s="543">
        <v>38</v>
      </c>
      <c r="AU45" s="544">
        <f t="shared" si="4"/>
        <v>0</v>
      </c>
      <c r="AV45" s="544">
        <f t="shared" si="5"/>
        <v>0</v>
      </c>
      <c r="AW45" s="1104">
        <v>-2</v>
      </c>
      <c r="AX45" s="1105">
        <f t="shared" si="73"/>
        <v>7.6945546940166274</v>
      </c>
      <c r="AY45" s="1105">
        <f t="shared" si="74"/>
        <v>7.7366303062267558</v>
      </c>
      <c r="AZ45" s="1105">
        <f t="shared" si="75"/>
        <v>7.6524790818064989</v>
      </c>
      <c r="BA45" s="1105">
        <f t="shared" si="76"/>
        <v>2</v>
      </c>
      <c r="BB45" s="1106">
        <f t="shared" si="77"/>
        <v>9.5238095238095233E-2</v>
      </c>
      <c r="BC45" s="1105">
        <v>6.0600000000000001E-2</v>
      </c>
      <c r="BD45" s="1105">
        <f t="shared" si="78"/>
        <v>3.4638095238095232E-2</v>
      </c>
      <c r="BE45" s="1105">
        <f t="shared" si="79"/>
        <v>3.4638095238095232</v>
      </c>
      <c r="BF45" s="1072"/>
      <c r="BG45" s="1130"/>
      <c r="BH45" s="543">
        <v>38</v>
      </c>
      <c r="BI45" s="544">
        <f t="shared" si="6"/>
        <v>0</v>
      </c>
      <c r="BJ45" s="544">
        <f t="shared" si="7"/>
        <v>0</v>
      </c>
      <c r="BK45" s="1104">
        <v>-2</v>
      </c>
      <c r="BL45" s="1105" t="e">
        <f t="shared" si="80"/>
        <v>#DIV/0!</v>
      </c>
      <c r="BM45" s="1105" t="e">
        <f t="shared" si="81"/>
        <v>#DIV/0!</v>
      </c>
      <c r="BN45" s="1105" t="e">
        <f t="shared" si="82"/>
        <v>#DIV/0!</v>
      </c>
      <c r="BO45" s="1105">
        <f t="shared" si="83"/>
        <v>0</v>
      </c>
      <c r="BP45" s="1106" t="e">
        <f t="shared" si="84"/>
        <v>#DIV/0!</v>
      </c>
      <c r="BQ45" s="1105">
        <v>6.0600000000000001E-2</v>
      </c>
      <c r="BR45" s="1105" t="e">
        <f t="shared" si="85"/>
        <v>#DIV/0!</v>
      </c>
      <c r="BS45" s="1105" t="e">
        <f t="shared" si="86"/>
        <v>#DIV/0!</v>
      </c>
      <c r="BT45" s="1072"/>
      <c r="BU45" s="1130"/>
      <c r="BV45" s="543">
        <v>38</v>
      </c>
      <c r="BW45" s="544">
        <f t="shared" si="8"/>
        <v>0</v>
      </c>
      <c r="BX45" s="544">
        <f t="shared" si="9"/>
        <v>0</v>
      </c>
      <c r="BY45" s="1104">
        <v>-2</v>
      </c>
      <c r="BZ45" s="1105" t="e">
        <f t="shared" si="87"/>
        <v>#DIV/0!</v>
      </c>
      <c r="CA45" s="1105" t="e">
        <f t="shared" si="88"/>
        <v>#DIV/0!</v>
      </c>
      <c r="CB45" s="1105" t="e">
        <f t="shared" si="89"/>
        <v>#DIV/0!</v>
      </c>
      <c r="CC45" s="1105">
        <f t="shared" si="90"/>
        <v>0</v>
      </c>
      <c r="CD45" s="1106" t="e">
        <f t="shared" si="91"/>
        <v>#DIV/0!</v>
      </c>
      <c r="CE45" s="1105">
        <v>6.0600000000000001E-2</v>
      </c>
      <c r="CF45" s="1105" t="e">
        <f t="shared" si="92"/>
        <v>#DIV/0!</v>
      </c>
      <c r="CG45" s="1105" t="e">
        <f t="shared" si="93"/>
        <v>#DIV/0!</v>
      </c>
      <c r="CH45" s="1072"/>
      <c r="CI45" s="1130"/>
      <c r="CJ45" s="543">
        <v>38</v>
      </c>
      <c r="CK45" s="544">
        <f t="shared" si="10"/>
        <v>0</v>
      </c>
      <c r="CL45" s="544">
        <f t="shared" si="11"/>
        <v>0</v>
      </c>
      <c r="CM45" s="1104">
        <v>-2</v>
      </c>
      <c r="CN45" s="1105" t="e">
        <f t="shared" si="94"/>
        <v>#DIV/0!</v>
      </c>
      <c r="CO45" s="1105" t="e">
        <f t="shared" si="95"/>
        <v>#DIV/0!</v>
      </c>
      <c r="CP45" s="1105" t="e">
        <f t="shared" si="96"/>
        <v>#DIV/0!</v>
      </c>
      <c r="CQ45" s="1105">
        <f t="shared" si="97"/>
        <v>0</v>
      </c>
      <c r="CR45" s="1106" t="e">
        <f t="shared" si="98"/>
        <v>#DIV/0!</v>
      </c>
      <c r="CS45" s="1105">
        <v>6.0600000000000001E-2</v>
      </c>
      <c r="CT45" s="1105" t="e">
        <f t="shared" si="99"/>
        <v>#DIV/0!</v>
      </c>
      <c r="CU45" s="1105" t="e">
        <f t="shared" si="100"/>
        <v>#DIV/0!</v>
      </c>
      <c r="CV45" s="494"/>
      <c r="CW45" s="1141"/>
      <c r="CX45" s="543">
        <v>38</v>
      </c>
      <c r="CY45" s="544">
        <f t="shared" si="12"/>
        <v>0</v>
      </c>
      <c r="CZ45" s="544">
        <f t="shared" si="13"/>
        <v>0</v>
      </c>
      <c r="DA45" s="1104">
        <v>-2</v>
      </c>
      <c r="DB45" s="1105" t="e">
        <f t="shared" si="101"/>
        <v>#DIV/0!</v>
      </c>
      <c r="DC45" s="1105" t="e">
        <f t="shared" si="102"/>
        <v>#DIV/0!</v>
      </c>
      <c r="DD45" s="1105" t="e">
        <f t="shared" si="103"/>
        <v>#DIV/0!</v>
      </c>
      <c r="DE45" s="1105">
        <f t="shared" si="104"/>
        <v>0</v>
      </c>
      <c r="DF45" s="1106" t="e">
        <f t="shared" si="105"/>
        <v>#DIV/0!</v>
      </c>
      <c r="DG45" s="1105">
        <v>6.0600000000000001E-2</v>
      </c>
      <c r="DH45" s="1105" t="e">
        <f t="shared" si="106"/>
        <v>#DIV/0!</v>
      </c>
      <c r="DI45" s="1105" t="e">
        <f t="shared" si="107"/>
        <v>#DIV/0!</v>
      </c>
      <c r="DJ45" s="1072"/>
      <c r="DK45" s="1141"/>
      <c r="DL45" s="543">
        <v>38</v>
      </c>
      <c r="DM45" s="544">
        <f t="shared" si="14"/>
        <v>0</v>
      </c>
      <c r="DN45" s="544">
        <f t="shared" si="15"/>
        <v>0</v>
      </c>
      <c r="DO45" s="1104">
        <v>-2</v>
      </c>
      <c r="DP45" s="1105" t="e">
        <f t="shared" si="108"/>
        <v>#DIV/0!</v>
      </c>
      <c r="DQ45" s="1105" t="e">
        <f t="shared" si="109"/>
        <v>#DIV/0!</v>
      </c>
      <c r="DR45" s="1105" t="e">
        <f t="shared" si="110"/>
        <v>#DIV/0!</v>
      </c>
      <c r="DS45" s="1105">
        <f t="shared" si="111"/>
        <v>0</v>
      </c>
      <c r="DT45" s="1106" t="e">
        <f t="shared" si="112"/>
        <v>#DIV/0!</v>
      </c>
      <c r="DU45" s="1105">
        <v>6.0600000000000001E-2</v>
      </c>
      <c r="DV45" s="1105" t="e">
        <f t="shared" si="113"/>
        <v>#DIV/0!</v>
      </c>
      <c r="DW45" s="1105" t="e">
        <f t="shared" si="114"/>
        <v>#DIV/0!</v>
      </c>
      <c r="DX45" s="494"/>
      <c r="DY45" s="1141"/>
      <c r="DZ45" s="543">
        <v>38</v>
      </c>
      <c r="EA45" s="544">
        <f t="shared" si="16"/>
        <v>0</v>
      </c>
      <c r="EB45" s="544">
        <f t="shared" si="17"/>
        <v>0</v>
      </c>
      <c r="EC45" s="1104">
        <v>-2</v>
      </c>
      <c r="ED45" s="1105" t="e">
        <f t="shared" si="115"/>
        <v>#DIV/0!</v>
      </c>
      <c r="EE45" s="1105" t="e">
        <f t="shared" si="116"/>
        <v>#DIV/0!</v>
      </c>
      <c r="EF45" s="1105" t="e">
        <f t="shared" si="117"/>
        <v>#DIV/0!</v>
      </c>
      <c r="EG45" s="1105">
        <f t="shared" si="118"/>
        <v>0</v>
      </c>
      <c r="EH45" s="1106" t="e">
        <f t="shared" si="119"/>
        <v>#DIV/0!</v>
      </c>
      <c r="EI45" s="1105">
        <v>6.0600000000000001E-2</v>
      </c>
      <c r="EJ45" s="1105" t="e">
        <f t="shared" si="120"/>
        <v>#DIV/0!</v>
      </c>
      <c r="EK45" s="1105" t="e">
        <f t="shared" si="121"/>
        <v>#DIV/0!</v>
      </c>
      <c r="EL45" s="1072"/>
      <c r="EM45" s="1141"/>
      <c r="EN45" s="543">
        <v>38</v>
      </c>
      <c r="EO45" s="544">
        <f t="shared" si="18"/>
        <v>0</v>
      </c>
      <c r="EP45" s="544">
        <f t="shared" si="19"/>
        <v>0</v>
      </c>
      <c r="EQ45" s="1104">
        <v>-2</v>
      </c>
      <c r="ER45" s="1105" t="e">
        <f t="shared" si="122"/>
        <v>#DIV/0!</v>
      </c>
      <c r="ES45" s="1105" t="e">
        <f t="shared" si="123"/>
        <v>#DIV/0!</v>
      </c>
      <c r="ET45" s="1105" t="e">
        <f t="shared" si="124"/>
        <v>#DIV/0!</v>
      </c>
      <c r="EU45" s="1105">
        <f t="shared" si="125"/>
        <v>0</v>
      </c>
      <c r="EV45" s="1106" t="e">
        <f t="shared" si="126"/>
        <v>#DIV/0!</v>
      </c>
      <c r="EW45" s="1105">
        <v>6.0600000000000001E-2</v>
      </c>
      <c r="EX45" s="1105" t="e">
        <f t="shared" si="127"/>
        <v>#DIV/0!</v>
      </c>
      <c r="EY45" s="1105" t="e">
        <f t="shared" si="128"/>
        <v>#DIV/0!</v>
      </c>
      <c r="EZ45" s="1129"/>
      <c r="FA45" s="1141"/>
      <c r="FB45" s="543">
        <v>38</v>
      </c>
      <c r="FC45" s="544">
        <f t="shared" si="20"/>
        <v>0</v>
      </c>
      <c r="FD45" s="544">
        <f t="shared" si="21"/>
        <v>0</v>
      </c>
      <c r="FE45" s="1104">
        <v>-2</v>
      </c>
      <c r="FF45" s="1105" t="e">
        <f t="shared" si="129"/>
        <v>#DIV/0!</v>
      </c>
      <c r="FG45" s="1105" t="e">
        <f t="shared" si="130"/>
        <v>#DIV/0!</v>
      </c>
      <c r="FH45" s="1105" t="e">
        <f t="shared" si="131"/>
        <v>#DIV/0!</v>
      </c>
      <c r="FI45" s="1105">
        <f t="shared" si="132"/>
        <v>0</v>
      </c>
      <c r="FJ45" s="1106" t="e">
        <f t="shared" si="133"/>
        <v>#DIV/0!</v>
      </c>
      <c r="FK45" s="1105">
        <v>6.0600000000000001E-2</v>
      </c>
      <c r="FL45" s="1105" t="e">
        <f t="shared" si="134"/>
        <v>#DIV/0!</v>
      </c>
      <c r="FM45" s="1105" t="e">
        <f t="shared" si="135"/>
        <v>#DIV/0!</v>
      </c>
      <c r="FO45" s="1141"/>
      <c r="FP45" s="543">
        <v>38</v>
      </c>
      <c r="FQ45" s="544">
        <f t="shared" si="22"/>
        <v>0</v>
      </c>
      <c r="FR45" s="544">
        <f t="shared" si="23"/>
        <v>0</v>
      </c>
      <c r="FS45" s="1104">
        <v>-2</v>
      </c>
      <c r="FT45" s="1105" t="e">
        <f t="shared" si="136"/>
        <v>#DIV/0!</v>
      </c>
      <c r="FU45" s="1105" t="e">
        <f t="shared" si="137"/>
        <v>#DIV/0!</v>
      </c>
      <c r="FV45" s="1105" t="e">
        <f t="shared" si="138"/>
        <v>#DIV/0!</v>
      </c>
      <c r="FW45" s="1105">
        <f t="shared" si="139"/>
        <v>0</v>
      </c>
      <c r="FX45" s="1106" t="e">
        <f t="shared" si="140"/>
        <v>#DIV/0!</v>
      </c>
      <c r="FY45" s="1105">
        <v>6.0600000000000001E-2</v>
      </c>
      <c r="FZ45" s="1105" t="e">
        <f t="shared" si="141"/>
        <v>#DIV/0!</v>
      </c>
      <c r="GA45" s="1105" t="e">
        <f t="shared" si="142"/>
        <v>#DIV/0!</v>
      </c>
      <c r="GB45" s="622"/>
      <c r="GC45" s="1141"/>
      <c r="GD45" s="543">
        <v>38</v>
      </c>
      <c r="GE45" s="544">
        <f t="shared" si="24"/>
        <v>0</v>
      </c>
      <c r="GF45" s="544">
        <f t="shared" si="25"/>
        <v>0</v>
      </c>
      <c r="GG45" s="1104">
        <v>-2</v>
      </c>
      <c r="GH45" s="1105" t="e">
        <f t="shared" si="143"/>
        <v>#DIV/0!</v>
      </c>
      <c r="GI45" s="1105" t="e">
        <f t="shared" si="144"/>
        <v>#DIV/0!</v>
      </c>
      <c r="GJ45" s="1105" t="e">
        <f t="shared" si="145"/>
        <v>#DIV/0!</v>
      </c>
      <c r="GK45" s="1105">
        <f t="shared" si="146"/>
        <v>0</v>
      </c>
      <c r="GL45" s="1106" t="e">
        <f t="shared" si="147"/>
        <v>#DIV/0!</v>
      </c>
      <c r="GM45" s="1105">
        <v>6.0600000000000001E-2</v>
      </c>
      <c r="GN45" s="1105" t="e">
        <f t="shared" si="148"/>
        <v>#DIV/0!</v>
      </c>
      <c r="GO45" s="1105" t="e">
        <f t="shared" si="149"/>
        <v>#DIV/0!</v>
      </c>
      <c r="GP45" s="551"/>
      <c r="GQ45" s="1141"/>
      <c r="GR45" s="543">
        <v>38</v>
      </c>
      <c r="GS45" s="544">
        <f t="shared" si="26"/>
        <v>0</v>
      </c>
      <c r="GT45" s="544">
        <f t="shared" si="27"/>
        <v>0</v>
      </c>
      <c r="GU45" s="1104">
        <v>-2</v>
      </c>
      <c r="GV45" s="1105" t="e">
        <f t="shared" si="150"/>
        <v>#DIV/0!</v>
      </c>
      <c r="GW45" s="1105" t="e">
        <f t="shared" si="151"/>
        <v>#DIV/0!</v>
      </c>
      <c r="GX45" s="1105" t="e">
        <f t="shared" si="152"/>
        <v>#DIV/0!</v>
      </c>
      <c r="GY45" s="1105">
        <f t="shared" si="153"/>
        <v>0</v>
      </c>
      <c r="GZ45" s="1106" t="e">
        <f t="shared" si="154"/>
        <v>#DIV/0!</v>
      </c>
      <c r="HA45" s="1105">
        <v>6.0600000000000001E-2</v>
      </c>
      <c r="HB45" s="1105" t="e">
        <f t="shared" si="155"/>
        <v>#DIV/0!</v>
      </c>
      <c r="HC45" s="1105" t="e">
        <f t="shared" si="156"/>
        <v>#DIV/0!</v>
      </c>
      <c r="HD45" s="552"/>
      <c r="HE45" s="1141"/>
      <c r="HF45" s="543">
        <v>38</v>
      </c>
      <c r="HG45" s="544">
        <f t="shared" si="28"/>
        <v>0</v>
      </c>
      <c r="HH45" s="544">
        <f t="shared" si="29"/>
        <v>0</v>
      </c>
      <c r="HI45" s="1104">
        <v>-2</v>
      </c>
      <c r="HJ45" s="1105" t="e">
        <f t="shared" si="157"/>
        <v>#DIV/0!</v>
      </c>
      <c r="HK45" s="1105" t="e">
        <f t="shared" si="158"/>
        <v>#DIV/0!</v>
      </c>
      <c r="HL45" s="1105" t="e">
        <f t="shared" si="159"/>
        <v>#DIV/0!</v>
      </c>
      <c r="HM45" s="1105">
        <f t="shared" si="160"/>
        <v>0</v>
      </c>
      <c r="HN45" s="1106" t="e">
        <f t="shared" si="161"/>
        <v>#DIV/0!</v>
      </c>
      <c r="HO45" s="1105">
        <v>6.0600000000000001E-2</v>
      </c>
      <c r="HP45" s="1105" t="e">
        <f t="shared" si="162"/>
        <v>#DIV/0!</v>
      </c>
      <c r="HQ45" s="1105" t="e">
        <f t="shared" si="163"/>
        <v>#DIV/0!</v>
      </c>
      <c r="HR45" s="552"/>
      <c r="HS45" s="1141"/>
      <c r="HT45" s="543">
        <v>38</v>
      </c>
      <c r="HU45" s="544">
        <f t="shared" si="30"/>
        <v>0</v>
      </c>
      <c r="HV45" s="544">
        <f t="shared" si="31"/>
        <v>0</v>
      </c>
      <c r="HW45" s="1104">
        <v>-2</v>
      </c>
      <c r="HX45" s="1105" t="e">
        <f t="shared" si="164"/>
        <v>#DIV/0!</v>
      </c>
      <c r="HY45" s="1105" t="e">
        <f t="shared" si="165"/>
        <v>#DIV/0!</v>
      </c>
      <c r="HZ45" s="1105" t="e">
        <f t="shared" si="166"/>
        <v>#DIV/0!</v>
      </c>
      <c r="IA45" s="1105">
        <f t="shared" si="167"/>
        <v>0</v>
      </c>
      <c r="IB45" s="1106" t="e">
        <f t="shared" si="168"/>
        <v>#DIV/0!</v>
      </c>
      <c r="IC45" s="1105">
        <v>6.0600000000000001E-2</v>
      </c>
      <c r="ID45" s="1105" t="e">
        <f t="shared" si="169"/>
        <v>#DIV/0!</v>
      </c>
      <c r="IE45" s="1105" t="e">
        <f t="shared" si="170"/>
        <v>#DIV/0!</v>
      </c>
      <c r="IF45" s="647"/>
      <c r="IG45" s="1141"/>
      <c r="IH45" s="543">
        <v>38</v>
      </c>
      <c r="II45" s="544">
        <f t="shared" si="32"/>
        <v>0</v>
      </c>
      <c r="IJ45" s="544">
        <f t="shared" si="33"/>
        <v>0</v>
      </c>
      <c r="IK45" s="643">
        <v>-2</v>
      </c>
      <c r="IL45" s="1075" t="e">
        <f t="shared" si="171"/>
        <v>#DIV/0!</v>
      </c>
      <c r="IM45" s="1075" t="e">
        <f t="shared" si="172"/>
        <v>#DIV/0!</v>
      </c>
      <c r="IN45" s="1075" t="e">
        <f t="shared" si="173"/>
        <v>#DIV/0!</v>
      </c>
      <c r="IO45" s="1075">
        <f t="shared" si="174"/>
        <v>0</v>
      </c>
      <c r="IP45" s="645" t="e">
        <f t="shared" si="175"/>
        <v>#DIV/0!</v>
      </c>
      <c r="IQ45" s="1075">
        <v>6.0600000000000001E-2</v>
      </c>
      <c r="IR45" s="1075" t="e">
        <f t="shared" si="176"/>
        <v>#DIV/0!</v>
      </c>
      <c r="IS45" s="1075" t="e">
        <f t="shared" si="177"/>
        <v>#DIV/0!</v>
      </c>
    </row>
    <row r="46" spans="1:253" s="497" customFormat="1">
      <c r="A46" s="494"/>
      <c r="B46" s="528"/>
      <c r="C46" s="1141"/>
      <c r="D46" s="543">
        <v>39</v>
      </c>
      <c r="E46" s="544">
        <f t="shared" si="0"/>
        <v>0</v>
      </c>
      <c r="F46" s="544">
        <f t="shared" si="1"/>
        <v>0</v>
      </c>
      <c r="G46" s="1104">
        <v>-1</v>
      </c>
      <c r="H46" s="1105">
        <f t="shared" si="52"/>
        <v>6.5383976517234927</v>
      </c>
      <c r="I46" s="1105">
        <f t="shared" si="53"/>
        <v>6.5613416830046027</v>
      </c>
      <c r="J46" s="1105">
        <f t="shared" si="54"/>
        <v>6.5154536204423827</v>
      </c>
      <c r="K46" s="1105">
        <f t="shared" si="55"/>
        <v>9</v>
      </c>
      <c r="L46" s="1106">
        <f t="shared" si="56"/>
        <v>0.42857142857142855</v>
      </c>
      <c r="M46" s="1105">
        <v>0.2417</v>
      </c>
      <c r="N46" s="1105">
        <f t="shared" si="57"/>
        <v>0.18687142857142855</v>
      </c>
      <c r="O46" s="1105">
        <f t="shared" si="58"/>
        <v>18.687142857142856</v>
      </c>
      <c r="P46" s="494"/>
      <c r="Q46" s="1141"/>
      <c r="R46" s="543">
        <v>39</v>
      </c>
      <c r="S46" s="544">
        <f t="shared" si="34"/>
        <v>0</v>
      </c>
      <c r="T46" s="544">
        <f t="shared" si="35"/>
        <v>0</v>
      </c>
      <c r="U46" s="1104">
        <v>-1</v>
      </c>
      <c r="V46" s="1105">
        <f t="shared" si="59"/>
        <v>10.122344621949088</v>
      </c>
      <c r="W46" s="1105">
        <f t="shared" si="60"/>
        <v>10.154029453831686</v>
      </c>
      <c r="X46" s="1105">
        <f t="shared" si="61"/>
        <v>10.090659790066489</v>
      </c>
      <c r="Y46" s="1105">
        <f t="shared" si="62"/>
        <v>2</v>
      </c>
      <c r="Z46" s="1106">
        <f t="shared" si="63"/>
        <v>9.5238095238095233E-2</v>
      </c>
      <c r="AA46" s="1105">
        <v>0.2417</v>
      </c>
      <c r="AB46" s="1105">
        <f t="shared" si="64"/>
        <v>0.14646190476190477</v>
      </c>
      <c r="AC46" s="1105">
        <f t="shared" si="65"/>
        <v>14.646190476190476</v>
      </c>
      <c r="AD46" s="1072"/>
      <c r="AE46" s="1141"/>
      <c r="AF46" s="543">
        <v>39</v>
      </c>
      <c r="AG46" s="544">
        <f t="shared" si="2"/>
        <v>0</v>
      </c>
      <c r="AH46" s="544">
        <f t="shared" si="3"/>
        <v>0</v>
      </c>
      <c r="AI46" s="1104">
        <v>-1</v>
      </c>
      <c r="AJ46" s="1105">
        <f t="shared" si="66"/>
        <v>66.746870912791437</v>
      </c>
      <c r="AK46" s="1105">
        <f t="shared" si="67"/>
        <v>66.8298640278243</v>
      </c>
      <c r="AL46" s="1105">
        <f t="shared" si="68"/>
        <v>66.663877797758573</v>
      </c>
      <c r="AM46" s="1105">
        <f t="shared" si="69"/>
        <v>4</v>
      </c>
      <c r="AN46" s="1106">
        <f t="shared" si="70"/>
        <v>0.19047619047619047</v>
      </c>
      <c r="AO46" s="1105">
        <v>0.2417</v>
      </c>
      <c r="AP46" s="1105">
        <f t="shared" si="71"/>
        <v>5.1223809523809533E-2</v>
      </c>
      <c r="AQ46" s="1105">
        <f t="shared" si="72"/>
        <v>5.1223809523809534</v>
      </c>
      <c r="AR46" s="1072"/>
      <c r="AS46" s="1130"/>
      <c r="AT46" s="543">
        <v>39</v>
      </c>
      <c r="AU46" s="544">
        <f t="shared" si="4"/>
        <v>0</v>
      </c>
      <c r="AV46" s="544">
        <f t="shared" si="5"/>
        <v>0</v>
      </c>
      <c r="AW46" s="1104">
        <v>-1</v>
      </c>
      <c r="AX46" s="1105">
        <f t="shared" si="73"/>
        <v>7.7787059184368852</v>
      </c>
      <c r="AY46" s="1105">
        <f t="shared" si="74"/>
        <v>7.8207815306470136</v>
      </c>
      <c r="AZ46" s="1105">
        <f t="shared" si="75"/>
        <v>7.7366303062267567</v>
      </c>
      <c r="BA46" s="1105">
        <f t="shared" si="76"/>
        <v>5</v>
      </c>
      <c r="BB46" s="1106">
        <f t="shared" si="77"/>
        <v>0.23809523809523808</v>
      </c>
      <c r="BC46" s="1105">
        <v>0.2417</v>
      </c>
      <c r="BD46" s="1105">
        <f t="shared" si="78"/>
        <v>3.6047619047619162E-3</v>
      </c>
      <c r="BE46" s="1105">
        <f t="shared" si="79"/>
        <v>0.36047619047619162</v>
      </c>
      <c r="BF46" s="1072"/>
      <c r="BG46" s="1130"/>
      <c r="BH46" s="543">
        <v>39</v>
      </c>
      <c r="BI46" s="544">
        <f t="shared" si="6"/>
        <v>0</v>
      </c>
      <c r="BJ46" s="544">
        <f t="shared" si="7"/>
        <v>0</v>
      </c>
      <c r="BK46" s="1104">
        <v>-1</v>
      </c>
      <c r="BL46" s="1105" t="e">
        <f t="shared" si="80"/>
        <v>#DIV/0!</v>
      </c>
      <c r="BM46" s="1105" t="e">
        <f t="shared" si="81"/>
        <v>#DIV/0!</v>
      </c>
      <c r="BN46" s="1105" t="e">
        <f t="shared" si="82"/>
        <v>#DIV/0!</v>
      </c>
      <c r="BO46" s="1105">
        <f t="shared" si="83"/>
        <v>0</v>
      </c>
      <c r="BP46" s="1106" t="e">
        <f t="shared" si="84"/>
        <v>#DIV/0!</v>
      </c>
      <c r="BQ46" s="1105">
        <v>0.2417</v>
      </c>
      <c r="BR46" s="1105" t="e">
        <f t="shared" si="85"/>
        <v>#DIV/0!</v>
      </c>
      <c r="BS46" s="1105" t="e">
        <f t="shared" si="86"/>
        <v>#DIV/0!</v>
      </c>
      <c r="BT46" s="1072"/>
      <c r="BU46" s="1130"/>
      <c r="BV46" s="543">
        <v>39</v>
      </c>
      <c r="BW46" s="544">
        <f t="shared" si="8"/>
        <v>0</v>
      </c>
      <c r="BX46" s="544">
        <f t="shared" si="9"/>
        <v>0</v>
      </c>
      <c r="BY46" s="1104">
        <v>-1</v>
      </c>
      <c r="BZ46" s="1105" t="e">
        <f t="shared" si="87"/>
        <v>#DIV/0!</v>
      </c>
      <c r="CA46" s="1105" t="e">
        <f t="shared" si="88"/>
        <v>#DIV/0!</v>
      </c>
      <c r="CB46" s="1105" t="e">
        <f t="shared" si="89"/>
        <v>#DIV/0!</v>
      </c>
      <c r="CC46" s="1105">
        <f t="shared" si="90"/>
        <v>0</v>
      </c>
      <c r="CD46" s="1106" t="e">
        <f t="shared" si="91"/>
        <v>#DIV/0!</v>
      </c>
      <c r="CE46" s="1105">
        <v>0.2417</v>
      </c>
      <c r="CF46" s="1105" t="e">
        <f t="shared" si="92"/>
        <v>#DIV/0!</v>
      </c>
      <c r="CG46" s="1105" t="e">
        <f t="shared" si="93"/>
        <v>#DIV/0!</v>
      </c>
      <c r="CH46" s="1072"/>
      <c r="CI46" s="1130"/>
      <c r="CJ46" s="543">
        <v>39</v>
      </c>
      <c r="CK46" s="544">
        <f t="shared" si="10"/>
        <v>0</v>
      </c>
      <c r="CL46" s="544">
        <f t="shared" si="11"/>
        <v>0</v>
      </c>
      <c r="CM46" s="1104">
        <v>-1</v>
      </c>
      <c r="CN46" s="1105" t="e">
        <f t="shared" si="94"/>
        <v>#DIV/0!</v>
      </c>
      <c r="CO46" s="1105" t="e">
        <f t="shared" si="95"/>
        <v>#DIV/0!</v>
      </c>
      <c r="CP46" s="1105" t="e">
        <f t="shared" si="96"/>
        <v>#DIV/0!</v>
      </c>
      <c r="CQ46" s="1105">
        <f t="shared" si="97"/>
        <v>0</v>
      </c>
      <c r="CR46" s="1106" t="e">
        <f t="shared" si="98"/>
        <v>#DIV/0!</v>
      </c>
      <c r="CS46" s="1105">
        <v>0.2417</v>
      </c>
      <c r="CT46" s="1105" t="e">
        <f t="shared" si="99"/>
        <v>#DIV/0!</v>
      </c>
      <c r="CU46" s="1105" t="e">
        <f t="shared" si="100"/>
        <v>#DIV/0!</v>
      </c>
      <c r="CV46" s="494"/>
      <c r="CW46" s="1141"/>
      <c r="CX46" s="543">
        <v>39</v>
      </c>
      <c r="CY46" s="544">
        <f t="shared" si="12"/>
        <v>0</v>
      </c>
      <c r="CZ46" s="544">
        <f t="shared" si="13"/>
        <v>0</v>
      </c>
      <c r="DA46" s="1104">
        <v>-1</v>
      </c>
      <c r="DB46" s="1105" t="e">
        <f t="shared" si="101"/>
        <v>#DIV/0!</v>
      </c>
      <c r="DC46" s="1105" t="e">
        <f t="shared" si="102"/>
        <v>#DIV/0!</v>
      </c>
      <c r="DD46" s="1105" t="e">
        <f t="shared" si="103"/>
        <v>#DIV/0!</v>
      </c>
      <c r="DE46" s="1105">
        <f t="shared" si="104"/>
        <v>0</v>
      </c>
      <c r="DF46" s="1106" t="e">
        <f t="shared" si="105"/>
        <v>#DIV/0!</v>
      </c>
      <c r="DG46" s="1105">
        <v>0.2417</v>
      </c>
      <c r="DH46" s="1105" t="e">
        <f t="shared" si="106"/>
        <v>#DIV/0!</v>
      </c>
      <c r="DI46" s="1105" t="e">
        <f t="shared" si="107"/>
        <v>#DIV/0!</v>
      </c>
      <c r="DJ46" s="1072"/>
      <c r="DK46" s="1141"/>
      <c r="DL46" s="543">
        <v>39</v>
      </c>
      <c r="DM46" s="544">
        <f t="shared" si="14"/>
        <v>0</v>
      </c>
      <c r="DN46" s="544">
        <f t="shared" si="15"/>
        <v>0</v>
      </c>
      <c r="DO46" s="1104">
        <v>-1</v>
      </c>
      <c r="DP46" s="1105" t="e">
        <f t="shared" si="108"/>
        <v>#DIV/0!</v>
      </c>
      <c r="DQ46" s="1105" t="e">
        <f t="shared" si="109"/>
        <v>#DIV/0!</v>
      </c>
      <c r="DR46" s="1105" t="e">
        <f t="shared" si="110"/>
        <v>#DIV/0!</v>
      </c>
      <c r="DS46" s="1105">
        <f t="shared" si="111"/>
        <v>0</v>
      </c>
      <c r="DT46" s="1106" t="e">
        <f t="shared" si="112"/>
        <v>#DIV/0!</v>
      </c>
      <c r="DU46" s="1105">
        <v>0.2417</v>
      </c>
      <c r="DV46" s="1105" t="e">
        <f t="shared" si="113"/>
        <v>#DIV/0!</v>
      </c>
      <c r="DW46" s="1105" t="e">
        <f t="shared" si="114"/>
        <v>#DIV/0!</v>
      </c>
      <c r="DX46" s="494"/>
      <c r="DY46" s="1141"/>
      <c r="DZ46" s="543">
        <v>39</v>
      </c>
      <c r="EA46" s="544">
        <f t="shared" si="16"/>
        <v>0</v>
      </c>
      <c r="EB46" s="544">
        <f t="shared" si="17"/>
        <v>0</v>
      </c>
      <c r="EC46" s="1104">
        <v>-1</v>
      </c>
      <c r="ED46" s="1105" t="e">
        <f t="shared" si="115"/>
        <v>#DIV/0!</v>
      </c>
      <c r="EE46" s="1105" t="e">
        <f t="shared" si="116"/>
        <v>#DIV/0!</v>
      </c>
      <c r="EF46" s="1105" t="e">
        <f t="shared" si="117"/>
        <v>#DIV/0!</v>
      </c>
      <c r="EG46" s="1105">
        <f t="shared" si="118"/>
        <v>0</v>
      </c>
      <c r="EH46" s="1106" t="e">
        <f t="shared" si="119"/>
        <v>#DIV/0!</v>
      </c>
      <c r="EI46" s="1105">
        <v>0.2417</v>
      </c>
      <c r="EJ46" s="1105" t="e">
        <f t="shared" si="120"/>
        <v>#DIV/0!</v>
      </c>
      <c r="EK46" s="1105" t="e">
        <f t="shared" si="121"/>
        <v>#DIV/0!</v>
      </c>
      <c r="EL46" s="1072"/>
      <c r="EM46" s="1141"/>
      <c r="EN46" s="543">
        <v>39</v>
      </c>
      <c r="EO46" s="544">
        <f t="shared" si="18"/>
        <v>0</v>
      </c>
      <c r="EP46" s="544">
        <f t="shared" si="19"/>
        <v>0</v>
      </c>
      <c r="EQ46" s="1104">
        <v>-1</v>
      </c>
      <c r="ER46" s="1105" t="e">
        <f t="shared" si="122"/>
        <v>#DIV/0!</v>
      </c>
      <c r="ES46" s="1105" t="e">
        <f t="shared" si="123"/>
        <v>#DIV/0!</v>
      </c>
      <c r="ET46" s="1105" t="e">
        <f t="shared" si="124"/>
        <v>#DIV/0!</v>
      </c>
      <c r="EU46" s="1105">
        <f t="shared" si="125"/>
        <v>0</v>
      </c>
      <c r="EV46" s="1106" t="e">
        <f t="shared" si="126"/>
        <v>#DIV/0!</v>
      </c>
      <c r="EW46" s="1105">
        <v>0.2417</v>
      </c>
      <c r="EX46" s="1105" t="e">
        <f t="shared" si="127"/>
        <v>#DIV/0!</v>
      </c>
      <c r="EY46" s="1105" t="e">
        <f t="shared" si="128"/>
        <v>#DIV/0!</v>
      </c>
      <c r="EZ46" s="1129"/>
      <c r="FA46" s="1141"/>
      <c r="FB46" s="543">
        <v>39</v>
      </c>
      <c r="FC46" s="544">
        <f t="shared" si="20"/>
        <v>0</v>
      </c>
      <c r="FD46" s="544">
        <f t="shared" si="21"/>
        <v>0</v>
      </c>
      <c r="FE46" s="1104">
        <v>-1</v>
      </c>
      <c r="FF46" s="1105" t="e">
        <f t="shared" si="129"/>
        <v>#DIV/0!</v>
      </c>
      <c r="FG46" s="1105" t="e">
        <f t="shared" si="130"/>
        <v>#DIV/0!</v>
      </c>
      <c r="FH46" s="1105" t="e">
        <f t="shared" si="131"/>
        <v>#DIV/0!</v>
      </c>
      <c r="FI46" s="1105">
        <f t="shared" si="132"/>
        <v>0</v>
      </c>
      <c r="FJ46" s="1106" t="e">
        <f t="shared" si="133"/>
        <v>#DIV/0!</v>
      </c>
      <c r="FK46" s="1105">
        <v>0.2417</v>
      </c>
      <c r="FL46" s="1105" t="e">
        <f t="shared" si="134"/>
        <v>#DIV/0!</v>
      </c>
      <c r="FM46" s="1105" t="e">
        <f t="shared" si="135"/>
        <v>#DIV/0!</v>
      </c>
      <c r="FO46" s="1141"/>
      <c r="FP46" s="543">
        <v>39</v>
      </c>
      <c r="FQ46" s="544">
        <f t="shared" si="22"/>
        <v>0</v>
      </c>
      <c r="FR46" s="544">
        <f t="shared" si="23"/>
        <v>0</v>
      </c>
      <c r="FS46" s="1104">
        <v>-1</v>
      </c>
      <c r="FT46" s="1105" t="e">
        <f t="shared" si="136"/>
        <v>#DIV/0!</v>
      </c>
      <c r="FU46" s="1105" t="e">
        <f t="shared" si="137"/>
        <v>#DIV/0!</v>
      </c>
      <c r="FV46" s="1105" t="e">
        <f t="shared" si="138"/>
        <v>#DIV/0!</v>
      </c>
      <c r="FW46" s="1105">
        <f t="shared" si="139"/>
        <v>0</v>
      </c>
      <c r="FX46" s="1106" t="e">
        <f t="shared" si="140"/>
        <v>#DIV/0!</v>
      </c>
      <c r="FY46" s="1105">
        <v>0.2417</v>
      </c>
      <c r="FZ46" s="1105" t="e">
        <f t="shared" si="141"/>
        <v>#DIV/0!</v>
      </c>
      <c r="GA46" s="1105" t="e">
        <f t="shared" si="142"/>
        <v>#DIV/0!</v>
      </c>
      <c r="GB46" s="622"/>
      <c r="GC46" s="1141"/>
      <c r="GD46" s="543">
        <v>39</v>
      </c>
      <c r="GE46" s="544">
        <f t="shared" si="24"/>
        <v>0</v>
      </c>
      <c r="GF46" s="544">
        <f t="shared" si="25"/>
        <v>0</v>
      </c>
      <c r="GG46" s="1104">
        <v>-1</v>
      </c>
      <c r="GH46" s="1105" t="e">
        <f t="shared" si="143"/>
        <v>#DIV/0!</v>
      </c>
      <c r="GI46" s="1105" t="e">
        <f t="shared" si="144"/>
        <v>#DIV/0!</v>
      </c>
      <c r="GJ46" s="1105" t="e">
        <f t="shared" si="145"/>
        <v>#DIV/0!</v>
      </c>
      <c r="GK46" s="1105">
        <f t="shared" si="146"/>
        <v>0</v>
      </c>
      <c r="GL46" s="1106" t="e">
        <f t="shared" si="147"/>
        <v>#DIV/0!</v>
      </c>
      <c r="GM46" s="1105">
        <v>0.2417</v>
      </c>
      <c r="GN46" s="1105" t="e">
        <f t="shared" si="148"/>
        <v>#DIV/0!</v>
      </c>
      <c r="GO46" s="1105" t="e">
        <f t="shared" si="149"/>
        <v>#DIV/0!</v>
      </c>
      <c r="GP46" s="551"/>
      <c r="GQ46" s="1141"/>
      <c r="GR46" s="543">
        <v>39</v>
      </c>
      <c r="GS46" s="544">
        <f t="shared" si="26"/>
        <v>0</v>
      </c>
      <c r="GT46" s="544">
        <f t="shared" si="27"/>
        <v>0</v>
      </c>
      <c r="GU46" s="1104">
        <v>-1</v>
      </c>
      <c r="GV46" s="1105" t="e">
        <f t="shared" si="150"/>
        <v>#DIV/0!</v>
      </c>
      <c r="GW46" s="1105" t="e">
        <f t="shared" si="151"/>
        <v>#DIV/0!</v>
      </c>
      <c r="GX46" s="1105" t="e">
        <f t="shared" si="152"/>
        <v>#DIV/0!</v>
      </c>
      <c r="GY46" s="1105">
        <f t="shared" si="153"/>
        <v>0</v>
      </c>
      <c r="GZ46" s="1106" t="e">
        <f t="shared" si="154"/>
        <v>#DIV/0!</v>
      </c>
      <c r="HA46" s="1105">
        <v>0.2417</v>
      </c>
      <c r="HB46" s="1105" t="e">
        <f t="shared" si="155"/>
        <v>#DIV/0!</v>
      </c>
      <c r="HC46" s="1105" t="e">
        <f t="shared" si="156"/>
        <v>#DIV/0!</v>
      </c>
      <c r="HD46" s="552"/>
      <c r="HE46" s="1141"/>
      <c r="HF46" s="543">
        <v>39</v>
      </c>
      <c r="HG46" s="544">
        <f t="shared" si="28"/>
        <v>0</v>
      </c>
      <c r="HH46" s="544">
        <f t="shared" si="29"/>
        <v>0</v>
      </c>
      <c r="HI46" s="1104">
        <v>-1</v>
      </c>
      <c r="HJ46" s="1105" t="e">
        <f t="shared" si="157"/>
        <v>#DIV/0!</v>
      </c>
      <c r="HK46" s="1105" t="e">
        <f t="shared" si="158"/>
        <v>#DIV/0!</v>
      </c>
      <c r="HL46" s="1105" t="e">
        <f t="shared" si="159"/>
        <v>#DIV/0!</v>
      </c>
      <c r="HM46" s="1105">
        <f t="shared" si="160"/>
        <v>0</v>
      </c>
      <c r="HN46" s="1106" t="e">
        <f t="shared" si="161"/>
        <v>#DIV/0!</v>
      </c>
      <c r="HO46" s="1105">
        <v>0.2417</v>
      </c>
      <c r="HP46" s="1105" t="e">
        <f t="shared" si="162"/>
        <v>#DIV/0!</v>
      </c>
      <c r="HQ46" s="1105" t="e">
        <f t="shared" si="163"/>
        <v>#DIV/0!</v>
      </c>
      <c r="HR46" s="552"/>
      <c r="HS46" s="1141"/>
      <c r="HT46" s="543">
        <v>39</v>
      </c>
      <c r="HU46" s="544">
        <f t="shared" si="30"/>
        <v>0</v>
      </c>
      <c r="HV46" s="544">
        <f t="shared" si="31"/>
        <v>0</v>
      </c>
      <c r="HW46" s="1104">
        <v>-1</v>
      </c>
      <c r="HX46" s="1105" t="e">
        <f t="shared" si="164"/>
        <v>#DIV/0!</v>
      </c>
      <c r="HY46" s="1105" t="e">
        <f t="shared" si="165"/>
        <v>#DIV/0!</v>
      </c>
      <c r="HZ46" s="1105" t="e">
        <f t="shared" si="166"/>
        <v>#DIV/0!</v>
      </c>
      <c r="IA46" s="1105">
        <f t="shared" si="167"/>
        <v>0</v>
      </c>
      <c r="IB46" s="1106" t="e">
        <f t="shared" si="168"/>
        <v>#DIV/0!</v>
      </c>
      <c r="IC46" s="1105">
        <v>0.2417</v>
      </c>
      <c r="ID46" s="1105" t="e">
        <f t="shared" si="169"/>
        <v>#DIV/0!</v>
      </c>
      <c r="IE46" s="1105" t="e">
        <f t="shared" si="170"/>
        <v>#DIV/0!</v>
      </c>
      <c r="IF46" s="647"/>
      <c r="IG46" s="1141"/>
      <c r="IH46" s="543">
        <v>39</v>
      </c>
      <c r="II46" s="544">
        <f t="shared" si="32"/>
        <v>0</v>
      </c>
      <c r="IJ46" s="544">
        <f t="shared" si="33"/>
        <v>0</v>
      </c>
      <c r="IK46" s="643">
        <v>-1</v>
      </c>
      <c r="IL46" s="1075" t="e">
        <f t="shared" si="171"/>
        <v>#DIV/0!</v>
      </c>
      <c r="IM46" s="1075" t="e">
        <f t="shared" si="172"/>
        <v>#DIV/0!</v>
      </c>
      <c r="IN46" s="1075" t="e">
        <f t="shared" si="173"/>
        <v>#DIV/0!</v>
      </c>
      <c r="IO46" s="1075">
        <f t="shared" si="174"/>
        <v>0</v>
      </c>
      <c r="IP46" s="645" t="e">
        <f t="shared" si="175"/>
        <v>#DIV/0!</v>
      </c>
      <c r="IQ46" s="1075">
        <v>0.2417</v>
      </c>
      <c r="IR46" s="1075" t="e">
        <f t="shared" si="176"/>
        <v>#DIV/0!</v>
      </c>
      <c r="IS46" s="1075" t="e">
        <f t="shared" si="177"/>
        <v>#DIV/0!</v>
      </c>
    </row>
    <row r="47" spans="1:253" s="497" customFormat="1">
      <c r="A47" s="494"/>
      <c r="B47" s="528"/>
      <c r="C47" s="1141"/>
      <c r="D47" s="543">
        <v>40</v>
      </c>
      <c r="E47" s="544">
        <f t="shared" si="0"/>
        <v>0</v>
      </c>
      <c r="F47" s="544">
        <f t="shared" si="1"/>
        <v>0</v>
      </c>
      <c r="G47" s="1104">
        <v>0</v>
      </c>
      <c r="H47" s="1105">
        <f t="shared" si="52"/>
        <v>6.5842857142857136</v>
      </c>
      <c r="I47" s="1105">
        <f t="shared" si="53"/>
        <v>6.6072297455668236</v>
      </c>
      <c r="J47" s="1105">
        <f t="shared" si="54"/>
        <v>6.5613416830046036</v>
      </c>
      <c r="K47" s="1105">
        <f t="shared" si="55"/>
        <v>7</v>
      </c>
      <c r="L47" s="1106">
        <f t="shared" si="56"/>
        <v>0.33333333333333331</v>
      </c>
      <c r="M47" s="1105">
        <v>0.38300000000000001</v>
      </c>
      <c r="N47" s="1105">
        <f t="shared" si="57"/>
        <v>4.9666666666666692E-2</v>
      </c>
      <c r="O47" s="1105">
        <f t="shared" si="58"/>
        <v>4.9666666666666694</v>
      </c>
      <c r="P47" s="494"/>
      <c r="Q47" s="1141"/>
      <c r="R47" s="543">
        <v>40</v>
      </c>
      <c r="S47" s="544">
        <f t="shared" si="34"/>
        <v>0</v>
      </c>
      <c r="T47" s="544">
        <f t="shared" si="35"/>
        <v>0</v>
      </c>
      <c r="U47" s="1104">
        <v>0</v>
      </c>
      <c r="V47" s="1105">
        <f t="shared" si="59"/>
        <v>10.185714285714287</v>
      </c>
      <c r="W47" s="1105">
        <f t="shared" si="60"/>
        <v>10.217399117596885</v>
      </c>
      <c r="X47" s="1105">
        <f t="shared" si="61"/>
        <v>10.154029453831688</v>
      </c>
      <c r="Y47" s="1105">
        <f t="shared" si="62"/>
        <v>6</v>
      </c>
      <c r="Z47" s="1106">
        <f t="shared" si="63"/>
        <v>0.2857142857142857</v>
      </c>
      <c r="AA47" s="1105">
        <v>0.38300000000000001</v>
      </c>
      <c r="AB47" s="1105">
        <f t="shared" si="64"/>
        <v>9.7285714285714309E-2</v>
      </c>
      <c r="AC47" s="1105">
        <f t="shared" si="65"/>
        <v>9.7285714285714313</v>
      </c>
      <c r="AD47" s="1072"/>
      <c r="AE47" s="1141"/>
      <c r="AF47" s="543">
        <v>40</v>
      </c>
      <c r="AG47" s="544">
        <f t="shared" si="2"/>
        <v>0</v>
      </c>
      <c r="AH47" s="544">
        <f t="shared" si="3"/>
        <v>0</v>
      </c>
      <c r="AI47" s="1104">
        <v>0</v>
      </c>
      <c r="AJ47" s="1105">
        <f t="shared" si="66"/>
        <v>66.912857142857149</v>
      </c>
      <c r="AK47" s="1105">
        <f t="shared" si="67"/>
        <v>66.995850257890012</v>
      </c>
      <c r="AL47" s="1105">
        <f t="shared" si="68"/>
        <v>66.829864027824286</v>
      </c>
      <c r="AM47" s="1105">
        <f t="shared" si="69"/>
        <v>9</v>
      </c>
      <c r="AN47" s="1106">
        <f t="shared" si="70"/>
        <v>0.42857142857142855</v>
      </c>
      <c r="AO47" s="1105">
        <v>0.38300000000000001</v>
      </c>
      <c r="AP47" s="1105">
        <f t="shared" si="71"/>
        <v>4.5571428571428541E-2</v>
      </c>
      <c r="AQ47" s="1105">
        <f t="shared" si="72"/>
        <v>4.5571428571428543</v>
      </c>
      <c r="AR47" s="1072"/>
      <c r="AS47" s="1130"/>
      <c r="AT47" s="543">
        <v>40</v>
      </c>
      <c r="AU47" s="544">
        <f t="shared" si="4"/>
        <v>0</v>
      </c>
      <c r="AV47" s="544">
        <f t="shared" si="5"/>
        <v>0</v>
      </c>
      <c r="AW47" s="1104">
        <v>0</v>
      </c>
      <c r="AX47" s="1105">
        <f t="shared" si="73"/>
        <v>7.862857142857143</v>
      </c>
      <c r="AY47" s="1105">
        <f t="shared" si="74"/>
        <v>7.9049327550672714</v>
      </c>
      <c r="AZ47" s="1105">
        <f t="shared" si="75"/>
        <v>7.8207815306470145</v>
      </c>
      <c r="BA47" s="1105">
        <f t="shared" si="76"/>
        <v>7</v>
      </c>
      <c r="BB47" s="1106">
        <f t="shared" si="77"/>
        <v>0.33333333333333331</v>
      </c>
      <c r="BC47" s="1105">
        <v>0.38300000000000001</v>
      </c>
      <c r="BD47" s="1105">
        <f t="shared" si="78"/>
        <v>4.9666666666666692E-2</v>
      </c>
      <c r="BE47" s="1105">
        <f t="shared" si="79"/>
        <v>4.9666666666666694</v>
      </c>
      <c r="BF47" s="1072"/>
      <c r="BG47" s="1130"/>
      <c r="BH47" s="543">
        <v>40</v>
      </c>
      <c r="BI47" s="544">
        <f t="shared" si="6"/>
        <v>0</v>
      </c>
      <c r="BJ47" s="544">
        <f t="shared" si="7"/>
        <v>0</v>
      </c>
      <c r="BK47" s="1104">
        <v>0</v>
      </c>
      <c r="BL47" s="1105" t="e">
        <f t="shared" si="80"/>
        <v>#DIV/0!</v>
      </c>
      <c r="BM47" s="1105" t="e">
        <f t="shared" si="81"/>
        <v>#DIV/0!</v>
      </c>
      <c r="BN47" s="1105" t="e">
        <f t="shared" si="82"/>
        <v>#DIV/0!</v>
      </c>
      <c r="BO47" s="1105">
        <f t="shared" si="83"/>
        <v>0</v>
      </c>
      <c r="BP47" s="1106" t="e">
        <f t="shared" si="84"/>
        <v>#DIV/0!</v>
      </c>
      <c r="BQ47" s="1105">
        <v>0.38300000000000001</v>
      </c>
      <c r="BR47" s="1105" t="e">
        <f t="shared" si="85"/>
        <v>#DIV/0!</v>
      </c>
      <c r="BS47" s="1105" t="e">
        <f t="shared" si="86"/>
        <v>#DIV/0!</v>
      </c>
      <c r="BT47" s="1072"/>
      <c r="BU47" s="1130"/>
      <c r="BV47" s="543">
        <v>40</v>
      </c>
      <c r="BW47" s="544">
        <f t="shared" si="8"/>
        <v>0</v>
      </c>
      <c r="BX47" s="544">
        <f t="shared" si="9"/>
        <v>0</v>
      </c>
      <c r="BY47" s="1104">
        <v>0</v>
      </c>
      <c r="BZ47" s="1105" t="e">
        <f t="shared" si="87"/>
        <v>#DIV/0!</v>
      </c>
      <c r="CA47" s="1105" t="e">
        <f t="shared" si="88"/>
        <v>#DIV/0!</v>
      </c>
      <c r="CB47" s="1105" t="e">
        <f t="shared" si="89"/>
        <v>#DIV/0!</v>
      </c>
      <c r="CC47" s="1105">
        <f t="shared" si="90"/>
        <v>0</v>
      </c>
      <c r="CD47" s="1106" t="e">
        <f t="shared" si="91"/>
        <v>#DIV/0!</v>
      </c>
      <c r="CE47" s="1105">
        <v>0.38300000000000001</v>
      </c>
      <c r="CF47" s="1105" t="e">
        <f t="shared" si="92"/>
        <v>#DIV/0!</v>
      </c>
      <c r="CG47" s="1105" t="e">
        <f t="shared" si="93"/>
        <v>#DIV/0!</v>
      </c>
      <c r="CH47" s="1072"/>
      <c r="CI47" s="1130"/>
      <c r="CJ47" s="543">
        <v>40</v>
      </c>
      <c r="CK47" s="544">
        <f t="shared" si="10"/>
        <v>0</v>
      </c>
      <c r="CL47" s="544">
        <f t="shared" si="11"/>
        <v>0</v>
      </c>
      <c r="CM47" s="1104">
        <v>0</v>
      </c>
      <c r="CN47" s="1105" t="e">
        <f t="shared" si="94"/>
        <v>#DIV/0!</v>
      </c>
      <c r="CO47" s="1105" t="e">
        <f t="shared" si="95"/>
        <v>#DIV/0!</v>
      </c>
      <c r="CP47" s="1105" t="e">
        <f t="shared" si="96"/>
        <v>#DIV/0!</v>
      </c>
      <c r="CQ47" s="1105">
        <f t="shared" si="97"/>
        <v>0</v>
      </c>
      <c r="CR47" s="1106" t="e">
        <f t="shared" si="98"/>
        <v>#DIV/0!</v>
      </c>
      <c r="CS47" s="1105">
        <v>0.38300000000000001</v>
      </c>
      <c r="CT47" s="1105" t="e">
        <f t="shared" si="99"/>
        <v>#DIV/0!</v>
      </c>
      <c r="CU47" s="1105" t="e">
        <f t="shared" si="100"/>
        <v>#DIV/0!</v>
      </c>
      <c r="CV47" s="494"/>
      <c r="CW47" s="1141"/>
      <c r="CX47" s="543">
        <v>40</v>
      </c>
      <c r="CY47" s="544">
        <f t="shared" si="12"/>
        <v>0</v>
      </c>
      <c r="CZ47" s="544">
        <f t="shared" si="13"/>
        <v>0</v>
      </c>
      <c r="DA47" s="1104">
        <v>0</v>
      </c>
      <c r="DB47" s="1105" t="e">
        <f t="shared" si="101"/>
        <v>#DIV/0!</v>
      </c>
      <c r="DC47" s="1105" t="e">
        <f t="shared" si="102"/>
        <v>#DIV/0!</v>
      </c>
      <c r="DD47" s="1105" t="e">
        <f t="shared" si="103"/>
        <v>#DIV/0!</v>
      </c>
      <c r="DE47" s="1105">
        <f t="shared" si="104"/>
        <v>0</v>
      </c>
      <c r="DF47" s="1106" t="e">
        <f t="shared" si="105"/>
        <v>#DIV/0!</v>
      </c>
      <c r="DG47" s="1105">
        <v>0.38300000000000001</v>
      </c>
      <c r="DH47" s="1105" t="e">
        <f t="shared" si="106"/>
        <v>#DIV/0!</v>
      </c>
      <c r="DI47" s="1105" t="e">
        <f t="shared" si="107"/>
        <v>#DIV/0!</v>
      </c>
      <c r="DJ47" s="1072"/>
      <c r="DK47" s="1141"/>
      <c r="DL47" s="543">
        <v>40</v>
      </c>
      <c r="DM47" s="544">
        <f t="shared" si="14"/>
        <v>0</v>
      </c>
      <c r="DN47" s="544">
        <f t="shared" si="15"/>
        <v>0</v>
      </c>
      <c r="DO47" s="1104">
        <v>0</v>
      </c>
      <c r="DP47" s="1105" t="e">
        <f t="shared" si="108"/>
        <v>#DIV/0!</v>
      </c>
      <c r="DQ47" s="1105" t="e">
        <f t="shared" si="109"/>
        <v>#DIV/0!</v>
      </c>
      <c r="DR47" s="1105" t="e">
        <f t="shared" si="110"/>
        <v>#DIV/0!</v>
      </c>
      <c r="DS47" s="1105">
        <f t="shared" si="111"/>
        <v>0</v>
      </c>
      <c r="DT47" s="1106" t="e">
        <f t="shared" si="112"/>
        <v>#DIV/0!</v>
      </c>
      <c r="DU47" s="1105">
        <v>0.38300000000000001</v>
      </c>
      <c r="DV47" s="1105" t="e">
        <f t="shared" si="113"/>
        <v>#DIV/0!</v>
      </c>
      <c r="DW47" s="1105" t="e">
        <f t="shared" si="114"/>
        <v>#DIV/0!</v>
      </c>
      <c r="DX47" s="494"/>
      <c r="DY47" s="1141"/>
      <c r="DZ47" s="543">
        <v>40</v>
      </c>
      <c r="EA47" s="544">
        <f t="shared" si="16"/>
        <v>0</v>
      </c>
      <c r="EB47" s="544">
        <f t="shared" si="17"/>
        <v>0</v>
      </c>
      <c r="EC47" s="1104">
        <v>0</v>
      </c>
      <c r="ED47" s="1105" t="e">
        <f t="shared" si="115"/>
        <v>#DIV/0!</v>
      </c>
      <c r="EE47" s="1105" t="e">
        <f t="shared" si="116"/>
        <v>#DIV/0!</v>
      </c>
      <c r="EF47" s="1105" t="e">
        <f t="shared" si="117"/>
        <v>#DIV/0!</v>
      </c>
      <c r="EG47" s="1105">
        <f t="shared" si="118"/>
        <v>0</v>
      </c>
      <c r="EH47" s="1106" t="e">
        <f t="shared" si="119"/>
        <v>#DIV/0!</v>
      </c>
      <c r="EI47" s="1105">
        <v>0.38300000000000001</v>
      </c>
      <c r="EJ47" s="1105" t="e">
        <f t="shared" si="120"/>
        <v>#DIV/0!</v>
      </c>
      <c r="EK47" s="1105" t="e">
        <f t="shared" si="121"/>
        <v>#DIV/0!</v>
      </c>
      <c r="EL47" s="1072"/>
      <c r="EM47" s="1141"/>
      <c r="EN47" s="543">
        <v>40</v>
      </c>
      <c r="EO47" s="544">
        <f t="shared" si="18"/>
        <v>0</v>
      </c>
      <c r="EP47" s="544">
        <f t="shared" si="19"/>
        <v>0</v>
      </c>
      <c r="EQ47" s="1104">
        <v>0</v>
      </c>
      <c r="ER47" s="1105" t="e">
        <f t="shared" si="122"/>
        <v>#DIV/0!</v>
      </c>
      <c r="ES47" s="1105" t="e">
        <f t="shared" si="123"/>
        <v>#DIV/0!</v>
      </c>
      <c r="ET47" s="1105" t="e">
        <f t="shared" si="124"/>
        <v>#DIV/0!</v>
      </c>
      <c r="EU47" s="1105">
        <f t="shared" si="125"/>
        <v>0</v>
      </c>
      <c r="EV47" s="1106" t="e">
        <f t="shared" si="126"/>
        <v>#DIV/0!</v>
      </c>
      <c r="EW47" s="1105">
        <v>0.38300000000000001</v>
      </c>
      <c r="EX47" s="1105" t="e">
        <f t="shared" si="127"/>
        <v>#DIV/0!</v>
      </c>
      <c r="EY47" s="1105" t="e">
        <f t="shared" si="128"/>
        <v>#DIV/0!</v>
      </c>
      <c r="EZ47" s="1129"/>
      <c r="FA47" s="1141"/>
      <c r="FB47" s="543">
        <v>40</v>
      </c>
      <c r="FC47" s="544">
        <f t="shared" si="20"/>
        <v>0</v>
      </c>
      <c r="FD47" s="544">
        <f t="shared" si="21"/>
        <v>0</v>
      </c>
      <c r="FE47" s="1104">
        <v>0</v>
      </c>
      <c r="FF47" s="1105" t="e">
        <f t="shared" si="129"/>
        <v>#DIV/0!</v>
      </c>
      <c r="FG47" s="1105" t="e">
        <f t="shared" si="130"/>
        <v>#DIV/0!</v>
      </c>
      <c r="FH47" s="1105" t="e">
        <f t="shared" si="131"/>
        <v>#DIV/0!</v>
      </c>
      <c r="FI47" s="1105">
        <f t="shared" si="132"/>
        <v>0</v>
      </c>
      <c r="FJ47" s="1106" t="e">
        <f t="shared" si="133"/>
        <v>#DIV/0!</v>
      </c>
      <c r="FK47" s="1105">
        <v>0.38300000000000001</v>
      </c>
      <c r="FL47" s="1105" t="e">
        <f t="shared" si="134"/>
        <v>#DIV/0!</v>
      </c>
      <c r="FM47" s="1105" t="e">
        <f t="shared" si="135"/>
        <v>#DIV/0!</v>
      </c>
      <c r="FO47" s="1141"/>
      <c r="FP47" s="543">
        <v>40</v>
      </c>
      <c r="FQ47" s="544">
        <f t="shared" si="22"/>
        <v>0</v>
      </c>
      <c r="FR47" s="544">
        <f t="shared" si="23"/>
        <v>0</v>
      </c>
      <c r="FS47" s="1104">
        <v>0</v>
      </c>
      <c r="FT47" s="1105" t="e">
        <f t="shared" si="136"/>
        <v>#DIV/0!</v>
      </c>
      <c r="FU47" s="1105" t="e">
        <f t="shared" si="137"/>
        <v>#DIV/0!</v>
      </c>
      <c r="FV47" s="1105" t="e">
        <f t="shared" si="138"/>
        <v>#DIV/0!</v>
      </c>
      <c r="FW47" s="1105">
        <f t="shared" si="139"/>
        <v>0</v>
      </c>
      <c r="FX47" s="1106" t="e">
        <f t="shared" si="140"/>
        <v>#DIV/0!</v>
      </c>
      <c r="FY47" s="1105">
        <v>0.38300000000000001</v>
      </c>
      <c r="FZ47" s="1105" t="e">
        <f t="shared" si="141"/>
        <v>#DIV/0!</v>
      </c>
      <c r="GA47" s="1105" t="e">
        <f t="shared" si="142"/>
        <v>#DIV/0!</v>
      </c>
      <c r="GB47" s="622"/>
      <c r="GC47" s="1141"/>
      <c r="GD47" s="543">
        <v>40</v>
      </c>
      <c r="GE47" s="544">
        <f t="shared" si="24"/>
        <v>0</v>
      </c>
      <c r="GF47" s="544">
        <f t="shared" si="25"/>
        <v>0</v>
      </c>
      <c r="GG47" s="1104">
        <v>0</v>
      </c>
      <c r="GH47" s="1105" t="e">
        <f t="shared" si="143"/>
        <v>#DIV/0!</v>
      </c>
      <c r="GI47" s="1105" t="e">
        <f t="shared" si="144"/>
        <v>#DIV/0!</v>
      </c>
      <c r="GJ47" s="1105" t="e">
        <f t="shared" si="145"/>
        <v>#DIV/0!</v>
      </c>
      <c r="GK47" s="1105">
        <f t="shared" si="146"/>
        <v>0</v>
      </c>
      <c r="GL47" s="1106" t="e">
        <f t="shared" si="147"/>
        <v>#DIV/0!</v>
      </c>
      <c r="GM47" s="1105">
        <v>0.38300000000000001</v>
      </c>
      <c r="GN47" s="1105" t="e">
        <f t="shared" si="148"/>
        <v>#DIV/0!</v>
      </c>
      <c r="GO47" s="1105" t="e">
        <f t="shared" si="149"/>
        <v>#DIV/0!</v>
      </c>
      <c r="GP47" s="551"/>
      <c r="GQ47" s="1141"/>
      <c r="GR47" s="543">
        <v>40</v>
      </c>
      <c r="GS47" s="544">
        <f t="shared" si="26"/>
        <v>0</v>
      </c>
      <c r="GT47" s="544">
        <f t="shared" si="27"/>
        <v>0</v>
      </c>
      <c r="GU47" s="1104">
        <v>0</v>
      </c>
      <c r="GV47" s="1105" t="e">
        <f t="shared" si="150"/>
        <v>#DIV/0!</v>
      </c>
      <c r="GW47" s="1105" t="e">
        <f t="shared" si="151"/>
        <v>#DIV/0!</v>
      </c>
      <c r="GX47" s="1105" t="e">
        <f t="shared" si="152"/>
        <v>#DIV/0!</v>
      </c>
      <c r="GY47" s="1105">
        <f t="shared" si="153"/>
        <v>0</v>
      </c>
      <c r="GZ47" s="1106" t="e">
        <f t="shared" si="154"/>
        <v>#DIV/0!</v>
      </c>
      <c r="HA47" s="1105">
        <v>0.38300000000000001</v>
      </c>
      <c r="HB47" s="1105" t="e">
        <f t="shared" si="155"/>
        <v>#DIV/0!</v>
      </c>
      <c r="HC47" s="1105" t="e">
        <f t="shared" si="156"/>
        <v>#DIV/0!</v>
      </c>
      <c r="HD47" s="552"/>
      <c r="HE47" s="1141"/>
      <c r="HF47" s="543">
        <v>40</v>
      </c>
      <c r="HG47" s="544">
        <f t="shared" si="28"/>
        <v>0</v>
      </c>
      <c r="HH47" s="544">
        <f t="shared" si="29"/>
        <v>0</v>
      </c>
      <c r="HI47" s="1104">
        <v>0</v>
      </c>
      <c r="HJ47" s="1105" t="e">
        <f t="shared" si="157"/>
        <v>#DIV/0!</v>
      </c>
      <c r="HK47" s="1105" t="e">
        <f t="shared" si="158"/>
        <v>#DIV/0!</v>
      </c>
      <c r="HL47" s="1105" t="e">
        <f t="shared" si="159"/>
        <v>#DIV/0!</v>
      </c>
      <c r="HM47" s="1105">
        <f t="shared" si="160"/>
        <v>0</v>
      </c>
      <c r="HN47" s="1106" t="e">
        <f t="shared" si="161"/>
        <v>#DIV/0!</v>
      </c>
      <c r="HO47" s="1105">
        <v>0.38300000000000001</v>
      </c>
      <c r="HP47" s="1105" t="e">
        <f t="shared" si="162"/>
        <v>#DIV/0!</v>
      </c>
      <c r="HQ47" s="1105" t="e">
        <f t="shared" si="163"/>
        <v>#DIV/0!</v>
      </c>
      <c r="HR47" s="552"/>
      <c r="HS47" s="1141"/>
      <c r="HT47" s="543">
        <v>40</v>
      </c>
      <c r="HU47" s="544">
        <f t="shared" si="30"/>
        <v>0</v>
      </c>
      <c r="HV47" s="544">
        <f t="shared" si="31"/>
        <v>0</v>
      </c>
      <c r="HW47" s="1104">
        <v>0</v>
      </c>
      <c r="HX47" s="1105" t="e">
        <f t="shared" si="164"/>
        <v>#DIV/0!</v>
      </c>
      <c r="HY47" s="1105" t="e">
        <f t="shared" si="165"/>
        <v>#DIV/0!</v>
      </c>
      <c r="HZ47" s="1105" t="e">
        <f t="shared" si="166"/>
        <v>#DIV/0!</v>
      </c>
      <c r="IA47" s="1105">
        <f t="shared" si="167"/>
        <v>0</v>
      </c>
      <c r="IB47" s="1106" t="e">
        <f t="shared" si="168"/>
        <v>#DIV/0!</v>
      </c>
      <c r="IC47" s="1105">
        <v>0.38300000000000001</v>
      </c>
      <c r="ID47" s="1105" t="e">
        <f t="shared" si="169"/>
        <v>#DIV/0!</v>
      </c>
      <c r="IE47" s="1105" t="e">
        <f t="shared" si="170"/>
        <v>#DIV/0!</v>
      </c>
      <c r="IF47" s="647"/>
      <c r="IG47" s="1141"/>
      <c r="IH47" s="543">
        <v>40</v>
      </c>
      <c r="II47" s="544">
        <f t="shared" si="32"/>
        <v>0</v>
      </c>
      <c r="IJ47" s="544">
        <f t="shared" si="33"/>
        <v>0</v>
      </c>
      <c r="IK47" s="643">
        <v>0</v>
      </c>
      <c r="IL47" s="1075" t="e">
        <f t="shared" si="171"/>
        <v>#DIV/0!</v>
      </c>
      <c r="IM47" s="1075" t="e">
        <f t="shared" si="172"/>
        <v>#DIV/0!</v>
      </c>
      <c r="IN47" s="1075" t="e">
        <f t="shared" si="173"/>
        <v>#DIV/0!</v>
      </c>
      <c r="IO47" s="1075">
        <f t="shared" si="174"/>
        <v>0</v>
      </c>
      <c r="IP47" s="645" t="e">
        <f t="shared" si="175"/>
        <v>#DIV/0!</v>
      </c>
      <c r="IQ47" s="1075">
        <v>0.38300000000000001</v>
      </c>
      <c r="IR47" s="1075" t="e">
        <f t="shared" si="176"/>
        <v>#DIV/0!</v>
      </c>
      <c r="IS47" s="1075" t="e">
        <f t="shared" si="177"/>
        <v>#DIV/0!</v>
      </c>
    </row>
    <row r="48" spans="1:253" s="497" customFormat="1">
      <c r="A48" s="494"/>
      <c r="B48" s="528"/>
      <c r="C48" s="1141"/>
      <c r="D48" s="543">
        <v>41</v>
      </c>
      <c r="E48" s="544">
        <f t="shared" si="0"/>
        <v>0</v>
      </c>
      <c r="F48" s="544">
        <f t="shared" si="1"/>
        <v>0</v>
      </c>
      <c r="G48" s="1104">
        <v>1</v>
      </c>
      <c r="H48" s="1105">
        <f t="shared" si="52"/>
        <v>6.6301737768479345</v>
      </c>
      <c r="I48" s="1105">
        <f t="shared" si="53"/>
        <v>6.6531178081290445</v>
      </c>
      <c r="J48" s="1105">
        <f t="shared" si="54"/>
        <v>6.6072297455668245</v>
      </c>
      <c r="K48" s="1105">
        <f t="shared" si="55"/>
        <v>2</v>
      </c>
      <c r="L48" s="1106">
        <f t="shared" si="56"/>
        <v>9.5238095238095233E-2</v>
      </c>
      <c r="M48" s="1105">
        <v>0.2417</v>
      </c>
      <c r="N48" s="1105">
        <f t="shared" si="57"/>
        <v>0.14646190476190477</v>
      </c>
      <c r="O48" s="1105">
        <f t="shared" si="58"/>
        <v>14.646190476190476</v>
      </c>
      <c r="P48" s="494"/>
      <c r="Q48" s="1141"/>
      <c r="R48" s="543">
        <v>41</v>
      </c>
      <c r="S48" s="544">
        <f t="shared" si="34"/>
        <v>0</v>
      </c>
      <c r="T48" s="544">
        <f t="shared" si="35"/>
        <v>0</v>
      </c>
      <c r="U48" s="1104">
        <v>1</v>
      </c>
      <c r="V48" s="1105">
        <f t="shared" si="59"/>
        <v>10.249083949479486</v>
      </c>
      <c r="W48" s="1105">
        <f t="shared" si="60"/>
        <v>10.280768781362084</v>
      </c>
      <c r="X48" s="1105">
        <f t="shared" si="61"/>
        <v>10.217399117596887</v>
      </c>
      <c r="Y48" s="1105">
        <f t="shared" si="62"/>
        <v>10</v>
      </c>
      <c r="Z48" s="1106">
        <f t="shared" si="63"/>
        <v>0.47619047619047616</v>
      </c>
      <c r="AA48" s="1105">
        <v>0.2417</v>
      </c>
      <c r="AB48" s="1105">
        <f t="shared" si="64"/>
        <v>0.23449047619047617</v>
      </c>
      <c r="AC48" s="1105">
        <f t="shared" si="65"/>
        <v>23.449047619047615</v>
      </c>
      <c r="AD48" s="1072"/>
      <c r="AE48" s="1141"/>
      <c r="AF48" s="543">
        <v>41</v>
      </c>
      <c r="AG48" s="544">
        <f t="shared" si="2"/>
        <v>0</v>
      </c>
      <c r="AH48" s="544">
        <f t="shared" si="3"/>
        <v>0</v>
      </c>
      <c r="AI48" s="1104">
        <v>1</v>
      </c>
      <c r="AJ48" s="1105">
        <f t="shared" si="66"/>
        <v>67.078843372922861</v>
      </c>
      <c r="AK48" s="1105">
        <f t="shared" si="67"/>
        <v>67.161836487955725</v>
      </c>
      <c r="AL48" s="1105">
        <f t="shared" si="68"/>
        <v>66.995850257889998</v>
      </c>
      <c r="AM48" s="1105">
        <f t="shared" si="69"/>
        <v>4</v>
      </c>
      <c r="AN48" s="1106">
        <f t="shared" si="70"/>
        <v>0.19047619047619047</v>
      </c>
      <c r="AO48" s="1105">
        <v>0.2417</v>
      </c>
      <c r="AP48" s="1105">
        <f t="shared" si="71"/>
        <v>5.1223809523809533E-2</v>
      </c>
      <c r="AQ48" s="1105">
        <f t="shared" si="72"/>
        <v>5.1223809523809534</v>
      </c>
      <c r="AR48" s="1072"/>
      <c r="AS48" s="1130"/>
      <c r="AT48" s="543">
        <v>41</v>
      </c>
      <c r="AU48" s="544">
        <f t="shared" si="4"/>
        <v>0</v>
      </c>
      <c r="AV48" s="544">
        <f t="shared" si="5"/>
        <v>0</v>
      </c>
      <c r="AW48" s="1104">
        <v>1</v>
      </c>
      <c r="AX48" s="1105">
        <f t="shared" si="73"/>
        <v>7.9470083672774008</v>
      </c>
      <c r="AY48" s="1105">
        <f t="shared" si="74"/>
        <v>7.9890839794875292</v>
      </c>
      <c r="AZ48" s="1105">
        <f t="shared" si="75"/>
        <v>7.9049327550672723</v>
      </c>
      <c r="BA48" s="1105">
        <f t="shared" si="76"/>
        <v>6</v>
      </c>
      <c r="BB48" s="1106">
        <f t="shared" si="77"/>
        <v>0.2857142857142857</v>
      </c>
      <c r="BC48" s="1105">
        <v>0.2417</v>
      </c>
      <c r="BD48" s="1105">
        <f t="shared" si="78"/>
        <v>4.40142857142857E-2</v>
      </c>
      <c r="BE48" s="1105">
        <f t="shared" si="79"/>
        <v>4.4014285714285704</v>
      </c>
      <c r="BF48" s="1072"/>
      <c r="BG48" s="1130"/>
      <c r="BH48" s="543">
        <v>41</v>
      </c>
      <c r="BI48" s="544">
        <f t="shared" si="6"/>
        <v>0</v>
      </c>
      <c r="BJ48" s="544">
        <f t="shared" si="7"/>
        <v>0</v>
      </c>
      <c r="BK48" s="1104">
        <v>1</v>
      </c>
      <c r="BL48" s="1105" t="e">
        <f t="shared" si="80"/>
        <v>#DIV/0!</v>
      </c>
      <c r="BM48" s="1105" t="e">
        <f t="shared" si="81"/>
        <v>#DIV/0!</v>
      </c>
      <c r="BN48" s="1105" t="e">
        <f t="shared" si="82"/>
        <v>#DIV/0!</v>
      </c>
      <c r="BO48" s="1105">
        <f t="shared" si="83"/>
        <v>0</v>
      </c>
      <c r="BP48" s="1106" t="e">
        <f t="shared" si="84"/>
        <v>#DIV/0!</v>
      </c>
      <c r="BQ48" s="1105">
        <v>0.2417</v>
      </c>
      <c r="BR48" s="1105" t="e">
        <f t="shared" si="85"/>
        <v>#DIV/0!</v>
      </c>
      <c r="BS48" s="1105" t="e">
        <f t="shared" si="86"/>
        <v>#DIV/0!</v>
      </c>
      <c r="BT48" s="1072"/>
      <c r="BU48" s="1130"/>
      <c r="BV48" s="543">
        <v>41</v>
      </c>
      <c r="BW48" s="544">
        <f t="shared" si="8"/>
        <v>0</v>
      </c>
      <c r="BX48" s="544">
        <f t="shared" si="9"/>
        <v>0</v>
      </c>
      <c r="BY48" s="1104">
        <v>1</v>
      </c>
      <c r="BZ48" s="1105" t="e">
        <f t="shared" si="87"/>
        <v>#DIV/0!</v>
      </c>
      <c r="CA48" s="1105" t="e">
        <f t="shared" si="88"/>
        <v>#DIV/0!</v>
      </c>
      <c r="CB48" s="1105" t="e">
        <f t="shared" si="89"/>
        <v>#DIV/0!</v>
      </c>
      <c r="CC48" s="1105">
        <f t="shared" si="90"/>
        <v>0</v>
      </c>
      <c r="CD48" s="1106" t="e">
        <f t="shared" si="91"/>
        <v>#DIV/0!</v>
      </c>
      <c r="CE48" s="1105">
        <v>0.2417</v>
      </c>
      <c r="CF48" s="1105" t="e">
        <f t="shared" si="92"/>
        <v>#DIV/0!</v>
      </c>
      <c r="CG48" s="1105" t="e">
        <f t="shared" si="93"/>
        <v>#DIV/0!</v>
      </c>
      <c r="CH48" s="1072"/>
      <c r="CI48" s="1130"/>
      <c r="CJ48" s="543">
        <v>41</v>
      </c>
      <c r="CK48" s="544">
        <f t="shared" si="10"/>
        <v>0</v>
      </c>
      <c r="CL48" s="544">
        <f t="shared" si="11"/>
        <v>0</v>
      </c>
      <c r="CM48" s="1104">
        <v>1</v>
      </c>
      <c r="CN48" s="1105" t="e">
        <f t="shared" si="94"/>
        <v>#DIV/0!</v>
      </c>
      <c r="CO48" s="1105" t="e">
        <f t="shared" si="95"/>
        <v>#DIV/0!</v>
      </c>
      <c r="CP48" s="1105" t="e">
        <f t="shared" si="96"/>
        <v>#DIV/0!</v>
      </c>
      <c r="CQ48" s="1105">
        <f t="shared" si="97"/>
        <v>0</v>
      </c>
      <c r="CR48" s="1106" t="e">
        <f t="shared" si="98"/>
        <v>#DIV/0!</v>
      </c>
      <c r="CS48" s="1105">
        <v>0.2417</v>
      </c>
      <c r="CT48" s="1105" t="e">
        <f t="shared" si="99"/>
        <v>#DIV/0!</v>
      </c>
      <c r="CU48" s="1105" t="e">
        <f t="shared" si="100"/>
        <v>#DIV/0!</v>
      </c>
      <c r="CV48" s="494"/>
      <c r="CW48" s="1141"/>
      <c r="CX48" s="543">
        <v>41</v>
      </c>
      <c r="CY48" s="544">
        <f t="shared" si="12"/>
        <v>0</v>
      </c>
      <c r="CZ48" s="544">
        <f t="shared" si="13"/>
        <v>0</v>
      </c>
      <c r="DA48" s="1104">
        <v>1</v>
      </c>
      <c r="DB48" s="1105" t="e">
        <f t="shared" si="101"/>
        <v>#DIV/0!</v>
      </c>
      <c r="DC48" s="1105" t="e">
        <f t="shared" si="102"/>
        <v>#DIV/0!</v>
      </c>
      <c r="DD48" s="1105" t="e">
        <f t="shared" si="103"/>
        <v>#DIV/0!</v>
      </c>
      <c r="DE48" s="1105">
        <f t="shared" si="104"/>
        <v>0</v>
      </c>
      <c r="DF48" s="1106" t="e">
        <f t="shared" si="105"/>
        <v>#DIV/0!</v>
      </c>
      <c r="DG48" s="1105">
        <v>0.2417</v>
      </c>
      <c r="DH48" s="1105" t="e">
        <f t="shared" si="106"/>
        <v>#DIV/0!</v>
      </c>
      <c r="DI48" s="1105" t="e">
        <f t="shared" si="107"/>
        <v>#DIV/0!</v>
      </c>
      <c r="DJ48" s="1072"/>
      <c r="DK48" s="1141"/>
      <c r="DL48" s="543">
        <v>41</v>
      </c>
      <c r="DM48" s="544">
        <f t="shared" si="14"/>
        <v>0</v>
      </c>
      <c r="DN48" s="544">
        <f t="shared" si="15"/>
        <v>0</v>
      </c>
      <c r="DO48" s="1104">
        <v>1</v>
      </c>
      <c r="DP48" s="1105" t="e">
        <f t="shared" si="108"/>
        <v>#DIV/0!</v>
      </c>
      <c r="DQ48" s="1105" t="e">
        <f t="shared" si="109"/>
        <v>#DIV/0!</v>
      </c>
      <c r="DR48" s="1105" t="e">
        <f t="shared" si="110"/>
        <v>#DIV/0!</v>
      </c>
      <c r="DS48" s="1105">
        <f t="shared" si="111"/>
        <v>0</v>
      </c>
      <c r="DT48" s="1106" t="e">
        <f t="shared" si="112"/>
        <v>#DIV/0!</v>
      </c>
      <c r="DU48" s="1105">
        <v>0.2417</v>
      </c>
      <c r="DV48" s="1105" t="e">
        <f t="shared" si="113"/>
        <v>#DIV/0!</v>
      </c>
      <c r="DW48" s="1105" t="e">
        <f t="shared" si="114"/>
        <v>#DIV/0!</v>
      </c>
      <c r="DX48" s="494"/>
      <c r="DY48" s="1141"/>
      <c r="DZ48" s="543">
        <v>41</v>
      </c>
      <c r="EA48" s="544">
        <f t="shared" si="16"/>
        <v>0</v>
      </c>
      <c r="EB48" s="544">
        <f t="shared" si="17"/>
        <v>0</v>
      </c>
      <c r="EC48" s="1104">
        <v>1</v>
      </c>
      <c r="ED48" s="1105" t="e">
        <f t="shared" si="115"/>
        <v>#DIV/0!</v>
      </c>
      <c r="EE48" s="1105" t="e">
        <f t="shared" si="116"/>
        <v>#DIV/0!</v>
      </c>
      <c r="EF48" s="1105" t="e">
        <f t="shared" si="117"/>
        <v>#DIV/0!</v>
      </c>
      <c r="EG48" s="1105">
        <f t="shared" si="118"/>
        <v>0</v>
      </c>
      <c r="EH48" s="1106" t="e">
        <f t="shared" si="119"/>
        <v>#DIV/0!</v>
      </c>
      <c r="EI48" s="1105">
        <v>0.2417</v>
      </c>
      <c r="EJ48" s="1105" t="e">
        <f t="shared" si="120"/>
        <v>#DIV/0!</v>
      </c>
      <c r="EK48" s="1105" t="e">
        <f t="shared" si="121"/>
        <v>#DIV/0!</v>
      </c>
      <c r="EL48" s="1072"/>
      <c r="EM48" s="1141"/>
      <c r="EN48" s="543">
        <v>41</v>
      </c>
      <c r="EO48" s="544">
        <f t="shared" si="18"/>
        <v>0</v>
      </c>
      <c r="EP48" s="544">
        <f t="shared" si="19"/>
        <v>0</v>
      </c>
      <c r="EQ48" s="1104">
        <v>1</v>
      </c>
      <c r="ER48" s="1105" t="e">
        <f t="shared" si="122"/>
        <v>#DIV/0!</v>
      </c>
      <c r="ES48" s="1105" t="e">
        <f t="shared" si="123"/>
        <v>#DIV/0!</v>
      </c>
      <c r="ET48" s="1105" t="e">
        <f t="shared" si="124"/>
        <v>#DIV/0!</v>
      </c>
      <c r="EU48" s="1105">
        <f t="shared" si="125"/>
        <v>0</v>
      </c>
      <c r="EV48" s="1106" t="e">
        <f t="shared" si="126"/>
        <v>#DIV/0!</v>
      </c>
      <c r="EW48" s="1105">
        <v>0.2417</v>
      </c>
      <c r="EX48" s="1105" t="e">
        <f t="shared" si="127"/>
        <v>#DIV/0!</v>
      </c>
      <c r="EY48" s="1105" t="e">
        <f t="shared" si="128"/>
        <v>#DIV/0!</v>
      </c>
      <c r="EZ48" s="1129"/>
      <c r="FA48" s="1141"/>
      <c r="FB48" s="543">
        <v>41</v>
      </c>
      <c r="FC48" s="544">
        <f t="shared" si="20"/>
        <v>0</v>
      </c>
      <c r="FD48" s="544">
        <f t="shared" si="21"/>
        <v>0</v>
      </c>
      <c r="FE48" s="1104">
        <v>1</v>
      </c>
      <c r="FF48" s="1105" t="e">
        <f t="shared" si="129"/>
        <v>#DIV/0!</v>
      </c>
      <c r="FG48" s="1105" t="e">
        <f t="shared" si="130"/>
        <v>#DIV/0!</v>
      </c>
      <c r="FH48" s="1105" t="e">
        <f t="shared" si="131"/>
        <v>#DIV/0!</v>
      </c>
      <c r="FI48" s="1105">
        <f t="shared" si="132"/>
        <v>0</v>
      </c>
      <c r="FJ48" s="1106" t="e">
        <f t="shared" si="133"/>
        <v>#DIV/0!</v>
      </c>
      <c r="FK48" s="1105">
        <v>0.2417</v>
      </c>
      <c r="FL48" s="1105" t="e">
        <f t="shared" si="134"/>
        <v>#DIV/0!</v>
      </c>
      <c r="FM48" s="1105" t="e">
        <f t="shared" si="135"/>
        <v>#DIV/0!</v>
      </c>
      <c r="FO48" s="1141"/>
      <c r="FP48" s="543">
        <v>41</v>
      </c>
      <c r="FQ48" s="544">
        <f t="shared" si="22"/>
        <v>0</v>
      </c>
      <c r="FR48" s="544">
        <f t="shared" si="23"/>
        <v>0</v>
      </c>
      <c r="FS48" s="1104">
        <v>1</v>
      </c>
      <c r="FT48" s="1105" t="e">
        <f t="shared" si="136"/>
        <v>#DIV/0!</v>
      </c>
      <c r="FU48" s="1105" t="e">
        <f t="shared" si="137"/>
        <v>#DIV/0!</v>
      </c>
      <c r="FV48" s="1105" t="e">
        <f t="shared" si="138"/>
        <v>#DIV/0!</v>
      </c>
      <c r="FW48" s="1105">
        <f t="shared" si="139"/>
        <v>0</v>
      </c>
      <c r="FX48" s="1106" t="e">
        <f t="shared" si="140"/>
        <v>#DIV/0!</v>
      </c>
      <c r="FY48" s="1105">
        <v>0.2417</v>
      </c>
      <c r="FZ48" s="1105" t="e">
        <f t="shared" si="141"/>
        <v>#DIV/0!</v>
      </c>
      <c r="GA48" s="1105" t="e">
        <f t="shared" si="142"/>
        <v>#DIV/0!</v>
      </c>
      <c r="GB48" s="622"/>
      <c r="GC48" s="1141"/>
      <c r="GD48" s="543">
        <v>41</v>
      </c>
      <c r="GE48" s="544">
        <f t="shared" si="24"/>
        <v>0</v>
      </c>
      <c r="GF48" s="544">
        <f t="shared" si="25"/>
        <v>0</v>
      </c>
      <c r="GG48" s="1104">
        <v>1</v>
      </c>
      <c r="GH48" s="1105" t="e">
        <f t="shared" si="143"/>
        <v>#DIV/0!</v>
      </c>
      <c r="GI48" s="1105" t="e">
        <f t="shared" si="144"/>
        <v>#DIV/0!</v>
      </c>
      <c r="GJ48" s="1105" t="e">
        <f t="shared" si="145"/>
        <v>#DIV/0!</v>
      </c>
      <c r="GK48" s="1105">
        <f t="shared" si="146"/>
        <v>0</v>
      </c>
      <c r="GL48" s="1106" t="e">
        <f t="shared" si="147"/>
        <v>#DIV/0!</v>
      </c>
      <c r="GM48" s="1105">
        <v>0.2417</v>
      </c>
      <c r="GN48" s="1105" t="e">
        <f t="shared" si="148"/>
        <v>#DIV/0!</v>
      </c>
      <c r="GO48" s="1105" t="e">
        <f t="shared" si="149"/>
        <v>#DIV/0!</v>
      </c>
      <c r="GP48" s="551"/>
      <c r="GQ48" s="1141"/>
      <c r="GR48" s="543">
        <v>41</v>
      </c>
      <c r="GS48" s="544">
        <f t="shared" si="26"/>
        <v>0</v>
      </c>
      <c r="GT48" s="544">
        <f t="shared" si="27"/>
        <v>0</v>
      </c>
      <c r="GU48" s="1104">
        <v>1</v>
      </c>
      <c r="GV48" s="1105" t="e">
        <f t="shared" si="150"/>
        <v>#DIV/0!</v>
      </c>
      <c r="GW48" s="1105" t="e">
        <f t="shared" si="151"/>
        <v>#DIV/0!</v>
      </c>
      <c r="GX48" s="1105" t="e">
        <f t="shared" si="152"/>
        <v>#DIV/0!</v>
      </c>
      <c r="GY48" s="1105">
        <f t="shared" si="153"/>
        <v>0</v>
      </c>
      <c r="GZ48" s="1106" t="e">
        <f t="shared" si="154"/>
        <v>#DIV/0!</v>
      </c>
      <c r="HA48" s="1105">
        <v>0.2417</v>
      </c>
      <c r="HB48" s="1105" t="e">
        <f t="shared" si="155"/>
        <v>#DIV/0!</v>
      </c>
      <c r="HC48" s="1105" t="e">
        <f t="shared" si="156"/>
        <v>#DIV/0!</v>
      </c>
      <c r="HD48" s="552"/>
      <c r="HE48" s="1141"/>
      <c r="HF48" s="543">
        <v>41</v>
      </c>
      <c r="HG48" s="544">
        <f t="shared" si="28"/>
        <v>0</v>
      </c>
      <c r="HH48" s="544">
        <f t="shared" si="29"/>
        <v>0</v>
      </c>
      <c r="HI48" s="1104">
        <v>1</v>
      </c>
      <c r="HJ48" s="1105" t="e">
        <f t="shared" si="157"/>
        <v>#DIV/0!</v>
      </c>
      <c r="HK48" s="1105" t="e">
        <f t="shared" si="158"/>
        <v>#DIV/0!</v>
      </c>
      <c r="HL48" s="1105" t="e">
        <f t="shared" si="159"/>
        <v>#DIV/0!</v>
      </c>
      <c r="HM48" s="1105">
        <f t="shared" si="160"/>
        <v>0</v>
      </c>
      <c r="HN48" s="1106" t="e">
        <f t="shared" si="161"/>
        <v>#DIV/0!</v>
      </c>
      <c r="HO48" s="1105">
        <v>0.2417</v>
      </c>
      <c r="HP48" s="1105" t="e">
        <f t="shared" si="162"/>
        <v>#DIV/0!</v>
      </c>
      <c r="HQ48" s="1105" t="e">
        <f t="shared" si="163"/>
        <v>#DIV/0!</v>
      </c>
      <c r="HR48" s="552"/>
      <c r="HS48" s="1141"/>
      <c r="HT48" s="543">
        <v>41</v>
      </c>
      <c r="HU48" s="544">
        <f t="shared" si="30"/>
        <v>0</v>
      </c>
      <c r="HV48" s="544">
        <f t="shared" si="31"/>
        <v>0</v>
      </c>
      <c r="HW48" s="1104">
        <v>1</v>
      </c>
      <c r="HX48" s="1105" t="e">
        <f t="shared" si="164"/>
        <v>#DIV/0!</v>
      </c>
      <c r="HY48" s="1105" t="e">
        <f t="shared" si="165"/>
        <v>#DIV/0!</v>
      </c>
      <c r="HZ48" s="1105" t="e">
        <f t="shared" si="166"/>
        <v>#DIV/0!</v>
      </c>
      <c r="IA48" s="1105">
        <f t="shared" si="167"/>
        <v>0</v>
      </c>
      <c r="IB48" s="1106" t="e">
        <f t="shared" si="168"/>
        <v>#DIV/0!</v>
      </c>
      <c r="IC48" s="1105">
        <v>0.2417</v>
      </c>
      <c r="ID48" s="1105" t="e">
        <f t="shared" si="169"/>
        <v>#DIV/0!</v>
      </c>
      <c r="IE48" s="1105" t="e">
        <f t="shared" si="170"/>
        <v>#DIV/0!</v>
      </c>
      <c r="IF48" s="647"/>
      <c r="IG48" s="1141"/>
      <c r="IH48" s="543">
        <v>41</v>
      </c>
      <c r="II48" s="544">
        <f t="shared" si="32"/>
        <v>0</v>
      </c>
      <c r="IJ48" s="544">
        <f t="shared" si="33"/>
        <v>0</v>
      </c>
      <c r="IK48" s="643">
        <v>1</v>
      </c>
      <c r="IL48" s="1075" t="e">
        <f t="shared" si="171"/>
        <v>#DIV/0!</v>
      </c>
      <c r="IM48" s="1075" t="e">
        <f t="shared" si="172"/>
        <v>#DIV/0!</v>
      </c>
      <c r="IN48" s="1075" t="e">
        <f t="shared" si="173"/>
        <v>#DIV/0!</v>
      </c>
      <c r="IO48" s="1075">
        <f t="shared" si="174"/>
        <v>0</v>
      </c>
      <c r="IP48" s="645" t="e">
        <f t="shared" si="175"/>
        <v>#DIV/0!</v>
      </c>
      <c r="IQ48" s="1075">
        <v>0.2417</v>
      </c>
      <c r="IR48" s="1075" t="e">
        <f t="shared" si="176"/>
        <v>#DIV/0!</v>
      </c>
      <c r="IS48" s="1075" t="e">
        <f t="shared" si="177"/>
        <v>#DIV/0!</v>
      </c>
    </row>
    <row r="49" spans="1:256" s="497" customFormat="1">
      <c r="A49" s="494"/>
      <c r="B49" s="528"/>
      <c r="C49" s="1141"/>
      <c r="D49" s="543">
        <v>42</v>
      </c>
      <c r="E49" s="544">
        <f t="shared" si="0"/>
        <v>0</v>
      </c>
      <c r="F49" s="544">
        <f t="shared" si="1"/>
        <v>0</v>
      </c>
      <c r="G49" s="1104">
        <v>2</v>
      </c>
      <c r="H49" s="1105">
        <f t="shared" si="52"/>
        <v>6.6760618394101554</v>
      </c>
      <c r="I49" s="1105">
        <f t="shared" si="53"/>
        <v>6.6990058706912654</v>
      </c>
      <c r="J49" s="1105">
        <f t="shared" si="54"/>
        <v>6.6531178081290454</v>
      </c>
      <c r="K49" s="1105">
        <f t="shared" si="55"/>
        <v>3</v>
      </c>
      <c r="L49" s="1106">
        <f t="shared" si="56"/>
        <v>0.14285714285714285</v>
      </c>
      <c r="M49" s="1105">
        <v>6.0600000000000001E-2</v>
      </c>
      <c r="N49" s="1105">
        <f t="shared" si="57"/>
        <v>8.2257142857142848E-2</v>
      </c>
      <c r="O49" s="1105">
        <f t="shared" si="58"/>
        <v>8.2257142857142842</v>
      </c>
      <c r="P49" s="494"/>
      <c r="Q49" s="1141"/>
      <c r="R49" s="543">
        <v>42</v>
      </c>
      <c r="S49" s="544">
        <f t="shared" si="34"/>
        <v>0</v>
      </c>
      <c r="T49" s="544">
        <f t="shared" si="35"/>
        <v>0</v>
      </c>
      <c r="U49" s="1104">
        <v>2</v>
      </c>
      <c r="V49" s="1105">
        <f t="shared" si="59"/>
        <v>10.312453613244683</v>
      </c>
      <c r="W49" s="1105">
        <f t="shared" si="60"/>
        <v>10.344138445127282</v>
      </c>
      <c r="X49" s="1105">
        <f t="shared" si="61"/>
        <v>10.280768781362084</v>
      </c>
      <c r="Y49" s="1105">
        <f t="shared" si="62"/>
        <v>0</v>
      </c>
      <c r="Z49" s="1106">
        <f t="shared" si="63"/>
        <v>0</v>
      </c>
      <c r="AA49" s="1105">
        <v>6.0600000000000001E-2</v>
      </c>
      <c r="AB49" s="1105">
        <f t="shared" si="64"/>
        <v>6.0600000000000001E-2</v>
      </c>
      <c r="AC49" s="1105">
        <f t="shared" si="65"/>
        <v>6.0600000000000005</v>
      </c>
      <c r="AD49" s="1072"/>
      <c r="AE49" s="1141"/>
      <c r="AF49" s="543">
        <v>42</v>
      </c>
      <c r="AG49" s="544">
        <f t="shared" si="2"/>
        <v>0</v>
      </c>
      <c r="AH49" s="544">
        <f t="shared" si="3"/>
        <v>0</v>
      </c>
      <c r="AI49" s="1104">
        <v>2</v>
      </c>
      <c r="AJ49" s="1105">
        <f t="shared" si="66"/>
        <v>67.244829602988588</v>
      </c>
      <c r="AK49" s="1105">
        <f t="shared" si="67"/>
        <v>67.327822718021451</v>
      </c>
      <c r="AL49" s="1105">
        <f t="shared" si="68"/>
        <v>67.161836487955725</v>
      </c>
      <c r="AM49" s="1105">
        <f t="shared" si="69"/>
        <v>2</v>
      </c>
      <c r="AN49" s="1106">
        <f t="shared" si="70"/>
        <v>9.5238095238095233E-2</v>
      </c>
      <c r="AO49" s="1105">
        <v>6.0600000000000001E-2</v>
      </c>
      <c r="AP49" s="1105">
        <f t="shared" si="71"/>
        <v>3.4638095238095232E-2</v>
      </c>
      <c r="AQ49" s="1105">
        <f t="shared" si="72"/>
        <v>3.4638095238095232</v>
      </c>
      <c r="AR49" s="1072"/>
      <c r="AS49" s="1130"/>
      <c r="AT49" s="543">
        <v>42</v>
      </c>
      <c r="AU49" s="544">
        <f t="shared" si="4"/>
        <v>0</v>
      </c>
      <c r="AV49" s="544">
        <f t="shared" si="5"/>
        <v>0</v>
      </c>
      <c r="AW49" s="1104">
        <v>2</v>
      </c>
      <c r="AX49" s="1105">
        <f t="shared" si="73"/>
        <v>8.0311595916976586</v>
      </c>
      <c r="AY49" s="1105">
        <f t="shared" si="74"/>
        <v>8.073235203907787</v>
      </c>
      <c r="AZ49" s="1105">
        <f t="shared" si="75"/>
        <v>7.9890839794875301</v>
      </c>
      <c r="BA49" s="1105">
        <f t="shared" si="76"/>
        <v>1</v>
      </c>
      <c r="BB49" s="1106">
        <f t="shared" si="77"/>
        <v>4.7619047619047616E-2</v>
      </c>
      <c r="BC49" s="1105">
        <v>6.0600000000000001E-2</v>
      </c>
      <c r="BD49" s="1105">
        <f t="shared" si="78"/>
        <v>1.2980952380952385E-2</v>
      </c>
      <c r="BE49" s="1105">
        <f t="shared" si="79"/>
        <v>1.2980952380952384</v>
      </c>
      <c r="BF49" s="1072"/>
      <c r="BG49" s="1130"/>
      <c r="BH49" s="543">
        <v>42</v>
      </c>
      <c r="BI49" s="544">
        <f t="shared" si="6"/>
        <v>0</v>
      </c>
      <c r="BJ49" s="544">
        <f t="shared" si="7"/>
        <v>0</v>
      </c>
      <c r="BK49" s="1104">
        <v>2</v>
      </c>
      <c r="BL49" s="1105" t="e">
        <f t="shared" si="80"/>
        <v>#DIV/0!</v>
      </c>
      <c r="BM49" s="1105" t="e">
        <f t="shared" si="81"/>
        <v>#DIV/0!</v>
      </c>
      <c r="BN49" s="1105" t="e">
        <f t="shared" si="82"/>
        <v>#DIV/0!</v>
      </c>
      <c r="BO49" s="1105">
        <f t="shared" si="83"/>
        <v>0</v>
      </c>
      <c r="BP49" s="1106" t="e">
        <f t="shared" si="84"/>
        <v>#DIV/0!</v>
      </c>
      <c r="BQ49" s="1105">
        <v>6.0600000000000001E-2</v>
      </c>
      <c r="BR49" s="1105" t="e">
        <f t="shared" si="85"/>
        <v>#DIV/0!</v>
      </c>
      <c r="BS49" s="1105" t="e">
        <f t="shared" si="86"/>
        <v>#DIV/0!</v>
      </c>
      <c r="BT49" s="1072"/>
      <c r="BU49" s="1130"/>
      <c r="BV49" s="543">
        <v>42</v>
      </c>
      <c r="BW49" s="544">
        <f t="shared" si="8"/>
        <v>0</v>
      </c>
      <c r="BX49" s="544">
        <f t="shared" si="9"/>
        <v>0</v>
      </c>
      <c r="BY49" s="1104">
        <v>2</v>
      </c>
      <c r="BZ49" s="1105" t="e">
        <f t="shared" si="87"/>
        <v>#DIV/0!</v>
      </c>
      <c r="CA49" s="1105" t="e">
        <f t="shared" si="88"/>
        <v>#DIV/0!</v>
      </c>
      <c r="CB49" s="1105" t="e">
        <f t="shared" si="89"/>
        <v>#DIV/0!</v>
      </c>
      <c r="CC49" s="1105">
        <f t="shared" si="90"/>
        <v>0</v>
      </c>
      <c r="CD49" s="1106" t="e">
        <f t="shared" si="91"/>
        <v>#DIV/0!</v>
      </c>
      <c r="CE49" s="1105">
        <v>6.0600000000000001E-2</v>
      </c>
      <c r="CF49" s="1105" t="e">
        <f t="shared" si="92"/>
        <v>#DIV/0!</v>
      </c>
      <c r="CG49" s="1105" t="e">
        <f t="shared" si="93"/>
        <v>#DIV/0!</v>
      </c>
      <c r="CH49" s="1072"/>
      <c r="CI49" s="1130"/>
      <c r="CJ49" s="543">
        <v>42</v>
      </c>
      <c r="CK49" s="544">
        <f t="shared" si="10"/>
        <v>0</v>
      </c>
      <c r="CL49" s="544">
        <f t="shared" si="11"/>
        <v>0</v>
      </c>
      <c r="CM49" s="1104">
        <v>2</v>
      </c>
      <c r="CN49" s="1105" t="e">
        <f t="shared" si="94"/>
        <v>#DIV/0!</v>
      </c>
      <c r="CO49" s="1105" t="e">
        <f t="shared" si="95"/>
        <v>#DIV/0!</v>
      </c>
      <c r="CP49" s="1105" t="e">
        <f t="shared" si="96"/>
        <v>#DIV/0!</v>
      </c>
      <c r="CQ49" s="1105">
        <f t="shared" si="97"/>
        <v>0</v>
      </c>
      <c r="CR49" s="1106" t="e">
        <f t="shared" si="98"/>
        <v>#DIV/0!</v>
      </c>
      <c r="CS49" s="1105">
        <v>6.0600000000000001E-2</v>
      </c>
      <c r="CT49" s="1105" t="e">
        <f t="shared" si="99"/>
        <v>#DIV/0!</v>
      </c>
      <c r="CU49" s="1105" t="e">
        <f t="shared" si="100"/>
        <v>#DIV/0!</v>
      </c>
      <c r="CV49" s="494"/>
      <c r="CW49" s="1141"/>
      <c r="CX49" s="543">
        <v>42</v>
      </c>
      <c r="CY49" s="544">
        <f t="shared" si="12"/>
        <v>0</v>
      </c>
      <c r="CZ49" s="544">
        <f t="shared" si="13"/>
        <v>0</v>
      </c>
      <c r="DA49" s="1104">
        <v>2</v>
      </c>
      <c r="DB49" s="1105" t="e">
        <f t="shared" si="101"/>
        <v>#DIV/0!</v>
      </c>
      <c r="DC49" s="1105" t="e">
        <f t="shared" si="102"/>
        <v>#DIV/0!</v>
      </c>
      <c r="DD49" s="1105" t="e">
        <f t="shared" si="103"/>
        <v>#DIV/0!</v>
      </c>
      <c r="DE49" s="1105">
        <f t="shared" si="104"/>
        <v>0</v>
      </c>
      <c r="DF49" s="1106" t="e">
        <f t="shared" si="105"/>
        <v>#DIV/0!</v>
      </c>
      <c r="DG49" s="1105">
        <v>6.0600000000000001E-2</v>
      </c>
      <c r="DH49" s="1105" t="e">
        <f t="shared" si="106"/>
        <v>#DIV/0!</v>
      </c>
      <c r="DI49" s="1105" t="e">
        <f t="shared" si="107"/>
        <v>#DIV/0!</v>
      </c>
      <c r="DJ49" s="1072"/>
      <c r="DK49" s="1141"/>
      <c r="DL49" s="543">
        <v>42</v>
      </c>
      <c r="DM49" s="544">
        <f t="shared" si="14"/>
        <v>0</v>
      </c>
      <c r="DN49" s="544">
        <f t="shared" si="15"/>
        <v>0</v>
      </c>
      <c r="DO49" s="1104">
        <v>2</v>
      </c>
      <c r="DP49" s="1105" t="e">
        <f t="shared" si="108"/>
        <v>#DIV/0!</v>
      </c>
      <c r="DQ49" s="1105" t="e">
        <f t="shared" si="109"/>
        <v>#DIV/0!</v>
      </c>
      <c r="DR49" s="1105" t="e">
        <f t="shared" si="110"/>
        <v>#DIV/0!</v>
      </c>
      <c r="DS49" s="1105">
        <f t="shared" si="111"/>
        <v>0</v>
      </c>
      <c r="DT49" s="1106" t="e">
        <f t="shared" si="112"/>
        <v>#DIV/0!</v>
      </c>
      <c r="DU49" s="1105">
        <v>6.0600000000000001E-2</v>
      </c>
      <c r="DV49" s="1105" t="e">
        <f t="shared" si="113"/>
        <v>#DIV/0!</v>
      </c>
      <c r="DW49" s="1105" t="e">
        <f t="shared" si="114"/>
        <v>#DIV/0!</v>
      </c>
      <c r="DX49" s="494"/>
      <c r="DY49" s="1141"/>
      <c r="DZ49" s="543">
        <v>42</v>
      </c>
      <c r="EA49" s="544">
        <f t="shared" si="16"/>
        <v>0</v>
      </c>
      <c r="EB49" s="544">
        <f t="shared" si="17"/>
        <v>0</v>
      </c>
      <c r="EC49" s="1104">
        <v>2</v>
      </c>
      <c r="ED49" s="1105" t="e">
        <f t="shared" si="115"/>
        <v>#DIV/0!</v>
      </c>
      <c r="EE49" s="1105" t="e">
        <f t="shared" si="116"/>
        <v>#DIV/0!</v>
      </c>
      <c r="EF49" s="1105" t="e">
        <f t="shared" si="117"/>
        <v>#DIV/0!</v>
      </c>
      <c r="EG49" s="1105">
        <f t="shared" si="118"/>
        <v>0</v>
      </c>
      <c r="EH49" s="1106" t="e">
        <f t="shared" si="119"/>
        <v>#DIV/0!</v>
      </c>
      <c r="EI49" s="1105">
        <v>6.0600000000000001E-2</v>
      </c>
      <c r="EJ49" s="1105" t="e">
        <f t="shared" si="120"/>
        <v>#DIV/0!</v>
      </c>
      <c r="EK49" s="1105" t="e">
        <f t="shared" si="121"/>
        <v>#DIV/0!</v>
      </c>
      <c r="EL49" s="1072"/>
      <c r="EM49" s="1141"/>
      <c r="EN49" s="543">
        <v>42</v>
      </c>
      <c r="EO49" s="544">
        <f t="shared" si="18"/>
        <v>0</v>
      </c>
      <c r="EP49" s="544">
        <f t="shared" si="19"/>
        <v>0</v>
      </c>
      <c r="EQ49" s="1104">
        <v>2</v>
      </c>
      <c r="ER49" s="1105" t="e">
        <f t="shared" si="122"/>
        <v>#DIV/0!</v>
      </c>
      <c r="ES49" s="1105" t="e">
        <f t="shared" si="123"/>
        <v>#DIV/0!</v>
      </c>
      <c r="ET49" s="1105" t="e">
        <f t="shared" si="124"/>
        <v>#DIV/0!</v>
      </c>
      <c r="EU49" s="1105">
        <f t="shared" si="125"/>
        <v>0</v>
      </c>
      <c r="EV49" s="1106" t="e">
        <f t="shared" si="126"/>
        <v>#DIV/0!</v>
      </c>
      <c r="EW49" s="1105">
        <v>6.0600000000000001E-2</v>
      </c>
      <c r="EX49" s="1105" t="e">
        <f t="shared" si="127"/>
        <v>#DIV/0!</v>
      </c>
      <c r="EY49" s="1105" t="e">
        <f t="shared" si="128"/>
        <v>#DIV/0!</v>
      </c>
      <c r="EZ49" s="1129"/>
      <c r="FA49" s="1141"/>
      <c r="FB49" s="543">
        <v>42</v>
      </c>
      <c r="FC49" s="544">
        <f t="shared" si="20"/>
        <v>0</v>
      </c>
      <c r="FD49" s="544">
        <f t="shared" si="21"/>
        <v>0</v>
      </c>
      <c r="FE49" s="1104">
        <v>2</v>
      </c>
      <c r="FF49" s="1105" t="e">
        <f t="shared" si="129"/>
        <v>#DIV/0!</v>
      </c>
      <c r="FG49" s="1105" t="e">
        <f t="shared" si="130"/>
        <v>#DIV/0!</v>
      </c>
      <c r="FH49" s="1105" t="e">
        <f t="shared" si="131"/>
        <v>#DIV/0!</v>
      </c>
      <c r="FI49" s="1105">
        <f t="shared" si="132"/>
        <v>0</v>
      </c>
      <c r="FJ49" s="1106" t="e">
        <f t="shared" si="133"/>
        <v>#DIV/0!</v>
      </c>
      <c r="FK49" s="1105">
        <v>6.0600000000000001E-2</v>
      </c>
      <c r="FL49" s="1105" t="e">
        <f t="shared" si="134"/>
        <v>#DIV/0!</v>
      </c>
      <c r="FM49" s="1105" t="e">
        <f t="shared" si="135"/>
        <v>#DIV/0!</v>
      </c>
      <c r="FO49" s="1141"/>
      <c r="FP49" s="543">
        <v>42</v>
      </c>
      <c r="FQ49" s="544">
        <f t="shared" si="22"/>
        <v>0</v>
      </c>
      <c r="FR49" s="544">
        <f t="shared" si="23"/>
        <v>0</v>
      </c>
      <c r="FS49" s="1104">
        <v>2</v>
      </c>
      <c r="FT49" s="1105" t="e">
        <f t="shared" si="136"/>
        <v>#DIV/0!</v>
      </c>
      <c r="FU49" s="1105" t="e">
        <f t="shared" si="137"/>
        <v>#DIV/0!</v>
      </c>
      <c r="FV49" s="1105" t="e">
        <f t="shared" si="138"/>
        <v>#DIV/0!</v>
      </c>
      <c r="FW49" s="1105">
        <f t="shared" si="139"/>
        <v>0</v>
      </c>
      <c r="FX49" s="1106" t="e">
        <f t="shared" si="140"/>
        <v>#DIV/0!</v>
      </c>
      <c r="FY49" s="1105">
        <v>6.0600000000000001E-2</v>
      </c>
      <c r="FZ49" s="1105" t="e">
        <f t="shared" si="141"/>
        <v>#DIV/0!</v>
      </c>
      <c r="GA49" s="1105" t="e">
        <f t="shared" si="142"/>
        <v>#DIV/0!</v>
      </c>
      <c r="GB49" s="622"/>
      <c r="GC49" s="1141"/>
      <c r="GD49" s="543">
        <v>42</v>
      </c>
      <c r="GE49" s="544">
        <f t="shared" si="24"/>
        <v>0</v>
      </c>
      <c r="GF49" s="544">
        <f t="shared" si="25"/>
        <v>0</v>
      </c>
      <c r="GG49" s="1104">
        <v>2</v>
      </c>
      <c r="GH49" s="1105" t="e">
        <f t="shared" si="143"/>
        <v>#DIV/0!</v>
      </c>
      <c r="GI49" s="1105" t="e">
        <f t="shared" si="144"/>
        <v>#DIV/0!</v>
      </c>
      <c r="GJ49" s="1105" t="e">
        <f t="shared" si="145"/>
        <v>#DIV/0!</v>
      </c>
      <c r="GK49" s="1105">
        <f t="shared" si="146"/>
        <v>0</v>
      </c>
      <c r="GL49" s="1106" t="e">
        <f t="shared" si="147"/>
        <v>#DIV/0!</v>
      </c>
      <c r="GM49" s="1105">
        <v>6.0600000000000001E-2</v>
      </c>
      <c r="GN49" s="1105" t="e">
        <f t="shared" si="148"/>
        <v>#DIV/0!</v>
      </c>
      <c r="GO49" s="1105" t="e">
        <f t="shared" si="149"/>
        <v>#DIV/0!</v>
      </c>
      <c r="GP49" s="551"/>
      <c r="GQ49" s="1141"/>
      <c r="GR49" s="543">
        <v>42</v>
      </c>
      <c r="GS49" s="544">
        <f t="shared" si="26"/>
        <v>0</v>
      </c>
      <c r="GT49" s="544">
        <f t="shared" si="27"/>
        <v>0</v>
      </c>
      <c r="GU49" s="1104">
        <v>2</v>
      </c>
      <c r="GV49" s="1105" t="e">
        <f t="shared" si="150"/>
        <v>#DIV/0!</v>
      </c>
      <c r="GW49" s="1105" t="e">
        <f t="shared" si="151"/>
        <v>#DIV/0!</v>
      </c>
      <c r="GX49" s="1105" t="e">
        <f t="shared" si="152"/>
        <v>#DIV/0!</v>
      </c>
      <c r="GY49" s="1105">
        <f t="shared" si="153"/>
        <v>0</v>
      </c>
      <c r="GZ49" s="1106" t="e">
        <f t="shared" si="154"/>
        <v>#DIV/0!</v>
      </c>
      <c r="HA49" s="1105">
        <v>6.0600000000000001E-2</v>
      </c>
      <c r="HB49" s="1105" t="e">
        <f t="shared" si="155"/>
        <v>#DIV/0!</v>
      </c>
      <c r="HC49" s="1105" t="e">
        <f t="shared" si="156"/>
        <v>#DIV/0!</v>
      </c>
      <c r="HD49" s="552"/>
      <c r="HE49" s="1141"/>
      <c r="HF49" s="543">
        <v>42</v>
      </c>
      <c r="HG49" s="544">
        <f t="shared" si="28"/>
        <v>0</v>
      </c>
      <c r="HH49" s="544">
        <f t="shared" si="29"/>
        <v>0</v>
      </c>
      <c r="HI49" s="1104">
        <v>2</v>
      </c>
      <c r="HJ49" s="1105" t="e">
        <f t="shared" si="157"/>
        <v>#DIV/0!</v>
      </c>
      <c r="HK49" s="1105" t="e">
        <f t="shared" si="158"/>
        <v>#DIV/0!</v>
      </c>
      <c r="HL49" s="1105" t="e">
        <f t="shared" si="159"/>
        <v>#DIV/0!</v>
      </c>
      <c r="HM49" s="1105">
        <f t="shared" si="160"/>
        <v>0</v>
      </c>
      <c r="HN49" s="1106" t="e">
        <f t="shared" si="161"/>
        <v>#DIV/0!</v>
      </c>
      <c r="HO49" s="1105">
        <v>6.0600000000000001E-2</v>
      </c>
      <c r="HP49" s="1105" t="e">
        <f t="shared" si="162"/>
        <v>#DIV/0!</v>
      </c>
      <c r="HQ49" s="1105" t="e">
        <f t="shared" si="163"/>
        <v>#DIV/0!</v>
      </c>
      <c r="HR49" s="552"/>
      <c r="HS49" s="1141"/>
      <c r="HT49" s="543">
        <v>42</v>
      </c>
      <c r="HU49" s="544">
        <f t="shared" si="30"/>
        <v>0</v>
      </c>
      <c r="HV49" s="544">
        <f t="shared" si="31"/>
        <v>0</v>
      </c>
      <c r="HW49" s="1104">
        <v>2</v>
      </c>
      <c r="HX49" s="1105" t="e">
        <f t="shared" si="164"/>
        <v>#DIV/0!</v>
      </c>
      <c r="HY49" s="1105" t="e">
        <f t="shared" si="165"/>
        <v>#DIV/0!</v>
      </c>
      <c r="HZ49" s="1105" t="e">
        <f t="shared" si="166"/>
        <v>#DIV/0!</v>
      </c>
      <c r="IA49" s="1105">
        <f t="shared" si="167"/>
        <v>0</v>
      </c>
      <c r="IB49" s="1106" t="e">
        <f t="shared" si="168"/>
        <v>#DIV/0!</v>
      </c>
      <c r="IC49" s="1105">
        <v>6.0600000000000001E-2</v>
      </c>
      <c r="ID49" s="1105" t="e">
        <f t="shared" si="169"/>
        <v>#DIV/0!</v>
      </c>
      <c r="IE49" s="1105" t="e">
        <f t="shared" si="170"/>
        <v>#DIV/0!</v>
      </c>
      <c r="IF49" s="647"/>
      <c r="IG49" s="1141"/>
      <c r="IH49" s="543">
        <v>42</v>
      </c>
      <c r="II49" s="544">
        <f t="shared" si="32"/>
        <v>0</v>
      </c>
      <c r="IJ49" s="544">
        <f t="shared" si="33"/>
        <v>0</v>
      </c>
      <c r="IK49" s="643">
        <v>2</v>
      </c>
      <c r="IL49" s="1075" t="e">
        <f t="shared" si="171"/>
        <v>#DIV/0!</v>
      </c>
      <c r="IM49" s="1075" t="e">
        <f t="shared" si="172"/>
        <v>#DIV/0!</v>
      </c>
      <c r="IN49" s="1075" t="e">
        <f t="shared" si="173"/>
        <v>#DIV/0!</v>
      </c>
      <c r="IO49" s="1075">
        <f t="shared" si="174"/>
        <v>0</v>
      </c>
      <c r="IP49" s="645" t="e">
        <f t="shared" si="175"/>
        <v>#DIV/0!</v>
      </c>
      <c r="IQ49" s="1075">
        <v>6.0600000000000001E-2</v>
      </c>
      <c r="IR49" s="1075" t="e">
        <f t="shared" si="176"/>
        <v>#DIV/0!</v>
      </c>
      <c r="IS49" s="1075" t="e">
        <f t="shared" si="177"/>
        <v>#DIV/0!</v>
      </c>
    </row>
    <row r="50" spans="1:256" s="497" customFormat="1">
      <c r="A50" s="494"/>
      <c r="B50" s="528"/>
      <c r="C50" s="1141"/>
      <c r="D50" s="543">
        <v>43</v>
      </c>
      <c r="E50" s="544">
        <f t="shared" si="0"/>
        <v>0</v>
      </c>
      <c r="F50" s="544">
        <f t="shared" si="1"/>
        <v>0</v>
      </c>
      <c r="G50" s="1104">
        <v>3</v>
      </c>
      <c r="H50" s="1105">
        <f t="shared" si="52"/>
        <v>6.7219499019723763</v>
      </c>
      <c r="I50" s="1105">
        <f t="shared" si="53"/>
        <v>6.7448939332534863</v>
      </c>
      <c r="J50" s="1105">
        <f t="shared" si="54"/>
        <v>6.6990058706912663</v>
      </c>
      <c r="K50" s="1105">
        <f t="shared" si="55"/>
        <v>0</v>
      </c>
      <c r="L50" s="1106">
        <f t="shared" si="56"/>
        <v>0</v>
      </c>
      <c r="M50" s="1105">
        <v>6.0000000000000001E-3</v>
      </c>
      <c r="N50" s="1105">
        <f t="shared" si="57"/>
        <v>6.0000000000000001E-3</v>
      </c>
      <c r="O50" s="1105">
        <f t="shared" si="58"/>
        <v>0.6</v>
      </c>
      <c r="P50" s="494"/>
      <c r="Q50" s="1141"/>
      <c r="R50" s="543">
        <v>43</v>
      </c>
      <c r="S50" s="544">
        <f t="shared" si="34"/>
        <v>0</v>
      </c>
      <c r="T50" s="544">
        <f t="shared" si="35"/>
        <v>0</v>
      </c>
      <c r="U50" s="1104">
        <v>3</v>
      </c>
      <c r="V50" s="1105">
        <f t="shared" si="59"/>
        <v>10.375823277009882</v>
      </c>
      <c r="W50" s="1105">
        <f t="shared" si="60"/>
        <v>10.407508108892481</v>
      </c>
      <c r="X50" s="1105">
        <f t="shared" si="61"/>
        <v>10.344138445127284</v>
      </c>
      <c r="Y50" s="1105">
        <f t="shared" si="62"/>
        <v>0</v>
      </c>
      <c r="Z50" s="1106">
        <f t="shared" si="63"/>
        <v>0</v>
      </c>
      <c r="AA50" s="1105">
        <v>6.0000000000000001E-3</v>
      </c>
      <c r="AB50" s="1105">
        <f t="shared" si="64"/>
        <v>6.0000000000000001E-3</v>
      </c>
      <c r="AC50" s="1105">
        <f t="shared" si="65"/>
        <v>0.6</v>
      </c>
      <c r="AD50" s="1072"/>
      <c r="AE50" s="1141"/>
      <c r="AF50" s="543">
        <v>43</v>
      </c>
      <c r="AG50" s="544">
        <f t="shared" si="2"/>
        <v>0</v>
      </c>
      <c r="AH50" s="544">
        <f t="shared" si="3"/>
        <v>0</v>
      </c>
      <c r="AI50" s="1104">
        <v>3</v>
      </c>
      <c r="AJ50" s="1105">
        <f t="shared" si="66"/>
        <v>67.410815833054301</v>
      </c>
      <c r="AK50" s="1105">
        <f t="shared" si="67"/>
        <v>67.493808948087164</v>
      </c>
      <c r="AL50" s="1105">
        <f t="shared" si="68"/>
        <v>67.327822718021437</v>
      </c>
      <c r="AM50" s="1105">
        <f t="shared" si="69"/>
        <v>0</v>
      </c>
      <c r="AN50" s="1106">
        <f t="shared" si="70"/>
        <v>0</v>
      </c>
      <c r="AO50" s="1105">
        <v>6.0000000000000001E-3</v>
      </c>
      <c r="AP50" s="1105">
        <f t="shared" si="71"/>
        <v>6.0000000000000001E-3</v>
      </c>
      <c r="AQ50" s="1105">
        <f t="shared" si="72"/>
        <v>0.6</v>
      </c>
      <c r="AR50" s="1072"/>
      <c r="AS50" s="1130"/>
      <c r="AT50" s="543">
        <v>43</v>
      </c>
      <c r="AU50" s="544">
        <f t="shared" si="4"/>
        <v>0</v>
      </c>
      <c r="AV50" s="544">
        <f t="shared" si="5"/>
        <v>0</v>
      </c>
      <c r="AW50" s="1104">
        <v>3</v>
      </c>
      <c r="AX50" s="1105">
        <f t="shared" si="73"/>
        <v>8.1153108161179155</v>
      </c>
      <c r="AY50" s="1105">
        <f t="shared" si="74"/>
        <v>8.1573864283280439</v>
      </c>
      <c r="AZ50" s="1105">
        <f t="shared" si="75"/>
        <v>8.073235203907787</v>
      </c>
      <c r="BA50" s="1105">
        <f t="shared" si="76"/>
        <v>0</v>
      </c>
      <c r="BB50" s="1106">
        <f t="shared" si="77"/>
        <v>0</v>
      </c>
      <c r="BC50" s="1105">
        <v>6.0000000000000001E-3</v>
      </c>
      <c r="BD50" s="1105">
        <f t="shared" si="78"/>
        <v>6.0000000000000001E-3</v>
      </c>
      <c r="BE50" s="1105">
        <f t="shared" si="79"/>
        <v>0.6</v>
      </c>
      <c r="BF50" s="1072"/>
      <c r="BG50" s="1130"/>
      <c r="BH50" s="543">
        <v>43</v>
      </c>
      <c r="BI50" s="544">
        <f t="shared" si="6"/>
        <v>0</v>
      </c>
      <c r="BJ50" s="544">
        <f t="shared" si="7"/>
        <v>0</v>
      </c>
      <c r="BK50" s="1104">
        <v>3</v>
      </c>
      <c r="BL50" s="1105" t="e">
        <f t="shared" si="80"/>
        <v>#DIV/0!</v>
      </c>
      <c r="BM50" s="1105" t="e">
        <f t="shared" si="81"/>
        <v>#DIV/0!</v>
      </c>
      <c r="BN50" s="1105" t="e">
        <f t="shared" si="82"/>
        <v>#DIV/0!</v>
      </c>
      <c r="BO50" s="1105">
        <f t="shared" si="83"/>
        <v>0</v>
      </c>
      <c r="BP50" s="1106" t="e">
        <f t="shared" si="84"/>
        <v>#DIV/0!</v>
      </c>
      <c r="BQ50" s="1105">
        <v>6.0000000000000001E-3</v>
      </c>
      <c r="BR50" s="1105" t="e">
        <f t="shared" si="85"/>
        <v>#DIV/0!</v>
      </c>
      <c r="BS50" s="1105" t="e">
        <f t="shared" si="86"/>
        <v>#DIV/0!</v>
      </c>
      <c r="BT50" s="1072"/>
      <c r="BU50" s="1130"/>
      <c r="BV50" s="543">
        <v>43</v>
      </c>
      <c r="BW50" s="544">
        <f t="shared" si="8"/>
        <v>0</v>
      </c>
      <c r="BX50" s="544">
        <f t="shared" si="9"/>
        <v>0</v>
      </c>
      <c r="BY50" s="1104">
        <v>3</v>
      </c>
      <c r="BZ50" s="1105" t="e">
        <f t="shared" si="87"/>
        <v>#DIV/0!</v>
      </c>
      <c r="CA50" s="1105" t="e">
        <f t="shared" si="88"/>
        <v>#DIV/0!</v>
      </c>
      <c r="CB50" s="1105" t="e">
        <f t="shared" si="89"/>
        <v>#DIV/0!</v>
      </c>
      <c r="CC50" s="1105">
        <f t="shared" si="90"/>
        <v>0</v>
      </c>
      <c r="CD50" s="1106" t="e">
        <f t="shared" si="91"/>
        <v>#DIV/0!</v>
      </c>
      <c r="CE50" s="1105">
        <v>6.0000000000000001E-3</v>
      </c>
      <c r="CF50" s="1105" t="e">
        <f t="shared" si="92"/>
        <v>#DIV/0!</v>
      </c>
      <c r="CG50" s="1105" t="e">
        <f t="shared" si="93"/>
        <v>#DIV/0!</v>
      </c>
      <c r="CH50" s="1072"/>
      <c r="CI50" s="1130"/>
      <c r="CJ50" s="543">
        <v>43</v>
      </c>
      <c r="CK50" s="544">
        <f t="shared" si="10"/>
        <v>0</v>
      </c>
      <c r="CL50" s="544">
        <f t="shared" si="11"/>
        <v>0</v>
      </c>
      <c r="CM50" s="1104">
        <v>3</v>
      </c>
      <c r="CN50" s="1105" t="e">
        <f t="shared" si="94"/>
        <v>#DIV/0!</v>
      </c>
      <c r="CO50" s="1105" t="e">
        <f t="shared" si="95"/>
        <v>#DIV/0!</v>
      </c>
      <c r="CP50" s="1105" t="e">
        <f t="shared" si="96"/>
        <v>#DIV/0!</v>
      </c>
      <c r="CQ50" s="1105">
        <f t="shared" si="97"/>
        <v>0</v>
      </c>
      <c r="CR50" s="1106" t="e">
        <f t="shared" si="98"/>
        <v>#DIV/0!</v>
      </c>
      <c r="CS50" s="1105">
        <v>6.0000000000000001E-3</v>
      </c>
      <c r="CT50" s="1105" t="e">
        <f t="shared" si="99"/>
        <v>#DIV/0!</v>
      </c>
      <c r="CU50" s="1105" t="e">
        <f t="shared" si="100"/>
        <v>#DIV/0!</v>
      </c>
      <c r="CV50" s="494"/>
      <c r="CW50" s="1141"/>
      <c r="CX50" s="543">
        <v>43</v>
      </c>
      <c r="CY50" s="544">
        <f t="shared" si="12"/>
        <v>0</v>
      </c>
      <c r="CZ50" s="544">
        <f t="shared" si="13"/>
        <v>0</v>
      </c>
      <c r="DA50" s="1104">
        <v>3</v>
      </c>
      <c r="DB50" s="1105" t="e">
        <f t="shared" si="101"/>
        <v>#DIV/0!</v>
      </c>
      <c r="DC50" s="1105" t="e">
        <f t="shared" si="102"/>
        <v>#DIV/0!</v>
      </c>
      <c r="DD50" s="1105" t="e">
        <f t="shared" si="103"/>
        <v>#DIV/0!</v>
      </c>
      <c r="DE50" s="1105">
        <f t="shared" si="104"/>
        <v>0</v>
      </c>
      <c r="DF50" s="1106" t="e">
        <f t="shared" si="105"/>
        <v>#DIV/0!</v>
      </c>
      <c r="DG50" s="1105">
        <v>6.0000000000000001E-3</v>
      </c>
      <c r="DH50" s="1105" t="e">
        <f t="shared" si="106"/>
        <v>#DIV/0!</v>
      </c>
      <c r="DI50" s="1105" t="e">
        <f t="shared" si="107"/>
        <v>#DIV/0!</v>
      </c>
      <c r="DJ50" s="1072"/>
      <c r="DK50" s="1141"/>
      <c r="DL50" s="543">
        <v>43</v>
      </c>
      <c r="DM50" s="544">
        <f t="shared" si="14"/>
        <v>0</v>
      </c>
      <c r="DN50" s="544">
        <f t="shared" si="15"/>
        <v>0</v>
      </c>
      <c r="DO50" s="1104">
        <v>3</v>
      </c>
      <c r="DP50" s="1105" t="e">
        <f t="shared" si="108"/>
        <v>#DIV/0!</v>
      </c>
      <c r="DQ50" s="1105" t="e">
        <f t="shared" si="109"/>
        <v>#DIV/0!</v>
      </c>
      <c r="DR50" s="1105" t="e">
        <f t="shared" si="110"/>
        <v>#DIV/0!</v>
      </c>
      <c r="DS50" s="1105">
        <f t="shared" si="111"/>
        <v>0</v>
      </c>
      <c r="DT50" s="1106" t="e">
        <f t="shared" si="112"/>
        <v>#DIV/0!</v>
      </c>
      <c r="DU50" s="1105">
        <v>6.0000000000000001E-3</v>
      </c>
      <c r="DV50" s="1105" t="e">
        <f t="shared" si="113"/>
        <v>#DIV/0!</v>
      </c>
      <c r="DW50" s="1105" t="e">
        <f t="shared" si="114"/>
        <v>#DIV/0!</v>
      </c>
      <c r="DX50" s="494"/>
      <c r="DY50" s="1141"/>
      <c r="DZ50" s="543">
        <v>43</v>
      </c>
      <c r="EA50" s="544">
        <f t="shared" si="16"/>
        <v>0</v>
      </c>
      <c r="EB50" s="544">
        <f t="shared" si="17"/>
        <v>0</v>
      </c>
      <c r="EC50" s="1104">
        <v>3</v>
      </c>
      <c r="ED50" s="1105" t="e">
        <f t="shared" si="115"/>
        <v>#DIV/0!</v>
      </c>
      <c r="EE50" s="1105" t="e">
        <f t="shared" si="116"/>
        <v>#DIV/0!</v>
      </c>
      <c r="EF50" s="1105" t="e">
        <f t="shared" si="117"/>
        <v>#DIV/0!</v>
      </c>
      <c r="EG50" s="1105">
        <f t="shared" si="118"/>
        <v>0</v>
      </c>
      <c r="EH50" s="1106" t="e">
        <f t="shared" si="119"/>
        <v>#DIV/0!</v>
      </c>
      <c r="EI50" s="1105">
        <v>6.0000000000000001E-3</v>
      </c>
      <c r="EJ50" s="1105" t="e">
        <f t="shared" si="120"/>
        <v>#DIV/0!</v>
      </c>
      <c r="EK50" s="1105" t="e">
        <f t="shared" si="121"/>
        <v>#DIV/0!</v>
      </c>
      <c r="EL50" s="1072"/>
      <c r="EM50" s="1141"/>
      <c r="EN50" s="543">
        <v>43</v>
      </c>
      <c r="EO50" s="544">
        <f t="shared" si="18"/>
        <v>0</v>
      </c>
      <c r="EP50" s="544">
        <f t="shared" si="19"/>
        <v>0</v>
      </c>
      <c r="EQ50" s="1104">
        <v>3</v>
      </c>
      <c r="ER50" s="1105" t="e">
        <f t="shared" si="122"/>
        <v>#DIV/0!</v>
      </c>
      <c r="ES50" s="1105" t="e">
        <f t="shared" si="123"/>
        <v>#DIV/0!</v>
      </c>
      <c r="ET50" s="1105" t="e">
        <f t="shared" si="124"/>
        <v>#DIV/0!</v>
      </c>
      <c r="EU50" s="1105">
        <f t="shared" si="125"/>
        <v>0</v>
      </c>
      <c r="EV50" s="1106" t="e">
        <f t="shared" si="126"/>
        <v>#DIV/0!</v>
      </c>
      <c r="EW50" s="1105">
        <v>6.0000000000000001E-3</v>
      </c>
      <c r="EX50" s="1105" t="e">
        <f t="shared" si="127"/>
        <v>#DIV/0!</v>
      </c>
      <c r="EY50" s="1105" t="e">
        <f t="shared" si="128"/>
        <v>#DIV/0!</v>
      </c>
      <c r="EZ50" s="1129"/>
      <c r="FA50" s="1141"/>
      <c r="FB50" s="543">
        <v>43</v>
      </c>
      <c r="FC50" s="544">
        <f t="shared" si="20"/>
        <v>0</v>
      </c>
      <c r="FD50" s="544">
        <f t="shared" si="21"/>
        <v>0</v>
      </c>
      <c r="FE50" s="1104">
        <v>3</v>
      </c>
      <c r="FF50" s="1105" t="e">
        <f t="shared" si="129"/>
        <v>#DIV/0!</v>
      </c>
      <c r="FG50" s="1105" t="e">
        <f t="shared" si="130"/>
        <v>#DIV/0!</v>
      </c>
      <c r="FH50" s="1105" t="e">
        <f t="shared" si="131"/>
        <v>#DIV/0!</v>
      </c>
      <c r="FI50" s="1105">
        <f t="shared" si="132"/>
        <v>0</v>
      </c>
      <c r="FJ50" s="1106" t="e">
        <f t="shared" si="133"/>
        <v>#DIV/0!</v>
      </c>
      <c r="FK50" s="1105">
        <v>6.0000000000000001E-3</v>
      </c>
      <c r="FL50" s="1105" t="e">
        <f t="shared" si="134"/>
        <v>#DIV/0!</v>
      </c>
      <c r="FM50" s="1105" t="e">
        <f t="shared" si="135"/>
        <v>#DIV/0!</v>
      </c>
      <c r="FO50" s="1141"/>
      <c r="FP50" s="543">
        <v>43</v>
      </c>
      <c r="FQ50" s="544">
        <f t="shared" si="22"/>
        <v>0</v>
      </c>
      <c r="FR50" s="544">
        <f t="shared" si="23"/>
        <v>0</v>
      </c>
      <c r="FS50" s="1104">
        <v>3</v>
      </c>
      <c r="FT50" s="1105" t="e">
        <f t="shared" si="136"/>
        <v>#DIV/0!</v>
      </c>
      <c r="FU50" s="1105" t="e">
        <f t="shared" si="137"/>
        <v>#DIV/0!</v>
      </c>
      <c r="FV50" s="1105" t="e">
        <f t="shared" si="138"/>
        <v>#DIV/0!</v>
      </c>
      <c r="FW50" s="1105">
        <f t="shared" si="139"/>
        <v>0</v>
      </c>
      <c r="FX50" s="1106" t="e">
        <f t="shared" si="140"/>
        <v>#DIV/0!</v>
      </c>
      <c r="FY50" s="1105">
        <v>6.0000000000000001E-3</v>
      </c>
      <c r="FZ50" s="1105" t="e">
        <f t="shared" si="141"/>
        <v>#DIV/0!</v>
      </c>
      <c r="GA50" s="1105" t="e">
        <f t="shared" si="142"/>
        <v>#DIV/0!</v>
      </c>
      <c r="GB50" s="622"/>
      <c r="GC50" s="1141"/>
      <c r="GD50" s="543">
        <v>43</v>
      </c>
      <c r="GE50" s="544">
        <f t="shared" si="24"/>
        <v>0</v>
      </c>
      <c r="GF50" s="544">
        <f t="shared" si="25"/>
        <v>0</v>
      </c>
      <c r="GG50" s="1104">
        <v>3</v>
      </c>
      <c r="GH50" s="1105" t="e">
        <f t="shared" si="143"/>
        <v>#DIV/0!</v>
      </c>
      <c r="GI50" s="1105" t="e">
        <f t="shared" si="144"/>
        <v>#DIV/0!</v>
      </c>
      <c r="GJ50" s="1105" t="e">
        <f t="shared" si="145"/>
        <v>#DIV/0!</v>
      </c>
      <c r="GK50" s="1105">
        <f t="shared" si="146"/>
        <v>0</v>
      </c>
      <c r="GL50" s="1106" t="e">
        <f t="shared" si="147"/>
        <v>#DIV/0!</v>
      </c>
      <c r="GM50" s="1105">
        <v>6.0000000000000001E-3</v>
      </c>
      <c r="GN50" s="1105" t="e">
        <f t="shared" si="148"/>
        <v>#DIV/0!</v>
      </c>
      <c r="GO50" s="1105" t="e">
        <f t="shared" si="149"/>
        <v>#DIV/0!</v>
      </c>
      <c r="GP50" s="551"/>
      <c r="GQ50" s="1141"/>
      <c r="GR50" s="543">
        <v>43</v>
      </c>
      <c r="GS50" s="544">
        <f t="shared" si="26"/>
        <v>0</v>
      </c>
      <c r="GT50" s="544">
        <f t="shared" si="27"/>
        <v>0</v>
      </c>
      <c r="GU50" s="1104">
        <v>3</v>
      </c>
      <c r="GV50" s="1105" t="e">
        <f t="shared" si="150"/>
        <v>#DIV/0!</v>
      </c>
      <c r="GW50" s="1105" t="e">
        <f t="shared" si="151"/>
        <v>#DIV/0!</v>
      </c>
      <c r="GX50" s="1105" t="e">
        <f t="shared" si="152"/>
        <v>#DIV/0!</v>
      </c>
      <c r="GY50" s="1105">
        <f t="shared" si="153"/>
        <v>0</v>
      </c>
      <c r="GZ50" s="1106" t="e">
        <f t="shared" si="154"/>
        <v>#DIV/0!</v>
      </c>
      <c r="HA50" s="1105">
        <v>6.0000000000000001E-3</v>
      </c>
      <c r="HB50" s="1105" t="e">
        <f t="shared" si="155"/>
        <v>#DIV/0!</v>
      </c>
      <c r="HC50" s="1105" t="e">
        <f t="shared" si="156"/>
        <v>#DIV/0!</v>
      </c>
      <c r="HD50" s="552"/>
      <c r="HE50" s="1141"/>
      <c r="HF50" s="543">
        <v>43</v>
      </c>
      <c r="HG50" s="544">
        <f t="shared" si="28"/>
        <v>0</v>
      </c>
      <c r="HH50" s="544">
        <f t="shared" si="29"/>
        <v>0</v>
      </c>
      <c r="HI50" s="1104">
        <v>3</v>
      </c>
      <c r="HJ50" s="1105" t="e">
        <f t="shared" si="157"/>
        <v>#DIV/0!</v>
      </c>
      <c r="HK50" s="1105" t="e">
        <f t="shared" si="158"/>
        <v>#DIV/0!</v>
      </c>
      <c r="HL50" s="1105" t="e">
        <f t="shared" si="159"/>
        <v>#DIV/0!</v>
      </c>
      <c r="HM50" s="1105">
        <f t="shared" si="160"/>
        <v>0</v>
      </c>
      <c r="HN50" s="1106" t="e">
        <f t="shared" si="161"/>
        <v>#DIV/0!</v>
      </c>
      <c r="HO50" s="1105">
        <v>6.0000000000000001E-3</v>
      </c>
      <c r="HP50" s="1105" t="e">
        <f t="shared" si="162"/>
        <v>#DIV/0!</v>
      </c>
      <c r="HQ50" s="1105" t="e">
        <f t="shared" si="163"/>
        <v>#DIV/0!</v>
      </c>
      <c r="HR50" s="552"/>
      <c r="HS50" s="1141"/>
      <c r="HT50" s="543">
        <v>43</v>
      </c>
      <c r="HU50" s="544">
        <f t="shared" si="30"/>
        <v>0</v>
      </c>
      <c r="HV50" s="544">
        <f t="shared" si="31"/>
        <v>0</v>
      </c>
      <c r="HW50" s="1104">
        <v>3</v>
      </c>
      <c r="HX50" s="1105" t="e">
        <f t="shared" si="164"/>
        <v>#DIV/0!</v>
      </c>
      <c r="HY50" s="1105" t="e">
        <f t="shared" si="165"/>
        <v>#DIV/0!</v>
      </c>
      <c r="HZ50" s="1105" t="e">
        <f t="shared" si="166"/>
        <v>#DIV/0!</v>
      </c>
      <c r="IA50" s="1105">
        <f t="shared" si="167"/>
        <v>0</v>
      </c>
      <c r="IB50" s="1106" t="e">
        <f t="shared" si="168"/>
        <v>#DIV/0!</v>
      </c>
      <c r="IC50" s="1105">
        <v>6.0000000000000001E-3</v>
      </c>
      <c r="ID50" s="1105" t="e">
        <f t="shared" si="169"/>
        <v>#DIV/0!</v>
      </c>
      <c r="IE50" s="1105" t="e">
        <f t="shared" si="170"/>
        <v>#DIV/0!</v>
      </c>
      <c r="IF50" s="647"/>
      <c r="IG50" s="1141"/>
      <c r="IH50" s="543">
        <v>43</v>
      </c>
      <c r="II50" s="544">
        <f t="shared" si="32"/>
        <v>0</v>
      </c>
      <c r="IJ50" s="544">
        <f t="shared" si="33"/>
        <v>0</v>
      </c>
      <c r="IK50" s="643">
        <v>3</v>
      </c>
      <c r="IL50" s="1075" t="e">
        <f t="shared" si="171"/>
        <v>#DIV/0!</v>
      </c>
      <c r="IM50" s="1075" t="e">
        <f t="shared" si="172"/>
        <v>#DIV/0!</v>
      </c>
      <c r="IN50" s="1075" t="e">
        <f t="shared" si="173"/>
        <v>#DIV/0!</v>
      </c>
      <c r="IO50" s="1075">
        <f t="shared" si="174"/>
        <v>0</v>
      </c>
      <c r="IP50" s="645" t="e">
        <f t="shared" si="175"/>
        <v>#DIV/0!</v>
      </c>
      <c r="IQ50" s="1075">
        <v>6.0000000000000001E-3</v>
      </c>
      <c r="IR50" s="1075" t="e">
        <f t="shared" si="176"/>
        <v>#DIV/0!</v>
      </c>
      <c r="IS50" s="1075" t="e">
        <f t="shared" si="177"/>
        <v>#DIV/0!</v>
      </c>
    </row>
    <row r="51" spans="1:256" s="497" customFormat="1">
      <c r="A51" s="494"/>
      <c r="B51" s="528"/>
      <c r="C51" s="1141"/>
      <c r="D51" s="543">
        <v>44</v>
      </c>
      <c r="E51" s="544">
        <f t="shared" si="0"/>
        <v>0</v>
      </c>
      <c r="F51" s="544">
        <f t="shared" si="1"/>
        <v>0</v>
      </c>
      <c r="G51" s="1104">
        <v>4</v>
      </c>
      <c r="H51" s="1105">
        <f t="shared" si="52"/>
        <v>6.7678379645345963</v>
      </c>
      <c r="I51" s="1105">
        <f t="shared" si="53"/>
        <v>6.7907819958157063</v>
      </c>
      <c r="J51" s="1105">
        <f t="shared" si="54"/>
        <v>6.7448939332534863</v>
      </c>
      <c r="K51" s="1105">
        <f t="shared" si="55"/>
        <v>0</v>
      </c>
      <c r="L51" s="1106">
        <f t="shared" si="56"/>
        <v>0</v>
      </c>
      <c r="M51" s="1105">
        <v>2.0000000000000001E-4</v>
      </c>
      <c r="N51" s="1105">
        <f t="shared" si="57"/>
        <v>2.0000000000000001E-4</v>
      </c>
      <c r="O51" s="1105">
        <f t="shared" si="58"/>
        <v>0.02</v>
      </c>
      <c r="P51" s="494"/>
      <c r="Q51" s="1141"/>
      <c r="R51" s="543">
        <v>44</v>
      </c>
      <c r="S51" s="544">
        <f t="shared" si="34"/>
        <v>0</v>
      </c>
      <c r="T51" s="544">
        <f t="shared" si="35"/>
        <v>0</v>
      </c>
      <c r="U51" s="1104">
        <v>4</v>
      </c>
      <c r="V51" s="1105">
        <f t="shared" si="59"/>
        <v>10.439192940775081</v>
      </c>
      <c r="W51" s="1105">
        <f t="shared" si="60"/>
        <v>10.47087777265768</v>
      </c>
      <c r="X51" s="1105">
        <f t="shared" si="61"/>
        <v>10.407508108892483</v>
      </c>
      <c r="Y51" s="1105">
        <f t="shared" si="62"/>
        <v>0</v>
      </c>
      <c r="Z51" s="1106">
        <f t="shared" si="63"/>
        <v>0</v>
      </c>
      <c r="AA51" s="1105">
        <v>2.0000000000000001E-4</v>
      </c>
      <c r="AB51" s="1105">
        <f t="shared" si="64"/>
        <v>2.0000000000000001E-4</v>
      </c>
      <c r="AC51" s="1105">
        <f t="shared" si="65"/>
        <v>0.02</v>
      </c>
      <c r="AD51" s="1072"/>
      <c r="AE51" s="1141"/>
      <c r="AF51" s="543">
        <v>44</v>
      </c>
      <c r="AG51" s="544">
        <f t="shared" si="2"/>
        <v>0</v>
      </c>
      <c r="AH51" s="544">
        <f t="shared" si="3"/>
        <v>0</v>
      </c>
      <c r="AI51" s="1104">
        <v>4</v>
      </c>
      <c r="AJ51" s="1105">
        <f t="shared" si="66"/>
        <v>67.576802063120013</v>
      </c>
      <c r="AK51" s="1105">
        <f t="shared" si="67"/>
        <v>67.659795178152876</v>
      </c>
      <c r="AL51" s="1105">
        <f t="shared" si="68"/>
        <v>67.49380894808715</v>
      </c>
      <c r="AM51" s="1105">
        <f t="shared" si="69"/>
        <v>0</v>
      </c>
      <c r="AN51" s="1106">
        <f t="shared" si="70"/>
        <v>0</v>
      </c>
      <c r="AO51" s="1105">
        <v>2.0000000000000001E-4</v>
      </c>
      <c r="AP51" s="1105">
        <f t="shared" si="71"/>
        <v>2.0000000000000001E-4</v>
      </c>
      <c r="AQ51" s="1105">
        <f t="shared" si="72"/>
        <v>0.02</v>
      </c>
      <c r="AR51" s="1072"/>
      <c r="AS51" s="1130"/>
      <c r="AT51" s="543">
        <v>44</v>
      </c>
      <c r="AU51" s="544">
        <f t="shared" si="4"/>
        <v>0</v>
      </c>
      <c r="AV51" s="544">
        <f t="shared" si="5"/>
        <v>0</v>
      </c>
      <c r="AW51" s="1104">
        <v>4</v>
      </c>
      <c r="AX51" s="1105">
        <f t="shared" si="73"/>
        <v>8.1994620405381742</v>
      </c>
      <c r="AY51" s="1105">
        <f t="shared" si="74"/>
        <v>8.2415376527483026</v>
      </c>
      <c r="AZ51" s="1105">
        <f t="shared" si="75"/>
        <v>8.1573864283280457</v>
      </c>
      <c r="BA51" s="1105">
        <f t="shared" si="76"/>
        <v>0</v>
      </c>
      <c r="BB51" s="1106">
        <f t="shared" si="77"/>
        <v>0</v>
      </c>
      <c r="BC51" s="1105">
        <v>2.0000000000000001E-4</v>
      </c>
      <c r="BD51" s="1105">
        <f t="shared" si="78"/>
        <v>2.0000000000000001E-4</v>
      </c>
      <c r="BE51" s="1105">
        <f t="shared" si="79"/>
        <v>0.02</v>
      </c>
      <c r="BF51" s="1072"/>
      <c r="BG51" s="1130"/>
      <c r="BH51" s="543">
        <v>44</v>
      </c>
      <c r="BI51" s="544">
        <f t="shared" si="6"/>
        <v>0</v>
      </c>
      <c r="BJ51" s="544">
        <f t="shared" si="7"/>
        <v>0</v>
      </c>
      <c r="BK51" s="1104">
        <v>4</v>
      </c>
      <c r="BL51" s="1105" t="e">
        <f t="shared" si="80"/>
        <v>#DIV/0!</v>
      </c>
      <c r="BM51" s="1105" t="e">
        <f t="shared" si="81"/>
        <v>#DIV/0!</v>
      </c>
      <c r="BN51" s="1105" t="e">
        <f t="shared" si="82"/>
        <v>#DIV/0!</v>
      </c>
      <c r="BO51" s="1105">
        <f t="shared" si="83"/>
        <v>0</v>
      </c>
      <c r="BP51" s="1106" t="e">
        <f t="shared" si="84"/>
        <v>#DIV/0!</v>
      </c>
      <c r="BQ51" s="1105">
        <v>2.0000000000000001E-4</v>
      </c>
      <c r="BR51" s="1105" t="e">
        <f t="shared" si="85"/>
        <v>#DIV/0!</v>
      </c>
      <c r="BS51" s="1105" t="e">
        <f t="shared" si="86"/>
        <v>#DIV/0!</v>
      </c>
      <c r="BT51" s="1072"/>
      <c r="BU51" s="1130"/>
      <c r="BV51" s="543">
        <v>44</v>
      </c>
      <c r="BW51" s="544">
        <f t="shared" si="8"/>
        <v>0</v>
      </c>
      <c r="BX51" s="544">
        <f t="shared" si="9"/>
        <v>0</v>
      </c>
      <c r="BY51" s="1104">
        <v>4</v>
      </c>
      <c r="BZ51" s="1105" t="e">
        <f t="shared" si="87"/>
        <v>#DIV/0!</v>
      </c>
      <c r="CA51" s="1105" t="e">
        <f t="shared" si="88"/>
        <v>#DIV/0!</v>
      </c>
      <c r="CB51" s="1105" t="e">
        <f t="shared" si="89"/>
        <v>#DIV/0!</v>
      </c>
      <c r="CC51" s="1105">
        <f t="shared" si="90"/>
        <v>0</v>
      </c>
      <c r="CD51" s="1106" t="e">
        <f t="shared" si="91"/>
        <v>#DIV/0!</v>
      </c>
      <c r="CE51" s="1105">
        <v>2.0000000000000001E-4</v>
      </c>
      <c r="CF51" s="1105" t="e">
        <f t="shared" si="92"/>
        <v>#DIV/0!</v>
      </c>
      <c r="CG51" s="1105" t="e">
        <f t="shared" si="93"/>
        <v>#DIV/0!</v>
      </c>
      <c r="CH51" s="1072"/>
      <c r="CI51" s="1130"/>
      <c r="CJ51" s="543">
        <v>44</v>
      </c>
      <c r="CK51" s="544">
        <f t="shared" si="10"/>
        <v>0</v>
      </c>
      <c r="CL51" s="544">
        <f t="shared" si="11"/>
        <v>0</v>
      </c>
      <c r="CM51" s="1104">
        <v>4</v>
      </c>
      <c r="CN51" s="1105" t="e">
        <f t="shared" si="94"/>
        <v>#DIV/0!</v>
      </c>
      <c r="CO51" s="1105" t="e">
        <f t="shared" si="95"/>
        <v>#DIV/0!</v>
      </c>
      <c r="CP51" s="1105" t="e">
        <f t="shared" si="96"/>
        <v>#DIV/0!</v>
      </c>
      <c r="CQ51" s="1105">
        <f t="shared" si="97"/>
        <v>0</v>
      </c>
      <c r="CR51" s="1106" t="e">
        <f t="shared" si="98"/>
        <v>#DIV/0!</v>
      </c>
      <c r="CS51" s="1105">
        <v>2.0000000000000001E-4</v>
      </c>
      <c r="CT51" s="1105" t="e">
        <f t="shared" si="99"/>
        <v>#DIV/0!</v>
      </c>
      <c r="CU51" s="1105" t="e">
        <f t="shared" si="100"/>
        <v>#DIV/0!</v>
      </c>
      <c r="CV51" s="494"/>
      <c r="CW51" s="1141"/>
      <c r="CX51" s="543">
        <v>44</v>
      </c>
      <c r="CY51" s="544">
        <f t="shared" si="12"/>
        <v>0</v>
      </c>
      <c r="CZ51" s="544">
        <f t="shared" si="13"/>
        <v>0</v>
      </c>
      <c r="DA51" s="1104">
        <v>4</v>
      </c>
      <c r="DB51" s="1105" t="e">
        <f t="shared" si="101"/>
        <v>#DIV/0!</v>
      </c>
      <c r="DC51" s="1105" t="e">
        <f t="shared" si="102"/>
        <v>#DIV/0!</v>
      </c>
      <c r="DD51" s="1105" t="e">
        <f t="shared" si="103"/>
        <v>#DIV/0!</v>
      </c>
      <c r="DE51" s="1105">
        <f t="shared" si="104"/>
        <v>0</v>
      </c>
      <c r="DF51" s="1106" t="e">
        <f t="shared" si="105"/>
        <v>#DIV/0!</v>
      </c>
      <c r="DG51" s="1105">
        <v>2.0000000000000001E-4</v>
      </c>
      <c r="DH51" s="1105" t="e">
        <f t="shared" si="106"/>
        <v>#DIV/0!</v>
      </c>
      <c r="DI51" s="1105" t="e">
        <f t="shared" si="107"/>
        <v>#DIV/0!</v>
      </c>
      <c r="DJ51" s="1072"/>
      <c r="DK51" s="1141"/>
      <c r="DL51" s="543">
        <v>44</v>
      </c>
      <c r="DM51" s="544">
        <f t="shared" si="14"/>
        <v>0</v>
      </c>
      <c r="DN51" s="544">
        <f t="shared" si="15"/>
        <v>0</v>
      </c>
      <c r="DO51" s="1104">
        <v>4</v>
      </c>
      <c r="DP51" s="1105" t="e">
        <f t="shared" si="108"/>
        <v>#DIV/0!</v>
      </c>
      <c r="DQ51" s="1105" t="e">
        <f t="shared" si="109"/>
        <v>#DIV/0!</v>
      </c>
      <c r="DR51" s="1105" t="e">
        <f t="shared" si="110"/>
        <v>#DIV/0!</v>
      </c>
      <c r="DS51" s="1105">
        <f t="shared" si="111"/>
        <v>0</v>
      </c>
      <c r="DT51" s="1106" t="e">
        <f t="shared" si="112"/>
        <v>#DIV/0!</v>
      </c>
      <c r="DU51" s="1105">
        <v>2.0000000000000001E-4</v>
      </c>
      <c r="DV51" s="1105" t="e">
        <f t="shared" si="113"/>
        <v>#DIV/0!</v>
      </c>
      <c r="DW51" s="1105" t="e">
        <f t="shared" si="114"/>
        <v>#DIV/0!</v>
      </c>
      <c r="DX51" s="494"/>
      <c r="DY51" s="1141"/>
      <c r="DZ51" s="543">
        <v>44</v>
      </c>
      <c r="EA51" s="544">
        <f t="shared" si="16"/>
        <v>0</v>
      </c>
      <c r="EB51" s="544">
        <f t="shared" si="17"/>
        <v>0</v>
      </c>
      <c r="EC51" s="1104">
        <v>4</v>
      </c>
      <c r="ED51" s="1105" t="e">
        <f t="shared" si="115"/>
        <v>#DIV/0!</v>
      </c>
      <c r="EE51" s="1105" t="e">
        <f t="shared" si="116"/>
        <v>#DIV/0!</v>
      </c>
      <c r="EF51" s="1105" t="e">
        <f t="shared" si="117"/>
        <v>#DIV/0!</v>
      </c>
      <c r="EG51" s="1105">
        <f t="shared" si="118"/>
        <v>0</v>
      </c>
      <c r="EH51" s="1106" t="e">
        <f t="shared" si="119"/>
        <v>#DIV/0!</v>
      </c>
      <c r="EI51" s="1105">
        <v>2.0000000000000001E-4</v>
      </c>
      <c r="EJ51" s="1105" t="e">
        <f t="shared" si="120"/>
        <v>#DIV/0!</v>
      </c>
      <c r="EK51" s="1105" t="e">
        <f t="shared" si="121"/>
        <v>#DIV/0!</v>
      </c>
      <c r="EL51" s="1072"/>
      <c r="EM51" s="1141"/>
      <c r="EN51" s="543">
        <v>44</v>
      </c>
      <c r="EO51" s="544">
        <f t="shared" si="18"/>
        <v>0</v>
      </c>
      <c r="EP51" s="544">
        <f t="shared" si="19"/>
        <v>0</v>
      </c>
      <c r="EQ51" s="1104">
        <v>4</v>
      </c>
      <c r="ER51" s="1105" t="e">
        <f t="shared" si="122"/>
        <v>#DIV/0!</v>
      </c>
      <c r="ES51" s="1105" t="e">
        <f t="shared" si="123"/>
        <v>#DIV/0!</v>
      </c>
      <c r="ET51" s="1105" t="e">
        <f t="shared" si="124"/>
        <v>#DIV/0!</v>
      </c>
      <c r="EU51" s="1105">
        <f t="shared" si="125"/>
        <v>0</v>
      </c>
      <c r="EV51" s="1106" t="e">
        <f t="shared" si="126"/>
        <v>#DIV/0!</v>
      </c>
      <c r="EW51" s="1105">
        <v>2.0000000000000001E-4</v>
      </c>
      <c r="EX51" s="1105" t="e">
        <f t="shared" si="127"/>
        <v>#DIV/0!</v>
      </c>
      <c r="EY51" s="1105" t="e">
        <f t="shared" si="128"/>
        <v>#DIV/0!</v>
      </c>
      <c r="EZ51" s="1129"/>
      <c r="FA51" s="1141"/>
      <c r="FB51" s="543">
        <v>44</v>
      </c>
      <c r="FC51" s="544">
        <f t="shared" si="20"/>
        <v>0</v>
      </c>
      <c r="FD51" s="544">
        <f t="shared" si="21"/>
        <v>0</v>
      </c>
      <c r="FE51" s="1104">
        <v>4</v>
      </c>
      <c r="FF51" s="1105" t="e">
        <f t="shared" si="129"/>
        <v>#DIV/0!</v>
      </c>
      <c r="FG51" s="1105" t="e">
        <f t="shared" si="130"/>
        <v>#DIV/0!</v>
      </c>
      <c r="FH51" s="1105" t="e">
        <f t="shared" si="131"/>
        <v>#DIV/0!</v>
      </c>
      <c r="FI51" s="1105">
        <f t="shared" si="132"/>
        <v>0</v>
      </c>
      <c r="FJ51" s="1106" t="e">
        <f t="shared" si="133"/>
        <v>#DIV/0!</v>
      </c>
      <c r="FK51" s="1105">
        <v>2.0000000000000001E-4</v>
      </c>
      <c r="FL51" s="1105" t="e">
        <f t="shared" si="134"/>
        <v>#DIV/0!</v>
      </c>
      <c r="FM51" s="1105" t="e">
        <f t="shared" si="135"/>
        <v>#DIV/0!</v>
      </c>
      <c r="FO51" s="1141"/>
      <c r="FP51" s="543">
        <v>44</v>
      </c>
      <c r="FQ51" s="544">
        <f t="shared" si="22"/>
        <v>0</v>
      </c>
      <c r="FR51" s="544">
        <f t="shared" si="23"/>
        <v>0</v>
      </c>
      <c r="FS51" s="1104">
        <v>4</v>
      </c>
      <c r="FT51" s="1105" t="e">
        <f t="shared" si="136"/>
        <v>#DIV/0!</v>
      </c>
      <c r="FU51" s="1105" t="e">
        <f t="shared" si="137"/>
        <v>#DIV/0!</v>
      </c>
      <c r="FV51" s="1105" t="e">
        <f t="shared" si="138"/>
        <v>#DIV/0!</v>
      </c>
      <c r="FW51" s="1105">
        <f t="shared" si="139"/>
        <v>0</v>
      </c>
      <c r="FX51" s="1106" t="e">
        <f t="shared" si="140"/>
        <v>#DIV/0!</v>
      </c>
      <c r="FY51" s="1105">
        <v>2.0000000000000001E-4</v>
      </c>
      <c r="FZ51" s="1105" t="e">
        <f t="shared" si="141"/>
        <v>#DIV/0!</v>
      </c>
      <c r="GA51" s="1105" t="e">
        <f t="shared" si="142"/>
        <v>#DIV/0!</v>
      </c>
      <c r="GB51" s="622"/>
      <c r="GC51" s="1141"/>
      <c r="GD51" s="543">
        <v>44</v>
      </c>
      <c r="GE51" s="544">
        <f t="shared" si="24"/>
        <v>0</v>
      </c>
      <c r="GF51" s="544">
        <f t="shared" si="25"/>
        <v>0</v>
      </c>
      <c r="GG51" s="1104">
        <v>4</v>
      </c>
      <c r="GH51" s="1105" t="e">
        <f t="shared" si="143"/>
        <v>#DIV/0!</v>
      </c>
      <c r="GI51" s="1105" t="e">
        <f t="shared" si="144"/>
        <v>#DIV/0!</v>
      </c>
      <c r="GJ51" s="1105" t="e">
        <f t="shared" si="145"/>
        <v>#DIV/0!</v>
      </c>
      <c r="GK51" s="1105">
        <f t="shared" si="146"/>
        <v>0</v>
      </c>
      <c r="GL51" s="1106" t="e">
        <f t="shared" si="147"/>
        <v>#DIV/0!</v>
      </c>
      <c r="GM51" s="1105">
        <v>2.0000000000000001E-4</v>
      </c>
      <c r="GN51" s="1105" t="e">
        <f t="shared" si="148"/>
        <v>#DIV/0!</v>
      </c>
      <c r="GO51" s="1105" t="e">
        <f t="shared" si="149"/>
        <v>#DIV/0!</v>
      </c>
      <c r="GP51" s="551"/>
      <c r="GQ51" s="1141"/>
      <c r="GR51" s="543">
        <v>44</v>
      </c>
      <c r="GS51" s="544">
        <f t="shared" si="26"/>
        <v>0</v>
      </c>
      <c r="GT51" s="544">
        <f t="shared" si="27"/>
        <v>0</v>
      </c>
      <c r="GU51" s="1104">
        <v>4</v>
      </c>
      <c r="GV51" s="1105" t="e">
        <f t="shared" si="150"/>
        <v>#DIV/0!</v>
      </c>
      <c r="GW51" s="1105" t="e">
        <f t="shared" si="151"/>
        <v>#DIV/0!</v>
      </c>
      <c r="GX51" s="1105" t="e">
        <f t="shared" si="152"/>
        <v>#DIV/0!</v>
      </c>
      <c r="GY51" s="1105">
        <f t="shared" si="153"/>
        <v>0</v>
      </c>
      <c r="GZ51" s="1106" t="e">
        <f t="shared" si="154"/>
        <v>#DIV/0!</v>
      </c>
      <c r="HA51" s="1105">
        <v>2.0000000000000001E-4</v>
      </c>
      <c r="HB51" s="1105" t="e">
        <f t="shared" si="155"/>
        <v>#DIV/0!</v>
      </c>
      <c r="HC51" s="1105" t="e">
        <f t="shared" si="156"/>
        <v>#DIV/0!</v>
      </c>
      <c r="HD51" s="552"/>
      <c r="HE51" s="1141"/>
      <c r="HF51" s="543">
        <v>44</v>
      </c>
      <c r="HG51" s="544">
        <f t="shared" si="28"/>
        <v>0</v>
      </c>
      <c r="HH51" s="544">
        <f t="shared" si="29"/>
        <v>0</v>
      </c>
      <c r="HI51" s="1104">
        <v>4</v>
      </c>
      <c r="HJ51" s="1105" t="e">
        <f t="shared" si="157"/>
        <v>#DIV/0!</v>
      </c>
      <c r="HK51" s="1105" t="e">
        <f t="shared" si="158"/>
        <v>#DIV/0!</v>
      </c>
      <c r="HL51" s="1105" t="e">
        <f t="shared" si="159"/>
        <v>#DIV/0!</v>
      </c>
      <c r="HM51" s="1105">
        <f t="shared" si="160"/>
        <v>0</v>
      </c>
      <c r="HN51" s="1106" t="e">
        <f t="shared" si="161"/>
        <v>#DIV/0!</v>
      </c>
      <c r="HO51" s="1105">
        <v>2.0000000000000001E-4</v>
      </c>
      <c r="HP51" s="1105" t="e">
        <f t="shared" si="162"/>
        <v>#DIV/0!</v>
      </c>
      <c r="HQ51" s="1105" t="e">
        <f t="shared" si="163"/>
        <v>#DIV/0!</v>
      </c>
      <c r="HR51" s="552"/>
      <c r="HS51" s="1141"/>
      <c r="HT51" s="543">
        <v>44</v>
      </c>
      <c r="HU51" s="544">
        <f t="shared" si="30"/>
        <v>0</v>
      </c>
      <c r="HV51" s="544">
        <f t="shared" si="31"/>
        <v>0</v>
      </c>
      <c r="HW51" s="1104">
        <v>4</v>
      </c>
      <c r="HX51" s="1105" t="e">
        <f t="shared" si="164"/>
        <v>#DIV/0!</v>
      </c>
      <c r="HY51" s="1105" t="e">
        <f t="shared" si="165"/>
        <v>#DIV/0!</v>
      </c>
      <c r="HZ51" s="1105" t="e">
        <f t="shared" si="166"/>
        <v>#DIV/0!</v>
      </c>
      <c r="IA51" s="1105">
        <f t="shared" si="167"/>
        <v>0</v>
      </c>
      <c r="IB51" s="1106" t="e">
        <f t="shared" si="168"/>
        <v>#DIV/0!</v>
      </c>
      <c r="IC51" s="1105">
        <v>2.0000000000000001E-4</v>
      </c>
      <c r="ID51" s="1105" t="e">
        <f t="shared" si="169"/>
        <v>#DIV/0!</v>
      </c>
      <c r="IE51" s="1105" t="e">
        <f t="shared" si="170"/>
        <v>#DIV/0!</v>
      </c>
      <c r="IF51" s="647"/>
      <c r="IG51" s="1141"/>
      <c r="IH51" s="543">
        <v>44</v>
      </c>
      <c r="II51" s="544">
        <f t="shared" si="32"/>
        <v>0</v>
      </c>
      <c r="IJ51" s="544">
        <f t="shared" si="33"/>
        <v>0</v>
      </c>
      <c r="IK51" s="643">
        <v>4</v>
      </c>
      <c r="IL51" s="1075" t="e">
        <f t="shared" si="171"/>
        <v>#DIV/0!</v>
      </c>
      <c r="IM51" s="1075" t="e">
        <f t="shared" si="172"/>
        <v>#DIV/0!</v>
      </c>
      <c r="IN51" s="1075" t="e">
        <f t="shared" si="173"/>
        <v>#DIV/0!</v>
      </c>
      <c r="IO51" s="1075">
        <f t="shared" si="174"/>
        <v>0</v>
      </c>
      <c r="IP51" s="645" t="e">
        <f t="shared" si="175"/>
        <v>#DIV/0!</v>
      </c>
      <c r="IQ51" s="1075">
        <v>2.0000000000000001E-4</v>
      </c>
      <c r="IR51" s="1075" t="e">
        <f t="shared" si="176"/>
        <v>#DIV/0!</v>
      </c>
      <c r="IS51" s="1075" t="e">
        <f t="shared" si="177"/>
        <v>#DIV/0!</v>
      </c>
    </row>
    <row r="52" spans="1:256" s="497" customFormat="1">
      <c r="A52" s="494"/>
      <c r="B52" s="528"/>
      <c r="C52" s="1141"/>
      <c r="D52" s="543">
        <v>45</v>
      </c>
      <c r="E52" s="544">
        <f t="shared" si="0"/>
        <v>0</v>
      </c>
      <c r="F52" s="544">
        <f t="shared" si="1"/>
        <v>0</v>
      </c>
      <c r="G52" s="1104">
        <v>5</v>
      </c>
      <c r="H52" s="1105">
        <f t="shared" si="52"/>
        <v>6.8137260270968172</v>
      </c>
      <c r="I52" s="1105">
        <f t="shared" si="53"/>
        <v>6.8366700583779272</v>
      </c>
      <c r="J52" s="1105">
        <f t="shared" si="54"/>
        <v>6.7907819958157072</v>
      </c>
      <c r="K52" s="1105">
        <f t="shared" si="55"/>
        <v>0</v>
      </c>
      <c r="L52" s="1106">
        <f t="shared" si="56"/>
        <v>0</v>
      </c>
      <c r="M52" s="1105">
        <v>0</v>
      </c>
      <c r="N52" s="1105">
        <f t="shared" si="57"/>
        <v>0</v>
      </c>
      <c r="O52" s="1105">
        <f t="shared" si="58"/>
        <v>0</v>
      </c>
      <c r="P52" s="494"/>
      <c r="Q52" s="1141"/>
      <c r="R52" s="543">
        <v>45</v>
      </c>
      <c r="S52" s="544">
        <f t="shared" si="34"/>
        <v>0</v>
      </c>
      <c r="T52" s="544">
        <f t="shared" si="35"/>
        <v>0</v>
      </c>
      <c r="U52" s="1104">
        <v>5</v>
      </c>
      <c r="V52" s="1105">
        <f t="shared" si="59"/>
        <v>10.50256260454028</v>
      </c>
      <c r="W52" s="1105">
        <f t="shared" si="60"/>
        <v>10.534247436422879</v>
      </c>
      <c r="X52" s="1105">
        <f t="shared" si="61"/>
        <v>10.470877772657682</v>
      </c>
      <c r="Y52" s="1105">
        <f t="shared" si="62"/>
        <v>0</v>
      </c>
      <c r="Z52" s="1106">
        <f t="shared" si="63"/>
        <v>0</v>
      </c>
      <c r="AA52" s="1105">
        <v>0</v>
      </c>
      <c r="AB52" s="1105">
        <f t="shared" si="64"/>
        <v>0</v>
      </c>
      <c r="AC52" s="1105">
        <f t="shared" si="65"/>
        <v>0</v>
      </c>
      <c r="AD52" s="1072"/>
      <c r="AE52" s="1141"/>
      <c r="AF52" s="543">
        <v>45</v>
      </c>
      <c r="AG52" s="544">
        <f t="shared" si="2"/>
        <v>0</v>
      </c>
      <c r="AH52" s="544">
        <f t="shared" si="3"/>
        <v>0</v>
      </c>
      <c r="AI52" s="1104">
        <v>5</v>
      </c>
      <c r="AJ52" s="1105">
        <f t="shared" si="66"/>
        <v>67.742788293185725</v>
      </c>
      <c r="AK52" s="1105">
        <f t="shared" si="67"/>
        <v>67.825781408218589</v>
      </c>
      <c r="AL52" s="1105">
        <f t="shared" si="68"/>
        <v>67.659795178152862</v>
      </c>
      <c r="AM52" s="1105">
        <f t="shared" si="69"/>
        <v>0</v>
      </c>
      <c r="AN52" s="1106">
        <f t="shared" si="70"/>
        <v>0</v>
      </c>
      <c r="AO52" s="1105">
        <v>0</v>
      </c>
      <c r="AP52" s="1105">
        <f t="shared" si="71"/>
        <v>0</v>
      </c>
      <c r="AQ52" s="1105">
        <f t="shared" si="72"/>
        <v>0</v>
      </c>
      <c r="AR52" s="1072"/>
      <c r="AS52" s="1130"/>
      <c r="AT52" s="543">
        <v>45</v>
      </c>
      <c r="AU52" s="544">
        <f t="shared" si="4"/>
        <v>0</v>
      </c>
      <c r="AV52" s="544">
        <f t="shared" si="5"/>
        <v>0</v>
      </c>
      <c r="AW52" s="1104">
        <v>5</v>
      </c>
      <c r="AX52" s="1105">
        <f t="shared" si="73"/>
        <v>8.2836132649584311</v>
      </c>
      <c r="AY52" s="1105">
        <f t="shared" si="74"/>
        <v>8.3256888771685595</v>
      </c>
      <c r="AZ52" s="1105">
        <f t="shared" si="75"/>
        <v>8.2415376527483026</v>
      </c>
      <c r="BA52" s="1105">
        <f t="shared" si="76"/>
        <v>0</v>
      </c>
      <c r="BB52" s="1106">
        <f t="shared" si="77"/>
        <v>0</v>
      </c>
      <c r="BC52" s="1105">
        <v>0</v>
      </c>
      <c r="BD52" s="1105">
        <f t="shared" si="78"/>
        <v>0</v>
      </c>
      <c r="BE52" s="1105">
        <f t="shared" si="79"/>
        <v>0</v>
      </c>
      <c r="BF52" s="1072"/>
      <c r="BG52" s="1130"/>
      <c r="BH52" s="543">
        <v>45</v>
      </c>
      <c r="BI52" s="544">
        <f t="shared" si="6"/>
        <v>0</v>
      </c>
      <c r="BJ52" s="544">
        <f t="shared" si="7"/>
        <v>0</v>
      </c>
      <c r="BK52" s="1104">
        <v>5</v>
      </c>
      <c r="BL52" s="1105" t="e">
        <f t="shared" si="80"/>
        <v>#DIV/0!</v>
      </c>
      <c r="BM52" s="1105" t="e">
        <f t="shared" si="81"/>
        <v>#DIV/0!</v>
      </c>
      <c r="BN52" s="1105" t="e">
        <f t="shared" si="82"/>
        <v>#DIV/0!</v>
      </c>
      <c r="BO52" s="1105">
        <f t="shared" si="83"/>
        <v>0</v>
      </c>
      <c r="BP52" s="1106" t="e">
        <f t="shared" si="84"/>
        <v>#DIV/0!</v>
      </c>
      <c r="BQ52" s="1105">
        <v>0</v>
      </c>
      <c r="BR52" s="1105" t="e">
        <f t="shared" si="85"/>
        <v>#DIV/0!</v>
      </c>
      <c r="BS52" s="1105" t="e">
        <f t="shared" si="86"/>
        <v>#DIV/0!</v>
      </c>
      <c r="BT52" s="1072"/>
      <c r="BU52" s="1130"/>
      <c r="BV52" s="543">
        <v>45</v>
      </c>
      <c r="BW52" s="544">
        <f t="shared" si="8"/>
        <v>0</v>
      </c>
      <c r="BX52" s="544">
        <f t="shared" si="9"/>
        <v>0</v>
      </c>
      <c r="BY52" s="1104">
        <v>5</v>
      </c>
      <c r="BZ52" s="1105" t="e">
        <f t="shared" si="87"/>
        <v>#DIV/0!</v>
      </c>
      <c r="CA52" s="1105" t="e">
        <f t="shared" si="88"/>
        <v>#DIV/0!</v>
      </c>
      <c r="CB52" s="1105" t="e">
        <f t="shared" si="89"/>
        <v>#DIV/0!</v>
      </c>
      <c r="CC52" s="1105">
        <f t="shared" si="90"/>
        <v>0</v>
      </c>
      <c r="CD52" s="1106" t="e">
        <f t="shared" si="91"/>
        <v>#DIV/0!</v>
      </c>
      <c r="CE52" s="1105">
        <v>0</v>
      </c>
      <c r="CF52" s="1105" t="e">
        <f t="shared" si="92"/>
        <v>#DIV/0!</v>
      </c>
      <c r="CG52" s="1105" t="e">
        <f t="shared" si="93"/>
        <v>#DIV/0!</v>
      </c>
      <c r="CH52" s="1072"/>
      <c r="CI52" s="1130"/>
      <c r="CJ52" s="543">
        <v>45</v>
      </c>
      <c r="CK52" s="544">
        <f t="shared" si="10"/>
        <v>0</v>
      </c>
      <c r="CL52" s="544">
        <f t="shared" si="11"/>
        <v>0</v>
      </c>
      <c r="CM52" s="1104">
        <v>5</v>
      </c>
      <c r="CN52" s="1105" t="e">
        <f t="shared" si="94"/>
        <v>#DIV/0!</v>
      </c>
      <c r="CO52" s="1105" t="e">
        <f t="shared" si="95"/>
        <v>#DIV/0!</v>
      </c>
      <c r="CP52" s="1105" t="e">
        <f t="shared" si="96"/>
        <v>#DIV/0!</v>
      </c>
      <c r="CQ52" s="1105">
        <f t="shared" si="97"/>
        <v>0</v>
      </c>
      <c r="CR52" s="1106" t="e">
        <f t="shared" si="98"/>
        <v>#DIV/0!</v>
      </c>
      <c r="CS52" s="1105">
        <v>0</v>
      </c>
      <c r="CT52" s="1105" t="e">
        <f t="shared" si="99"/>
        <v>#DIV/0!</v>
      </c>
      <c r="CU52" s="1105" t="e">
        <f t="shared" si="100"/>
        <v>#DIV/0!</v>
      </c>
      <c r="CV52" s="494"/>
      <c r="CW52" s="1141"/>
      <c r="CX52" s="543">
        <v>45</v>
      </c>
      <c r="CY52" s="544">
        <f t="shared" si="12"/>
        <v>0</v>
      </c>
      <c r="CZ52" s="544">
        <f t="shared" si="13"/>
        <v>0</v>
      </c>
      <c r="DA52" s="1104">
        <v>5</v>
      </c>
      <c r="DB52" s="1105" t="e">
        <f t="shared" si="101"/>
        <v>#DIV/0!</v>
      </c>
      <c r="DC52" s="1105" t="e">
        <f t="shared" si="102"/>
        <v>#DIV/0!</v>
      </c>
      <c r="DD52" s="1105" t="e">
        <f t="shared" si="103"/>
        <v>#DIV/0!</v>
      </c>
      <c r="DE52" s="1105">
        <f t="shared" si="104"/>
        <v>0</v>
      </c>
      <c r="DF52" s="1106" t="e">
        <f t="shared" si="105"/>
        <v>#DIV/0!</v>
      </c>
      <c r="DG52" s="1105">
        <v>0</v>
      </c>
      <c r="DH52" s="1105" t="e">
        <f t="shared" si="106"/>
        <v>#DIV/0!</v>
      </c>
      <c r="DI52" s="1105" t="e">
        <f t="shared" si="107"/>
        <v>#DIV/0!</v>
      </c>
      <c r="DJ52" s="1072"/>
      <c r="DK52" s="1141"/>
      <c r="DL52" s="543">
        <v>45</v>
      </c>
      <c r="DM52" s="544">
        <f t="shared" si="14"/>
        <v>0</v>
      </c>
      <c r="DN52" s="544">
        <f t="shared" si="15"/>
        <v>0</v>
      </c>
      <c r="DO52" s="1104">
        <v>5</v>
      </c>
      <c r="DP52" s="1105" t="e">
        <f t="shared" si="108"/>
        <v>#DIV/0!</v>
      </c>
      <c r="DQ52" s="1105" t="e">
        <f t="shared" si="109"/>
        <v>#DIV/0!</v>
      </c>
      <c r="DR52" s="1105" t="e">
        <f t="shared" si="110"/>
        <v>#DIV/0!</v>
      </c>
      <c r="DS52" s="1105">
        <f t="shared" si="111"/>
        <v>0</v>
      </c>
      <c r="DT52" s="1106" t="e">
        <f t="shared" si="112"/>
        <v>#DIV/0!</v>
      </c>
      <c r="DU52" s="1105">
        <v>0</v>
      </c>
      <c r="DV52" s="1105" t="e">
        <f t="shared" si="113"/>
        <v>#DIV/0!</v>
      </c>
      <c r="DW52" s="1105" t="e">
        <f t="shared" si="114"/>
        <v>#DIV/0!</v>
      </c>
      <c r="DX52" s="494"/>
      <c r="DY52" s="1141"/>
      <c r="DZ52" s="543">
        <v>45</v>
      </c>
      <c r="EA52" s="544">
        <f t="shared" si="16"/>
        <v>0</v>
      </c>
      <c r="EB52" s="544">
        <f t="shared" si="17"/>
        <v>0</v>
      </c>
      <c r="EC52" s="1104">
        <v>5</v>
      </c>
      <c r="ED52" s="1105" t="e">
        <f t="shared" si="115"/>
        <v>#DIV/0!</v>
      </c>
      <c r="EE52" s="1105" t="e">
        <f t="shared" si="116"/>
        <v>#DIV/0!</v>
      </c>
      <c r="EF52" s="1105" t="e">
        <f t="shared" si="117"/>
        <v>#DIV/0!</v>
      </c>
      <c r="EG52" s="1105">
        <f t="shared" si="118"/>
        <v>0</v>
      </c>
      <c r="EH52" s="1106" t="e">
        <f t="shared" si="119"/>
        <v>#DIV/0!</v>
      </c>
      <c r="EI52" s="1105">
        <v>0</v>
      </c>
      <c r="EJ52" s="1105" t="e">
        <f t="shared" si="120"/>
        <v>#DIV/0!</v>
      </c>
      <c r="EK52" s="1105" t="e">
        <f t="shared" si="121"/>
        <v>#DIV/0!</v>
      </c>
      <c r="EL52" s="1072"/>
      <c r="EM52" s="1141"/>
      <c r="EN52" s="543">
        <v>45</v>
      </c>
      <c r="EO52" s="544">
        <f t="shared" si="18"/>
        <v>0</v>
      </c>
      <c r="EP52" s="544">
        <f t="shared" si="19"/>
        <v>0</v>
      </c>
      <c r="EQ52" s="1104">
        <v>5</v>
      </c>
      <c r="ER52" s="1105" t="e">
        <f t="shared" si="122"/>
        <v>#DIV/0!</v>
      </c>
      <c r="ES52" s="1105" t="e">
        <f t="shared" si="123"/>
        <v>#DIV/0!</v>
      </c>
      <c r="ET52" s="1105" t="e">
        <f t="shared" si="124"/>
        <v>#DIV/0!</v>
      </c>
      <c r="EU52" s="1105">
        <f t="shared" si="125"/>
        <v>0</v>
      </c>
      <c r="EV52" s="1106" t="e">
        <f t="shared" si="126"/>
        <v>#DIV/0!</v>
      </c>
      <c r="EW52" s="1105">
        <v>0</v>
      </c>
      <c r="EX52" s="1105" t="e">
        <f t="shared" si="127"/>
        <v>#DIV/0!</v>
      </c>
      <c r="EY52" s="1105" t="e">
        <f t="shared" si="128"/>
        <v>#DIV/0!</v>
      </c>
      <c r="EZ52" s="1129"/>
      <c r="FA52" s="1141"/>
      <c r="FB52" s="543">
        <v>45</v>
      </c>
      <c r="FC52" s="544">
        <f t="shared" si="20"/>
        <v>0</v>
      </c>
      <c r="FD52" s="544">
        <f t="shared" si="21"/>
        <v>0</v>
      </c>
      <c r="FE52" s="1104">
        <v>5</v>
      </c>
      <c r="FF52" s="1105" t="e">
        <f t="shared" si="129"/>
        <v>#DIV/0!</v>
      </c>
      <c r="FG52" s="1105" t="e">
        <f t="shared" si="130"/>
        <v>#DIV/0!</v>
      </c>
      <c r="FH52" s="1105" t="e">
        <f t="shared" si="131"/>
        <v>#DIV/0!</v>
      </c>
      <c r="FI52" s="1105">
        <f t="shared" si="132"/>
        <v>0</v>
      </c>
      <c r="FJ52" s="1106" t="e">
        <f t="shared" si="133"/>
        <v>#DIV/0!</v>
      </c>
      <c r="FK52" s="1105">
        <v>0</v>
      </c>
      <c r="FL52" s="1105" t="e">
        <f t="shared" si="134"/>
        <v>#DIV/0!</v>
      </c>
      <c r="FM52" s="1105" t="e">
        <f t="shared" si="135"/>
        <v>#DIV/0!</v>
      </c>
      <c r="FO52" s="1141"/>
      <c r="FP52" s="543">
        <v>45</v>
      </c>
      <c r="FQ52" s="544">
        <f t="shared" si="22"/>
        <v>0</v>
      </c>
      <c r="FR52" s="544">
        <f t="shared" si="23"/>
        <v>0</v>
      </c>
      <c r="FS52" s="1104">
        <v>5</v>
      </c>
      <c r="FT52" s="1105" t="e">
        <f t="shared" si="136"/>
        <v>#DIV/0!</v>
      </c>
      <c r="FU52" s="1105" t="e">
        <f t="shared" si="137"/>
        <v>#DIV/0!</v>
      </c>
      <c r="FV52" s="1105" t="e">
        <f t="shared" si="138"/>
        <v>#DIV/0!</v>
      </c>
      <c r="FW52" s="1105">
        <f t="shared" si="139"/>
        <v>0</v>
      </c>
      <c r="FX52" s="1106" t="e">
        <f t="shared" si="140"/>
        <v>#DIV/0!</v>
      </c>
      <c r="FY52" s="1105">
        <v>0</v>
      </c>
      <c r="FZ52" s="1105" t="e">
        <f t="shared" si="141"/>
        <v>#DIV/0!</v>
      </c>
      <c r="GA52" s="1105" t="e">
        <f t="shared" si="142"/>
        <v>#DIV/0!</v>
      </c>
      <c r="GB52" s="622"/>
      <c r="GC52" s="1141"/>
      <c r="GD52" s="543">
        <v>45</v>
      </c>
      <c r="GE52" s="544">
        <f t="shared" si="24"/>
        <v>0</v>
      </c>
      <c r="GF52" s="544">
        <f t="shared" si="25"/>
        <v>0</v>
      </c>
      <c r="GG52" s="1104">
        <v>5</v>
      </c>
      <c r="GH52" s="1105" t="e">
        <f t="shared" si="143"/>
        <v>#DIV/0!</v>
      </c>
      <c r="GI52" s="1105" t="e">
        <f t="shared" si="144"/>
        <v>#DIV/0!</v>
      </c>
      <c r="GJ52" s="1105" t="e">
        <f t="shared" si="145"/>
        <v>#DIV/0!</v>
      </c>
      <c r="GK52" s="1105">
        <f t="shared" si="146"/>
        <v>0</v>
      </c>
      <c r="GL52" s="1106" t="e">
        <f t="shared" si="147"/>
        <v>#DIV/0!</v>
      </c>
      <c r="GM52" s="1105">
        <v>0</v>
      </c>
      <c r="GN52" s="1105" t="e">
        <f t="shared" si="148"/>
        <v>#DIV/0!</v>
      </c>
      <c r="GO52" s="1105" t="e">
        <f t="shared" si="149"/>
        <v>#DIV/0!</v>
      </c>
      <c r="GP52" s="551"/>
      <c r="GQ52" s="1141"/>
      <c r="GR52" s="543">
        <v>45</v>
      </c>
      <c r="GS52" s="544">
        <f t="shared" si="26"/>
        <v>0</v>
      </c>
      <c r="GT52" s="544">
        <f t="shared" si="27"/>
        <v>0</v>
      </c>
      <c r="GU52" s="1104">
        <v>5</v>
      </c>
      <c r="GV52" s="1105" t="e">
        <f t="shared" si="150"/>
        <v>#DIV/0!</v>
      </c>
      <c r="GW52" s="1105" t="e">
        <f t="shared" si="151"/>
        <v>#DIV/0!</v>
      </c>
      <c r="GX52" s="1105" t="e">
        <f t="shared" si="152"/>
        <v>#DIV/0!</v>
      </c>
      <c r="GY52" s="1105">
        <f t="shared" si="153"/>
        <v>0</v>
      </c>
      <c r="GZ52" s="1106" t="e">
        <f t="shared" si="154"/>
        <v>#DIV/0!</v>
      </c>
      <c r="HA52" s="1105">
        <v>0</v>
      </c>
      <c r="HB52" s="1105" t="e">
        <f t="shared" si="155"/>
        <v>#DIV/0!</v>
      </c>
      <c r="HC52" s="1105" t="e">
        <f t="shared" si="156"/>
        <v>#DIV/0!</v>
      </c>
      <c r="HD52" s="552"/>
      <c r="HE52" s="1141"/>
      <c r="HF52" s="543">
        <v>45</v>
      </c>
      <c r="HG52" s="544">
        <f t="shared" si="28"/>
        <v>0</v>
      </c>
      <c r="HH52" s="544">
        <f t="shared" si="29"/>
        <v>0</v>
      </c>
      <c r="HI52" s="1104">
        <v>5</v>
      </c>
      <c r="HJ52" s="1105" t="e">
        <f t="shared" si="157"/>
        <v>#DIV/0!</v>
      </c>
      <c r="HK52" s="1105" t="e">
        <f t="shared" si="158"/>
        <v>#DIV/0!</v>
      </c>
      <c r="HL52" s="1105" t="e">
        <f t="shared" si="159"/>
        <v>#DIV/0!</v>
      </c>
      <c r="HM52" s="1105">
        <f t="shared" si="160"/>
        <v>0</v>
      </c>
      <c r="HN52" s="1106" t="e">
        <f t="shared" si="161"/>
        <v>#DIV/0!</v>
      </c>
      <c r="HO52" s="1105">
        <v>0</v>
      </c>
      <c r="HP52" s="1105" t="e">
        <f t="shared" si="162"/>
        <v>#DIV/0!</v>
      </c>
      <c r="HQ52" s="1105" t="e">
        <f t="shared" si="163"/>
        <v>#DIV/0!</v>
      </c>
      <c r="HR52" s="552"/>
      <c r="HS52" s="1141"/>
      <c r="HT52" s="543">
        <v>45</v>
      </c>
      <c r="HU52" s="544">
        <f t="shared" si="30"/>
        <v>0</v>
      </c>
      <c r="HV52" s="544">
        <f t="shared" si="31"/>
        <v>0</v>
      </c>
      <c r="HW52" s="1104">
        <v>5</v>
      </c>
      <c r="HX52" s="1105" t="e">
        <f t="shared" si="164"/>
        <v>#DIV/0!</v>
      </c>
      <c r="HY52" s="1105" t="e">
        <f t="shared" si="165"/>
        <v>#DIV/0!</v>
      </c>
      <c r="HZ52" s="1105" t="e">
        <f t="shared" si="166"/>
        <v>#DIV/0!</v>
      </c>
      <c r="IA52" s="1105">
        <f t="shared" si="167"/>
        <v>0</v>
      </c>
      <c r="IB52" s="1106" t="e">
        <f t="shared" si="168"/>
        <v>#DIV/0!</v>
      </c>
      <c r="IC52" s="1105">
        <v>0</v>
      </c>
      <c r="ID52" s="1105" t="e">
        <f t="shared" si="169"/>
        <v>#DIV/0!</v>
      </c>
      <c r="IE52" s="1105" t="e">
        <f t="shared" si="170"/>
        <v>#DIV/0!</v>
      </c>
      <c r="IF52" s="647"/>
      <c r="IG52" s="1141"/>
      <c r="IH52" s="543">
        <v>45</v>
      </c>
      <c r="II52" s="544">
        <f t="shared" si="32"/>
        <v>0</v>
      </c>
      <c r="IJ52" s="544">
        <f t="shared" si="33"/>
        <v>0</v>
      </c>
      <c r="IK52" s="643">
        <v>5</v>
      </c>
      <c r="IL52" s="1075" t="e">
        <f t="shared" si="171"/>
        <v>#DIV/0!</v>
      </c>
      <c r="IM52" s="1075" t="e">
        <f t="shared" si="172"/>
        <v>#DIV/0!</v>
      </c>
      <c r="IN52" s="1075" t="e">
        <f t="shared" si="173"/>
        <v>#DIV/0!</v>
      </c>
      <c r="IO52" s="1075">
        <f t="shared" si="174"/>
        <v>0</v>
      </c>
      <c r="IP52" s="645" t="e">
        <f t="shared" si="175"/>
        <v>#DIV/0!</v>
      </c>
      <c r="IQ52" s="1075">
        <v>0</v>
      </c>
      <c r="IR52" s="1075" t="e">
        <f t="shared" si="176"/>
        <v>#DIV/0!</v>
      </c>
      <c r="IS52" s="1075" t="e">
        <f t="shared" si="177"/>
        <v>#DIV/0!</v>
      </c>
    </row>
    <row r="53" spans="1:256" s="497" customFormat="1" ht="16" thickBot="1">
      <c r="A53" s="494"/>
      <c r="B53" s="528"/>
      <c r="C53" s="1141"/>
      <c r="D53" s="543">
        <v>46</v>
      </c>
      <c r="E53" s="544">
        <f t="shared" si="0"/>
        <v>0</v>
      </c>
      <c r="F53" s="544">
        <f t="shared" si="1"/>
        <v>0</v>
      </c>
      <c r="G53" s="1108">
        <v>6</v>
      </c>
      <c r="H53" s="1105">
        <f t="shared" si="52"/>
        <v>6.8596140896590381</v>
      </c>
      <c r="I53" s="1105">
        <f t="shared" si="53"/>
        <v>6.8825581209401481</v>
      </c>
      <c r="J53" s="1105">
        <f t="shared" si="54"/>
        <v>6.8366700583779281</v>
      </c>
      <c r="K53" s="1105">
        <f t="shared" si="55"/>
        <v>0</v>
      </c>
      <c r="L53" s="1118">
        <f t="shared" si="56"/>
        <v>0</v>
      </c>
      <c r="M53" s="1117">
        <v>0</v>
      </c>
      <c r="N53" s="1117">
        <f t="shared" si="57"/>
        <v>0</v>
      </c>
      <c r="O53" s="1117">
        <f t="shared" si="58"/>
        <v>0</v>
      </c>
      <c r="P53" s="494"/>
      <c r="Q53" s="1141"/>
      <c r="R53" s="543">
        <v>46</v>
      </c>
      <c r="S53" s="544">
        <f t="shared" si="34"/>
        <v>0</v>
      </c>
      <c r="T53" s="544">
        <f t="shared" si="35"/>
        <v>0</v>
      </c>
      <c r="U53" s="1108">
        <v>6</v>
      </c>
      <c r="V53" s="1105">
        <f t="shared" si="59"/>
        <v>10.565932268305477</v>
      </c>
      <c r="W53" s="1105">
        <f t="shared" si="60"/>
        <v>10.597617100188076</v>
      </c>
      <c r="X53" s="1105">
        <f t="shared" si="61"/>
        <v>10.534247436422879</v>
      </c>
      <c r="Y53" s="1105">
        <f t="shared" si="62"/>
        <v>0</v>
      </c>
      <c r="Z53" s="1106">
        <f t="shared" si="63"/>
        <v>0</v>
      </c>
      <c r="AA53" s="1117">
        <v>0</v>
      </c>
      <c r="AB53" s="1117">
        <f t="shared" si="64"/>
        <v>0</v>
      </c>
      <c r="AC53" s="1117">
        <f t="shared" si="65"/>
        <v>0</v>
      </c>
      <c r="AD53" s="1072"/>
      <c r="AE53" s="1141"/>
      <c r="AF53" s="543">
        <v>46</v>
      </c>
      <c r="AG53" s="544">
        <f t="shared" si="2"/>
        <v>0</v>
      </c>
      <c r="AH53" s="544">
        <f t="shared" si="3"/>
        <v>0</v>
      </c>
      <c r="AI53" s="1108">
        <v>6</v>
      </c>
      <c r="AJ53" s="1105">
        <f t="shared" si="66"/>
        <v>67.908774523251452</v>
      </c>
      <c r="AK53" s="1105">
        <f t="shared" si="67"/>
        <v>67.991767638284315</v>
      </c>
      <c r="AL53" s="1105">
        <f t="shared" si="68"/>
        <v>67.825781408218589</v>
      </c>
      <c r="AM53" s="1105">
        <f t="shared" si="69"/>
        <v>0</v>
      </c>
      <c r="AN53" s="1106">
        <f t="shared" si="70"/>
        <v>0</v>
      </c>
      <c r="AO53" s="1117">
        <v>0</v>
      </c>
      <c r="AP53" s="1117">
        <f t="shared" si="71"/>
        <v>0</v>
      </c>
      <c r="AQ53" s="1117">
        <f t="shared" si="72"/>
        <v>0</v>
      </c>
      <c r="AR53" s="1072"/>
      <c r="AS53" s="1130"/>
      <c r="AT53" s="543">
        <v>46</v>
      </c>
      <c r="AU53" s="544">
        <f t="shared" si="4"/>
        <v>0</v>
      </c>
      <c r="AV53" s="544">
        <f t="shared" si="5"/>
        <v>0</v>
      </c>
      <c r="AW53" s="1108">
        <v>6</v>
      </c>
      <c r="AX53" s="1105">
        <f t="shared" si="73"/>
        <v>8.3677644893786898</v>
      </c>
      <c r="AY53" s="1105">
        <f t="shared" si="74"/>
        <v>8.4098401015888182</v>
      </c>
      <c r="AZ53" s="1105">
        <f t="shared" si="75"/>
        <v>8.3256888771685613</v>
      </c>
      <c r="BA53" s="1105">
        <f t="shared" si="76"/>
        <v>0</v>
      </c>
      <c r="BB53" s="1106">
        <f t="shared" si="77"/>
        <v>0</v>
      </c>
      <c r="BC53" s="1117">
        <v>0</v>
      </c>
      <c r="BD53" s="1117">
        <f t="shared" si="78"/>
        <v>0</v>
      </c>
      <c r="BE53" s="1117">
        <f t="shared" si="79"/>
        <v>0</v>
      </c>
      <c r="BF53" s="1072"/>
      <c r="BG53" s="1130"/>
      <c r="BH53" s="543">
        <v>46</v>
      </c>
      <c r="BI53" s="544">
        <f t="shared" si="6"/>
        <v>0</v>
      </c>
      <c r="BJ53" s="544">
        <f t="shared" si="7"/>
        <v>0</v>
      </c>
      <c r="BK53" s="1108">
        <v>6</v>
      </c>
      <c r="BL53" s="1105" t="e">
        <f t="shared" si="80"/>
        <v>#DIV/0!</v>
      </c>
      <c r="BM53" s="1105" t="e">
        <f t="shared" si="81"/>
        <v>#DIV/0!</v>
      </c>
      <c r="BN53" s="1105" t="e">
        <f t="shared" si="82"/>
        <v>#DIV/0!</v>
      </c>
      <c r="BO53" s="1105">
        <f t="shared" si="83"/>
        <v>0</v>
      </c>
      <c r="BP53" s="1106" t="e">
        <f t="shared" si="84"/>
        <v>#DIV/0!</v>
      </c>
      <c r="BQ53" s="1117">
        <v>0</v>
      </c>
      <c r="BR53" s="1117" t="e">
        <f t="shared" si="85"/>
        <v>#DIV/0!</v>
      </c>
      <c r="BS53" s="1117" t="e">
        <f t="shared" si="86"/>
        <v>#DIV/0!</v>
      </c>
      <c r="BT53" s="1072"/>
      <c r="BU53" s="1130"/>
      <c r="BV53" s="543">
        <v>46</v>
      </c>
      <c r="BW53" s="544">
        <f t="shared" si="8"/>
        <v>0</v>
      </c>
      <c r="BX53" s="544">
        <f t="shared" si="9"/>
        <v>0</v>
      </c>
      <c r="BY53" s="1108">
        <v>6</v>
      </c>
      <c r="BZ53" s="1105" t="e">
        <f t="shared" si="87"/>
        <v>#DIV/0!</v>
      </c>
      <c r="CA53" s="1105" t="e">
        <f t="shared" si="88"/>
        <v>#DIV/0!</v>
      </c>
      <c r="CB53" s="1105" t="e">
        <f t="shared" si="89"/>
        <v>#DIV/0!</v>
      </c>
      <c r="CC53" s="1105">
        <f t="shared" si="90"/>
        <v>0</v>
      </c>
      <c r="CD53" s="1106" t="e">
        <f t="shared" si="91"/>
        <v>#DIV/0!</v>
      </c>
      <c r="CE53" s="1117">
        <v>0</v>
      </c>
      <c r="CF53" s="1117" t="e">
        <f t="shared" si="92"/>
        <v>#DIV/0!</v>
      </c>
      <c r="CG53" s="1117" t="e">
        <f t="shared" si="93"/>
        <v>#DIV/0!</v>
      </c>
      <c r="CH53" s="1072"/>
      <c r="CI53" s="1130"/>
      <c r="CJ53" s="543">
        <v>46</v>
      </c>
      <c r="CK53" s="544">
        <f t="shared" si="10"/>
        <v>0</v>
      </c>
      <c r="CL53" s="544">
        <f t="shared" si="11"/>
        <v>0</v>
      </c>
      <c r="CM53" s="1108">
        <v>6</v>
      </c>
      <c r="CN53" s="1105" t="e">
        <f t="shared" si="94"/>
        <v>#DIV/0!</v>
      </c>
      <c r="CO53" s="1105" t="e">
        <f t="shared" si="95"/>
        <v>#DIV/0!</v>
      </c>
      <c r="CP53" s="1105" t="e">
        <f t="shared" si="96"/>
        <v>#DIV/0!</v>
      </c>
      <c r="CQ53" s="1105">
        <f t="shared" si="97"/>
        <v>0</v>
      </c>
      <c r="CR53" s="1106" t="e">
        <f t="shared" si="98"/>
        <v>#DIV/0!</v>
      </c>
      <c r="CS53" s="1117">
        <v>0</v>
      </c>
      <c r="CT53" s="1117" t="e">
        <f t="shared" si="99"/>
        <v>#DIV/0!</v>
      </c>
      <c r="CU53" s="1117" t="e">
        <f t="shared" si="100"/>
        <v>#DIV/0!</v>
      </c>
      <c r="CV53" s="494"/>
      <c r="CW53" s="1141"/>
      <c r="CX53" s="543">
        <v>46</v>
      </c>
      <c r="CY53" s="544">
        <f t="shared" si="12"/>
        <v>0</v>
      </c>
      <c r="CZ53" s="544">
        <f t="shared" si="13"/>
        <v>0</v>
      </c>
      <c r="DA53" s="1108">
        <v>6</v>
      </c>
      <c r="DB53" s="1105" t="e">
        <f t="shared" si="101"/>
        <v>#DIV/0!</v>
      </c>
      <c r="DC53" s="1105" t="e">
        <f t="shared" si="102"/>
        <v>#DIV/0!</v>
      </c>
      <c r="DD53" s="1105" t="e">
        <f t="shared" si="103"/>
        <v>#DIV/0!</v>
      </c>
      <c r="DE53" s="1105">
        <f t="shared" si="104"/>
        <v>0</v>
      </c>
      <c r="DF53" s="1106" t="e">
        <f t="shared" si="105"/>
        <v>#DIV/0!</v>
      </c>
      <c r="DG53" s="1117">
        <v>0</v>
      </c>
      <c r="DH53" s="1117" t="e">
        <f t="shared" si="106"/>
        <v>#DIV/0!</v>
      </c>
      <c r="DI53" s="1117" t="e">
        <f t="shared" si="107"/>
        <v>#DIV/0!</v>
      </c>
      <c r="DJ53" s="1072"/>
      <c r="DK53" s="1141"/>
      <c r="DL53" s="543">
        <v>46</v>
      </c>
      <c r="DM53" s="544">
        <f t="shared" si="14"/>
        <v>0</v>
      </c>
      <c r="DN53" s="544">
        <f t="shared" si="15"/>
        <v>0</v>
      </c>
      <c r="DO53" s="1108">
        <v>6</v>
      </c>
      <c r="DP53" s="1105" t="e">
        <f t="shared" si="108"/>
        <v>#DIV/0!</v>
      </c>
      <c r="DQ53" s="1105" t="e">
        <f t="shared" si="109"/>
        <v>#DIV/0!</v>
      </c>
      <c r="DR53" s="1105" t="e">
        <f t="shared" si="110"/>
        <v>#DIV/0!</v>
      </c>
      <c r="DS53" s="1105">
        <f t="shared" si="111"/>
        <v>0</v>
      </c>
      <c r="DT53" s="1106" t="e">
        <f t="shared" si="112"/>
        <v>#DIV/0!</v>
      </c>
      <c r="DU53" s="1117">
        <v>0</v>
      </c>
      <c r="DV53" s="1117" t="e">
        <f t="shared" si="113"/>
        <v>#DIV/0!</v>
      </c>
      <c r="DW53" s="1117" t="e">
        <f t="shared" si="114"/>
        <v>#DIV/0!</v>
      </c>
      <c r="DX53" s="494"/>
      <c r="DY53" s="1141"/>
      <c r="DZ53" s="543">
        <v>46</v>
      </c>
      <c r="EA53" s="544">
        <f t="shared" si="16"/>
        <v>0</v>
      </c>
      <c r="EB53" s="544">
        <f t="shared" si="17"/>
        <v>0</v>
      </c>
      <c r="EC53" s="1108">
        <v>6</v>
      </c>
      <c r="ED53" s="1105" t="e">
        <f t="shared" si="115"/>
        <v>#DIV/0!</v>
      </c>
      <c r="EE53" s="1105" t="e">
        <f t="shared" si="116"/>
        <v>#DIV/0!</v>
      </c>
      <c r="EF53" s="1105" t="e">
        <f t="shared" si="117"/>
        <v>#DIV/0!</v>
      </c>
      <c r="EG53" s="1105">
        <f t="shared" si="118"/>
        <v>0</v>
      </c>
      <c r="EH53" s="1106" t="e">
        <f t="shared" si="119"/>
        <v>#DIV/0!</v>
      </c>
      <c r="EI53" s="1117">
        <v>0</v>
      </c>
      <c r="EJ53" s="1117" t="e">
        <f t="shared" si="120"/>
        <v>#DIV/0!</v>
      </c>
      <c r="EK53" s="1117" t="e">
        <f t="shared" si="121"/>
        <v>#DIV/0!</v>
      </c>
      <c r="EL53" s="1072"/>
      <c r="EM53" s="1141"/>
      <c r="EN53" s="543">
        <v>46</v>
      </c>
      <c r="EO53" s="544">
        <f t="shared" si="18"/>
        <v>0</v>
      </c>
      <c r="EP53" s="544">
        <f t="shared" si="19"/>
        <v>0</v>
      </c>
      <c r="EQ53" s="1108">
        <v>6</v>
      </c>
      <c r="ER53" s="1105" t="e">
        <f t="shared" si="122"/>
        <v>#DIV/0!</v>
      </c>
      <c r="ES53" s="1105" t="e">
        <f t="shared" si="123"/>
        <v>#DIV/0!</v>
      </c>
      <c r="ET53" s="1105" t="e">
        <f t="shared" si="124"/>
        <v>#DIV/0!</v>
      </c>
      <c r="EU53" s="1105">
        <f t="shared" si="125"/>
        <v>0</v>
      </c>
      <c r="EV53" s="1106" t="e">
        <f t="shared" si="126"/>
        <v>#DIV/0!</v>
      </c>
      <c r="EW53" s="1098">
        <v>0</v>
      </c>
      <c r="EX53" s="1098" t="e">
        <f t="shared" si="127"/>
        <v>#DIV/0!</v>
      </c>
      <c r="EY53" s="1098" t="e">
        <f t="shared" si="128"/>
        <v>#DIV/0!</v>
      </c>
      <c r="EZ53" s="1129"/>
      <c r="FA53" s="1141"/>
      <c r="FB53" s="543">
        <v>46</v>
      </c>
      <c r="FC53" s="544">
        <f t="shared" si="20"/>
        <v>0</v>
      </c>
      <c r="FD53" s="544">
        <f t="shared" si="21"/>
        <v>0</v>
      </c>
      <c r="FE53" s="1108">
        <v>6</v>
      </c>
      <c r="FF53" s="1105" t="e">
        <f t="shared" si="129"/>
        <v>#DIV/0!</v>
      </c>
      <c r="FG53" s="1105" t="e">
        <f t="shared" si="130"/>
        <v>#DIV/0!</v>
      </c>
      <c r="FH53" s="1105" t="e">
        <f t="shared" si="131"/>
        <v>#DIV/0!</v>
      </c>
      <c r="FI53" s="1105">
        <f t="shared" si="132"/>
        <v>0</v>
      </c>
      <c r="FJ53" s="1106" t="e">
        <f t="shared" si="133"/>
        <v>#DIV/0!</v>
      </c>
      <c r="FK53" s="1098">
        <v>0</v>
      </c>
      <c r="FL53" s="1098" t="e">
        <f t="shared" si="134"/>
        <v>#DIV/0!</v>
      </c>
      <c r="FM53" s="1098" t="e">
        <f t="shared" si="135"/>
        <v>#DIV/0!</v>
      </c>
      <c r="FO53" s="1141"/>
      <c r="FP53" s="543">
        <v>46</v>
      </c>
      <c r="FQ53" s="544">
        <f t="shared" si="22"/>
        <v>0</v>
      </c>
      <c r="FR53" s="544">
        <f t="shared" si="23"/>
        <v>0</v>
      </c>
      <c r="FS53" s="1108">
        <v>6</v>
      </c>
      <c r="FT53" s="1105" t="e">
        <f t="shared" si="136"/>
        <v>#DIV/0!</v>
      </c>
      <c r="FU53" s="1105" t="e">
        <f t="shared" si="137"/>
        <v>#DIV/0!</v>
      </c>
      <c r="FV53" s="1105" t="e">
        <f t="shared" si="138"/>
        <v>#DIV/0!</v>
      </c>
      <c r="FW53" s="1105">
        <f t="shared" si="139"/>
        <v>0</v>
      </c>
      <c r="FX53" s="1106" t="e">
        <f t="shared" si="140"/>
        <v>#DIV/0!</v>
      </c>
      <c r="FY53" s="1098">
        <v>0</v>
      </c>
      <c r="FZ53" s="1098" t="e">
        <f t="shared" si="141"/>
        <v>#DIV/0!</v>
      </c>
      <c r="GA53" s="1098" t="e">
        <f t="shared" si="142"/>
        <v>#DIV/0!</v>
      </c>
      <c r="GB53" s="622"/>
      <c r="GC53" s="1141"/>
      <c r="GD53" s="543">
        <v>46</v>
      </c>
      <c r="GE53" s="544">
        <f t="shared" si="24"/>
        <v>0</v>
      </c>
      <c r="GF53" s="544">
        <f t="shared" si="25"/>
        <v>0</v>
      </c>
      <c r="GG53" s="1108">
        <v>6</v>
      </c>
      <c r="GH53" s="1105" t="e">
        <f t="shared" si="143"/>
        <v>#DIV/0!</v>
      </c>
      <c r="GI53" s="1105" t="e">
        <f t="shared" si="144"/>
        <v>#DIV/0!</v>
      </c>
      <c r="GJ53" s="1105" t="e">
        <f t="shared" si="145"/>
        <v>#DIV/0!</v>
      </c>
      <c r="GK53" s="1105">
        <f t="shared" si="146"/>
        <v>0</v>
      </c>
      <c r="GL53" s="1106" t="e">
        <f t="shared" si="147"/>
        <v>#DIV/0!</v>
      </c>
      <c r="GM53" s="1098">
        <v>0</v>
      </c>
      <c r="GN53" s="1098" t="e">
        <f t="shared" si="148"/>
        <v>#DIV/0!</v>
      </c>
      <c r="GO53" s="1098" t="e">
        <f t="shared" si="149"/>
        <v>#DIV/0!</v>
      </c>
      <c r="GP53" s="551"/>
      <c r="GQ53" s="1141"/>
      <c r="GR53" s="543">
        <v>46</v>
      </c>
      <c r="GS53" s="544">
        <f t="shared" si="26"/>
        <v>0</v>
      </c>
      <c r="GT53" s="544">
        <f t="shared" si="27"/>
        <v>0</v>
      </c>
      <c r="GU53" s="1108">
        <v>6</v>
      </c>
      <c r="GV53" s="1105" t="e">
        <f t="shared" si="150"/>
        <v>#DIV/0!</v>
      </c>
      <c r="GW53" s="1105" t="e">
        <f t="shared" si="151"/>
        <v>#DIV/0!</v>
      </c>
      <c r="GX53" s="1105" t="e">
        <f t="shared" si="152"/>
        <v>#DIV/0!</v>
      </c>
      <c r="GY53" s="1105">
        <f t="shared" si="153"/>
        <v>0</v>
      </c>
      <c r="GZ53" s="1106" t="e">
        <f t="shared" si="154"/>
        <v>#DIV/0!</v>
      </c>
      <c r="HA53" s="1098">
        <v>0</v>
      </c>
      <c r="HB53" s="1098" t="e">
        <f t="shared" si="155"/>
        <v>#DIV/0!</v>
      </c>
      <c r="HC53" s="1098" t="e">
        <f t="shared" si="156"/>
        <v>#DIV/0!</v>
      </c>
      <c r="HD53" s="552"/>
      <c r="HE53" s="1141"/>
      <c r="HF53" s="543">
        <v>46</v>
      </c>
      <c r="HG53" s="544">
        <f t="shared" si="28"/>
        <v>0</v>
      </c>
      <c r="HH53" s="544">
        <f t="shared" si="29"/>
        <v>0</v>
      </c>
      <c r="HI53" s="1108">
        <v>6</v>
      </c>
      <c r="HJ53" s="1105" t="e">
        <f t="shared" si="157"/>
        <v>#DIV/0!</v>
      </c>
      <c r="HK53" s="1105" t="e">
        <f t="shared" si="158"/>
        <v>#DIV/0!</v>
      </c>
      <c r="HL53" s="1105" t="e">
        <f t="shared" si="159"/>
        <v>#DIV/0!</v>
      </c>
      <c r="HM53" s="1105">
        <f t="shared" si="160"/>
        <v>0</v>
      </c>
      <c r="HN53" s="1106" t="e">
        <f t="shared" si="161"/>
        <v>#DIV/0!</v>
      </c>
      <c r="HO53" s="1098">
        <v>0</v>
      </c>
      <c r="HP53" s="1098" t="e">
        <f t="shared" si="162"/>
        <v>#DIV/0!</v>
      </c>
      <c r="HQ53" s="1098" t="e">
        <f t="shared" si="163"/>
        <v>#DIV/0!</v>
      </c>
      <c r="HR53" s="552"/>
      <c r="HS53" s="1141"/>
      <c r="HT53" s="543">
        <v>46</v>
      </c>
      <c r="HU53" s="544">
        <f t="shared" si="30"/>
        <v>0</v>
      </c>
      <c r="HV53" s="544">
        <f t="shared" si="31"/>
        <v>0</v>
      </c>
      <c r="HW53" s="1108">
        <v>6</v>
      </c>
      <c r="HX53" s="1105" t="e">
        <f t="shared" si="164"/>
        <v>#DIV/0!</v>
      </c>
      <c r="HY53" s="1105" t="e">
        <f t="shared" si="165"/>
        <v>#DIV/0!</v>
      </c>
      <c r="HZ53" s="1105" t="e">
        <f t="shared" si="166"/>
        <v>#DIV/0!</v>
      </c>
      <c r="IA53" s="1105">
        <f t="shared" si="167"/>
        <v>0</v>
      </c>
      <c r="IB53" s="1106" t="e">
        <f t="shared" si="168"/>
        <v>#DIV/0!</v>
      </c>
      <c r="IC53" s="1098">
        <v>0</v>
      </c>
      <c r="ID53" s="1098" t="e">
        <f t="shared" si="169"/>
        <v>#DIV/0!</v>
      </c>
      <c r="IE53" s="1098" t="e">
        <f t="shared" si="170"/>
        <v>#DIV/0!</v>
      </c>
      <c r="IF53" s="647"/>
      <c r="IG53" s="1141"/>
      <c r="IH53" s="543">
        <v>46</v>
      </c>
      <c r="II53" s="544">
        <f t="shared" si="32"/>
        <v>0</v>
      </c>
      <c r="IJ53" s="544">
        <f t="shared" si="33"/>
        <v>0</v>
      </c>
      <c r="IK53" s="648">
        <v>6</v>
      </c>
      <c r="IL53" s="1075" t="e">
        <f t="shared" si="171"/>
        <v>#DIV/0!</v>
      </c>
      <c r="IM53" s="1075" t="e">
        <f t="shared" si="172"/>
        <v>#DIV/0!</v>
      </c>
      <c r="IN53" s="1075" t="e">
        <f t="shared" si="173"/>
        <v>#DIV/0!</v>
      </c>
      <c r="IO53" s="1075">
        <f t="shared" si="174"/>
        <v>0</v>
      </c>
      <c r="IP53" s="645" t="e">
        <f t="shared" si="175"/>
        <v>#DIV/0!</v>
      </c>
      <c r="IQ53" s="635">
        <v>0</v>
      </c>
      <c r="IR53" s="635" t="e">
        <f t="shared" si="176"/>
        <v>#DIV/0!</v>
      </c>
      <c r="IS53" s="635" t="e">
        <f t="shared" si="177"/>
        <v>#DIV/0!</v>
      </c>
    </row>
    <row r="54" spans="1:256" s="497" customFormat="1" ht="16" thickBot="1">
      <c r="A54" s="494"/>
      <c r="B54" s="528"/>
      <c r="C54" s="1141"/>
      <c r="D54" s="543">
        <v>47</v>
      </c>
      <c r="E54" s="544">
        <f t="shared" si="0"/>
        <v>0</v>
      </c>
      <c r="F54" s="544">
        <f t="shared" si="1"/>
        <v>0</v>
      </c>
      <c r="G54" s="1072"/>
      <c r="H54" s="1109"/>
      <c r="I54" s="1109"/>
      <c r="J54" s="1110" t="s">
        <v>302</v>
      </c>
      <c r="K54" s="1111">
        <f>SUM(K41:K53)</f>
        <v>21</v>
      </c>
      <c r="L54" s="1112">
        <f>SUM(L41:L53)</f>
        <v>1</v>
      </c>
      <c r="M54" s="1114">
        <f>SUM(M41:M53)</f>
        <v>1</v>
      </c>
      <c r="N54" s="1114">
        <f>SUM(N41:N53)</f>
        <v>0.53825714285714277</v>
      </c>
      <c r="O54" s="1114">
        <f>SUM(O41:O53)</f>
        <v>53.825714285714291</v>
      </c>
      <c r="P54" s="494"/>
      <c r="Q54" s="1141"/>
      <c r="R54" s="543">
        <v>47</v>
      </c>
      <c r="S54" s="544">
        <f t="shared" si="34"/>
        <v>0</v>
      </c>
      <c r="T54" s="544">
        <f t="shared" si="35"/>
        <v>0</v>
      </c>
      <c r="U54" s="1072"/>
      <c r="V54" s="1109"/>
      <c r="W54" s="1109"/>
      <c r="X54" s="1110" t="s">
        <v>302</v>
      </c>
      <c r="Y54" s="1111">
        <f>SUM(Y41:Y53)</f>
        <v>21</v>
      </c>
      <c r="Z54" s="1112">
        <f>SUM(Z41:Z53)</f>
        <v>0.99999999999999989</v>
      </c>
      <c r="AA54" s="1114">
        <f>SUM(AA41:AA53)</f>
        <v>1</v>
      </c>
      <c r="AB54" s="1114">
        <f>SUM(AB41:AB53)</f>
        <v>0.633495238095238</v>
      </c>
      <c r="AC54" s="1114">
        <f>SUM(AC41:AC53)</f>
        <v>63.349523809523816</v>
      </c>
      <c r="AD54" s="1072"/>
      <c r="AE54" s="1141"/>
      <c r="AF54" s="543">
        <v>47</v>
      </c>
      <c r="AG54" s="544">
        <f t="shared" si="2"/>
        <v>0</v>
      </c>
      <c r="AH54" s="544">
        <f t="shared" si="3"/>
        <v>0</v>
      </c>
      <c r="AI54" s="1072"/>
      <c r="AJ54" s="1109"/>
      <c r="AK54" s="1109"/>
      <c r="AL54" s="1110" t="s">
        <v>302</v>
      </c>
      <c r="AM54" s="1111">
        <f>SUM(AM41:AM53)</f>
        <v>21</v>
      </c>
      <c r="AN54" s="1112">
        <f>SUM(AN41:AN53)</f>
        <v>0.99999999999999989</v>
      </c>
      <c r="AO54" s="1114">
        <f>SUM(AO41:AO53)</f>
        <v>1</v>
      </c>
      <c r="AP54" s="1114">
        <f>SUM(AP41:AP53)</f>
        <v>0.22969523809523809</v>
      </c>
      <c r="AQ54" s="1114">
        <f>SUM(AQ41:AQ53)</f>
        <v>22.96952380952381</v>
      </c>
      <c r="AR54" s="1072"/>
      <c r="AS54" s="1130"/>
      <c r="AT54" s="543">
        <v>47</v>
      </c>
      <c r="AU54" s="544">
        <f t="shared" si="4"/>
        <v>0</v>
      </c>
      <c r="AV54" s="544">
        <f t="shared" si="5"/>
        <v>0</v>
      </c>
      <c r="AW54" s="1072"/>
      <c r="AX54" s="1109"/>
      <c r="AY54" s="1109"/>
      <c r="AZ54" s="1110" t="s">
        <v>302</v>
      </c>
      <c r="BA54" s="1111">
        <f>SUM(BA41:BA53)</f>
        <v>21</v>
      </c>
      <c r="BB54" s="1112">
        <f>SUM(BB41:BB53)</f>
        <v>1</v>
      </c>
      <c r="BC54" s="1114">
        <f>SUM(BC41:BC53)</f>
        <v>1</v>
      </c>
      <c r="BD54" s="1114">
        <f>SUM(BD41:BD53)</f>
        <v>0.15730476190476192</v>
      </c>
      <c r="BE54" s="1114">
        <f>SUM(BE41:BE53)</f>
        <v>15.730476190476192</v>
      </c>
      <c r="BF54" s="1072"/>
      <c r="BG54" s="1130"/>
      <c r="BH54" s="543">
        <v>47</v>
      </c>
      <c r="BI54" s="544">
        <f t="shared" si="6"/>
        <v>0</v>
      </c>
      <c r="BJ54" s="544">
        <f t="shared" si="7"/>
        <v>0</v>
      </c>
      <c r="BK54" s="1072"/>
      <c r="BL54" s="1109"/>
      <c r="BM54" s="1109"/>
      <c r="BN54" s="1110" t="s">
        <v>302</v>
      </c>
      <c r="BO54" s="1111">
        <f>SUM(BO41:BO53)</f>
        <v>0</v>
      </c>
      <c r="BP54" s="1112" t="e">
        <f>SUM(BP41:BP53)</f>
        <v>#DIV/0!</v>
      </c>
      <c r="BQ54" s="1114">
        <f>SUM(BQ41:BQ53)</f>
        <v>1</v>
      </c>
      <c r="BR54" s="1114" t="e">
        <f>SUM(BR41:BR53)</f>
        <v>#DIV/0!</v>
      </c>
      <c r="BS54" s="1114" t="e">
        <f>SUM(BS41:BS53)</f>
        <v>#DIV/0!</v>
      </c>
      <c r="BT54" s="1072"/>
      <c r="BU54" s="1130"/>
      <c r="BV54" s="543">
        <v>47</v>
      </c>
      <c r="BW54" s="544">
        <f t="shared" si="8"/>
        <v>0</v>
      </c>
      <c r="BX54" s="544">
        <f t="shared" si="9"/>
        <v>0</v>
      </c>
      <c r="BY54" s="1072"/>
      <c r="BZ54" s="1109"/>
      <c r="CA54" s="1109"/>
      <c r="CB54" s="1110" t="s">
        <v>302</v>
      </c>
      <c r="CC54" s="1111">
        <f>SUM(CC41:CC53)</f>
        <v>0</v>
      </c>
      <c r="CD54" s="1112" t="e">
        <f>SUM(CD41:CD53)</f>
        <v>#DIV/0!</v>
      </c>
      <c r="CE54" s="1114">
        <f>SUM(CE41:CE53)</f>
        <v>1</v>
      </c>
      <c r="CF54" s="1114" t="e">
        <f>SUM(CF41:CF53)</f>
        <v>#DIV/0!</v>
      </c>
      <c r="CG54" s="1114" t="e">
        <f>SUM(CG41:CG53)</f>
        <v>#DIV/0!</v>
      </c>
      <c r="CH54" s="1072"/>
      <c r="CI54" s="1130"/>
      <c r="CJ54" s="543">
        <v>47</v>
      </c>
      <c r="CK54" s="544">
        <f t="shared" si="10"/>
        <v>0</v>
      </c>
      <c r="CL54" s="544">
        <f t="shared" si="11"/>
        <v>0</v>
      </c>
      <c r="CM54" s="1072"/>
      <c r="CN54" s="1109"/>
      <c r="CO54" s="1109"/>
      <c r="CP54" s="1110" t="s">
        <v>302</v>
      </c>
      <c r="CQ54" s="1111">
        <f>SUM(CQ41:CQ53)</f>
        <v>0</v>
      </c>
      <c r="CR54" s="1112" t="e">
        <f>SUM(CR41:CR53)</f>
        <v>#DIV/0!</v>
      </c>
      <c r="CS54" s="1114">
        <f>SUM(CS41:CS53)</f>
        <v>1</v>
      </c>
      <c r="CT54" s="1114" t="e">
        <f>SUM(CT41:CT53)</f>
        <v>#DIV/0!</v>
      </c>
      <c r="CU54" s="1114" t="e">
        <f>SUM(CU41:CU53)</f>
        <v>#DIV/0!</v>
      </c>
      <c r="CV54" s="494"/>
      <c r="CW54" s="1141"/>
      <c r="CX54" s="543">
        <v>47</v>
      </c>
      <c r="CY54" s="544">
        <f t="shared" si="12"/>
        <v>0</v>
      </c>
      <c r="CZ54" s="544">
        <f t="shared" si="13"/>
        <v>0</v>
      </c>
      <c r="DA54" s="1072"/>
      <c r="DB54" s="1109"/>
      <c r="DC54" s="1109"/>
      <c r="DD54" s="1110" t="s">
        <v>302</v>
      </c>
      <c r="DE54" s="1111">
        <f>SUM(DE41:DE53)</f>
        <v>0</v>
      </c>
      <c r="DF54" s="1112" t="e">
        <f>SUM(DF41:DF53)</f>
        <v>#DIV/0!</v>
      </c>
      <c r="DG54" s="1114">
        <f>SUM(DG41:DG53)</f>
        <v>1</v>
      </c>
      <c r="DH54" s="1114" t="e">
        <f>SUM(DH41:DH53)</f>
        <v>#DIV/0!</v>
      </c>
      <c r="DI54" s="1114" t="e">
        <f>SUM(DI41:DI53)</f>
        <v>#DIV/0!</v>
      </c>
      <c r="DJ54" s="1072"/>
      <c r="DK54" s="1141"/>
      <c r="DL54" s="543">
        <v>47</v>
      </c>
      <c r="DM54" s="544">
        <f t="shared" si="14"/>
        <v>0</v>
      </c>
      <c r="DN54" s="544">
        <f t="shared" si="15"/>
        <v>0</v>
      </c>
      <c r="DO54" s="1072"/>
      <c r="DP54" s="1109"/>
      <c r="DQ54" s="1109"/>
      <c r="DR54" s="1110" t="s">
        <v>302</v>
      </c>
      <c r="DS54" s="1111">
        <f>SUM(DS41:DS53)</f>
        <v>0</v>
      </c>
      <c r="DT54" s="1112" t="e">
        <f>SUM(DT41:DT53)</f>
        <v>#DIV/0!</v>
      </c>
      <c r="DU54" s="1114">
        <f>SUM(DU41:DU53)</f>
        <v>1</v>
      </c>
      <c r="DV54" s="1114" t="e">
        <f>SUM(DV41:DV53)</f>
        <v>#DIV/0!</v>
      </c>
      <c r="DW54" s="1114" t="e">
        <f>SUM(DW41:DW53)</f>
        <v>#DIV/0!</v>
      </c>
      <c r="DX54" s="494"/>
      <c r="DY54" s="1141"/>
      <c r="DZ54" s="543">
        <v>47</v>
      </c>
      <c r="EA54" s="544">
        <f t="shared" si="16"/>
        <v>0</v>
      </c>
      <c r="EB54" s="544">
        <f t="shared" si="17"/>
        <v>0</v>
      </c>
      <c r="EC54" s="1072"/>
      <c r="ED54" s="1109"/>
      <c r="EE54" s="1109"/>
      <c r="EF54" s="1110" t="s">
        <v>302</v>
      </c>
      <c r="EG54" s="1111">
        <f>SUM(EG41:EG53)</f>
        <v>0</v>
      </c>
      <c r="EH54" s="1112" t="e">
        <f>SUM(EH41:EH53)</f>
        <v>#DIV/0!</v>
      </c>
      <c r="EI54" s="1114">
        <f>SUM(EI41:EI53)</f>
        <v>1</v>
      </c>
      <c r="EJ54" s="1114" t="e">
        <f>SUM(EJ41:EJ53)</f>
        <v>#DIV/0!</v>
      </c>
      <c r="EK54" s="1114" t="e">
        <f>SUM(EK41:EK53)</f>
        <v>#DIV/0!</v>
      </c>
      <c r="EL54" s="1072"/>
      <c r="EM54" s="1141"/>
      <c r="EN54" s="543">
        <v>47</v>
      </c>
      <c r="EO54" s="544">
        <f t="shared" si="18"/>
        <v>0</v>
      </c>
      <c r="EP54" s="544">
        <f t="shared" si="19"/>
        <v>0</v>
      </c>
      <c r="EQ54" s="1072"/>
      <c r="ER54" s="1109"/>
      <c r="ES54" s="1109"/>
      <c r="ET54" s="1110" t="s">
        <v>302</v>
      </c>
      <c r="EU54" s="1111">
        <f>SUM(EU41:EU53)</f>
        <v>0</v>
      </c>
      <c r="EV54" s="1112" t="e">
        <f>SUM(EV41:EV53)</f>
        <v>#DIV/0!</v>
      </c>
      <c r="EW54" s="1113">
        <f>SUM(EW41:EW53)</f>
        <v>1</v>
      </c>
      <c r="EX54" s="1114" t="e">
        <f>SUM(EX41:EX53)</f>
        <v>#DIV/0!</v>
      </c>
      <c r="EY54" s="1115" t="e">
        <f>SUM(EY41:EY53)</f>
        <v>#DIV/0!</v>
      </c>
      <c r="EZ54" s="1129"/>
      <c r="FA54" s="1141"/>
      <c r="FB54" s="543">
        <v>47</v>
      </c>
      <c r="FC54" s="544">
        <f t="shared" si="20"/>
        <v>0</v>
      </c>
      <c r="FD54" s="544">
        <f t="shared" si="21"/>
        <v>0</v>
      </c>
      <c r="FE54" s="1072"/>
      <c r="FF54" s="1109"/>
      <c r="FG54" s="1109"/>
      <c r="FH54" s="1110" t="s">
        <v>302</v>
      </c>
      <c r="FI54" s="1111">
        <f>SUM(FI41:FI53)</f>
        <v>0</v>
      </c>
      <c r="FJ54" s="1112" t="e">
        <f>SUM(FJ41:FJ53)</f>
        <v>#DIV/0!</v>
      </c>
      <c r="FK54" s="1113">
        <f>SUM(FK41:FK53)</f>
        <v>1</v>
      </c>
      <c r="FL54" s="1114" t="e">
        <f>SUM(FL41:FL53)</f>
        <v>#DIV/0!</v>
      </c>
      <c r="FM54" s="1115" t="e">
        <f>SUM(FM41:FM53)</f>
        <v>#DIV/0!</v>
      </c>
      <c r="FO54" s="1141"/>
      <c r="FP54" s="543">
        <v>47</v>
      </c>
      <c r="FQ54" s="544">
        <f t="shared" si="22"/>
        <v>0</v>
      </c>
      <c r="FR54" s="544">
        <f t="shared" si="23"/>
        <v>0</v>
      </c>
      <c r="FS54" s="1072"/>
      <c r="FT54" s="1109"/>
      <c r="FU54" s="1109"/>
      <c r="FV54" s="1110" t="s">
        <v>302</v>
      </c>
      <c r="FW54" s="1111">
        <f>SUM(FW41:FW53)</f>
        <v>0</v>
      </c>
      <c r="FX54" s="1112" t="e">
        <f>SUM(FX41:FX53)</f>
        <v>#DIV/0!</v>
      </c>
      <c r="FY54" s="1113">
        <f>SUM(FY41:FY53)</f>
        <v>1</v>
      </c>
      <c r="FZ54" s="1114" t="e">
        <f>SUM(FZ41:FZ53)</f>
        <v>#DIV/0!</v>
      </c>
      <c r="GA54" s="1115" t="e">
        <f>SUM(GA41:GA53)</f>
        <v>#DIV/0!</v>
      </c>
      <c r="GB54" s="622"/>
      <c r="GC54" s="1141"/>
      <c r="GD54" s="543">
        <v>47</v>
      </c>
      <c r="GE54" s="544">
        <f t="shared" si="24"/>
        <v>0</v>
      </c>
      <c r="GF54" s="544">
        <f t="shared" si="25"/>
        <v>0</v>
      </c>
      <c r="GG54" s="1072"/>
      <c r="GH54" s="1109"/>
      <c r="GI54" s="1109"/>
      <c r="GJ54" s="1110" t="s">
        <v>302</v>
      </c>
      <c r="GK54" s="1111">
        <f>SUM(GK41:GK53)</f>
        <v>0</v>
      </c>
      <c r="GL54" s="1112" t="e">
        <f>SUM(GL41:GL53)</f>
        <v>#DIV/0!</v>
      </c>
      <c r="GM54" s="1113">
        <f>SUM(GM41:GM53)</f>
        <v>1</v>
      </c>
      <c r="GN54" s="1114" t="e">
        <f>SUM(GN41:GN53)</f>
        <v>#DIV/0!</v>
      </c>
      <c r="GO54" s="1115" t="e">
        <f>SUM(GO41:GO53)</f>
        <v>#DIV/0!</v>
      </c>
      <c r="GP54" s="551"/>
      <c r="GQ54" s="1141"/>
      <c r="GR54" s="543">
        <v>47</v>
      </c>
      <c r="GS54" s="544">
        <f t="shared" si="26"/>
        <v>0</v>
      </c>
      <c r="GT54" s="544">
        <f t="shared" si="27"/>
        <v>0</v>
      </c>
      <c r="GU54" s="1072"/>
      <c r="GV54" s="1109"/>
      <c r="GW54" s="1109"/>
      <c r="GX54" s="1110" t="s">
        <v>302</v>
      </c>
      <c r="GY54" s="1111">
        <f>SUM(GY41:GY53)</f>
        <v>0</v>
      </c>
      <c r="GZ54" s="1112" t="e">
        <f>SUM(GZ41:GZ53)</f>
        <v>#DIV/0!</v>
      </c>
      <c r="HA54" s="1113">
        <f>SUM(HA41:HA53)</f>
        <v>1</v>
      </c>
      <c r="HB54" s="1114" t="e">
        <f>SUM(HB41:HB53)</f>
        <v>#DIV/0!</v>
      </c>
      <c r="HC54" s="1115" t="e">
        <f>SUM(HC41:HC53)</f>
        <v>#DIV/0!</v>
      </c>
      <c r="HD54" s="552"/>
      <c r="HE54" s="1141"/>
      <c r="HF54" s="543">
        <v>47</v>
      </c>
      <c r="HG54" s="544">
        <f t="shared" si="28"/>
        <v>0</v>
      </c>
      <c r="HH54" s="544">
        <f t="shared" si="29"/>
        <v>0</v>
      </c>
      <c r="HI54" s="1072"/>
      <c r="HJ54" s="1109"/>
      <c r="HK54" s="1109"/>
      <c r="HL54" s="1110" t="s">
        <v>302</v>
      </c>
      <c r="HM54" s="1111">
        <f>SUM(HM41:HM53)</f>
        <v>0</v>
      </c>
      <c r="HN54" s="1112" t="e">
        <f>SUM(HN41:HN53)</f>
        <v>#DIV/0!</v>
      </c>
      <c r="HO54" s="1113">
        <f>SUM(HO41:HO53)</f>
        <v>1</v>
      </c>
      <c r="HP54" s="1114" t="e">
        <f>SUM(HP41:HP53)</f>
        <v>#DIV/0!</v>
      </c>
      <c r="HQ54" s="1115" t="e">
        <f>SUM(HQ41:HQ53)</f>
        <v>#DIV/0!</v>
      </c>
      <c r="HR54" s="552"/>
      <c r="HS54" s="1141"/>
      <c r="HT54" s="543">
        <v>47</v>
      </c>
      <c r="HU54" s="544">
        <f t="shared" si="30"/>
        <v>0</v>
      </c>
      <c r="HV54" s="544">
        <f t="shared" si="31"/>
        <v>0</v>
      </c>
      <c r="HW54" s="1072"/>
      <c r="HX54" s="1109"/>
      <c r="HY54" s="1109"/>
      <c r="HZ54" s="1110" t="s">
        <v>302</v>
      </c>
      <c r="IA54" s="1111">
        <f>SUM(IA41:IA53)</f>
        <v>0</v>
      </c>
      <c r="IB54" s="1112" t="e">
        <f>SUM(IB41:IB53)</f>
        <v>#DIV/0!</v>
      </c>
      <c r="IC54" s="1113">
        <f>SUM(IC41:IC53)</f>
        <v>1</v>
      </c>
      <c r="ID54" s="1114" t="e">
        <f>SUM(ID41:ID53)</f>
        <v>#DIV/0!</v>
      </c>
      <c r="IE54" s="1115" t="e">
        <f>SUM(IE41:IE53)</f>
        <v>#DIV/0!</v>
      </c>
      <c r="IG54" s="1141"/>
      <c r="IH54" s="543">
        <v>47</v>
      </c>
      <c r="II54" s="544">
        <f t="shared" si="32"/>
        <v>0</v>
      </c>
      <c r="IJ54" s="544">
        <f t="shared" si="33"/>
        <v>0</v>
      </c>
      <c r="IK54" s="494"/>
      <c r="IL54" s="651"/>
      <c r="IM54" s="651"/>
      <c r="IN54" s="652" t="s">
        <v>302</v>
      </c>
      <c r="IO54" s="653">
        <f>SUM(IO41:IO53)</f>
        <v>0</v>
      </c>
      <c r="IP54" s="654" t="e">
        <f>SUM(IP41:IP53)</f>
        <v>#DIV/0!</v>
      </c>
      <c r="IQ54" s="656">
        <f>SUM(IQ41:IQ53)</f>
        <v>1</v>
      </c>
      <c r="IR54" s="655" t="e">
        <f>SUM(IR41:IR53)</f>
        <v>#DIV/0!</v>
      </c>
      <c r="IS54" s="657" t="e">
        <f>SUM(IS41:IS53)</f>
        <v>#DIV/0!</v>
      </c>
    </row>
    <row r="55" spans="1:256" s="497" customFormat="1" ht="16" thickBot="1">
      <c r="A55" s="494"/>
      <c r="B55" s="528"/>
      <c r="C55" s="1141"/>
      <c r="D55" s="543">
        <v>48</v>
      </c>
      <c r="E55" s="544">
        <f t="shared" si="0"/>
        <v>0</v>
      </c>
      <c r="F55" s="544">
        <f t="shared" si="1"/>
        <v>0</v>
      </c>
      <c r="G55" s="1072"/>
      <c r="H55" s="1109"/>
      <c r="I55" s="1109"/>
      <c r="J55" s="1116" t="s">
        <v>303</v>
      </c>
      <c r="K55" s="1117">
        <f>J11</f>
        <v>21</v>
      </c>
      <c r="L55" s="1118">
        <v>1</v>
      </c>
      <c r="M55" s="1072"/>
      <c r="N55" s="1072"/>
      <c r="O55" s="1072"/>
      <c r="P55" s="494"/>
      <c r="Q55" s="1141"/>
      <c r="R55" s="543">
        <v>48</v>
      </c>
      <c r="S55" s="544">
        <f t="shared" si="34"/>
        <v>0</v>
      </c>
      <c r="T55" s="544">
        <f t="shared" si="35"/>
        <v>0</v>
      </c>
      <c r="U55" s="1072"/>
      <c r="V55" s="1109"/>
      <c r="W55" s="1109"/>
      <c r="X55" s="1116" t="s">
        <v>303</v>
      </c>
      <c r="Y55" s="1117">
        <f>X11</f>
        <v>21</v>
      </c>
      <c r="Z55" s="1118">
        <v>1</v>
      </c>
      <c r="AA55" s="1072"/>
      <c r="AB55" s="1072"/>
      <c r="AC55" s="1072"/>
      <c r="AD55" s="1072"/>
      <c r="AE55" s="1141"/>
      <c r="AF55" s="543">
        <v>48</v>
      </c>
      <c r="AG55" s="544">
        <f t="shared" si="2"/>
        <v>0</v>
      </c>
      <c r="AH55" s="544">
        <f t="shared" si="3"/>
        <v>0</v>
      </c>
      <c r="AI55" s="1072"/>
      <c r="AJ55" s="1109"/>
      <c r="AK55" s="1109"/>
      <c r="AL55" s="1116" t="s">
        <v>303</v>
      </c>
      <c r="AM55" s="1117">
        <f>AL11</f>
        <v>21</v>
      </c>
      <c r="AN55" s="1118">
        <v>1</v>
      </c>
      <c r="AO55" s="1072"/>
      <c r="AP55" s="1072"/>
      <c r="AQ55" s="1072"/>
      <c r="AR55" s="1072"/>
      <c r="AS55" s="1130"/>
      <c r="AT55" s="543">
        <v>48</v>
      </c>
      <c r="AU55" s="544">
        <f t="shared" si="4"/>
        <v>0</v>
      </c>
      <c r="AV55" s="544">
        <f t="shared" si="5"/>
        <v>0</v>
      </c>
      <c r="AW55" s="1072"/>
      <c r="AX55" s="1109"/>
      <c r="AY55" s="1109"/>
      <c r="AZ55" s="1116" t="s">
        <v>303</v>
      </c>
      <c r="BA55" s="1117">
        <f>AZ11</f>
        <v>21</v>
      </c>
      <c r="BB55" s="1118">
        <v>1</v>
      </c>
      <c r="BC55" s="1072"/>
      <c r="BD55" s="1072"/>
      <c r="BE55" s="1072"/>
      <c r="BF55" s="1072"/>
      <c r="BG55" s="1130"/>
      <c r="BH55" s="543">
        <v>48</v>
      </c>
      <c r="BI55" s="544">
        <f t="shared" si="6"/>
        <v>0</v>
      </c>
      <c r="BJ55" s="544">
        <f t="shared" si="7"/>
        <v>0</v>
      </c>
      <c r="BK55" s="1072"/>
      <c r="BL55" s="1109"/>
      <c r="BM55" s="1109"/>
      <c r="BN55" s="1116" t="s">
        <v>303</v>
      </c>
      <c r="BO55" s="1117">
        <f>BN11</f>
        <v>0</v>
      </c>
      <c r="BP55" s="1118">
        <v>1</v>
      </c>
      <c r="BQ55" s="1072"/>
      <c r="BR55" s="1072"/>
      <c r="BS55" s="1072"/>
      <c r="BT55" s="1072"/>
      <c r="BU55" s="1130"/>
      <c r="BV55" s="543">
        <v>48</v>
      </c>
      <c r="BW55" s="544">
        <f t="shared" si="8"/>
        <v>0</v>
      </c>
      <c r="BX55" s="544">
        <f t="shared" si="9"/>
        <v>0</v>
      </c>
      <c r="BY55" s="1072"/>
      <c r="BZ55" s="1109"/>
      <c r="CA55" s="1109"/>
      <c r="CB55" s="1116" t="s">
        <v>303</v>
      </c>
      <c r="CC55" s="1117">
        <f>CB11</f>
        <v>0</v>
      </c>
      <c r="CD55" s="1118">
        <v>1</v>
      </c>
      <c r="CE55" s="1072"/>
      <c r="CF55" s="1072"/>
      <c r="CG55" s="1072"/>
      <c r="CH55" s="1072"/>
      <c r="CI55" s="1130"/>
      <c r="CJ55" s="543">
        <v>48</v>
      </c>
      <c r="CK55" s="544">
        <f t="shared" si="10"/>
        <v>0</v>
      </c>
      <c r="CL55" s="544">
        <f t="shared" si="11"/>
        <v>0</v>
      </c>
      <c r="CM55" s="1072"/>
      <c r="CN55" s="1109"/>
      <c r="CO55" s="1109"/>
      <c r="CP55" s="1116" t="s">
        <v>303</v>
      </c>
      <c r="CQ55" s="1117">
        <f>CP11</f>
        <v>0</v>
      </c>
      <c r="CR55" s="1118">
        <v>1</v>
      </c>
      <c r="CS55" s="1072"/>
      <c r="CT55" s="1072"/>
      <c r="CU55" s="1072"/>
      <c r="CV55" s="494"/>
      <c r="CW55" s="1141"/>
      <c r="CX55" s="543">
        <v>48</v>
      </c>
      <c r="CY55" s="544">
        <f t="shared" si="12"/>
        <v>0</v>
      </c>
      <c r="CZ55" s="544">
        <f t="shared" si="13"/>
        <v>0</v>
      </c>
      <c r="DA55" s="1072"/>
      <c r="DB55" s="1109"/>
      <c r="DC55" s="1109"/>
      <c r="DD55" s="1116" t="s">
        <v>303</v>
      </c>
      <c r="DE55" s="1117">
        <f>DD11</f>
        <v>0</v>
      </c>
      <c r="DF55" s="1118">
        <v>1</v>
      </c>
      <c r="DG55" s="1072"/>
      <c r="DH55" s="1072"/>
      <c r="DI55" s="1072"/>
      <c r="DJ55" s="1072"/>
      <c r="DK55" s="1141"/>
      <c r="DL55" s="543">
        <v>48</v>
      </c>
      <c r="DM55" s="544">
        <f t="shared" si="14"/>
        <v>0</v>
      </c>
      <c r="DN55" s="544">
        <f t="shared" si="15"/>
        <v>0</v>
      </c>
      <c r="DO55" s="1072"/>
      <c r="DP55" s="1109"/>
      <c r="DQ55" s="1109"/>
      <c r="DR55" s="1116" t="s">
        <v>303</v>
      </c>
      <c r="DS55" s="1117">
        <f>DR11</f>
        <v>0</v>
      </c>
      <c r="DT55" s="1118">
        <v>1</v>
      </c>
      <c r="DU55" s="1072"/>
      <c r="DV55" s="1072"/>
      <c r="DW55" s="1072"/>
      <c r="DX55" s="494"/>
      <c r="DY55" s="1141"/>
      <c r="DZ55" s="543">
        <v>48</v>
      </c>
      <c r="EA55" s="544">
        <f t="shared" si="16"/>
        <v>0</v>
      </c>
      <c r="EB55" s="544">
        <f t="shared" si="17"/>
        <v>0</v>
      </c>
      <c r="EC55" s="1072"/>
      <c r="ED55" s="1109"/>
      <c r="EE55" s="1109"/>
      <c r="EF55" s="1116" t="s">
        <v>303</v>
      </c>
      <c r="EG55" s="1117">
        <f>EF11</f>
        <v>0</v>
      </c>
      <c r="EH55" s="1118">
        <v>1</v>
      </c>
      <c r="EI55" s="1072"/>
      <c r="EJ55" s="1072"/>
      <c r="EK55" s="1072"/>
      <c r="EL55" s="1072"/>
      <c r="EM55" s="1141"/>
      <c r="EN55" s="543">
        <v>48</v>
      </c>
      <c r="EO55" s="544">
        <f t="shared" si="18"/>
        <v>0</v>
      </c>
      <c r="EP55" s="544">
        <f t="shared" si="19"/>
        <v>0</v>
      </c>
      <c r="EQ55" s="1072"/>
      <c r="ER55" s="1109"/>
      <c r="ES55" s="1109"/>
      <c r="ET55" s="1116" t="s">
        <v>303</v>
      </c>
      <c r="EU55" s="1117">
        <f>ET11</f>
        <v>0</v>
      </c>
      <c r="EV55" s="1118">
        <v>1</v>
      </c>
      <c r="EW55" s="1072"/>
      <c r="EX55" s="1072"/>
      <c r="EY55" s="1072"/>
      <c r="EZ55" s="1129"/>
      <c r="FA55" s="1141"/>
      <c r="FB55" s="543">
        <v>48</v>
      </c>
      <c r="FC55" s="544">
        <f t="shared" si="20"/>
        <v>0</v>
      </c>
      <c r="FD55" s="544">
        <f t="shared" si="21"/>
        <v>0</v>
      </c>
      <c r="FE55" s="1072"/>
      <c r="FF55" s="1109"/>
      <c r="FG55" s="1109"/>
      <c r="FH55" s="1116" t="s">
        <v>303</v>
      </c>
      <c r="FI55" s="1117">
        <f>FH11</f>
        <v>0</v>
      </c>
      <c r="FJ55" s="1118">
        <v>1</v>
      </c>
      <c r="FK55" s="1072"/>
      <c r="FL55" s="1072"/>
      <c r="FM55" s="1072"/>
      <c r="FO55" s="1141"/>
      <c r="FP55" s="543">
        <v>48</v>
      </c>
      <c r="FQ55" s="544">
        <f t="shared" si="22"/>
        <v>0</v>
      </c>
      <c r="FR55" s="544">
        <f t="shared" si="23"/>
        <v>0</v>
      </c>
      <c r="FS55" s="1072"/>
      <c r="FT55" s="1109"/>
      <c r="FU55" s="1109"/>
      <c r="FV55" s="1116" t="s">
        <v>303</v>
      </c>
      <c r="FW55" s="1117">
        <f>FV11</f>
        <v>0</v>
      </c>
      <c r="FX55" s="1118">
        <v>1</v>
      </c>
      <c r="FY55" s="1072"/>
      <c r="FZ55" s="1072"/>
      <c r="GA55" s="1072"/>
      <c r="GB55" s="622"/>
      <c r="GC55" s="1141"/>
      <c r="GD55" s="543">
        <v>48</v>
      </c>
      <c r="GE55" s="544">
        <f t="shared" si="24"/>
        <v>0</v>
      </c>
      <c r="GF55" s="544">
        <f t="shared" si="25"/>
        <v>0</v>
      </c>
      <c r="GG55" s="1072"/>
      <c r="GH55" s="1109"/>
      <c r="GI55" s="1109"/>
      <c r="GJ55" s="1116" t="s">
        <v>303</v>
      </c>
      <c r="GK55" s="1117">
        <f>GJ11</f>
        <v>0</v>
      </c>
      <c r="GL55" s="1118">
        <v>1</v>
      </c>
      <c r="GM55" s="1072"/>
      <c r="GN55" s="1072"/>
      <c r="GO55" s="1072"/>
      <c r="GP55" s="551"/>
      <c r="GQ55" s="1141"/>
      <c r="GR55" s="543">
        <v>48</v>
      </c>
      <c r="GS55" s="544">
        <f t="shared" si="26"/>
        <v>0</v>
      </c>
      <c r="GT55" s="544">
        <f t="shared" si="27"/>
        <v>0</v>
      </c>
      <c r="GU55" s="1072"/>
      <c r="GV55" s="1109"/>
      <c r="GW55" s="1109"/>
      <c r="GX55" s="1116" t="s">
        <v>303</v>
      </c>
      <c r="GY55" s="1117">
        <f>GX11</f>
        <v>0</v>
      </c>
      <c r="GZ55" s="1118">
        <v>1</v>
      </c>
      <c r="HA55" s="1072"/>
      <c r="HB55" s="1072"/>
      <c r="HC55" s="1072"/>
      <c r="HD55" s="552"/>
      <c r="HE55" s="1141"/>
      <c r="HF55" s="543">
        <v>48</v>
      </c>
      <c r="HG55" s="544">
        <f t="shared" si="28"/>
        <v>0</v>
      </c>
      <c r="HH55" s="544">
        <f t="shared" si="29"/>
        <v>0</v>
      </c>
      <c r="HI55" s="1072"/>
      <c r="HJ55" s="1109"/>
      <c r="HK55" s="1109"/>
      <c r="HL55" s="1116" t="s">
        <v>303</v>
      </c>
      <c r="HM55" s="1117">
        <f>HL11</f>
        <v>0</v>
      </c>
      <c r="HN55" s="1118">
        <v>1</v>
      </c>
      <c r="HO55" s="1072"/>
      <c r="HP55" s="1072"/>
      <c r="HQ55" s="1072"/>
      <c r="HR55" s="552"/>
      <c r="HS55" s="1141"/>
      <c r="HT55" s="543">
        <v>48</v>
      </c>
      <c r="HU55" s="544">
        <f t="shared" si="30"/>
        <v>0</v>
      </c>
      <c r="HV55" s="544">
        <f t="shared" si="31"/>
        <v>0</v>
      </c>
      <c r="HW55" s="1072"/>
      <c r="HX55" s="1109"/>
      <c r="HY55" s="1109"/>
      <c r="HZ55" s="1116" t="s">
        <v>303</v>
      </c>
      <c r="IA55" s="1117">
        <f>HZ11</f>
        <v>0</v>
      </c>
      <c r="IB55" s="1118">
        <v>1</v>
      </c>
      <c r="IC55" s="1072"/>
      <c r="ID55" s="1072"/>
      <c r="IE55" s="1072"/>
      <c r="IG55" s="1141"/>
      <c r="IH55" s="543">
        <v>48</v>
      </c>
      <c r="II55" s="544">
        <f t="shared" si="32"/>
        <v>0</v>
      </c>
      <c r="IJ55" s="544">
        <f t="shared" si="33"/>
        <v>0</v>
      </c>
      <c r="IK55" s="494"/>
      <c r="IL55" s="651"/>
      <c r="IM55" s="651"/>
      <c r="IN55" s="658" t="s">
        <v>303</v>
      </c>
      <c r="IO55" s="650">
        <f>IN11</f>
        <v>0</v>
      </c>
      <c r="IP55" s="649">
        <v>1</v>
      </c>
      <c r="IQ55" s="494"/>
      <c r="IR55" s="494"/>
      <c r="IS55" s="494"/>
    </row>
    <row r="56" spans="1:256" s="497" customFormat="1">
      <c r="A56" s="494"/>
      <c r="B56" s="528"/>
      <c r="C56" s="1141"/>
      <c r="D56" s="543">
        <v>49</v>
      </c>
      <c r="E56" s="544">
        <f t="shared" si="0"/>
        <v>0</v>
      </c>
      <c r="F56" s="544">
        <f t="shared" si="1"/>
        <v>0</v>
      </c>
      <c r="G56" s="1096" t="s">
        <v>304</v>
      </c>
      <c r="H56" s="1119"/>
      <c r="I56" s="1096" t="s">
        <v>597</v>
      </c>
      <c r="J56" s="1119"/>
      <c r="K56" s="1072"/>
      <c r="L56" s="1072"/>
      <c r="M56" s="1072"/>
      <c r="N56" s="1072"/>
      <c r="O56" s="1072"/>
      <c r="P56" s="494"/>
      <c r="Q56" s="1141"/>
      <c r="R56" s="543">
        <v>49</v>
      </c>
      <c r="S56" s="544">
        <f t="shared" si="34"/>
        <v>0</v>
      </c>
      <c r="T56" s="544">
        <f t="shared" si="35"/>
        <v>0</v>
      </c>
      <c r="U56" s="1096" t="s">
        <v>304</v>
      </c>
      <c r="V56" s="1119"/>
      <c r="W56" s="1096" t="s">
        <v>597</v>
      </c>
      <c r="X56" s="1119"/>
      <c r="Y56" s="1072"/>
      <c r="Z56" s="1072"/>
      <c r="AA56" s="1072"/>
      <c r="AB56" s="1072"/>
      <c r="AC56" s="1072"/>
      <c r="AD56" s="1072"/>
      <c r="AE56" s="1141"/>
      <c r="AF56" s="543">
        <v>49</v>
      </c>
      <c r="AG56" s="544">
        <f t="shared" si="2"/>
        <v>0</v>
      </c>
      <c r="AH56" s="544">
        <f t="shared" si="3"/>
        <v>0</v>
      </c>
      <c r="AI56" s="1096" t="s">
        <v>304</v>
      </c>
      <c r="AJ56" s="1119"/>
      <c r="AK56" s="1096" t="s">
        <v>597</v>
      </c>
      <c r="AL56" s="1119"/>
      <c r="AM56" s="1072"/>
      <c r="AN56" s="1072"/>
      <c r="AO56" s="1072"/>
      <c r="AP56" s="1072"/>
      <c r="AQ56" s="1072"/>
      <c r="AR56" s="1072"/>
      <c r="AS56" s="1130"/>
      <c r="AT56" s="543">
        <v>49</v>
      </c>
      <c r="AU56" s="544">
        <f t="shared" si="4"/>
        <v>0</v>
      </c>
      <c r="AV56" s="544">
        <f t="shared" si="5"/>
        <v>0</v>
      </c>
      <c r="AW56" s="1096" t="s">
        <v>304</v>
      </c>
      <c r="AX56" s="1119"/>
      <c r="AY56" s="1096" t="s">
        <v>597</v>
      </c>
      <c r="AZ56" s="1119"/>
      <c r="BA56" s="1072"/>
      <c r="BB56" s="1072"/>
      <c r="BC56" s="1072"/>
      <c r="BD56" s="1072"/>
      <c r="BE56" s="1072"/>
      <c r="BF56" s="1072"/>
      <c r="BG56" s="1130"/>
      <c r="BH56" s="543">
        <v>49</v>
      </c>
      <c r="BI56" s="544">
        <f t="shared" si="6"/>
        <v>0</v>
      </c>
      <c r="BJ56" s="544">
        <f t="shared" si="7"/>
        <v>0</v>
      </c>
      <c r="BK56" s="1096" t="s">
        <v>304</v>
      </c>
      <c r="BL56" s="1119"/>
      <c r="BM56" s="1096" t="s">
        <v>597</v>
      </c>
      <c r="BN56" s="1119"/>
      <c r="BO56" s="1072"/>
      <c r="BP56" s="1072"/>
      <c r="BQ56" s="1072"/>
      <c r="BR56" s="1072"/>
      <c r="BS56" s="1072"/>
      <c r="BT56" s="1072"/>
      <c r="BU56" s="1130"/>
      <c r="BV56" s="543">
        <v>49</v>
      </c>
      <c r="BW56" s="544">
        <f t="shared" si="8"/>
        <v>0</v>
      </c>
      <c r="BX56" s="544">
        <f t="shared" si="9"/>
        <v>0</v>
      </c>
      <c r="BY56" s="1096" t="s">
        <v>304</v>
      </c>
      <c r="BZ56" s="1119"/>
      <c r="CA56" s="1096" t="s">
        <v>597</v>
      </c>
      <c r="CB56" s="1119"/>
      <c r="CC56" s="1072"/>
      <c r="CD56" s="1072"/>
      <c r="CE56" s="1072"/>
      <c r="CF56" s="1072"/>
      <c r="CG56" s="1072"/>
      <c r="CH56" s="1072"/>
      <c r="CI56" s="1130"/>
      <c r="CJ56" s="543">
        <v>49</v>
      </c>
      <c r="CK56" s="544">
        <f t="shared" si="10"/>
        <v>0</v>
      </c>
      <c r="CL56" s="544">
        <f t="shared" si="11"/>
        <v>0</v>
      </c>
      <c r="CM56" s="1096" t="s">
        <v>304</v>
      </c>
      <c r="CN56" s="1119"/>
      <c r="CO56" s="1096" t="s">
        <v>597</v>
      </c>
      <c r="CP56" s="1119"/>
      <c r="CQ56" s="1072"/>
      <c r="CR56" s="1072"/>
      <c r="CS56" s="1072"/>
      <c r="CT56" s="1072"/>
      <c r="CU56" s="1072"/>
      <c r="CV56" s="494"/>
      <c r="CW56" s="1141"/>
      <c r="CX56" s="543">
        <v>49</v>
      </c>
      <c r="CY56" s="544">
        <f t="shared" si="12"/>
        <v>0</v>
      </c>
      <c r="CZ56" s="544">
        <f t="shared" si="13"/>
        <v>0</v>
      </c>
      <c r="DA56" s="1096" t="s">
        <v>304</v>
      </c>
      <c r="DB56" s="1119"/>
      <c r="DC56" s="1096" t="s">
        <v>597</v>
      </c>
      <c r="DD56" s="1119"/>
      <c r="DE56" s="1072"/>
      <c r="DF56" s="1072"/>
      <c r="DG56" s="1072"/>
      <c r="DH56" s="1072"/>
      <c r="DI56" s="1072"/>
      <c r="DJ56" s="1072"/>
      <c r="DK56" s="1141"/>
      <c r="DL56" s="543">
        <v>49</v>
      </c>
      <c r="DM56" s="544">
        <f t="shared" si="14"/>
        <v>0</v>
      </c>
      <c r="DN56" s="544">
        <f t="shared" si="15"/>
        <v>0</v>
      </c>
      <c r="DO56" s="1096" t="s">
        <v>304</v>
      </c>
      <c r="DP56" s="1119"/>
      <c r="DQ56" s="1096" t="s">
        <v>597</v>
      </c>
      <c r="DR56" s="1119"/>
      <c r="DS56" s="1072"/>
      <c r="DT56" s="1072"/>
      <c r="DU56" s="1072"/>
      <c r="DV56" s="1072"/>
      <c r="DW56" s="1072"/>
      <c r="DX56" s="494"/>
      <c r="DY56" s="1141"/>
      <c r="DZ56" s="543">
        <v>49</v>
      </c>
      <c r="EA56" s="544">
        <f t="shared" si="16"/>
        <v>0</v>
      </c>
      <c r="EB56" s="544">
        <f t="shared" si="17"/>
        <v>0</v>
      </c>
      <c r="EC56" s="1096" t="s">
        <v>304</v>
      </c>
      <c r="ED56" s="1119"/>
      <c r="EE56" s="1096" t="s">
        <v>597</v>
      </c>
      <c r="EF56" s="1119"/>
      <c r="EG56" s="1072"/>
      <c r="EH56" s="1072"/>
      <c r="EI56" s="1072"/>
      <c r="EJ56" s="1072"/>
      <c r="EK56" s="1072"/>
      <c r="EL56" s="1072"/>
      <c r="EM56" s="1141"/>
      <c r="EN56" s="543">
        <v>49</v>
      </c>
      <c r="EO56" s="544">
        <f t="shared" si="18"/>
        <v>0</v>
      </c>
      <c r="EP56" s="544">
        <f t="shared" si="19"/>
        <v>0</v>
      </c>
      <c r="EQ56" s="1096" t="s">
        <v>304</v>
      </c>
      <c r="ER56" s="1119"/>
      <c r="ES56" s="1096" t="s">
        <v>597</v>
      </c>
      <c r="ET56" s="1119"/>
      <c r="EU56" s="1072"/>
      <c r="EV56" s="1072"/>
      <c r="EW56" s="1072"/>
      <c r="EX56" s="1072"/>
      <c r="EY56" s="1072"/>
      <c r="EZ56" s="1129"/>
      <c r="FA56" s="1141"/>
      <c r="FB56" s="543">
        <v>49</v>
      </c>
      <c r="FC56" s="544">
        <f t="shared" si="20"/>
        <v>0</v>
      </c>
      <c r="FD56" s="544">
        <f t="shared" si="21"/>
        <v>0</v>
      </c>
      <c r="FE56" s="1096" t="s">
        <v>304</v>
      </c>
      <c r="FF56" s="1119"/>
      <c r="FG56" s="1096" t="s">
        <v>597</v>
      </c>
      <c r="FH56" s="1119"/>
      <c r="FI56" s="1072"/>
      <c r="FJ56" s="1072"/>
      <c r="FK56" s="1072"/>
      <c r="FL56" s="1072"/>
      <c r="FM56" s="1072"/>
      <c r="FO56" s="1141"/>
      <c r="FP56" s="543">
        <v>49</v>
      </c>
      <c r="FQ56" s="544">
        <f t="shared" si="22"/>
        <v>0</v>
      </c>
      <c r="FR56" s="544">
        <f t="shared" si="23"/>
        <v>0</v>
      </c>
      <c r="FS56" s="1096" t="s">
        <v>304</v>
      </c>
      <c r="FT56" s="1119"/>
      <c r="FU56" s="1096" t="s">
        <v>597</v>
      </c>
      <c r="FV56" s="1119"/>
      <c r="FW56" s="1072"/>
      <c r="FX56" s="1072"/>
      <c r="FY56" s="1072"/>
      <c r="FZ56" s="1072"/>
      <c r="GA56" s="1072"/>
      <c r="GB56" s="622"/>
      <c r="GC56" s="1141"/>
      <c r="GD56" s="543">
        <v>49</v>
      </c>
      <c r="GE56" s="544">
        <f t="shared" si="24"/>
        <v>0</v>
      </c>
      <c r="GF56" s="544">
        <f t="shared" si="25"/>
        <v>0</v>
      </c>
      <c r="GG56" s="1096" t="s">
        <v>304</v>
      </c>
      <c r="GH56" s="1119"/>
      <c r="GI56" s="1096" t="s">
        <v>597</v>
      </c>
      <c r="GJ56" s="1119"/>
      <c r="GK56" s="1072"/>
      <c r="GL56" s="1072"/>
      <c r="GM56" s="1072"/>
      <c r="GN56" s="1072"/>
      <c r="GO56" s="1072"/>
      <c r="GP56" s="551"/>
      <c r="GQ56" s="1141"/>
      <c r="GR56" s="543">
        <v>49</v>
      </c>
      <c r="GS56" s="544">
        <f t="shared" si="26"/>
        <v>0</v>
      </c>
      <c r="GT56" s="544">
        <f t="shared" si="27"/>
        <v>0</v>
      </c>
      <c r="GU56" s="1096" t="s">
        <v>304</v>
      </c>
      <c r="GV56" s="1119"/>
      <c r="GW56" s="1096" t="s">
        <v>597</v>
      </c>
      <c r="GX56" s="1119"/>
      <c r="GY56" s="1072"/>
      <c r="GZ56" s="1072"/>
      <c r="HA56" s="1072"/>
      <c r="HB56" s="1072"/>
      <c r="HC56" s="1072"/>
      <c r="HD56" s="552"/>
      <c r="HE56" s="1141"/>
      <c r="HF56" s="543">
        <v>49</v>
      </c>
      <c r="HG56" s="544">
        <f t="shared" si="28"/>
        <v>0</v>
      </c>
      <c r="HH56" s="544">
        <f t="shared" si="29"/>
        <v>0</v>
      </c>
      <c r="HI56" s="1096" t="s">
        <v>304</v>
      </c>
      <c r="HJ56" s="1119"/>
      <c r="HK56" s="1096" t="s">
        <v>597</v>
      </c>
      <c r="HL56" s="1119"/>
      <c r="HM56" s="1072"/>
      <c r="HN56" s="1072"/>
      <c r="HO56" s="1072"/>
      <c r="HP56" s="1072"/>
      <c r="HQ56" s="1072"/>
      <c r="HR56" s="552"/>
      <c r="HS56" s="1141"/>
      <c r="HT56" s="543">
        <v>49</v>
      </c>
      <c r="HU56" s="544">
        <f t="shared" si="30"/>
        <v>0</v>
      </c>
      <c r="HV56" s="544">
        <f t="shared" si="31"/>
        <v>0</v>
      </c>
      <c r="HW56" s="1096" t="s">
        <v>304</v>
      </c>
      <c r="HX56" s="1119"/>
      <c r="HY56" s="1096" t="s">
        <v>597</v>
      </c>
      <c r="HZ56" s="1119"/>
      <c r="IA56" s="1072"/>
      <c r="IB56" s="1072"/>
      <c r="IC56" s="1072"/>
      <c r="ID56" s="1072"/>
      <c r="IE56" s="1072"/>
      <c r="IF56" s="636"/>
      <c r="IG56" s="1141"/>
      <c r="IH56" s="543">
        <v>49</v>
      </c>
      <c r="II56" s="544">
        <f t="shared" si="32"/>
        <v>0</v>
      </c>
      <c r="IJ56" s="544">
        <f t="shared" si="33"/>
        <v>0</v>
      </c>
      <c r="IK56" s="1077" t="s">
        <v>304</v>
      </c>
      <c r="IL56" s="1076"/>
      <c r="IM56" s="1077" t="s">
        <v>597</v>
      </c>
      <c r="IN56" s="1076"/>
      <c r="IO56" s="494"/>
      <c r="IP56" s="494"/>
      <c r="IQ56" s="494"/>
      <c r="IR56" s="494"/>
      <c r="IS56" s="494"/>
    </row>
    <row r="57" spans="1:256" s="497" customFormat="1">
      <c r="A57" s="494"/>
      <c r="B57" s="528"/>
      <c r="C57" s="1141"/>
      <c r="D57" s="543">
        <v>50</v>
      </c>
      <c r="E57" s="544">
        <f t="shared" si="0"/>
        <v>0</v>
      </c>
      <c r="F57" s="544">
        <f t="shared" si="1"/>
        <v>0</v>
      </c>
      <c r="G57" s="1105" t="s">
        <v>305</v>
      </c>
      <c r="H57" s="1120"/>
      <c r="I57" s="1105" t="s">
        <v>162</v>
      </c>
      <c r="J57" s="1120"/>
      <c r="K57" s="1072"/>
      <c r="L57" s="1072"/>
      <c r="M57" s="1072"/>
      <c r="N57" s="1072"/>
      <c r="O57" s="1072"/>
      <c r="P57" s="494"/>
      <c r="Q57" s="1141"/>
      <c r="R57" s="543">
        <v>50</v>
      </c>
      <c r="S57" s="544">
        <f t="shared" si="34"/>
        <v>0</v>
      </c>
      <c r="T57" s="544">
        <f t="shared" si="35"/>
        <v>0</v>
      </c>
      <c r="U57" s="1105" t="s">
        <v>305</v>
      </c>
      <c r="V57" s="1120" t="s">
        <v>305</v>
      </c>
      <c r="W57" s="1105" t="s">
        <v>162</v>
      </c>
      <c r="X57" s="1120"/>
      <c r="Y57" s="1072"/>
      <c r="Z57" s="1072"/>
      <c r="AA57" s="1072"/>
      <c r="AB57" s="1072"/>
      <c r="AC57" s="1072"/>
      <c r="AD57" s="1072"/>
      <c r="AE57" s="1141"/>
      <c r="AF57" s="543">
        <v>50</v>
      </c>
      <c r="AG57" s="544">
        <f t="shared" si="2"/>
        <v>0</v>
      </c>
      <c r="AH57" s="544">
        <f t="shared" si="3"/>
        <v>0</v>
      </c>
      <c r="AI57" s="1105" t="s">
        <v>305</v>
      </c>
      <c r="AJ57" s="1120"/>
      <c r="AK57" s="1105" t="s">
        <v>162</v>
      </c>
      <c r="AL57" s="1120"/>
      <c r="AM57" s="1072"/>
      <c r="AN57" s="1072"/>
      <c r="AO57" s="1072"/>
      <c r="AP57" s="1072"/>
      <c r="AQ57" s="1072"/>
      <c r="AR57" s="1072"/>
      <c r="AS57" s="1130"/>
      <c r="AT57" s="543">
        <v>50</v>
      </c>
      <c r="AU57" s="544">
        <f t="shared" si="4"/>
        <v>0</v>
      </c>
      <c r="AV57" s="544">
        <f t="shared" si="5"/>
        <v>0</v>
      </c>
      <c r="AW57" s="1105" t="s">
        <v>305</v>
      </c>
      <c r="AX57" s="1120"/>
      <c r="AY57" s="1105" t="s">
        <v>162</v>
      </c>
      <c r="AZ57" s="1120"/>
      <c r="BA57" s="1072"/>
      <c r="BB57" s="1072"/>
      <c r="BC57" s="1072"/>
      <c r="BD57" s="1072"/>
      <c r="BE57" s="1072"/>
      <c r="BF57" s="1072"/>
      <c r="BG57" s="1130"/>
      <c r="BH57" s="543">
        <v>50</v>
      </c>
      <c r="BI57" s="544">
        <f t="shared" si="6"/>
        <v>0</v>
      </c>
      <c r="BJ57" s="544">
        <f t="shared" si="7"/>
        <v>0</v>
      </c>
      <c r="BK57" s="1105" t="s">
        <v>305</v>
      </c>
      <c r="BL57" s="1120"/>
      <c r="BM57" s="1105" t="s">
        <v>162</v>
      </c>
      <c r="BN57" s="1120"/>
      <c r="BO57" s="1072"/>
      <c r="BP57" s="1072"/>
      <c r="BQ57" s="1072"/>
      <c r="BR57" s="1072"/>
      <c r="BS57" s="1072"/>
      <c r="BT57" s="1072"/>
      <c r="BU57" s="1130"/>
      <c r="BV57" s="543">
        <v>50</v>
      </c>
      <c r="BW57" s="544">
        <f t="shared" si="8"/>
        <v>0</v>
      </c>
      <c r="BX57" s="544">
        <f t="shared" si="9"/>
        <v>0</v>
      </c>
      <c r="BY57" s="1105" t="s">
        <v>305</v>
      </c>
      <c r="BZ57" s="1120"/>
      <c r="CA57" s="1105" t="s">
        <v>162</v>
      </c>
      <c r="CB57" s="1120"/>
      <c r="CC57" s="1072"/>
      <c r="CD57" s="1072"/>
      <c r="CE57" s="1072"/>
      <c r="CF57" s="1072"/>
      <c r="CG57" s="1072"/>
      <c r="CH57" s="1072"/>
      <c r="CI57" s="1130"/>
      <c r="CJ57" s="543">
        <v>50</v>
      </c>
      <c r="CK57" s="544">
        <f t="shared" si="10"/>
        <v>0</v>
      </c>
      <c r="CL57" s="544">
        <f t="shared" si="11"/>
        <v>0</v>
      </c>
      <c r="CM57" s="1105" t="s">
        <v>305</v>
      </c>
      <c r="CN57" s="1120"/>
      <c r="CO57" s="1105" t="s">
        <v>162</v>
      </c>
      <c r="CP57" s="1120"/>
      <c r="CQ57" s="1072"/>
      <c r="CR57" s="1072"/>
      <c r="CS57" s="1072"/>
      <c r="CT57" s="1072"/>
      <c r="CU57" s="1072"/>
      <c r="CV57" s="494"/>
      <c r="CW57" s="1141"/>
      <c r="CX57" s="543">
        <v>50</v>
      </c>
      <c r="CY57" s="544">
        <f t="shared" si="12"/>
        <v>0</v>
      </c>
      <c r="CZ57" s="544">
        <f t="shared" si="13"/>
        <v>0</v>
      </c>
      <c r="DA57" s="1105" t="s">
        <v>305</v>
      </c>
      <c r="DB57" s="1120"/>
      <c r="DC57" s="1105" t="s">
        <v>162</v>
      </c>
      <c r="DD57" s="1120"/>
      <c r="DE57" s="1072"/>
      <c r="DF57" s="1072"/>
      <c r="DG57" s="1072"/>
      <c r="DH57" s="1072"/>
      <c r="DI57" s="1072"/>
      <c r="DJ57" s="1072"/>
      <c r="DK57" s="1141"/>
      <c r="DL57" s="543">
        <v>50</v>
      </c>
      <c r="DM57" s="544">
        <f t="shared" si="14"/>
        <v>0</v>
      </c>
      <c r="DN57" s="544">
        <f t="shared" si="15"/>
        <v>0</v>
      </c>
      <c r="DO57" s="1105" t="s">
        <v>305</v>
      </c>
      <c r="DP57" s="1120"/>
      <c r="DQ57" s="1105" t="s">
        <v>162</v>
      </c>
      <c r="DR57" s="1120"/>
      <c r="DS57" s="1072"/>
      <c r="DT57" s="1072"/>
      <c r="DU57" s="1072"/>
      <c r="DV57" s="1072"/>
      <c r="DW57" s="1072"/>
      <c r="DX57" s="494"/>
      <c r="DY57" s="1141"/>
      <c r="DZ57" s="543">
        <v>50</v>
      </c>
      <c r="EA57" s="544">
        <f t="shared" si="16"/>
        <v>0</v>
      </c>
      <c r="EB57" s="544">
        <f t="shared" si="17"/>
        <v>0</v>
      </c>
      <c r="EC57" s="1105" t="s">
        <v>305</v>
      </c>
      <c r="ED57" s="1120"/>
      <c r="EE57" s="1105" t="s">
        <v>162</v>
      </c>
      <c r="EF57" s="1120"/>
      <c r="EG57" s="1072"/>
      <c r="EH57" s="1072"/>
      <c r="EI57" s="1072"/>
      <c r="EJ57" s="1072"/>
      <c r="EK57" s="1072"/>
      <c r="EL57" s="1072"/>
      <c r="EM57" s="1141"/>
      <c r="EN57" s="543">
        <v>50</v>
      </c>
      <c r="EO57" s="544">
        <f t="shared" si="18"/>
        <v>0</v>
      </c>
      <c r="EP57" s="544">
        <f t="shared" si="19"/>
        <v>0</v>
      </c>
      <c r="EQ57" s="1105" t="s">
        <v>305</v>
      </c>
      <c r="ER57" s="1120"/>
      <c r="ES57" s="1105" t="s">
        <v>162</v>
      </c>
      <c r="ET57" s="1120"/>
      <c r="EU57" s="1072"/>
      <c r="EV57" s="1072"/>
      <c r="EW57" s="1072"/>
      <c r="EX57" s="1072"/>
      <c r="EY57" s="1072"/>
      <c r="EZ57" s="1129"/>
      <c r="FA57" s="1141"/>
      <c r="FB57" s="543">
        <v>50</v>
      </c>
      <c r="FC57" s="544">
        <f t="shared" si="20"/>
        <v>0</v>
      </c>
      <c r="FD57" s="544">
        <f t="shared" si="21"/>
        <v>0</v>
      </c>
      <c r="FE57" s="1105" t="s">
        <v>305</v>
      </c>
      <c r="FF57" s="1120"/>
      <c r="FG57" s="1105" t="s">
        <v>162</v>
      </c>
      <c r="FH57" s="1120"/>
      <c r="FI57" s="1072"/>
      <c r="FJ57" s="1072"/>
      <c r="FK57" s="1072"/>
      <c r="FL57" s="1072"/>
      <c r="FM57" s="1072"/>
      <c r="FO57" s="1141"/>
      <c r="FP57" s="543">
        <v>50</v>
      </c>
      <c r="FQ57" s="544">
        <f t="shared" si="22"/>
        <v>0</v>
      </c>
      <c r="FR57" s="544">
        <f t="shared" si="23"/>
        <v>0</v>
      </c>
      <c r="FS57" s="1105" t="s">
        <v>305</v>
      </c>
      <c r="FT57" s="1120"/>
      <c r="FU57" s="1105" t="s">
        <v>162</v>
      </c>
      <c r="FV57" s="1120"/>
      <c r="FW57" s="1072"/>
      <c r="FX57" s="1072"/>
      <c r="FY57" s="1072"/>
      <c r="FZ57" s="1072"/>
      <c r="GA57" s="1072"/>
      <c r="GB57" s="622"/>
      <c r="GC57" s="1141"/>
      <c r="GD57" s="543">
        <v>50</v>
      </c>
      <c r="GE57" s="544">
        <f t="shared" si="24"/>
        <v>0</v>
      </c>
      <c r="GF57" s="544">
        <f t="shared" si="25"/>
        <v>0</v>
      </c>
      <c r="GG57" s="1105" t="s">
        <v>305</v>
      </c>
      <c r="GH57" s="1120"/>
      <c r="GI57" s="1105" t="s">
        <v>162</v>
      </c>
      <c r="GJ57" s="1120"/>
      <c r="GK57" s="1072"/>
      <c r="GL57" s="1072"/>
      <c r="GM57" s="1072"/>
      <c r="GN57" s="1072"/>
      <c r="GO57" s="1072"/>
      <c r="GP57" s="551"/>
      <c r="GQ57" s="1141"/>
      <c r="GR57" s="543">
        <v>50</v>
      </c>
      <c r="GS57" s="544">
        <f t="shared" si="26"/>
        <v>0</v>
      </c>
      <c r="GT57" s="544">
        <f t="shared" si="27"/>
        <v>0</v>
      </c>
      <c r="GU57" s="1105" t="s">
        <v>305</v>
      </c>
      <c r="GV57" s="1120"/>
      <c r="GW57" s="1105" t="s">
        <v>162</v>
      </c>
      <c r="GX57" s="1120"/>
      <c r="GY57" s="1072"/>
      <c r="GZ57" s="1072"/>
      <c r="HA57" s="1072"/>
      <c r="HB57" s="1072"/>
      <c r="HC57" s="1072"/>
      <c r="HD57" s="552"/>
      <c r="HE57" s="1141"/>
      <c r="HF57" s="543">
        <v>50</v>
      </c>
      <c r="HG57" s="544">
        <f t="shared" si="28"/>
        <v>0</v>
      </c>
      <c r="HH57" s="544">
        <f t="shared" si="29"/>
        <v>0</v>
      </c>
      <c r="HI57" s="1105" t="s">
        <v>305</v>
      </c>
      <c r="HJ57" s="1120"/>
      <c r="HK57" s="1105" t="s">
        <v>162</v>
      </c>
      <c r="HL57" s="1120"/>
      <c r="HM57" s="1072"/>
      <c r="HN57" s="1072"/>
      <c r="HO57" s="1072"/>
      <c r="HP57" s="1072"/>
      <c r="HQ57" s="1072"/>
      <c r="HR57" s="552"/>
      <c r="HS57" s="1141"/>
      <c r="HT57" s="543">
        <v>50</v>
      </c>
      <c r="HU57" s="544">
        <f t="shared" si="30"/>
        <v>0</v>
      </c>
      <c r="HV57" s="544">
        <f t="shared" si="31"/>
        <v>0</v>
      </c>
      <c r="HW57" s="1105" t="s">
        <v>305</v>
      </c>
      <c r="HX57" s="1120"/>
      <c r="HY57" s="1105" t="s">
        <v>162</v>
      </c>
      <c r="HZ57" s="1120"/>
      <c r="IA57" s="1072"/>
      <c r="IB57" s="1072"/>
      <c r="IC57" s="1072"/>
      <c r="ID57" s="1072"/>
      <c r="IE57" s="1072"/>
      <c r="IG57" s="1141"/>
      <c r="IH57" s="543">
        <v>50</v>
      </c>
      <c r="II57" s="544">
        <f t="shared" si="32"/>
        <v>0</v>
      </c>
      <c r="IJ57" s="544">
        <f t="shared" si="33"/>
        <v>0</v>
      </c>
      <c r="IK57" s="1075" t="s">
        <v>305</v>
      </c>
      <c r="IL57" s="1074"/>
      <c r="IM57" s="1075" t="s">
        <v>162</v>
      </c>
      <c r="IN57" s="1074"/>
      <c r="IO57" s="494"/>
      <c r="IP57" s="494"/>
      <c r="IQ57" s="494"/>
      <c r="IR57" s="494"/>
      <c r="IS57" s="494"/>
    </row>
    <row r="58" spans="1:256" s="497" customFormat="1">
      <c r="A58" s="494"/>
      <c r="B58" s="528"/>
      <c r="C58" s="1141"/>
      <c r="D58" s="543">
        <v>51</v>
      </c>
      <c r="E58" s="544">
        <f t="shared" si="0"/>
        <v>0</v>
      </c>
      <c r="F58" s="544">
        <f t="shared" si="1"/>
        <v>0</v>
      </c>
      <c r="G58" s="1105">
        <f>J17</f>
        <v>6.22</v>
      </c>
      <c r="H58" s="1120">
        <v>0</v>
      </c>
      <c r="I58" s="1105">
        <f>J20</f>
        <v>6.446621526599051</v>
      </c>
      <c r="J58" s="1120">
        <v>0</v>
      </c>
      <c r="K58" s="1072"/>
      <c r="L58" s="1072"/>
      <c r="M58" s="1072"/>
      <c r="N58" s="1072"/>
      <c r="O58" s="1072"/>
      <c r="P58" s="494"/>
      <c r="Q58" s="1141"/>
      <c r="R58" s="543">
        <v>51</v>
      </c>
      <c r="S58" s="544">
        <f t="shared" si="34"/>
        <v>0</v>
      </c>
      <c r="T58" s="544">
        <f t="shared" si="35"/>
        <v>0</v>
      </c>
      <c r="U58" s="1105">
        <f>X17</f>
        <v>9.3699999999999992</v>
      </c>
      <c r="V58" s="1120">
        <v>0</v>
      </c>
      <c r="W58" s="1105">
        <f>X20</f>
        <v>9.9956052944186915</v>
      </c>
      <c r="X58" s="1120">
        <v>0</v>
      </c>
      <c r="Y58" s="1072"/>
      <c r="Z58" s="1072"/>
      <c r="AA58" s="1072"/>
      <c r="AB58" s="1072"/>
      <c r="AC58" s="1072"/>
      <c r="AD58" s="1072"/>
      <c r="AE58" s="1141"/>
      <c r="AF58" s="543">
        <v>51</v>
      </c>
      <c r="AG58" s="544">
        <f t="shared" si="2"/>
        <v>0</v>
      </c>
      <c r="AH58" s="544">
        <f t="shared" si="3"/>
        <v>0</v>
      </c>
      <c r="AI58" s="1105">
        <f>AL17</f>
        <v>66.17</v>
      </c>
      <c r="AJ58" s="1120">
        <v>0</v>
      </c>
      <c r="AK58" s="1105">
        <f>AL20</f>
        <v>66.414898452659997</v>
      </c>
      <c r="AL58" s="1120">
        <v>0</v>
      </c>
      <c r="AM58" s="1072"/>
      <c r="AN58" s="1072"/>
      <c r="AO58" s="1072"/>
      <c r="AP58" s="1072"/>
      <c r="AQ58" s="1072"/>
      <c r="AR58" s="1072"/>
      <c r="AS58" s="1130"/>
      <c r="AT58" s="543">
        <v>51</v>
      </c>
      <c r="AU58" s="544">
        <f t="shared" si="4"/>
        <v>0</v>
      </c>
      <c r="AV58" s="544">
        <f t="shared" si="5"/>
        <v>0</v>
      </c>
      <c r="AW58" s="1105">
        <f>AZ17</f>
        <v>7.62</v>
      </c>
      <c r="AX58" s="1120">
        <v>0</v>
      </c>
      <c r="AY58" s="1105">
        <f>AZ20</f>
        <v>7.6104034695963705</v>
      </c>
      <c r="AZ58" s="1120">
        <v>0</v>
      </c>
      <c r="BA58" s="1072"/>
      <c r="BB58" s="1072"/>
      <c r="BC58" s="1072"/>
      <c r="BD58" s="1072"/>
      <c r="BE58" s="1072"/>
      <c r="BF58" s="1072"/>
      <c r="BG58" s="1130"/>
      <c r="BH58" s="543">
        <v>51</v>
      </c>
      <c r="BI58" s="544">
        <f t="shared" si="6"/>
        <v>0</v>
      </c>
      <c r="BJ58" s="544">
        <f t="shared" si="7"/>
        <v>0</v>
      </c>
      <c r="BK58" s="1105">
        <f>BN17</f>
        <v>0</v>
      </c>
      <c r="BL58" s="1120">
        <v>0</v>
      </c>
      <c r="BM58" s="1105" t="e">
        <f>BN20</f>
        <v>#DIV/0!</v>
      </c>
      <c r="BN58" s="1120">
        <v>0</v>
      </c>
      <c r="BO58" s="1072"/>
      <c r="BP58" s="1072"/>
      <c r="BQ58" s="1072"/>
      <c r="BR58" s="1072"/>
      <c r="BS58" s="1072"/>
      <c r="BT58" s="1072"/>
      <c r="BU58" s="1130"/>
      <c r="BV58" s="543">
        <v>51</v>
      </c>
      <c r="BW58" s="544">
        <f t="shared" si="8"/>
        <v>0</v>
      </c>
      <c r="BX58" s="544">
        <f t="shared" si="9"/>
        <v>0</v>
      </c>
      <c r="BY58" s="1105">
        <f>CB17</f>
        <v>0</v>
      </c>
      <c r="BZ58" s="1120">
        <v>0</v>
      </c>
      <c r="CA58" s="1105" t="e">
        <f>CB20</f>
        <v>#DIV/0!</v>
      </c>
      <c r="CB58" s="1120">
        <v>0</v>
      </c>
      <c r="CC58" s="1072"/>
      <c r="CD58" s="1072"/>
      <c r="CE58" s="1072"/>
      <c r="CF58" s="1072"/>
      <c r="CG58" s="1072"/>
      <c r="CH58" s="1072"/>
      <c r="CI58" s="1130"/>
      <c r="CJ58" s="543">
        <v>51</v>
      </c>
      <c r="CK58" s="544">
        <f t="shared" si="10"/>
        <v>0</v>
      </c>
      <c r="CL58" s="544">
        <f t="shared" si="11"/>
        <v>0</v>
      </c>
      <c r="CM58" s="1105">
        <f>CP17</f>
        <v>0</v>
      </c>
      <c r="CN58" s="1120">
        <v>0</v>
      </c>
      <c r="CO58" s="1105" t="e">
        <f>CP20</f>
        <v>#DIV/0!</v>
      </c>
      <c r="CP58" s="1120">
        <v>0</v>
      </c>
      <c r="CQ58" s="1072"/>
      <c r="CR58" s="1072"/>
      <c r="CS58" s="1072"/>
      <c r="CT58" s="1072"/>
      <c r="CU58" s="1072"/>
      <c r="CV58" s="494"/>
      <c r="CW58" s="1141"/>
      <c r="CX58" s="543">
        <v>51</v>
      </c>
      <c r="CY58" s="544">
        <f t="shared" si="12"/>
        <v>0</v>
      </c>
      <c r="CZ58" s="544">
        <f t="shared" si="13"/>
        <v>0</v>
      </c>
      <c r="DA58" s="1105">
        <f>DD17</f>
        <v>0</v>
      </c>
      <c r="DB58" s="1120">
        <v>0</v>
      </c>
      <c r="DC58" s="1105" t="e">
        <f>DD20</f>
        <v>#DIV/0!</v>
      </c>
      <c r="DD58" s="1120">
        <v>0</v>
      </c>
      <c r="DE58" s="1072"/>
      <c r="DF58" s="1072"/>
      <c r="DG58" s="1072"/>
      <c r="DH58" s="1072"/>
      <c r="DI58" s="1072"/>
      <c r="DJ58" s="1072"/>
      <c r="DK58" s="1141"/>
      <c r="DL58" s="543">
        <v>51</v>
      </c>
      <c r="DM58" s="544">
        <f t="shared" si="14"/>
        <v>0</v>
      </c>
      <c r="DN58" s="544">
        <f t="shared" si="15"/>
        <v>0</v>
      </c>
      <c r="DO58" s="1105">
        <f>DR17</f>
        <v>0</v>
      </c>
      <c r="DP58" s="1120">
        <v>0</v>
      </c>
      <c r="DQ58" s="1105" t="e">
        <f>DR20</f>
        <v>#DIV/0!</v>
      </c>
      <c r="DR58" s="1120">
        <v>0</v>
      </c>
      <c r="DS58" s="1072"/>
      <c r="DT58" s="1072"/>
      <c r="DU58" s="1072"/>
      <c r="DV58" s="1072"/>
      <c r="DW58" s="1072"/>
      <c r="DX58" s="494"/>
      <c r="DY58" s="1141"/>
      <c r="DZ58" s="543">
        <v>51</v>
      </c>
      <c r="EA58" s="544">
        <f t="shared" si="16"/>
        <v>0</v>
      </c>
      <c r="EB58" s="544">
        <f t="shared" si="17"/>
        <v>0</v>
      </c>
      <c r="EC58" s="1105">
        <f>EF17</f>
        <v>0</v>
      </c>
      <c r="ED58" s="1120">
        <v>0</v>
      </c>
      <c r="EE58" s="1105" t="e">
        <f>EF20</f>
        <v>#DIV/0!</v>
      </c>
      <c r="EF58" s="1120">
        <v>0</v>
      </c>
      <c r="EG58" s="1072"/>
      <c r="EH58" s="1072"/>
      <c r="EI58" s="1072"/>
      <c r="EJ58" s="1072"/>
      <c r="EK58" s="1072"/>
      <c r="EL58" s="1072"/>
      <c r="EM58" s="1141"/>
      <c r="EN58" s="543">
        <v>51</v>
      </c>
      <c r="EO58" s="544">
        <f t="shared" si="18"/>
        <v>0</v>
      </c>
      <c r="EP58" s="544">
        <f t="shared" si="19"/>
        <v>0</v>
      </c>
      <c r="EQ58" s="1105">
        <f>ET17</f>
        <v>0</v>
      </c>
      <c r="ER58" s="1120">
        <v>0</v>
      </c>
      <c r="ES58" s="1105" t="e">
        <f>ET20</f>
        <v>#DIV/0!</v>
      </c>
      <c r="ET58" s="1120">
        <v>0</v>
      </c>
      <c r="EU58" s="1072"/>
      <c r="EV58" s="1072"/>
      <c r="EW58" s="1072"/>
      <c r="EX58" s="1072"/>
      <c r="EY58" s="1072"/>
      <c r="EZ58" s="1129"/>
      <c r="FA58" s="1141"/>
      <c r="FB58" s="543">
        <v>51</v>
      </c>
      <c r="FC58" s="544">
        <f t="shared" si="20"/>
        <v>0</v>
      </c>
      <c r="FD58" s="544">
        <f t="shared" si="21"/>
        <v>0</v>
      </c>
      <c r="FE58" s="1105">
        <f>FH17</f>
        <v>0</v>
      </c>
      <c r="FF58" s="1120">
        <v>0</v>
      </c>
      <c r="FG58" s="1105" t="e">
        <f>FH20</f>
        <v>#DIV/0!</v>
      </c>
      <c r="FH58" s="1120">
        <v>0</v>
      </c>
      <c r="FI58" s="1072"/>
      <c r="FJ58" s="1072"/>
      <c r="FK58" s="1072"/>
      <c r="FL58" s="1072"/>
      <c r="FM58" s="1072"/>
      <c r="FO58" s="1141"/>
      <c r="FP58" s="543">
        <v>51</v>
      </c>
      <c r="FQ58" s="544">
        <f t="shared" si="22"/>
        <v>0</v>
      </c>
      <c r="FR58" s="544">
        <f t="shared" si="23"/>
        <v>0</v>
      </c>
      <c r="FS58" s="1105">
        <f>FV17</f>
        <v>0</v>
      </c>
      <c r="FT58" s="1120">
        <v>0</v>
      </c>
      <c r="FU58" s="1105" t="e">
        <f>FV20</f>
        <v>#DIV/0!</v>
      </c>
      <c r="FV58" s="1120">
        <v>0</v>
      </c>
      <c r="FW58" s="1072"/>
      <c r="FX58" s="1072"/>
      <c r="FY58" s="1072"/>
      <c r="FZ58" s="1072"/>
      <c r="GA58" s="1072"/>
      <c r="GB58" s="622"/>
      <c r="GC58" s="1141"/>
      <c r="GD58" s="543">
        <v>51</v>
      </c>
      <c r="GE58" s="544">
        <f t="shared" si="24"/>
        <v>0</v>
      </c>
      <c r="GF58" s="544">
        <f t="shared" si="25"/>
        <v>0</v>
      </c>
      <c r="GG58" s="1105">
        <f>GJ17</f>
        <v>0</v>
      </c>
      <c r="GH58" s="1120">
        <v>0</v>
      </c>
      <c r="GI58" s="1105" t="e">
        <f>GJ20</f>
        <v>#DIV/0!</v>
      </c>
      <c r="GJ58" s="1120">
        <v>0</v>
      </c>
      <c r="GK58" s="1072"/>
      <c r="GL58" s="1072"/>
      <c r="GM58" s="1072"/>
      <c r="GN58" s="1072"/>
      <c r="GO58" s="1072"/>
      <c r="GP58" s="551"/>
      <c r="GQ58" s="1141"/>
      <c r="GR58" s="543">
        <v>51</v>
      </c>
      <c r="GS58" s="544">
        <f t="shared" si="26"/>
        <v>0</v>
      </c>
      <c r="GT58" s="544">
        <f t="shared" si="27"/>
        <v>0</v>
      </c>
      <c r="GU58" s="1105">
        <f>GX17</f>
        <v>0</v>
      </c>
      <c r="GV58" s="1120">
        <v>0</v>
      </c>
      <c r="GW58" s="1105" t="e">
        <f>GX20</f>
        <v>#DIV/0!</v>
      </c>
      <c r="GX58" s="1120">
        <v>0</v>
      </c>
      <c r="GY58" s="1072"/>
      <c r="GZ58" s="1072"/>
      <c r="HA58" s="1072"/>
      <c r="HB58" s="1072"/>
      <c r="HC58" s="1072"/>
      <c r="HD58" s="552"/>
      <c r="HE58" s="1141"/>
      <c r="HF58" s="543">
        <v>51</v>
      </c>
      <c r="HG58" s="544">
        <f t="shared" si="28"/>
        <v>0</v>
      </c>
      <c r="HH58" s="544">
        <f t="shared" si="29"/>
        <v>0</v>
      </c>
      <c r="HI58" s="1105">
        <f>HL17</f>
        <v>0</v>
      </c>
      <c r="HJ58" s="1120">
        <v>0</v>
      </c>
      <c r="HK58" s="1105" t="e">
        <f>HL20</f>
        <v>#DIV/0!</v>
      </c>
      <c r="HL58" s="1120">
        <v>0</v>
      </c>
      <c r="HM58" s="1072"/>
      <c r="HN58" s="1072"/>
      <c r="HO58" s="1072"/>
      <c r="HP58" s="1072"/>
      <c r="HQ58" s="1072"/>
      <c r="HR58" s="552"/>
      <c r="HS58" s="1141"/>
      <c r="HT58" s="543">
        <v>51</v>
      </c>
      <c r="HU58" s="544">
        <f t="shared" si="30"/>
        <v>0</v>
      </c>
      <c r="HV58" s="544">
        <f t="shared" si="31"/>
        <v>0</v>
      </c>
      <c r="HW58" s="1105">
        <f>HZ17</f>
        <v>0</v>
      </c>
      <c r="HX58" s="1120">
        <v>0</v>
      </c>
      <c r="HY58" s="1105" t="e">
        <f>HZ20</f>
        <v>#DIV/0!</v>
      </c>
      <c r="HZ58" s="1120">
        <v>0</v>
      </c>
      <c r="IA58" s="1072"/>
      <c r="IB58" s="1072"/>
      <c r="IC58" s="1072"/>
      <c r="ID58" s="1072"/>
      <c r="IE58" s="1072"/>
      <c r="IG58" s="1141"/>
      <c r="IH58" s="543">
        <v>51</v>
      </c>
      <c r="II58" s="544">
        <f t="shared" si="32"/>
        <v>0</v>
      </c>
      <c r="IJ58" s="544">
        <f t="shared" si="33"/>
        <v>0</v>
      </c>
      <c r="IK58" s="1075">
        <f>IN17</f>
        <v>0</v>
      </c>
      <c r="IL58" s="1074">
        <v>0</v>
      </c>
      <c r="IM58" s="1075" t="e">
        <f>IN20</f>
        <v>#DIV/0!</v>
      </c>
      <c r="IN58" s="1074">
        <v>0</v>
      </c>
      <c r="IO58" s="494"/>
      <c r="IP58" s="494"/>
      <c r="IQ58" s="494"/>
      <c r="IR58" s="494"/>
      <c r="IS58" s="494"/>
    </row>
    <row r="59" spans="1:256" s="497" customFormat="1">
      <c r="A59" s="494"/>
      <c r="B59" s="528"/>
      <c r="C59" s="1141"/>
      <c r="D59" s="543">
        <v>52</v>
      </c>
      <c r="E59" s="544">
        <f t="shared" si="0"/>
        <v>0</v>
      </c>
      <c r="F59" s="544">
        <f t="shared" si="1"/>
        <v>0</v>
      </c>
      <c r="G59" s="1105">
        <f>J17</f>
        <v>6.22</v>
      </c>
      <c r="H59" s="1120">
        <f>MAX(L41:L53)</f>
        <v>0.42857142857142855</v>
      </c>
      <c r="I59" s="1105">
        <f>J20</f>
        <v>6.446621526599051</v>
      </c>
      <c r="J59" s="1120">
        <f>H59</f>
        <v>0.42857142857142855</v>
      </c>
      <c r="K59" s="1072"/>
      <c r="L59" s="1072"/>
      <c r="M59" s="1072"/>
      <c r="N59" s="1072"/>
      <c r="O59" s="1072"/>
      <c r="P59" s="494"/>
      <c r="Q59" s="1141"/>
      <c r="R59" s="543">
        <v>52</v>
      </c>
      <c r="S59" s="544">
        <f t="shared" si="34"/>
        <v>0</v>
      </c>
      <c r="T59" s="544">
        <f t="shared" si="35"/>
        <v>0</v>
      </c>
      <c r="U59" s="1105">
        <f>X17</f>
        <v>9.3699999999999992</v>
      </c>
      <c r="V59" s="1120">
        <f>MAX(Z41:Z53)</f>
        <v>0.47619047619047616</v>
      </c>
      <c r="W59" s="1105">
        <f>X20</f>
        <v>9.9956052944186915</v>
      </c>
      <c r="X59" s="1120">
        <f>V59</f>
        <v>0.47619047619047616</v>
      </c>
      <c r="Y59" s="1072"/>
      <c r="Z59" s="1072"/>
      <c r="AA59" s="1072"/>
      <c r="AB59" s="1072"/>
      <c r="AC59" s="1072"/>
      <c r="AD59" s="1072"/>
      <c r="AE59" s="1141"/>
      <c r="AF59" s="543">
        <v>52</v>
      </c>
      <c r="AG59" s="544">
        <f t="shared" si="2"/>
        <v>0</v>
      </c>
      <c r="AH59" s="544">
        <f t="shared" si="3"/>
        <v>0</v>
      </c>
      <c r="AI59" s="1105">
        <f>AL17</f>
        <v>66.17</v>
      </c>
      <c r="AJ59" s="1120">
        <f>MAX(AN41:AN53)</f>
        <v>0.42857142857142855</v>
      </c>
      <c r="AK59" s="1105">
        <f>AL20</f>
        <v>66.414898452659997</v>
      </c>
      <c r="AL59" s="1120">
        <f>AJ59</f>
        <v>0.42857142857142855</v>
      </c>
      <c r="AM59" s="1072"/>
      <c r="AN59" s="1072"/>
      <c r="AO59" s="1072"/>
      <c r="AP59" s="1072"/>
      <c r="AQ59" s="1072"/>
      <c r="AR59" s="1072"/>
      <c r="AS59" s="1130"/>
      <c r="AT59" s="543">
        <v>52</v>
      </c>
      <c r="AU59" s="544">
        <f t="shared" si="4"/>
        <v>0</v>
      </c>
      <c r="AV59" s="544">
        <f t="shared" si="5"/>
        <v>0</v>
      </c>
      <c r="AW59" s="1105">
        <f>AZ17</f>
        <v>7.62</v>
      </c>
      <c r="AX59" s="1120">
        <f>MAX(BB41:BB53)</f>
        <v>0.33333333333333331</v>
      </c>
      <c r="AY59" s="1105">
        <f>AZ20</f>
        <v>7.6104034695963705</v>
      </c>
      <c r="AZ59" s="1120">
        <f>AX59</f>
        <v>0.33333333333333331</v>
      </c>
      <c r="BA59" s="1072"/>
      <c r="BB59" s="1072"/>
      <c r="BC59" s="1072"/>
      <c r="BD59" s="1072"/>
      <c r="BE59" s="1072"/>
      <c r="BF59" s="1072"/>
      <c r="BG59" s="1130"/>
      <c r="BH59" s="543">
        <v>52</v>
      </c>
      <c r="BI59" s="544">
        <f t="shared" si="6"/>
        <v>0</v>
      </c>
      <c r="BJ59" s="544">
        <f t="shared" si="7"/>
        <v>0</v>
      </c>
      <c r="BK59" s="1105">
        <f>BN17</f>
        <v>0</v>
      </c>
      <c r="BL59" s="1120" t="e">
        <f>MAX(BP41:BP53)</f>
        <v>#DIV/0!</v>
      </c>
      <c r="BM59" s="1105" t="e">
        <f>BN20</f>
        <v>#DIV/0!</v>
      </c>
      <c r="BN59" s="1120" t="e">
        <f>BL59</f>
        <v>#DIV/0!</v>
      </c>
      <c r="BO59" s="1072"/>
      <c r="BP59" s="1072"/>
      <c r="BQ59" s="1072"/>
      <c r="BR59" s="1072"/>
      <c r="BS59" s="1072"/>
      <c r="BT59" s="1072"/>
      <c r="BU59" s="1130"/>
      <c r="BV59" s="543">
        <v>52</v>
      </c>
      <c r="BW59" s="544">
        <f t="shared" si="8"/>
        <v>0</v>
      </c>
      <c r="BX59" s="544">
        <f t="shared" si="9"/>
        <v>0</v>
      </c>
      <c r="BY59" s="1105">
        <f>CB17</f>
        <v>0</v>
      </c>
      <c r="BZ59" s="1120" t="e">
        <f>MAX(CD41:CD53)</f>
        <v>#DIV/0!</v>
      </c>
      <c r="CA59" s="1105" t="e">
        <f>CB20</f>
        <v>#DIV/0!</v>
      </c>
      <c r="CB59" s="1120" t="e">
        <f>BZ59</f>
        <v>#DIV/0!</v>
      </c>
      <c r="CC59" s="1072"/>
      <c r="CD59" s="1072"/>
      <c r="CE59" s="1072"/>
      <c r="CF59" s="1072"/>
      <c r="CG59" s="1072"/>
      <c r="CH59" s="1072"/>
      <c r="CI59" s="1130"/>
      <c r="CJ59" s="543">
        <v>52</v>
      </c>
      <c r="CK59" s="544">
        <f t="shared" si="10"/>
        <v>0</v>
      </c>
      <c r="CL59" s="544">
        <f t="shared" si="11"/>
        <v>0</v>
      </c>
      <c r="CM59" s="1105">
        <f>CP17</f>
        <v>0</v>
      </c>
      <c r="CN59" s="1120" t="e">
        <f>MAX(CR41:CR53)</f>
        <v>#DIV/0!</v>
      </c>
      <c r="CO59" s="1105" t="e">
        <f>CP20</f>
        <v>#DIV/0!</v>
      </c>
      <c r="CP59" s="1120" t="e">
        <f>CN59</f>
        <v>#DIV/0!</v>
      </c>
      <c r="CQ59" s="1072"/>
      <c r="CR59" s="1072"/>
      <c r="CS59" s="1072"/>
      <c r="CT59" s="1072"/>
      <c r="CU59" s="1072"/>
      <c r="CV59" s="494"/>
      <c r="CW59" s="1141"/>
      <c r="CX59" s="543">
        <v>52</v>
      </c>
      <c r="CY59" s="544">
        <f t="shared" si="12"/>
        <v>0</v>
      </c>
      <c r="CZ59" s="544">
        <f t="shared" si="13"/>
        <v>0</v>
      </c>
      <c r="DA59" s="1105">
        <f>DD17</f>
        <v>0</v>
      </c>
      <c r="DB59" s="1120" t="e">
        <f>MAX(DF41:DF53)</f>
        <v>#DIV/0!</v>
      </c>
      <c r="DC59" s="1105" t="e">
        <f>DD20</f>
        <v>#DIV/0!</v>
      </c>
      <c r="DD59" s="1120" t="e">
        <f>DB59</f>
        <v>#DIV/0!</v>
      </c>
      <c r="DE59" s="1072"/>
      <c r="DF59" s="1072"/>
      <c r="DG59" s="1072"/>
      <c r="DH59" s="1072"/>
      <c r="DI59" s="1072"/>
      <c r="DJ59" s="1072"/>
      <c r="DK59" s="1141"/>
      <c r="DL59" s="543">
        <v>52</v>
      </c>
      <c r="DM59" s="544">
        <f t="shared" si="14"/>
        <v>0</v>
      </c>
      <c r="DN59" s="544">
        <f t="shared" si="15"/>
        <v>0</v>
      </c>
      <c r="DO59" s="1105">
        <f>DR17</f>
        <v>0</v>
      </c>
      <c r="DP59" s="1120" t="e">
        <f>MAX(DT41:DT53)</f>
        <v>#DIV/0!</v>
      </c>
      <c r="DQ59" s="1105" t="e">
        <f>DR20</f>
        <v>#DIV/0!</v>
      </c>
      <c r="DR59" s="1120" t="e">
        <f>DP59</f>
        <v>#DIV/0!</v>
      </c>
      <c r="DS59" s="1072"/>
      <c r="DT59" s="1072"/>
      <c r="DU59" s="1072"/>
      <c r="DV59" s="1072"/>
      <c r="DW59" s="1072"/>
      <c r="DX59" s="494"/>
      <c r="DY59" s="1141"/>
      <c r="DZ59" s="543">
        <v>52</v>
      </c>
      <c r="EA59" s="544">
        <f t="shared" si="16"/>
        <v>0</v>
      </c>
      <c r="EB59" s="544">
        <f t="shared" si="17"/>
        <v>0</v>
      </c>
      <c r="EC59" s="1105">
        <f>EF17</f>
        <v>0</v>
      </c>
      <c r="ED59" s="1120" t="e">
        <f>MAX(EH41:EH53)</f>
        <v>#DIV/0!</v>
      </c>
      <c r="EE59" s="1105" t="e">
        <f>EF20</f>
        <v>#DIV/0!</v>
      </c>
      <c r="EF59" s="1120" t="e">
        <f>ED59</f>
        <v>#DIV/0!</v>
      </c>
      <c r="EG59" s="1072"/>
      <c r="EH59" s="1072"/>
      <c r="EI59" s="1072"/>
      <c r="EJ59" s="1072"/>
      <c r="EK59" s="1072"/>
      <c r="EL59" s="1072"/>
      <c r="EM59" s="1141"/>
      <c r="EN59" s="543">
        <v>52</v>
      </c>
      <c r="EO59" s="544">
        <f t="shared" si="18"/>
        <v>0</v>
      </c>
      <c r="EP59" s="544">
        <f t="shared" si="19"/>
        <v>0</v>
      </c>
      <c r="EQ59" s="1105">
        <f>ET17</f>
        <v>0</v>
      </c>
      <c r="ER59" s="1120" t="e">
        <f>MAX(EV41:EV53)</f>
        <v>#DIV/0!</v>
      </c>
      <c r="ES59" s="1105" t="e">
        <f>ET20</f>
        <v>#DIV/0!</v>
      </c>
      <c r="ET59" s="1120" t="e">
        <f>ER59</f>
        <v>#DIV/0!</v>
      </c>
      <c r="EU59" s="1072"/>
      <c r="EV59" s="1072"/>
      <c r="EW59" s="1072"/>
      <c r="EX59" s="1072"/>
      <c r="EY59" s="1072"/>
      <c r="EZ59" s="1129"/>
      <c r="FA59" s="1141"/>
      <c r="FB59" s="543">
        <v>52</v>
      </c>
      <c r="FC59" s="544">
        <f t="shared" si="20"/>
        <v>0</v>
      </c>
      <c r="FD59" s="544">
        <f t="shared" si="21"/>
        <v>0</v>
      </c>
      <c r="FE59" s="1105">
        <f>FH17</f>
        <v>0</v>
      </c>
      <c r="FF59" s="1120" t="e">
        <f>MAX(FJ41:FJ53)</f>
        <v>#DIV/0!</v>
      </c>
      <c r="FG59" s="1105" t="e">
        <f>FH20</f>
        <v>#DIV/0!</v>
      </c>
      <c r="FH59" s="1120" t="e">
        <f>FF59</f>
        <v>#DIV/0!</v>
      </c>
      <c r="FI59" s="1072"/>
      <c r="FJ59" s="1072"/>
      <c r="FK59" s="1072"/>
      <c r="FL59" s="1072"/>
      <c r="FM59" s="1072"/>
      <c r="FO59" s="1141"/>
      <c r="FP59" s="543">
        <v>52</v>
      </c>
      <c r="FQ59" s="544">
        <f t="shared" si="22"/>
        <v>0</v>
      </c>
      <c r="FR59" s="544">
        <f t="shared" si="23"/>
        <v>0</v>
      </c>
      <c r="FS59" s="1105">
        <f>FV17</f>
        <v>0</v>
      </c>
      <c r="FT59" s="1120" t="e">
        <f>MAX(FX41:FX53)</f>
        <v>#DIV/0!</v>
      </c>
      <c r="FU59" s="1105" t="e">
        <f>FV20</f>
        <v>#DIV/0!</v>
      </c>
      <c r="FV59" s="1120" t="e">
        <f>FT59</f>
        <v>#DIV/0!</v>
      </c>
      <c r="FW59" s="1072"/>
      <c r="FX59" s="1072"/>
      <c r="FY59" s="1072"/>
      <c r="FZ59" s="1072"/>
      <c r="GA59" s="1072"/>
      <c r="GB59" s="622"/>
      <c r="GC59" s="1141"/>
      <c r="GD59" s="543">
        <v>52</v>
      </c>
      <c r="GE59" s="544">
        <f t="shared" si="24"/>
        <v>0</v>
      </c>
      <c r="GF59" s="544">
        <f t="shared" si="25"/>
        <v>0</v>
      </c>
      <c r="GG59" s="1105">
        <f>GJ17</f>
        <v>0</v>
      </c>
      <c r="GH59" s="1120" t="e">
        <f>MAX(GL41:GL53)</f>
        <v>#DIV/0!</v>
      </c>
      <c r="GI59" s="1105" t="e">
        <f>GJ20</f>
        <v>#DIV/0!</v>
      </c>
      <c r="GJ59" s="1120" t="e">
        <f>GH59</f>
        <v>#DIV/0!</v>
      </c>
      <c r="GK59" s="1072"/>
      <c r="GL59" s="1072"/>
      <c r="GM59" s="1072"/>
      <c r="GN59" s="1072"/>
      <c r="GO59" s="1072"/>
      <c r="GP59" s="551"/>
      <c r="GQ59" s="1141"/>
      <c r="GR59" s="543">
        <v>52</v>
      </c>
      <c r="GS59" s="544">
        <f t="shared" si="26"/>
        <v>0</v>
      </c>
      <c r="GT59" s="544">
        <f t="shared" si="27"/>
        <v>0</v>
      </c>
      <c r="GU59" s="1105">
        <f>GX17</f>
        <v>0</v>
      </c>
      <c r="GV59" s="1120" t="e">
        <f>MAX(GZ41:GZ53)</f>
        <v>#DIV/0!</v>
      </c>
      <c r="GW59" s="1105" t="e">
        <f>GX20</f>
        <v>#DIV/0!</v>
      </c>
      <c r="GX59" s="1120" t="e">
        <f>GV59</f>
        <v>#DIV/0!</v>
      </c>
      <c r="GY59" s="1072"/>
      <c r="GZ59" s="1072"/>
      <c r="HA59" s="1072"/>
      <c r="HB59" s="1072"/>
      <c r="HC59" s="1072"/>
      <c r="HD59" s="552"/>
      <c r="HE59" s="1141"/>
      <c r="HF59" s="543">
        <v>52</v>
      </c>
      <c r="HG59" s="544">
        <f t="shared" si="28"/>
        <v>0</v>
      </c>
      <c r="HH59" s="544">
        <f t="shared" si="29"/>
        <v>0</v>
      </c>
      <c r="HI59" s="1105">
        <f>HL17</f>
        <v>0</v>
      </c>
      <c r="HJ59" s="1120" t="e">
        <f>MAX(HN41:HN53)</f>
        <v>#DIV/0!</v>
      </c>
      <c r="HK59" s="1105" t="e">
        <f>HL20</f>
        <v>#DIV/0!</v>
      </c>
      <c r="HL59" s="1120" t="e">
        <f>HJ59</f>
        <v>#DIV/0!</v>
      </c>
      <c r="HM59" s="1072"/>
      <c r="HN59" s="1072"/>
      <c r="HO59" s="1072"/>
      <c r="HP59" s="1072"/>
      <c r="HQ59" s="1072"/>
      <c r="HR59" s="552"/>
      <c r="HS59" s="1141"/>
      <c r="HT59" s="543">
        <v>52</v>
      </c>
      <c r="HU59" s="544">
        <f t="shared" si="30"/>
        <v>0</v>
      </c>
      <c r="HV59" s="544">
        <f t="shared" si="31"/>
        <v>0</v>
      </c>
      <c r="HW59" s="1105">
        <f>HZ17</f>
        <v>0</v>
      </c>
      <c r="HX59" s="1120" t="e">
        <f>MAX(IB41:IB53)</f>
        <v>#DIV/0!</v>
      </c>
      <c r="HY59" s="1105" t="e">
        <f>HZ20</f>
        <v>#DIV/0!</v>
      </c>
      <c r="HZ59" s="1120" t="e">
        <f>HX59</f>
        <v>#DIV/0!</v>
      </c>
      <c r="IA59" s="1072"/>
      <c r="IB59" s="1072"/>
      <c r="IC59" s="1072"/>
      <c r="ID59" s="1072"/>
      <c r="IE59" s="1072"/>
      <c r="IG59" s="1141"/>
      <c r="IH59" s="543">
        <v>52</v>
      </c>
      <c r="II59" s="544">
        <f t="shared" si="32"/>
        <v>0</v>
      </c>
      <c r="IJ59" s="544">
        <f t="shared" si="33"/>
        <v>0</v>
      </c>
      <c r="IK59" s="1075">
        <f>IN17</f>
        <v>0</v>
      </c>
      <c r="IL59" s="1074" t="e">
        <f>MAX(IP41:IP53)</f>
        <v>#DIV/0!</v>
      </c>
      <c r="IM59" s="1075" t="e">
        <f>IN20</f>
        <v>#DIV/0!</v>
      </c>
      <c r="IN59" s="1074" t="e">
        <f>IL59</f>
        <v>#DIV/0!</v>
      </c>
      <c r="IO59" s="494"/>
      <c r="IP59" s="494"/>
      <c r="IQ59" s="494"/>
      <c r="IR59" s="494"/>
      <c r="IS59" s="494"/>
    </row>
    <row r="60" spans="1:256" s="661" customFormat="1">
      <c r="B60" s="528"/>
      <c r="C60" s="1141"/>
      <c r="D60" s="543">
        <v>53</v>
      </c>
      <c r="E60" s="544">
        <f t="shared" si="0"/>
        <v>0</v>
      </c>
      <c r="F60" s="544">
        <f t="shared" si="1"/>
        <v>0</v>
      </c>
      <c r="G60" s="1105" t="s">
        <v>306</v>
      </c>
      <c r="H60" s="1120"/>
      <c r="I60" s="1105" t="s">
        <v>163</v>
      </c>
      <c r="J60" s="1120"/>
      <c r="K60" s="1072"/>
      <c r="L60" s="1072"/>
      <c r="M60" s="1072"/>
      <c r="N60" s="1072"/>
      <c r="O60" s="1072"/>
      <c r="Q60" s="1141"/>
      <c r="R60" s="543">
        <v>53</v>
      </c>
      <c r="S60" s="544">
        <f t="shared" si="34"/>
        <v>0</v>
      </c>
      <c r="T60" s="544">
        <f t="shared" si="35"/>
        <v>0</v>
      </c>
      <c r="U60" s="1105" t="s">
        <v>306</v>
      </c>
      <c r="V60" s="1120" t="s">
        <v>306</v>
      </c>
      <c r="W60" s="1105" t="s">
        <v>163</v>
      </c>
      <c r="X60" s="1120"/>
      <c r="Y60" s="1072"/>
      <c r="Z60" s="1072"/>
      <c r="AA60" s="1072"/>
      <c r="AB60" s="1072"/>
      <c r="AC60" s="1072"/>
      <c r="AD60" s="1128"/>
      <c r="AE60" s="1141"/>
      <c r="AF60" s="543">
        <v>53</v>
      </c>
      <c r="AG60" s="544">
        <f t="shared" si="2"/>
        <v>0</v>
      </c>
      <c r="AH60" s="544">
        <f t="shared" si="3"/>
        <v>0</v>
      </c>
      <c r="AI60" s="1105" t="s">
        <v>306</v>
      </c>
      <c r="AJ60" s="1120"/>
      <c r="AK60" s="1105" t="s">
        <v>163</v>
      </c>
      <c r="AL60" s="1120"/>
      <c r="AM60" s="1072"/>
      <c r="AN60" s="1072"/>
      <c r="AO60" s="1072"/>
      <c r="AP60" s="1072"/>
      <c r="AQ60" s="1072"/>
      <c r="AR60" s="1128"/>
      <c r="AS60" s="1130"/>
      <c r="AT60" s="543">
        <v>53</v>
      </c>
      <c r="AU60" s="544">
        <f t="shared" si="4"/>
        <v>0</v>
      </c>
      <c r="AV60" s="544">
        <f t="shared" si="5"/>
        <v>0</v>
      </c>
      <c r="AW60" s="1105" t="s">
        <v>306</v>
      </c>
      <c r="AX60" s="1120"/>
      <c r="AY60" s="1105" t="s">
        <v>163</v>
      </c>
      <c r="AZ60" s="1120"/>
      <c r="BA60" s="1072"/>
      <c r="BB60" s="1072"/>
      <c r="BC60" s="1072"/>
      <c r="BD60" s="1072"/>
      <c r="BE60" s="1072"/>
      <c r="BF60" s="1128"/>
      <c r="BG60" s="1130"/>
      <c r="BH60" s="543">
        <v>53</v>
      </c>
      <c r="BI60" s="544">
        <f t="shared" si="6"/>
        <v>0</v>
      </c>
      <c r="BJ60" s="544">
        <f t="shared" si="7"/>
        <v>0</v>
      </c>
      <c r="BK60" s="1105" t="s">
        <v>306</v>
      </c>
      <c r="BL60" s="1120"/>
      <c r="BM60" s="1105" t="s">
        <v>163</v>
      </c>
      <c r="BN60" s="1120"/>
      <c r="BO60" s="1072"/>
      <c r="BP60" s="1072"/>
      <c r="BQ60" s="1072"/>
      <c r="BR60" s="1072"/>
      <c r="BS60" s="1072"/>
      <c r="BT60" s="1128"/>
      <c r="BU60" s="1130"/>
      <c r="BV60" s="543">
        <v>53</v>
      </c>
      <c r="BW60" s="544">
        <f t="shared" si="8"/>
        <v>0</v>
      </c>
      <c r="BX60" s="544">
        <f t="shared" si="9"/>
        <v>0</v>
      </c>
      <c r="BY60" s="1105" t="s">
        <v>306</v>
      </c>
      <c r="BZ60" s="1120"/>
      <c r="CA60" s="1105" t="s">
        <v>163</v>
      </c>
      <c r="CB60" s="1120"/>
      <c r="CC60" s="1072"/>
      <c r="CD60" s="1072"/>
      <c r="CE60" s="1072"/>
      <c r="CF60" s="1072"/>
      <c r="CG60" s="1072"/>
      <c r="CH60" s="1128"/>
      <c r="CI60" s="1130"/>
      <c r="CJ60" s="543">
        <v>53</v>
      </c>
      <c r="CK60" s="544">
        <f t="shared" si="10"/>
        <v>0</v>
      </c>
      <c r="CL60" s="544">
        <f t="shared" si="11"/>
        <v>0</v>
      </c>
      <c r="CM60" s="1105" t="s">
        <v>306</v>
      </c>
      <c r="CN60" s="1120"/>
      <c r="CO60" s="1105" t="s">
        <v>163</v>
      </c>
      <c r="CP60" s="1120"/>
      <c r="CQ60" s="1072"/>
      <c r="CR60" s="1072"/>
      <c r="CS60" s="1072"/>
      <c r="CT60" s="1072"/>
      <c r="CU60" s="1072"/>
      <c r="CW60" s="1141"/>
      <c r="CX60" s="543">
        <v>53</v>
      </c>
      <c r="CY60" s="544">
        <f t="shared" si="12"/>
        <v>0</v>
      </c>
      <c r="CZ60" s="544">
        <f t="shared" si="13"/>
        <v>0</v>
      </c>
      <c r="DA60" s="1105" t="s">
        <v>306</v>
      </c>
      <c r="DB60" s="1120"/>
      <c r="DC60" s="1105" t="s">
        <v>163</v>
      </c>
      <c r="DD60" s="1120"/>
      <c r="DE60" s="1072"/>
      <c r="DF60" s="1072"/>
      <c r="DG60" s="1072"/>
      <c r="DH60" s="1072"/>
      <c r="DI60" s="1072"/>
      <c r="DJ60" s="1128"/>
      <c r="DK60" s="1141"/>
      <c r="DL60" s="543">
        <v>53</v>
      </c>
      <c r="DM60" s="544">
        <f t="shared" si="14"/>
        <v>0</v>
      </c>
      <c r="DN60" s="544">
        <f t="shared" si="15"/>
        <v>0</v>
      </c>
      <c r="DO60" s="1105" t="s">
        <v>306</v>
      </c>
      <c r="DP60" s="1120"/>
      <c r="DQ60" s="1105" t="s">
        <v>163</v>
      </c>
      <c r="DR60" s="1120"/>
      <c r="DS60" s="1072"/>
      <c r="DT60" s="1072"/>
      <c r="DU60" s="1072"/>
      <c r="DV60" s="1072"/>
      <c r="DW60" s="1072"/>
      <c r="DY60" s="1141"/>
      <c r="DZ60" s="543">
        <v>53</v>
      </c>
      <c r="EA60" s="544">
        <f t="shared" si="16"/>
        <v>0</v>
      </c>
      <c r="EB60" s="544">
        <f t="shared" si="17"/>
        <v>0</v>
      </c>
      <c r="EC60" s="1105" t="s">
        <v>306</v>
      </c>
      <c r="ED60" s="1120"/>
      <c r="EE60" s="1105" t="s">
        <v>163</v>
      </c>
      <c r="EF60" s="1120"/>
      <c r="EG60" s="1072"/>
      <c r="EH60" s="1072"/>
      <c r="EI60" s="1072"/>
      <c r="EJ60" s="1072"/>
      <c r="EK60" s="1072"/>
      <c r="EL60" s="1128"/>
      <c r="EM60" s="1141"/>
      <c r="EN60" s="543">
        <v>53</v>
      </c>
      <c r="EO60" s="544">
        <f t="shared" si="18"/>
        <v>0</v>
      </c>
      <c r="EP60" s="544">
        <f t="shared" si="19"/>
        <v>0</v>
      </c>
      <c r="EQ60" s="1105" t="s">
        <v>306</v>
      </c>
      <c r="ER60" s="1120"/>
      <c r="ES60" s="1105" t="s">
        <v>163</v>
      </c>
      <c r="ET60" s="1120"/>
      <c r="EU60" s="1072"/>
      <c r="EV60" s="1072"/>
      <c r="EW60" s="1072"/>
      <c r="EX60" s="1072"/>
      <c r="EY60" s="1072"/>
      <c r="EZ60" s="1129"/>
      <c r="FA60" s="1141"/>
      <c r="FB60" s="543">
        <v>53</v>
      </c>
      <c r="FC60" s="544">
        <f t="shared" si="20"/>
        <v>0</v>
      </c>
      <c r="FD60" s="544">
        <f t="shared" si="21"/>
        <v>0</v>
      </c>
      <c r="FE60" s="1105" t="s">
        <v>306</v>
      </c>
      <c r="FF60" s="1120"/>
      <c r="FG60" s="1105" t="s">
        <v>163</v>
      </c>
      <c r="FH60" s="1120"/>
      <c r="FI60" s="1072"/>
      <c r="FJ60" s="1072"/>
      <c r="FK60" s="1072"/>
      <c r="FL60" s="1072"/>
      <c r="FM60" s="1072"/>
      <c r="FN60" s="662"/>
      <c r="FO60" s="1141"/>
      <c r="FP60" s="543">
        <v>53</v>
      </c>
      <c r="FQ60" s="544">
        <f t="shared" si="22"/>
        <v>0</v>
      </c>
      <c r="FR60" s="544">
        <f t="shared" si="23"/>
        <v>0</v>
      </c>
      <c r="FS60" s="1105" t="s">
        <v>306</v>
      </c>
      <c r="FT60" s="1120"/>
      <c r="FU60" s="1105" t="s">
        <v>163</v>
      </c>
      <c r="FV60" s="1120"/>
      <c r="FW60" s="1072"/>
      <c r="FX60" s="1072"/>
      <c r="FY60" s="1072"/>
      <c r="FZ60" s="1072"/>
      <c r="GA60" s="1072"/>
      <c r="GB60" s="622"/>
      <c r="GC60" s="1141"/>
      <c r="GD60" s="543">
        <v>53</v>
      </c>
      <c r="GE60" s="544">
        <f t="shared" si="24"/>
        <v>0</v>
      </c>
      <c r="GF60" s="544">
        <f t="shared" si="25"/>
        <v>0</v>
      </c>
      <c r="GG60" s="1105" t="s">
        <v>306</v>
      </c>
      <c r="GH60" s="1120"/>
      <c r="GI60" s="1105" t="s">
        <v>163</v>
      </c>
      <c r="GJ60" s="1120"/>
      <c r="GK60" s="1072"/>
      <c r="GL60" s="1072"/>
      <c r="GM60" s="1072"/>
      <c r="GN60" s="1072"/>
      <c r="GO60" s="1072"/>
      <c r="GP60" s="551"/>
      <c r="GQ60" s="1141"/>
      <c r="GR60" s="543">
        <v>53</v>
      </c>
      <c r="GS60" s="544">
        <f t="shared" si="26"/>
        <v>0</v>
      </c>
      <c r="GT60" s="544">
        <f t="shared" si="27"/>
        <v>0</v>
      </c>
      <c r="GU60" s="1105" t="s">
        <v>306</v>
      </c>
      <c r="GV60" s="1120"/>
      <c r="GW60" s="1105" t="s">
        <v>163</v>
      </c>
      <c r="GX60" s="1120"/>
      <c r="GY60" s="1072"/>
      <c r="GZ60" s="1072"/>
      <c r="HA60" s="1072"/>
      <c r="HB60" s="1072"/>
      <c r="HC60" s="1072"/>
      <c r="HD60" s="552"/>
      <c r="HE60" s="1141"/>
      <c r="HF60" s="543">
        <v>53</v>
      </c>
      <c r="HG60" s="544">
        <f t="shared" si="28"/>
        <v>0</v>
      </c>
      <c r="HH60" s="544">
        <f t="shared" si="29"/>
        <v>0</v>
      </c>
      <c r="HI60" s="1105" t="s">
        <v>306</v>
      </c>
      <c r="HJ60" s="1120"/>
      <c r="HK60" s="1105" t="s">
        <v>163</v>
      </c>
      <c r="HL60" s="1120"/>
      <c r="HM60" s="1072"/>
      <c r="HN60" s="1072"/>
      <c r="HO60" s="1072"/>
      <c r="HP60" s="1072"/>
      <c r="HQ60" s="1072"/>
      <c r="HR60" s="552"/>
      <c r="HS60" s="1141"/>
      <c r="HT60" s="543">
        <v>53</v>
      </c>
      <c r="HU60" s="544">
        <f t="shared" si="30"/>
        <v>0</v>
      </c>
      <c r="HV60" s="544">
        <f t="shared" si="31"/>
        <v>0</v>
      </c>
      <c r="HW60" s="1105" t="s">
        <v>306</v>
      </c>
      <c r="HX60" s="1120"/>
      <c r="HY60" s="1105" t="s">
        <v>163</v>
      </c>
      <c r="HZ60" s="1120"/>
      <c r="IA60" s="1072"/>
      <c r="IB60" s="1072"/>
      <c r="IC60" s="1072"/>
      <c r="ID60" s="1072"/>
      <c r="IE60" s="1072"/>
      <c r="IF60" s="497"/>
      <c r="IG60" s="1141"/>
      <c r="IH60" s="543">
        <v>53</v>
      </c>
      <c r="II60" s="544">
        <f t="shared" si="32"/>
        <v>0</v>
      </c>
      <c r="IJ60" s="544">
        <f t="shared" si="33"/>
        <v>0</v>
      </c>
      <c r="IK60" s="1075" t="s">
        <v>306</v>
      </c>
      <c r="IL60" s="1074"/>
      <c r="IM60" s="1075" t="s">
        <v>163</v>
      </c>
      <c r="IN60" s="1074"/>
      <c r="IO60" s="494"/>
      <c r="IP60" s="494"/>
      <c r="IQ60" s="494"/>
      <c r="IR60" s="494"/>
      <c r="IS60" s="494"/>
      <c r="IT60" s="662"/>
      <c r="IU60" s="662"/>
      <c r="IV60" s="662"/>
    </row>
    <row r="61" spans="1:256" s="497" customFormat="1">
      <c r="A61" s="494"/>
      <c r="B61" s="528"/>
      <c r="C61" s="1141"/>
      <c r="D61" s="543">
        <v>54</v>
      </c>
      <c r="E61" s="544">
        <f t="shared" si="0"/>
        <v>0</v>
      </c>
      <c r="F61" s="544">
        <f t="shared" si="1"/>
        <v>0</v>
      </c>
      <c r="G61" s="1105">
        <f>J16</f>
        <v>6.98</v>
      </c>
      <c r="H61" s="1120">
        <v>0</v>
      </c>
      <c r="I61" s="1105">
        <f>J19</f>
        <v>6.7219499019723763</v>
      </c>
      <c r="J61" s="1120">
        <v>0</v>
      </c>
      <c r="K61" s="1072"/>
      <c r="L61" s="1072"/>
      <c r="M61" s="1072"/>
      <c r="N61" s="1072"/>
      <c r="O61" s="1072"/>
      <c r="P61" s="494"/>
      <c r="Q61" s="1141"/>
      <c r="R61" s="543">
        <v>54</v>
      </c>
      <c r="S61" s="544">
        <f t="shared" si="34"/>
        <v>0</v>
      </c>
      <c r="T61" s="544">
        <f t="shared" si="35"/>
        <v>0</v>
      </c>
      <c r="U61" s="1105">
        <f>X16</f>
        <v>10.89</v>
      </c>
      <c r="V61" s="1120">
        <v>0</v>
      </c>
      <c r="W61" s="1105">
        <f>X19</f>
        <v>10.375823277009882</v>
      </c>
      <c r="X61" s="1120">
        <v>0</v>
      </c>
      <c r="Y61" s="1072"/>
      <c r="Z61" s="1072"/>
      <c r="AA61" s="1072"/>
      <c r="AB61" s="1072"/>
      <c r="AC61" s="1072"/>
      <c r="AD61" s="1072"/>
      <c r="AE61" s="1141"/>
      <c r="AF61" s="543">
        <v>54</v>
      </c>
      <c r="AG61" s="544">
        <f t="shared" si="2"/>
        <v>0</v>
      </c>
      <c r="AH61" s="544">
        <f t="shared" si="3"/>
        <v>0</v>
      </c>
      <c r="AI61" s="1105">
        <f>AL16</f>
        <v>67.69</v>
      </c>
      <c r="AJ61" s="1120">
        <v>0</v>
      </c>
      <c r="AK61" s="1105">
        <f>AL19</f>
        <v>67.410815833054301</v>
      </c>
      <c r="AL61" s="1120">
        <v>0</v>
      </c>
      <c r="AM61" s="1072"/>
      <c r="AN61" s="1072"/>
      <c r="AO61" s="1072"/>
      <c r="AP61" s="1072"/>
      <c r="AQ61" s="1072"/>
      <c r="AR61" s="1072"/>
      <c r="AS61" s="1130"/>
      <c r="AT61" s="543">
        <v>54</v>
      </c>
      <c r="AU61" s="544">
        <f t="shared" si="4"/>
        <v>0</v>
      </c>
      <c r="AV61" s="544">
        <f t="shared" si="5"/>
        <v>0</v>
      </c>
      <c r="AW61" s="1105">
        <f>AZ16</f>
        <v>8.1199999999999992</v>
      </c>
      <c r="AX61" s="1120">
        <v>0</v>
      </c>
      <c r="AY61" s="1105">
        <f>AZ19</f>
        <v>8.1153108161179155</v>
      </c>
      <c r="AZ61" s="1120">
        <v>0</v>
      </c>
      <c r="BA61" s="1072"/>
      <c r="BB61" s="1072"/>
      <c r="BC61" s="1072"/>
      <c r="BD61" s="1072"/>
      <c r="BE61" s="1072"/>
      <c r="BF61" s="1072"/>
      <c r="BG61" s="1130"/>
      <c r="BH61" s="543">
        <v>54</v>
      </c>
      <c r="BI61" s="544">
        <f t="shared" si="6"/>
        <v>0</v>
      </c>
      <c r="BJ61" s="544">
        <f t="shared" si="7"/>
        <v>0</v>
      </c>
      <c r="BK61" s="1105">
        <f>BN16</f>
        <v>0</v>
      </c>
      <c r="BL61" s="1120">
        <v>0</v>
      </c>
      <c r="BM61" s="1105" t="e">
        <f>BN19</f>
        <v>#DIV/0!</v>
      </c>
      <c r="BN61" s="1120">
        <v>0</v>
      </c>
      <c r="BO61" s="1072"/>
      <c r="BP61" s="1072"/>
      <c r="BQ61" s="1072"/>
      <c r="BR61" s="1072"/>
      <c r="BS61" s="1072"/>
      <c r="BT61" s="1072"/>
      <c r="BU61" s="1130"/>
      <c r="BV61" s="543">
        <v>54</v>
      </c>
      <c r="BW61" s="544">
        <f t="shared" si="8"/>
        <v>0</v>
      </c>
      <c r="BX61" s="544">
        <f t="shared" si="9"/>
        <v>0</v>
      </c>
      <c r="BY61" s="1105">
        <f>CB16</f>
        <v>0</v>
      </c>
      <c r="BZ61" s="1120">
        <v>0</v>
      </c>
      <c r="CA61" s="1105" t="e">
        <f>CB19</f>
        <v>#DIV/0!</v>
      </c>
      <c r="CB61" s="1120">
        <v>0</v>
      </c>
      <c r="CC61" s="1072"/>
      <c r="CD61" s="1072"/>
      <c r="CE61" s="1072"/>
      <c r="CF61" s="1072"/>
      <c r="CG61" s="1072"/>
      <c r="CH61" s="1072"/>
      <c r="CI61" s="1130"/>
      <c r="CJ61" s="543">
        <v>54</v>
      </c>
      <c r="CK61" s="544">
        <f t="shared" si="10"/>
        <v>0</v>
      </c>
      <c r="CL61" s="544">
        <f t="shared" si="11"/>
        <v>0</v>
      </c>
      <c r="CM61" s="1105">
        <f>CP16</f>
        <v>0</v>
      </c>
      <c r="CN61" s="1120">
        <v>0</v>
      </c>
      <c r="CO61" s="1105" t="e">
        <f>CP19</f>
        <v>#DIV/0!</v>
      </c>
      <c r="CP61" s="1120">
        <v>0</v>
      </c>
      <c r="CQ61" s="1072"/>
      <c r="CR61" s="1072"/>
      <c r="CS61" s="1072"/>
      <c r="CT61" s="1072"/>
      <c r="CU61" s="1072"/>
      <c r="CV61" s="494"/>
      <c r="CW61" s="1141"/>
      <c r="CX61" s="543">
        <v>54</v>
      </c>
      <c r="CY61" s="544">
        <f t="shared" si="12"/>
        <v>0</v>
      </c>
      <c r="CZ61" s="544">
        <f t="shared" si="13"/>
        <v>0</v>
      </c>
      <c r="DA61" s="1105">
        <f>DD16</f>
        <v>0</v>
      </c>
      <c r="DB61" s="1120">
        <v>0</v>
      </c>
      <c r="DC61" s="1105" t="e">
        <f>DD19</f>
        <v>#DIV/0!</v>
      </c>
      <c r="DD61" s="1120">
        <v>0</v>
      </c>
      <c r="DE61" s="1072"/>
      <c r="DF61" s="1072"/>
      <c r="DG61" s="1072"/>
      <c r="DH61" s="1072"/>
      <c r="DI61" s="1072"/>
      <c r="DJ61" s="1072"/>
      <c r="DK61" s="1141"/>
      <c r="DL61" s="543">
        <v>54</v>
      </c>
      <c r="DM61" s="544">
        <f t="shared" si="14"/>
        <v>0</v>
      </c>
      <c r="DN61" s="544">
        <f t="shared" si="15"/>
        <v>0</v>
      </c>
      <c r="DO61" s="1105">
        <f>DR16</f>
        <v>0</v>
      </c>
      <c r="DP61" s="1120">
        <v>0</v>
      </c>
      <c r="DQ61" s="1105" t="e">
        <f>DR19</f>
        <v>#DIV/0!</v>
      </c>
      <c r="DR61" s="1120">
        <v>0</v>
      </c>
      <c r="DS61" s="1072"/>
      <c r="DT61" s="1072"/>
      <c r="DU61" s="1072"/>
      <c r="DV61" s="1072"/>
      <c r="DW61" s="1072"/>
      <c r="DX61" s="494"/>
      <c r="DY61" s="1141"/>
      <c r="DZ61" s="543">
        <v>54</v>
      </c>
      <c r="EA61" s="544">
        <f t="shared" si="16"/>
        <v>0</v>
      </c>
      <c r="EB61" s="544">
        <f t="shared" si="17"/>
        <v>0</v>
      </c>
      <c r="EC61" s="1105">
        <f>EF16</f>
        <v>0</v>
      </c>
      <c r="ED61" s="1120">
        <v>0</v>
      </c>
      <c r="EE61" s="1105" t="e">
        <f>EF19</f>
        <v>#DIV/0!</v>
      </c>
      <c r="EF61" s="1120">
        <v>0</v>
      </c>
      <c r="EG61" s="1072"/>
      <c r="EH61" s="1072"/>
      <c r="EI61" s="1072"/>
      <c r="EJ61" s="1072"/>
      <c r="EK61" s="1072"/>
      <c r="EL61" s="1072"/>
      <c r="EM61" s="1141"/>
      <c r="EN61" s="543">
        <v>54</v>
      </c>
      <c r="EO61" s="544">
        <f t="shared" si="18"/>
        <v>0</v>
      </c>
      <c r="EP61" s="544">
        <f t="shared" si="19"/>
        <v>0</v>
      </c>
      <c r="EQ61" s="1105">
        <f>ET16</f>
        <v>0</v>
      </c>
      <c r="ER61" s="1120">
        <v>0</v>
      </c>
      <c r="ES61" s="1105" t="e">
        <f>ET19</f>
        <v>#DIV/0!</v>
      </c>
      <c r="ET61" s="1120">
        <v>0</v>
      </c>
      <c r="EU61" s="1072"/>
      <c r="EV61" s="1072"/>
      <c r="EW61" s="1072"/>
      <c r="EX61" s="1072"/>
      <c r="EY61" s="1072"/>
      <c r="EZ61" s="1129"/>
      <c r="FA61" s="1141"/>
      <c r="FB61" s="543">
        <v>54</v>
      </c>
      <c r="FC61" s="544">
        <f t="shared" si="20"/>
        <v>0</v>
      </c>
      <c r="FD61" s="544">
        <f t="shared" si="21"/>
        <v>0</v>
      </c>
      <c r="FE61" s="1105">
        <f>FH16</f>
        <v>0</v>
      </c>
      <c r="FF61" s="1120">
        <v>0</v>
      </c>
      <c r="FG61" s="1105" t="e">
        <f>FH19</f>
        <v>#DIV/0!</v>
      </c>
      <c r="FH61" s="1120">
        <v>0</v>
      </c>
      <c r="FI61" s="1072"/>
      <c r="FJ61" s="1072"/>
      <c r="FK61" s="1072"/>
      <c r="FL61" s="1072"/>
      <c r="FM61" s="1072"/>
      <c r="FO61" s="1141"/>
      <c r="FP61" s="543">
        <v>54</v>
      </c>
      <c r="FQ61" s="544">
        <f t="shared" si="22"/>
        <v>0</v>
      </c>
      <c r="FR61" s="544">
        <f t="shared" si="23"/>
        <v>0</v>
      </c>
      <c r="FS61" s="1105">
        <f>FV16</f>
        <v>0</v>
      </c>
      <c r="FT61" s="1120">
        <v>0</v>
      </c>
      <c r="FU61" s="1105" t="e">
        <f>FV19</f>
        <v>#DIV/0!</v>
      </c>
      <c r="FV61" s="1120">
        <v>0</v>
      </c>
      <c r="FW61" s="1072"/>
      <c r="FX61" s="1072"/>
      <c r="FY61" s="1072"/>
      <c r="FZ61" s="1072"/>
      <c r="GA61" s="1072"/>
      <c r="GB61" s="622"/>
      <c r="GC61" s="1141"/>
      <c r="GD61" s="543">
        <v>54</v>
      </c>
      <c r="GE61" s="544">
        <f t="shared" si="24"/>
        <v>0</v>
      </c>
      <c r="GF61" s="544">
        <f t="shared" si="25"/>
        <v>0</v>
      </c>
      <c r="GG61" s="1105">
        <f>GJ16</f>
        <v>0</v>
      </c>
      <c r="GH61" s="1120">
        <v>0</v>
      </c>
      <c r="GI61" s="1105" t="e">
        <f>GJ19</f>
        <v>#DIV/0!</v>
      </c>
      <c r="GJ61" s="1120">
        <v>0</v>
      </c>
      <c r="GK61" s="1072"/>
      <c r="GL61" s="1072"/>
      <c r="GM61" s="1072"/>
      <c r="GN61" s="1072"/>
      <c r="GO61" s="1072"/>
      <c r="GP61" s="551"/>
      <c r="GQ61" s="1141"/>
      <c r="GR61" s="543">
        <v>54</v>
      </c>
      <c r="GS61" s="544">
        <f t="shared" si="26"/>
        <v>0</v>
      </c>
      <c r="GT61" s="544">
        <f t="shared" si="27"/>
        <v>0</v>
      </c>
      <c r="GU61" s="1105">
        <f>GX16</f>
        <v>0</v>
      </c>
      <c r="GV61" s="1120">
        <v>0</v>
      </c>
      <c r="GW61" s="1105" t="e">
        <f>GX19</f>
        <v>#DIV/0!</v>
      </c>
      <c r="GX61" s="1120">
        <v>0</v>
      </c>
      <c r="GY61" s="1072"/>
      <c r="GZ61" s="1072"/>
      <c r="HA61" s="1072"/>
      <c r="HB61" s="1072"/>
      <c r="HC61" s="1072"/>
      <c r="HD61" s="552"/>
      <c r="HE61" s="1141"/>
      <c r="HF61" s="543">
        <v>54</v>
      </c>
      <c r="HG61" s="544">
        <f t="shared" si="28"/>
        <v>0</v>
      </c>
      <c r="HH61" s="544">
        <f t="shared" si="29"/>
        <v>0</v>
      </c>
      <c r="HI61" s="1105">
        <f>HL16</f>
        <v>0</v>
      </c>
      <c r="HJ61" s="1120">
        <v>0</v>
      </c>
      <c r="HK61" s="1105" t="e">
        <f>HL19</f>
        <v>#DIV/0!</v>
      </c>
      <c r="HL61" s="1120">
        <v>0</v>
      </c>
      <c r="HM61" s="1072"/>
      <c r="HN61" s="1072"/>
      <c r="HO61" s="1072"/>
      <c r="HP61" s="1072"/>
      <c r="HQ61" s="1072"/>
      <c r="HR61" s="552"/>
      <c r="HS61" s="1141"/>
      <c r="HT61" s="543">
        <v>54</v>
      </c>
      <c r="HU61" s="544">
        <f t="shared" si="30"/>
        <v>0</v>
      </c>
      <c r="HV61" s="544">
        <f t="shared" si="31"/>
        <v>0</v>
      </c>
      <c r="HW61" s="1105">
        <f>HZ16</f>
        <v>0</v>
      </c>
      <c r="HX61" s="1120">
        <v>0</v>
      </c>
      <c r="HY61" s="1105" t="e">
        <f>HZ19</f>
        <v>#DIV/0!</v>
      </c>
      <c r="HZ61" s="1120">
        <v>0</v>
      </c>
      <c r="IA61" s="1072"/>
      <c r="IB61" s="1072"/>
      <c r="IC61" s="1072"/>
      <c r="ID61" s="1072"/>
      <c r="IE61" s="1072"/>
      <c r="IG61" s="1141"/>
      <c r="IH61" s="543">
        <v>54</v>
      </c>
      <c r="II61" s="544">
        <f t="shared" si="32"/>
        <v>0</v>
      </c>
      <c r="IJ61" s="544">
        <f t="shared" si="33"/>
        <v>0</v>
      </c>
      <c r="IK61" s="1075">
        <f>IN16</f>
        <v>0</v>
      </c>
      <c r="IL61" s="1074">
        <v>0</v>
      </c>
      <c r="IM61" s="1075" t="e">
        <f>IN19</f>
        <v>#DIV/0!</v>
      </c>
      <c r="IN61" s="1074">
        <v>0</v>
      </c>
      <c r="IO61" s="494"/>
      <c r="IP61" s="494"/>
      <c r="IQ61" s="494"/>
      <c r="IR61" s="494"/>
      <c r="IS61" s="494"/>
    </row>
    <row r="62" spans="1:256" s="497" customFormat="1">
      <c r="A62" s="494"/>
      <c r="B62" s="528"/>
      <c r="C62" s="1141"/>
      <c r="D62" s="543">
        <v>55</v>
      </c>
      <c r="E62" s="544">
        <f t="shared" si="0"/>
        <v>0</v>
      </c>
      <c r="F62" s="544">
        <f t="shared" si="1"/>
        <v>0</v>
      </c>
      <c r="G62" s="1105">
        <f>J16</f>
        <v>6.98</v>
      </c>
      <c r="H62" s="1120">
        <f>MAX(L41:L53)</f>
        <v>0.42857142857142855</v>
      </c>
      <c r="I62" s="1105">
        <f>J19</f>
        <v>6.7219499019723763</v>
      </c>
      <c r="J62" s="1120">
        <f>H62</f>
        <v>0.42857142857142855</v>
      </c>
      <c r="K62" s="1072"/>
      <c r="L62" s="1072"/>
      <c r="M62" s="1072"/>
      <c r="N62" s="1072"/>
      <c r="O62" s="1072"/>
      <c r="P62" s="494"/>
      <c r="Q62" s="1141"/>
      <c r="R62" s="543">
        <v>55</v>
      </c>
      <c r="S62" s="544">
        <f t="shared" si="34"/>
        <v>0</v>
      </c>
      <c r="T62" s="544">
        <f t="shared" si="35"/>
        <v>0</v>
      </c>
      <c r="U62" s="1105">
        <f>X16</f>
        <v>10.89</v>
      </c>
      <c r="V62" s="1120">
        <f>MAX(Z41:Z53)</f>
        <v>0.47619047619047616</v>
      </c>
      <c r="W62" s="1105">
        <f>X19</f>
        <v>10.375823277009882</v>
      </c>
      <c r="X62" s="1120">
        <f>V62</f>
        <v>0.47619047619047616</v>
      </c>
      <c r="Y62" s="1072"/>
      <c r="Z62" s="1072"/>
      <c r="AA62" s="1072"/>
      <c r="AB62" s="1072"/>
      <c r="AC62" s="1072"/>
      <c r="AD62" s="1072"/>
      <c r="AE62" s="1141"/>
      <c r="AF62" s="543">
        <v>55</v>
      </c>
      <c r="AG62" s="544">
        <f t="shared" si="2"/>
        <v>0</v>
      </c>
      <c r="AH62" s="544">
        <f t="shared" si="3"/>
        <v>0</v>
      </c>
      <c r="AI62" s="1105">
        <f>AL16</f>
        <v>67.69</v>
      </c>
      <c r="AJ62" s="1120">
        <f>MAX(AN41:AN53)</f>
        <v>0.42857142857142855</v>
      </c>
      <c r="AK62" s="1105">
        <f>AL19</f>
        <v>67.410815833054301</v>
      </c>
      <c r="AL62" s="1120">
        <f>AJ62</f>
        <v>0.42857142857142855</v>
      </c>
      <c r="AM62" s="1072"/>
      <c r="AN62" s="1072"/>
      <c r="AO62" s="1072"/>
      <c r="AP62" s="1072"/>
      <c r="AQ62" s="1072"/>
      <c r="AR62" s="1072"/>
      <c r="AS62" s="1130"/>
      <c r="AT62" s="543">
        <v>55</v>
      </c>
      <c r="AU62" s="544">
        <f t="shared" si="4"/>
        <v>0</v>
      </c>
      <c r="AV62" s="544">
        <f t="shared" si="5"/>
        <v>0</v>
      </c>
      <c r="AW62" s="1105">
        <f>AZ16</f>
        <v>8.1199999999999992</v>
      </c>
      <c r="AX62" s="1120">
        <f>MAX(BB41:BB53)</f>
        <v>0.33333333333333331</v>
      </c>
      <c r="AY62" s="1105">
        <f>AZ19</f>
        <v>8.1153108161179155</v>
      </c>
      <c r="AZ62" s="1120">
        <f>AX62</f>
        <v>0.33333333333333331</v>
      </c>
      <c r="BA62" s="1072"/>
      <c r="BB62" s="1072"/>
      <c r="BC62" s="1072"/>
      <c r="BD62" s="1072"/>
      <c r="BE62" s="1072"/>
      <c r="BF62" s="1072"/>
      <c r="BG62" s="1130"/>
      <c r="BH62" s="543">
        <v>55</v>
      </c>
      <c r="BI62" s="544">
        <f t="shared" si="6"/>
        <v>0</v>
      </c>
      <c r="BJ62" s="544">
        <f t="shared" si="7"/>
        <v>0</v>
      </c>
      <c r="BK62" s="1105">
        <f>BN16</f>
        <v>0</v>
      </c>
      <c r="BL62" s="1120" t="e">
        <f>MAX(BP41:BP53)</f>
        <v>#DIV/0!</v>
      </c>
      <c r="BM62" s="1105" t="e">
        <f>BN19</f>
        <v>#DIV/0!</v>
      </c>
      <c r="BN62" s="1120" t="e">
        <f>BL62</f>
        <v>#DIV/0!</v>
      </c>
      <c r="BO62" s="1072"/>
      <c r="BP62" s="1072"/>
      <c r="BQ62" s="1072"/>
      <c r="BR62" s="1072"/>
      <c r="BS62" s="1072"/>
      <c r="BT62" s="1072"/>
      <c r="BU62" s="1130"/>
      <c r="BV62" s="543">
        <v>55</v>
      </c>
      <c r="BW62" s="544">
        <f t="shared" si="8"/>
        <v>0</v>
      </c>
      <c r="BX62" s="544">
        <f t="shared" si="9"/>
        <v>0</v>
      </c>
      <c r="BY62" s="1105">
        <f>CB16</f>
        <v>0</v>
      </c>
      <c r="BZ62" s="1120" t="e">
        <f>MAX(CD41:CD53)</f>
        <v>#DIV/0!</v>
      </c>
      <c r="CA62" s="1105" t="e">
        <f>CB19</f>
        <v>#DIV/0!</v>
      </c>
      <c r="CB62" s="1120" t="e">
        <f>BZ62</f>
        <v>#DIV/0!</v>
      </c>
      <c r="CC62" s="1072"/>
      <c r="CD62" s="1072"/>
      <c r="CE62" s="1072"/>
      <c r="CF62" s="1072"/>
      <c r="CG62" s="1072"/>
      <c r="CH62" s="1072"/>
      <c r="CI62" s="1130"/>
      <c r="CJ62" s="543">
        <v>55</v>
      </c>
      <c r="CK62" s="544">
        <f t="shared" si="10"/>
        <v>0</v>
      </c>
      <c r="CL62" s="544">
        <f t="shared" si="11"/>
        <v>0</v>
      </c>
      <c r="CM62" s="1105">
        <f>CP16</f>
        <v>0</v>
      </c>
      <c r="CN62" s="1120" t="e">
        <f>MAX(CR41:CR53)</f>
        <v>#DIV/0!</v>
      </c>
      <c r="CO62" s="1105" t="e">
        <f>CP19</f>
        <v>#DIV/0!</v>
      </c>
      <c r="CP62" s="1120" t="e">
        <f>CN62</f>
        <v>#DIV/0!</v>
      </c>
      <c r="CQ62" s="1072"/>
      <c r="CR62" s="1072"/>
      <c r="CS62" s="1072"/>
      <c r="CT62" s="1072"/>
      <c r="CU62" s="1072"/>
      <c r="CV62" s="494"/>
      <c r="CW62" s="1141"/>
      <c r="CX62" s="543">
        <v>55</v>
      </c>
      <c r="CY62" s="544">
        <f t="shared" si="12"/>
        <v>0</v>
      </c>
      <c r="CZ62" s="544">
        <f t="shared" si="13"/>
        <v>0</v>
      </c>
      <c r="DA62" s="1105">
        <f>DD16</f>
        <v>0</v>
      </c>
      <c r="DB62" s="1120" t="e">
        <f>MAX(DF41:DF53)</f>
        <v>#DIV/0!</v>
      </c>
      <c r="DC62" s="1105" t="e">
        <f>DD19</f>
        <v>#DIV/0!</v>
      </c>
      <c r="DD62" s="1120" t="e">
        <f>DB62</f>
        <v>#DIV/0!</v>
      </c>
      <c r="DE62" s="1072"/>
      <c r="DF62" s="1072"/>
      <c r="DG62" s="1072"/>
      <c r="DH62" s="1072"/>
      <c r="DI62" s="1072"/>
      <c r="DJ62" s="1072"/>
      <c r="DK62" s="1141"/>
      <c r="DL62" s="543">
        <v>55</v>
      </c>
      <c r="DM62" s="544">
        <f t="shared" si="14"/>
        <v>0</v>
      </c>
      <c r="DN62" s="544">
        <f t="shared" si="15"/>
        <v>0</v>
      </c>
      <c r="DO62" s="1105">
        <f>DR16</f>
        <v>0</v>
      </c>
      <c r="DP62" s="1120" t="e">
        <f>MAX(DT41:DT53)</f>
        <v>#DIV/0!</v>
      </c>
      <c r="DQ62" s="1105" t="e">
        <f>DR19</f>
        <v>#DIV/0!</v>
      </c>
      <c r="DR62" s="1120" t="e">
        <f>DP62</f>
        <v>#DIV/0!</v>
      </c>
      <c r="DS62" s="1072"/>
      <c r="DT62" s="1072"/>
      <c r="DU62" s="1072"/>
      <c r="DV62" s="1072"/>
      <c r="DW62" s="1072"/>
      <c r="DX62" s="494"/>
      <c r="DY62" s="1141"/>
      <c r="DZ62" s="543">
        <v>55</v>
      </c>
      <c r="EA62" s="544">
        <f t="shared" si="16"/>
        <v>0</v>
      </c>
      <c r="EB62" s="544">
        <f t="shared" si="17"/>
        <v>0</v>
      </c>
      <c r="EC62" s="1105">
        <f>EF16</f>
        <v>0</v>
      </c>
      <c r="ED62" s="1120" t="e">
        <f>MAX(EH41:EH53)</f>
        <v>#DIV/0!</v>
      </c>
      <c r="EE62" s="1105" t="e">
        <f>EF19</f>
        <v>#DIV/0!</v>
      </c>
      <c r="EF62" s="1120" t="e">
        <f>ED62</f>
        <v>#DIV/0!</v>
      </c>
      <c r="EG62" s="1072"/>
      <c r="EH62" s="1072"/>
      <c r="EI62" s="1072"/>
      <c r="EJ62" s="1072"/>
      <c r="EK62" s="1072"/>
      <c r="EL62" s="1072"/>
      <c r="EM62" s="1141"/>
      <c r="EN62" s="543">
        <v>55</v>
      </c>
      <c r="EO62" s="544">
        <f t="shared" si="18"/>
        <v>0</v>
      </c>
      <c r="EP62" s="544">
        <f t="shared" si="19"/>
        <v>0</v>
      </c>
      <c r="EQ62" s="1105">
        <f>ET16</f>
        <v>0</v>
      </c>
      <c r="ER62" s="1120" t="e">
        <f>MAX(EV41:EV53)</f>
        <v>#DIV/0!</v>
      </c>
      <c r="ES62" s="1105" t="e">
        <f>ET19</f>
        <v>#DIV/0!</v>
      </c>
      <c r="ET62" s="1120" t="e">
        <f>ER62</f>
        <v>#DIV/0!</v>
      </c>
      <c r="EU62" s="1072"/>
      <c r="EV62" s="1072"/>
      <c r="EW62" s="1072"/>
      <c r="EX62" s="1072"/>
      <c r="EY62" s="1072"/>
      <c r="EZ62" s="1129"/>
      <c r="FA62" s="1141"/>
      <c r="FB62" s="543">
        <v>55</v>
      </c>
      <c r="FC62" s="544">
        <f t="shared" si="20"/>
        <v>0</v>
      </c>
      <c r="FD62" s="544">
        <f t="shared" si="21"/>
        <v>0</v>
      </c>
      <c r="FE62" s="1105">
        <f>FH16</f>
        <v>0</v>
      </c>
      <c r="FF62" s="1120" t="e">
        <f>MAX(FJ41:FJ53)</f>
        <v>#DIV/0!</v>
      </c>
      <c r="FG62" s="1105" t="e">
        <f>FH19</f>
        <v>#DIV/0!</v>
      </c>
      <c r="FH62" s="1120" t="e">
        <f>FF62</f>
        <v>#DIV/0!</v>
      </c>
      <c r="FI62" s="1072"/>
      <c r="FJ62" s="1072"/>
      <c r="FK62" s="1072"/>
      <c r="FL62" s="1072"/>
      <c r="FM62" s="1072"/>
      <c r="FO62" s="1141"/>
      <c r="FP62" s="543">
        <v>55</v>
      </c>
      <c r="FQ62" s="544">
        <f t="shared" si="22"/>
        <v>0</v>
      </c>
      <c r="FR62" s="544">
        <f t="shared" si="23"/>
        <v>0</v>
      </c>
      <c r="FS62" s="1105">
        <f>FV16</f>
        <v>0</v>
      </c>
      <c r="FT62" s="1120" t="e">
        <f>MAX(FX41:FX53)</f>
        <v>#DIV/0!</v>
      </c>
      <c r="FU62" s="1105" t="e">
        <f>FV19</f>
        <v>#DIV/0!</v>
      </c>
      <c r="FV62" s="1120" t="e">
        <f>FT62</f>
        <v>#DIV/0!</v>
      </c>
      <c r="FW62" s="1072"/>
      <c r="FX62" s="1072"/>
      <c r="FY62" s="1072"/>
      <c r="FZ62" s="1072"/>
      <c r="GA62" s="1072"/>
      <c r="GB62" s="622"/>
      <c r="GC62" s="1141"/>
      <c r="GD62" s="543">
        <v>55</v>
      </c>
      <c r="GE62" s="544">
        <f t="shared" si="24"/>
        <v>0</v>
      </c>
      <c r="GF62" s="544">
        <f t="shared" si="25"/>
        <v>0</v>
      </c>
      <c r="GG62" s="1105">
        <f>GJ16</f>
        <v>0</v>
      </c>
      <c r="GH62" s="1120" t="e">
        <f>MAX(GL41:GL53)</f>
        <v>#DIV/0!</v>
      </c>
      <c r="GI62" s="1105" t="e">
        <f>GJ19</f>
        <v>#DIV/0!</v>
      </c>
      <c r="GJ62" s="1120" t="e">
        <f>GH62</f>
        <v>#DIV/0!</v>
      </c>
      <c r="GK62" s="1072"/>
      <c r="GL62" s="1072"/>
      <c r="GM62" s="1072"/>
      <c r="GN62" s="1072"/>
      <c r="GO62" s="1072"/>
      <c r="GP62" s="551"/>
      <c r="GQ62" s="1141"/>
      <c r="GR62" s="543">
        <v>55</v>
      </c>
      <c r="GS62" s="544">
        <f t="shared" si="26"/>
        <v>0</v>
      </c>
      <c r="GT62" s="544">
        <f t="shared" si="27"/>
        <v>0</v>
      </c>
      <c r="GU62" s="1105">
        <f>GX16</f>
        <v>0</v>
      </c>
      <c r="GV62" s="1120" t="e">
        <f>MAX(GZ41:GZ53)</f>
        <v>#DIV/0!</v>
      </c>
      <c r="GW62" s="1105" t="e">
        <f>GX19</f>
        <v>#DIV/0!</v>
      </c>
      <c r="GX62" s="1120" t="e">
        <f>GV62</f>
        <v>#DIV/0!</v>
      </c>
      <c r="GY62" s="1072"/>
      <c r="GZ62" s="1072"/>
      <c r="HA62" s="1072"/>
      <c r="HB62" s="1072"/>
      <c r="HC62" s="1072"/>
      <c r="HD62" s="552"/>
      <c r="HE62" s="1141"/>
      <c r="HF62" s="543">
        <v>55</v>
      </c>
      <c r="HG62" s="544">
        <f t="shared" si="28"/>
        <v>0</v>
      </c>
      <c r="HH62" s="544">
        <f t="shared" si="29"/>
        <v>0</v>
      </c>
      <c r="HI62" s="1105">
        <f>HL16</f>
        <v>0</v>
      </c>
      <c r="HJ62" s="1120" t="e">
        <f>MAX(HN41:HN53)</f>
        <v>#DIV/0!</v>
      </c>
      <c r="HK62" s="1105" t="e">
        <f>HL19</f>
        <v>#DIV/0!</v>
      </c>
      <c r="HL62" s="1120" t="e">
        <f>HJ62</f>
        <v>#DIV/0!</v>
      </c>
      <c r="HM62" s="1072"/>
      <c r="HN62" s="1072"/>
      <c r="HO62" s="1072"/>
      <c r="HP62" s="1072"/>
      <c r="HQ62" s="1072"/>
      <c r="HR62" s="552"/>
      <c r="HS62" s="1141"/>
      <c r="HT62" s="543">
        <v>55</v>
      </c>
      <c r="HU62" s="544">
        <f t="shared" si="30"/>
        <v>0</v>
      </c>
      <c r="HV62" s="544">
        <f t="shared" si="31"/>
        <v>0</v>
      </c>
      <c r="HW62" s="1105">
        <f>HZ16</f>
        <v>0</v>
      </c>
      <c r="HX62" s="1120" t="e">
        <f>MAX(IB41:IB53)</f>
        <v>#DIV/0!</v>
      </c>
      <c r="HY62" s="1105" t="e">
        <f>HZ19</f>
        <v>#DIV/0!</v>
      </c>
      <c r="HZ62" s="1120" t="e">
        <f>HX62</f>
        <v>#DIV/0!</v>
      </c>
      <c r="IA62" s="1072"/>
      <c r="IB62" s="1072"/>
      <c r="IC62" s="1072"/>
      <c r="ID62" s="1072"/>
      <c r="IE62" s="1072"/>
      <c r="IG62" s="1141"/>
      <c r="IH62" s="543">
        <v>55</v>
      </c>
      <c r="II62" s="544">
        <f t="shared" si="32"/>
        <v>0</v>
      </c>
      <c r="IJ62" s="544">
        <f t="shared" si="33"/>
        <v>0</v>
      </c>
      <c r="IK62" s="1075">
        <f>IN16</f>
        <v>0</v>
      </c>
      <c r="IL62" s="1074" t="e">
        <f>MAX(IP41:IP53)</f>
        <v>#DIV/0!</v>
      </c>
      <c r="IM62" s="1075" t="e">
        <f>IN19</f>
        <v>#DIV/0!</v>
      </c>
      <c r="IN62" s="1074" t="e">
        <f>IL62</f>
        <v>#DIV/0!</v>
      </c>
      <c r="IO62" s="494"/>
      <c r="IP62" s="494"/>
      <c r="IQ62" s="494"/>
      <c r="IR62" s="494"/>
      <c r="IS62" s="494"/>
    </row>
    <row r="63" spans="1:256" s="497" customFormat="1">
      <c r="A63" s="494"/>
      <c r="B63" s="528"/>
      <c r="C63" s="1141"/>
      <c r="D63" s="543">
        <v>56</v>
      </c>
      <c r="E63" s="544">
        <f t="shared" si="0"/>
        <v>0</v>
      </c>
      <c r="F63" s="544">
        <f t="shared" si="1"/>
        <v>0</v>
      </c>
      <c r="G63" s="1082"/>
      <c r="H63" s="1121"/>
      <c r="I63" s="1109"/>
      <c r="J63" s="1072"/>
      <c r="K63" s="1072"/>
      <c r="L63" s="1072"/>
      <c r="M63" s="1072"/>
      <c r="N63" s="1072"/>
      <c r="O63" s="1072"/>
      <c r="P63" s="494"/>
      <c r="Q63" s="1141"/>
      <c r="R63" s="543">
        <v>56</v>
      </c>
      <c r="S63" s="544">
        <f t="shared" si="34"/>
        <v>0</v>
      </c>
      <c r="T63" s="544">
        <f t="shared" si="35"/>
        <v>0</v>
      </c>
      <c r="U63" s="1082"/>
      <c r="V63" s="1121"/>
      <c r="W63" s="1109"/>
      <c r="X63" s="1072"/>
      <c r="Y63" s="1072"/>
      <c r="Z63" s="1072"/>
      <c r="AA63" s="1072"/>
      <c r="AB63" s="1072"/>
      <c r="AC63" s="1072"/>
      <c r="AD63" s="1072"/>
      <c r="AE63" s="1141"/>
      <c r="AF63" s="543">
        <v>56</v>
      </c>
      <c r="AG63" s="544">
        <f t="shared" si="2"/>
        <v>0</v>
      </c>
      <c r="AH63" s="544">
        <f t="shared" si="3"/>
        <v>0</v>
      </c>
      <c r="AI63" s="1082"/>
      <c r="AJ63" s="1121"/>
      <c r="AK63" s="1109"/>
      <c r="AL63" s="1072"/>
      <c r="AM63" s="1072"/>
      <c r="AN63" s="1072"/>
      <c r="AO63" s="1072"/>
      <c r="AP63" s="1072"/>
      <c r="AQ63" s="1072"/>
      <c r="AR63" s="1072"/>
      <c r="AS63" s="1130"/>
      <c r="AT63" s="543">
        <v>56</v>
      </c>
      <c r="AU63" s="544">
        <f t="shared" si="4"/>
        <v>0</v>
      </c>
      <c r="AV63" s="544">
        <f t="shared" si="5"/>
        <v>0</v>
      </c>
      <c r="AW63" s="1082"/>
      <c r="AX63" s="1121"/>
      <c r="AY63" s="1109"/>
      <c r="AZ63" s="1072"/>
      <c r="BA63" s="1072"/>
      <c r="BB63" s="1072"/>
      <c r="BC63" s="1072"/>
      <c r="BD63" s="1072"/>
      <c r="BE63" s="1072"/>
      <c r="BF63" s="1072"/>
      <c r="BG63" s="1130"/>
      <c r="BH63" s="543">
        <v>56</v>
      </c>
      <c r="BI63" s="544">
        <f t="shared" si="6"/>
        <v>0</v>
      </c>
      <c r="BJ63" s="544">
        <f t="shared" si="7"/>
        <v>0</v>
      </c>
      <c r="BK63" s="1082"/>
      <c r="BL63" s="1121"/>
      <c r="BM63" s="1109"/>
      <c r="BN63" s="1072"/>
      <c r="BO63" s="1072"/>
      <c r="BP63" s="1072"/>
      <c r="BQ63" s="1072"/>
      <c r="BR63" s="1072"/>
      <c r="BS63" s="1072"/>
      <c r="BT63" s="1072"/>
      <c r="BU63" s="1130"/>
      <c r="BV63" s="543">
        <v>56</v>
      </c>
      <c r="BW63" s="544">
        <f t="shared" si="8"/>
        <v>0</v>
      </c>
      <c r="BX63" s="544">
        <f t="shared" si="9"/>
        <v>0</v>
      </c>
      <c r="BY63" s="1082"/>
      <c r="BZ63" s="1121"/>
      <c r="CA63" s="1109"/>
      <c r="CB63" s="1072"/>
      <c r="CC63" s="1072"/>
      <c r="CD63" s="1072"/>
      <c r="CE63" s="1072"/>
      <c r="CF63" s="1072"/>
      <c r="CG63" s="1072"/>
      <c r="CH63" s="1072"/>
      <c r="CI63" s="1130"/>
      <c r="CJ63" s="543">
        <v>56</v>
      </c>
      <c r="CK63" s="544">
        <f t="shared" si="10"/>
        <v>0</v>
      </c>
      <c r="CL63" s="544">
        <f t="shared" si="11"/>
        <v>0</v>
      </c>
      <c r="CM63" s="1082"/>
      <c r="CN63" s="1121"/>
      <c r="CO63" s="1109"/>
      <c r="CP63" s="1072"/>
      <c r="CQ63" s="1072"/>
      <c r="CR63" s="1072"/>
      <c r="CS63" s="1072"/>
      <c r="CT63" s="1072"/>
      <c r="CU63" s="1072"/>
      <c r="CV63" s="494"/>
      <c r="CW63" s="1141"/>
      <c r="CX63" s="543">
        <v>56</v>
      </c>
      <c r="CY63" s="544">
        <f t="shared" si="12"/>
        <v>0</v>
      </c>
      <c r="CZ63" s="544">
        <f t="shared" si="13"/>
        <v>0</v>
      </c>
      <c r="DA63" s="1082"/>
      <c r="DB63" s="1121"/>
      <c r="DC63" s="1109"/>
      <c r="DD63" s="1072"/>
      <c r="DE63" s="1072"/>
      <c r="DF63" s="1072"/>
      <c r="DG63" s="1072"/>
      <c r="DH63" s="1072"/>
      <c r="DI63" s="1072"/>
      <c r="DJ63" s="1072"/>
      <c r="DK63" s="1141"/>
      <c r="DL63" s="543">
        <v>56</v>
      </c>
      <c r="DM63" s="544">
        <f t="shared" si="14"/>
        <v>0</v>
      </c>
      <c r="DN63" s="544">
        <f t="shared" si="15"/>
        <v>0</v>
      </c>
      <c r="DO63" s="1082"/>
      <c r="DP63" s="1121"/>
      <c r="DQ63" s="1109"/>
      <c r="DR63" s="1072"/>
      <c r="DS63" s="1072"/>
      <c r="DT63" s="1072"/>
      <c r="DU63" s="1072"/>
      <c r="DV63" s="1072"/>
      <c r="DW63" s="1072"/>
      <c r="DX63" s="494"/>
      <c r="DY63" s="1141"/>
      <c r="DZ63" s="543">
        <v>56</v>
      </c>
      <c r="EA63" s="544">
        <f t="shared" si="16"/>
        <v>0</v>
      </c>
      <c r="EB63" s="544">
        <f t="shared" si="17"/>
        <v>0</v>
      </c>
      <c r="EC63" s="1082"/>
      <c r="ED63" s="1121"/>
      <c r="EE63" s="1109"/>
      <c r="EF63" s="1072"/>
      <c r="EG63" s="1072"/>
      <c r="EH63" s="1072"/>
      <c r="EI63" s="1072"/>
      <c r="EJ63" s="1072"/>
      <c r="EK63" s="1072"/>
      <c r="EL63" s="1072"/>
      <c r="EM63" s="1141"/>
      <c r="EN63" s="543">
        <v>56</v>
      </c>
      <c r="EO63" s="544">
        <f t="shared" si="18"/>
        <v>0</v>
      </c>
      <c r="EP63" s="544">
        <f t="shared" si="19"/>
        <v>0</v>
      </c>
      <c r="EQ63" s="1082"/>
      <c r="ER63" s="1121"/>
      <c r="ES63" s="1109"/>
      <c r="ET63" s="1072"/>
      <c r="EU63" s="1072"/>
      <c r="EV63" s="1072"/>
      <c r="EW63" s="1072"/>
      <c r="EX63" s="1072"/>
      <c r="EY63" s="1072"/>
      <c r="EZ63" s="1129"/>
      <c r="FA63" s="1141"/>
      <c r="FB63" s="543">
        <v>56</v>
      </c>
      <c r="FC63" s="544">
        <f t="shared" si="20"/>
        <v>0</v>
      </c>
      <c r="FD63" s="544">
        <f t="shared" si="21"/>
        <v>0</v>
      </c>
      <c r="FE63" s="1082"/>
      <c r="FF63" s="1121"/>
      <c r="FG63" s="1109"/>
      <c r="FH63" s="1072"/>
      <c r="FI63" s="1072"/>
      <c r="FJ63" s="1072"/>
      <c r="FK63" s="1072"/>
      <c r="FL63" s="1072"/>
      <c r="FM63" s="1072"/>
      <c r="FO63" s="1141"/>
      <c r="FP63" s="543">
        <v>56</v>
      </c>
      <c r="FQ63" s="544">
        <f t="shared" si="22"/>
        <v>0</v>
      </c>
      <c r="FR63" s="544">
        <f t="shared" si="23"/>
        <v>0</v>
      </c>
      <c r="FS63" s="1082"/>
      <c r="FT63" s="1121"/>
      <c r="FU63" s="1109"/>
      <c r="FV63" s="1072"/>
      <c r="FW63" s="1072"/>
      <c r="FX63" s="1072"/>
      <c r="FY63" s="1072"/>
      <c r="FZ63" s="1072"/>
      <c r="GA63" s="1072"/>
      <c r="GB63" s="622"/>
      <c r="GC63" s="1141"/>
      <c r="GD63" s="543">
        <v>56</v>
      </c>
      <c r="GE63" s="544">
        <f t="shared" si="24"/>
        <v>0</v>
      </c>
      <c r="GF63" s="544">
        <f t="shared" si="25"/>
        <v>0</v>
      </c>
      <c r="GG63" s="1082"/>
      <c r="GH63" s="1121"/>
      <c r="GI63" s="1109"/>
      <c r="GJ63" s="1072"/>
      <c r="GK63" s="1072"/>
      <c r="GL63" s="1072"/>
      <c r="GM63" s="1072"/>
      <c r="GN63" s="1072"/>
      <c r="GO63" s="1072"/>
      <c r="GP63" s="551"/>
      <c r="GQ63" s="1141"/>
      <c r="GR63" s="543">
        <v>56</v>
      </c>
      <c r="GS63" s="544">
        <f t="shared" si="26"/>
        <v>0</v>
      </c>
      <c r="GT63" s="544">
        <f t="shared" si="27"/>
        <v>0</v>
      </c>
      <c r="GU63" s="1082"/>
      <c r="GV63" s="1121"/>
      <c r="GW63" s="1109"/>
      <c r="GX63" s="1072"/>
      <c r="GY63" s="1072"/>
      <c r="GZ63" s="1072"/>
      <c r="HA63" s="1072"/>
      <c r="HB63" s="1072"/>
      <c r="HC63" s="1072"/>
      <c r="HD63" s="552"/>
      <c r="HE63" s="1141"/>
      <c r="HF63" s="543">
        <v>56</v>
      </c>
      <c r="HG63" s="544">
        <f t="shared" si="28"/>
        <v>0</v>
      </c>
      <c r="HH63" s="544">
        <f t="shared" si="29"/>
        <v>0</v>
      </c>
      <c r="HI63" s="1082"/>
      <c r="HJ63" s="1121"/>
      <c r="HK63" s="1109"/>
      <c r="HL63" s="1072"/>
      <c r="HM63" s="1072"/>
      <c r="HN63" s="1072"/>
      <c r="HO63" s="1072"/>
      <c r="HP63" s="1072"/>
      <c r="HQ63" s="1072"/>
      <c r="HR63" s="552"/>
      <c r="HS63" s="1141"/>
      <c r="HT63" s="543">
        <v>56</v>
      </c>
      <c r="HU63" s="544">
        <f t="shared" si="30"/>
        <v>0</v>
      </c>
      <c r="HV63" s="544">
        <f t="shared" si="31"/>
        <v>0</v>
      </c>
      <c r="HW63" s="1082"/>
      <c r="HX63" s="1121"/>
      <c r="HY63" s="1109"/>
      <c r="HZ63" s="1072"/>
      <c r="IA63" s="1072"/>
      <c r="IB63" s="1072"/>
      <c r="IC63" s="1072"/>
      <c r="ID63" s="1072"/>
      <c r="IE63" s="1072"/>
      <c r="IG63" s="1141"/>
      <c r="IH63" s="543">
        <v>56</v>
      </c>
      <c r="II63" s="544">
        <f t="shared" si="32"/>
        <v>0</v>
      </c>
      <c r="IJ63" s="544">
        <f t="shared" si="33"/>
        <v>0</v>
      </c>
      <c r="IK63" s="495"/>
      <c r="IL63" s="663"/>
      <c r="IM63" s="651"/>
      <c r="IN63" s="494"/>
      <c r="IO63" s="494"/>
      <c r="IP63" s="494"/>
      <c r="IQ63" s="494"/>
      <c r="IR63" s="494"/>
      <c r="IS63" s="494"/>
    </row>
    <row r="64" spans="1:256" s="497" customFormat="1">
      <c r="A64" s="494"/>
      <c r="B64" s="528"/>
      <c r="C64" s="1141"/>
      <c r="D64" s="543">
        <v>57</v>
      </c>
      <c r="E64" s="544">
        <f t="shared" si="0"/>
        <v>0</v>
      </c>
      <c r="F64" s="544">
        <f t="shared" si="1"/>
        <v>0</v>
      </c>
      <c r="G64" s="1199" t="s">
        <v>307</v>
      </c>
      <c r="H64" s="1200"/>
      <c r="I64" s="651"/>
      <c r="J64" s="494"/>
      <c r="K64" s="494"/>
      <c r="L64" s="494"/>
      <c r="M64" s="494"/>
      <c r="N64" s="494"/>
      <c r="O64" s="494"/>
      <c r="P64" s="494"/>
      <c r="Q64" s="1141"/>
      <c r="R64" s="543">
        <v>57</v>
      </c>
      <c r="S64" s="544">
        <f t="shared" si="34"/>
        <v>0</v>
      </c>
      <c r="T64" s="544">
        <f t="shared" si="35"/>
        <v>0</v>
      </c>
      <c r="U64" s="2448" t="s">
        <v>307</v>
      </c>
      <c r="V64" s="2449"/>
      <c r="W64" s="1109"/>
      <c r="X64" s="1072"/>
      <c r="Y64" s="1072"/>
      <c r="Z64" s="1072"/>
      <c r="AA64" s="1072"/>
      <c r="AB64" s="1072"/>
      <c r="AC64" s="1072"/>
      <c r="AD64" s="1072"/>
      <c r="AE64" s="1141"/>
      <c r="AF64" s="543">
        <v>57</v>
      </c>
      <c r="AG64" s="544">
        <f t="shared" si="2"/>
        <v>0</v>
      </c>
      <c r="AH64" s="544">
        <f t="shared" si="3"/>
        <v>0</v>
      </c>
      <c r="AI64" s="2448" t="s">
        <v>307</v>
      </c>
      <c r="AJ64" s="2449"/>
      <c r="AK64" s="1109"/>
      <c r="AL64" s="1072"/>
      <c r="AM64" s="1072"/>
      <c r="AN64" s="1072"/>
      <c r="AO64" s="1072"/>
      <c r="AP64" s="1072"/>
      <c r="AQ64" s="1072"/>
      <c r="AR64" s="1072"/>
      <c r="AS64" s="1130"/>
      <c r="AT64" s="543">
        <v>57</v>
      </c>
      <c r="AU64" s="544">
        <f t="shared" si="4"/>
        <v>0</v>
      </c>
      <c r="AV64" s="544">
        <f t="shared" si="5"/>
        <v>0</v>
      </c>
      <c r="AW64" s="2448" t="s">
        <v>307</v>
      </c>
      <c r="AX64" s="2449"/>
      <c r="AY64" s="1109"/>
      <c r="AZ64" s="1072"/>
      <c r="BA64" s="1072"/>
      <c r="BB64" s="1072"/>
      <c r="BC64" s="1072"/>
      <c r="BD64" s="1072"/>
      <c r="BE64" s="1072"/>
      <c r="BF64" s="1072"/>
      <c r="BG64" s="1130"/>
      <c r="BH64" s="543">
        <v>57</v>
      </c>
      <c r="BI64" s="544">
        <f t="shared" si="6"/>
        <v>0</v>
      </c>
      <c r="BJ64" s="544">
        <f t="shared" si="7"/>
        <v>0</v>
      </c>
      <c r="BK64" s="2448" t="s">
        <v>307</v>
      </c>
      <c r="BL64" s="2449"/>
      <c r="BM64" s="1109"/>
      <c r="BN64" s="1072"/>
      <c r="BO64" s="1072"/>
      <c r="BP64" s="1072"/>
      <c r="BQ64" s="1072"/>
      <c r="BR64" s="1072"/>
      <c r="BS64" s="1072"/>
      <c r="BT64" s="1072"/>
      <c r="BU64" s="1130"/>
      <c r="BV64" s="543">
        <v>57</v>
      </c>
      <c r="BW64" s="544">
        <f t="shared" si="8"/>
        <v>0</v>
      </c>
      <c r="BX64" s="544">
        <f t="shared" si="9"/>
        <v>0</v>
      </c>
      <c r="BY64" s="2452" t="s">
        <v>307</v>
      </c>
      <c r="BZ64" s="2453"/>
      <c r="CA64" s="651"/>
      <c r="CB64" s="494"/>
      <c r="CC64" s="494"/>
      <c r="CD64" s="494"/>
      <c r="CE64" s="494"/>
      <c r="CF64" s="494"/>
      <c r="CG64" s="494"/>
      <c r="CH64" s="494"/>
      <c r="CI64" s="1141"/>
      <c r="CJ64" s="543">
        <v>57</v>
      </c>
      <c r="CK64" s="544">
        <f t="shared" si="10"/>
        <v>0</v>
      </c>
      <c r="CL64" s="544">
        <f t="shared" si="11"/>
        <v>0</v>
      </c>
      <c r="CM64" s="2448" t="s">
        <v>307</v>
      </c>
      <c r="CN64" s="2449"/>
      <c r="CO64" s="1109"/>
      <c r="CP64" s="1072"/>
      <c r="CQ64" s="1072"/>
      <c r="CR64" s="1072"/>
      <c r="CS64" s="1072"/>
      <c r="CT64" s="1072"/>
      <c r="CU64" s="1072"/>
      <c r="CV64" s="494"/>
      <c r="CW64" s="1141"/>
      <c r="CX64" s="543">
        <v>57</v>
      </c>
      <c r="CY64" s="544">
        <f t="shared" si="12"/>
        <v>0</v>
      </c>
      <c r="CZ64" s="544">
        <f t="shared" si="13"/>
        <v>0</v>
      </c>
      <c r="DA64" s="2452" t="s">
        <v>307</v>
      </c>
      <c r="DB64" s="2453"/>
      <c r="DC64" s="651"/>
      <c r="DD64" s="494"/>
      <c r="DE64" s="494"/>
      <c r="DF64" s="494"/>
      <c r="DG64" s="494"/>
      <c r="DH64" s="494"/>
      <c r="DI64" s="494"/>
      <c r="DJ64" s="494"/>
      <c r="DK64" s="1141"/>
      <c r="DL64" s="543">
        <v>57</v>
      </c>
      <c r="DM64" s="544">
        <f t="shared" si="14"/>
        <v>0</v>
      </c>
      <c r="DN64" s="544">
        <f t="shared" si="15"/>
        <v>0</v>
      </c>
      <c r="DO64" s="2452" t="s">
        <v>307</v>
      </c>
      <c r="DP64" s="2453"/>
      <c r="DQ64" s="651"/>
      <c r="DR64" s="494"/>
      <c r="DS64" s="494"/>
      <c r="DT64" s="494"/>
      <c r="DU64" s="494"/>
      <c r="DV64" s="494"/>
      <c r="DW64" s="494"/>
      <c r="DX64" s="494"/>
      <c r="DY64" s="1141"/>
      <c r="DZ64" s="543">
        <v>57</v>
      </c>
      <c r="EA64" s="544">
        <f t="shared" si="16"/>
        <v>0</v>
      </c>
      <c r="EB64" s="544">
        <f t="shared" si="17"/>
        <v>0</v>
      </c>
      <c r="EC64" s="2448" t="s">
        <v>307</v>
      </c>
      <c r="ED64" s="2449"/>
      <c r="EE64" s="1109"/>
      <c r="EF64" s="1072"/>
      <c r="EG64" s="1072"/>
      <c r="EH64" s="1072"/>
      <c r="EI64" s="1072"/>
      <c r="EJ64" s="1072"/>
      <c r="EK64" s="1072"/>
      <c r="EL64" s="1072"/>
      <c r="EM64" s="1141"/>
      <c r="EN64" s="543">
        <v>57</v>
      </c>
      <c r="EO64" s="544">
        <f t="shared" si="18"/>
        <v>0</v>
      </c>
      <c r="EP64" s="544">
        <f t="shared" si="19"/>
        <v>0</v>
      </c>
      <c r="EQ64" s="2448" t="s">
        <v>307</v>
      </c>
      <c r="ER64" s="2449"/>
      <c r="ES64" s="1109"/>
      <c r="ET64" s="1072"/>
      <c r="EU64" s="1072"/>
      <c r="EV64" s="1072"/>
      <c r="EW64" s="1072"/>
      <c r="EX64" s="1072"/>
      <c r="EY64" s="1072"/>
      <c r="EZ64" s="1129"/>
      <c r="FA64" s="1141"/>
      <c r="FB64" s="543">
        <v>57</v>
      </c>
      <c r="FC64" s="544">
        <f t="shared" si="20"/>
        <v>0</v>
      </c>
      <c r="FD64" s="544">
        <f t="shared" si="21"/>
        <v>0</v>
      </c>
      <c r="FE64" s="2448" t="s">
        <v>307</v>
      </c>
      <c r="FF64" s="2449"/>
      <c r="FG64" s="1109"/>
      <c r="FH64" s="1072"/>
      <c r="FI64" s="1072"/>
      <c r="FJ64" s="1072"/>
      <c r="FK64" s="1072"/>
      <c r="FL64" s="1072"/>
      <c r="FM64" s="1072"/>
      <c r="FO64" s="1141"/>
      <c r="FP64" s="543">
        <v>57</v>
      </c>
      <c r="FQ64" s="544">
        <f t="shared" si="22"/>
        <v>0</v>
      </c>
      <c r="FR64" s="544">
        <f t="shared" si="23"/>
        <v>0</v>
      </c>
      <c r="FS64" s="2452" t="s">
        <v>307</v>
      </c>
      <c r="FT64" s="2453"/>
      <c r="FU64" s="651"/>
      <c r="FV64" s="494"/>
      <c r="FW64" s="494"/>
      <c r="FX64" s="494"/>
      <c r="FY64" s="494"/>
      <c r="FZ64" s="494"/>
      <c r="GA64" s="494"/>
      <c r="GB64" s="622"/>
      <c r="GC64" s="1141"/>
      <c r="GD64" s="543">
        <v>57</v>
      </c>
      <c r="GE64" s="544">
        <f t="shared" si="24"/>
        <v>0</v>
      </c>
      <c r="GF64" s="544">
        <f t="shared" si="25"/>
        <v>0</v>
      </c>
      <c r="GG64" s="2448" t="s">
        <v>307</v>
      </c>
      <c r="GH64" s="2449"/>
      <c r="GI64" s="1109"/>
      <c r="GJ64" s="1072"/>
      <c r="GK64" s="1072"/>
      <c r="GL64" s="1072"/>
      <c r="GM64" s="1072"/>
      <c r="GN64" s="1072"/>
      <c r="GO64" s="1072"/>
      <c r="GP64" s="551"/>
      <c r="GQ64" s="1141"/>
      <c r="GR64" s="543">
        <v>57</v>
      </c>
      <c r="GS64" s="544">
        <f t="shared" si="26"/>
        <v>0</v>
      </c>
      <c r="GT64" s="544">
        <f t="shared" si="27"/>
        <v>0</v>
      </c>
      <c r="GU64" s="2448" t="s">
        <v>307</v>
      </c>
      <c r="GV64" s="2449"/>
      <c r="GW64" s="1109"/>
      <c r="GX64" s="1072"/>
      <c r="GY64" s="1072"/>
      <c r="GZ64" s="1072"/>
      <c r="HA64" s="1072"/>
      <c r="HB64" s="1072"/>
      <c r="HC64" s="1072"/>
      <c r="HD64" s="552"/>
      <c r="HE64" s="1141"/>
      <c r="HF64" s="543">
        <v>57</v>
      </c>
      <c r="HG64" s="544">
        <f t="shared" si="28"/>
        <v>0</v>
      </c>
      <c r="HH64" s="544">
        <f t="shared" si="29"/>
        <v>0</v>
      </c>
      <c r="HI64" s="2448" t="s">
        <v>307</v>
      </c>
      <c r="HJ64" s="2449"/>
      <c r="HK64" s="1109"/>
      <c r="HL64" s="1072"/>
      <c r="HM64" s="1072"/>
      <c r="HN64" s="1072"/>
      <c r="HO64" s="1072"/>
      <c r="HP64" s="1072"/>
      <c r="HQ64" s="1072"/>
      <c r="HR64" s="552"/>
      <c r="HS64" s="1141"/>
      <c r="HT64" s="543">
        <v>57</v>
      </c>
      <c r="HU64" s="544">
        <f t="shared" si="30"/>
        <v>0</v>
      </c>
      <c r="HV64" s="544">
        <f t="shared" si="31"/>
        <v>0</v>
      </c>
      <c r="HW64" s="2448" t="s">
        <v>307</v>
      </c>
      <c r="HX64" s="2449"/>
      <c r="HY64" s="1109"/>
      <c r="HZ64" s="1072"/>
      <c r="IA64" s="1072"/>
      <c r="IB64" s="1072"/>
      <c r="IC64" s="1072"/>
      <c r="ID64" s="1072"/>
      <c r="IE64" s="1072"/>
      <c r="IF64" s="664"/>
      <c r="IG64" s="1141"/>
      <c r="IH64" s="543">
        <v>57</v>
      </c>
      <c r="II64" s="544">
        <f t="shared" si="32"/>
        <v>0</v>
      </c>
      <c r="IJ64" s="544">
        <f t="shared" si="33"/>
        <v>0</v>
      </c>
      <c r="IK64" s="2452" t="s">
        <v>307</v>
      </c>
      <c r="IL64" s="2453"/>
      <c r="IM64" s="651"/>
      <c r="IN64" s="494"/>
      <c r="IO64" s="494"/>
      <c r="IP64" s="494"/>
      <c r="IQ64" s="494"/>
      <c r="IR64" s="494"/>
      <c r="IS64" s="494"/>
    </row>
    <row r="65" spans="1:253" s="497" customFormat="1">
      <c r="A65" s="494"/>
      <c r="B65" s="528"/>
      <c r="C65" s="1141"/>
      <c r="D65" s="543">
        <v>58</v>
      </c>
      <c r="E65" s="544">
        <f t="shared" si="0"/>
        <v>0</v>
      </c>
      <c r="F65" s="544">
        <f t="shared" si="1"/>
        <v>0</v>
      </c>
      <c r="G65" s="665" t="s">
        <v>308</v>
      </c>
      <c r="H65" s="666"/>
      <c r="I65" s="651"/>
      <c r="J65" s="494"/>
      <c r="K65" s="494"/>
      <c r="L65" s="494"/>
      <c r="M65" s="494"/>
      <c r="N65" s="494"/>
      <c r="O65" s="494"/>
      <c r="P65" s="494"/>
      <c r="Q65" s="1141"/>
      <c r="R65" s="543">
        <v>58</v>
      </c>
      <c r="S65" s="544">
        <f t="shared" si="34"/>
        <v>0</v>
      </c>
      <c r="T65" s="544">
        <f t="shared" si="35"/>
        <v>0</v>
      </c>
      <c r="U65" s="665" t="s">
        <v>308</v>
      </c>
      <c r="V65" s="666"/>
      <c r="W65" s="651"/>
      <c r="X65" s="494"/>
      <c r="Y65" s="494"/>
      <c r="Z65" s="494"/>
      <c r="AA65" s="494"/>
      <c r="AB65" s="494"/>
      <c r="AC65" s="494"/>
      <c r="AD65" s="494"/>
      <c r="AE65" s="1141"/>
      <c r="AF65" s="543">
        <v>58</v>
      </c>
      <c r="AG65" s="544">
        <f t="shared" si="2"/>
        <v>0</v>
      </c>
      <c r="AH65" s="544">
        <f t="shared" si="3"/>
        <v>0</v>
      </c>
      <c r="AI65" s="665" t="s">
        <v>308</v>
      </c>
      <c r="AJ65" s="666"/>
      <c r="AK65" s="651"/>
      <c r="AL65" s="494"/>
      <c r="AM65" s="494"/>
      <c r="AN65" s="494"/>
      <c r="AO65" s="494"/>
      <c r="AP65" s="494"/>
      <c r="AQ65" s="494"/>
      <c r="AR65" s="494"/>
      <c r="AS65" s="1141"/>
      <c r="AT65" s="543">
        <v>58</v>
      </c>
      <c r="AU65" s="544">
        <f t="shared" si="4"/>
        <v>0</v>
      </c>
      <c r="AV65" s="544">
        <f t="shared" si="5"/>
        <v>0</v>
      </c>
      <c r="AW65" s="1122" t="s">
        <v>308</v>
      </c>
      <c r="AX65" s="1123"/>
      <c r="AY65" s="1109"/>
      <c r="AZ65" s="1072"/>
      <c r="BA65" s="1072"/>
      <c r="BB65" s="1072"/>
      <c r="BC65" s="1072"/>
      <c r="BD65" s="1072"/>
      <c r="BE65" s="1072"/>
      <c r="BF65" s="1072"/>
      <c r="BG65" s="1130"/>
      <c r="BH65" s="543">
        <v>58</v>
      </c>
      <c r="BI65" s="544">
        <f t="shared" si="6"/>
        <v>0</v>
      </c>
      <c r="BJ65" s="544">
        <f t="shared" si="7"/>
        <v>0</v>
      </c>
      <c r="BK65" s="1122" t="s">
        <v>308</v>
      </c>
      <c r="BL65" s="1123"/>
      <c r="BM65" s="1109"/>
      <c r="BN65" s="1072"/>
      <c r="BO65" s="1072"/>
      <c r="BP65" s="1072"/>
      <c r="BQ65" s="1072"/>
      <c r="BR65" s="1072"/>
      <c r="BS65" s="1072"/>
      <c r="BT65" s="1072"/>
      <c r="BU65" s="1130"/>
      <c r="BV65" s="543">
        <v>58</v>
      </c>
      <c r="BW65" s="544">
        <f t="shared" si="8"/>
        <v>0</v>
      </c>
      <c r="BX65" s="544">
        <f t="shared" si="9"/>
        <v>0</v>
      </c>
      <c r="BY65" s="665" t="s">
        <v>308</v>
      </c>
      <c r="BZ65" s="666"/>
      <c r="CA65" s="651"/>
      <c r="CB65" s="494"/>
      <c r="CC65" s="494"/>
      <c r="CD65" s="494"/>
      <c r="CE65" s="494"/>
      <c r="CF65" s="494"/>
      <c r="CG65" s="494"/>
      <c r="CH65" s="494"/>
      <c r="CI65" s="1141"/>
      <c r="CJ65" s="543">
        <v>58</v>
      </c>
      <c r="CK65" s="544">
        <f t="shared" si="10"/>
        <v>0</v>
      </c>
      <c r="CL65" s="544">
        <f t="shared" si="11"/>
        <v>0</v>
      </c>
      <c r="CM65" s="1122" t="s">
        <v>308</v>
      </c>
      <c r="CN65" s="1123"/>
      <c r="CO65" s="1109"/>
      <c r="CP65" s="1072"/>
      <c r="CQ65" s="1072"/>
      <c r="CR65" s="1072"/>
      <c r="CS65" s="1072"/>
      <c r="CT65" s="1072"/>
      <c r="CU65" s="1072"/>
      <c r="CV65" s="494"/>
      <c r="CW65" s="1141"/>
      <c r="CX65" s="543">
        <v>58</v>
      </c>
      <c r="CY65" s="544">
        <f t="shared" si="12"/>
        <v>0</v>
      </c>
      <c r="CZ65" s="544">
        <f t="shared" si="13"/>
        <v>0</v>
      </c>
      <c r="DA65" s="665" t="s">
        <v>308</v>
      </c>
      <c r="DB65" s="666"/>
      <c r="DC65" s="651"/>
      <c r="DD65" s="494"/>
      <c r="DE65" s="494"/>
      <c r="DF65" s="494"/>
      <c r="DG65" s="494"/>
      <c r="DH65" s="494"/>
      <c r="DI65" s="494"/>
      <c r="DJ65" s="494"/>
      <c r="DK65" s="1141"/>
      <c r="DL65" s="543">
        <v>58</v>
      </c>
      <c r="DM65" s="544">
        <f t="shared" si="14"/>
        <v>0</v>
      </c>
      <c r="DN65" s="544">
        <f t="shared" si="15"/>
        <v>0</v>
      </c>
      <c r="DO65" s="665" t="s">
        <v>308</v>
      </c>
      <c r="DP65" s="666"/>
      <c r="DQ65" s="651"/>
      <c r="DR65" s="494"/>
      <c r="DS65" s="494"/>
      <c r="DT65" s="494"/>
      <c r="DU65" s="494"/>
      <c r="DV65" s="494"/>
      <c r="DW65" s="494"/>
      <c r="DX65" s="494"/>
      <c r="DY65" s="1141"/>
      <c r="DZ65" s="543">
        <v>58</v>
      </c>
      <c r="EA65" s="544">
        <f t="shared" si="16"/>
        <v>0</v>
      </c>
      <c r="EB65" s="544">
        <f t="shared" si="17"/>
        <v>0</v>
      </c>
      <c r="EC65" s="1122" t="s">
        <v>308</v>
      </c>
      <c r="ED65" s="1123"/>
      <c r="EE65" s="1109"/>
      <c r="EF65" s="1072"/>
      <c r="EG65" s="1072"/>
      <c r="EH65" s="1072"/>
      <c r="EI65" s="1072"/>
      <c r="EJ65" s="1072"/>
      <c r="EK65" s="1072"/>
      <c r="EL65" s="1072"/>
      <c r="EM65" s="1141"/>
      <c r="EN65" s="543">
        <v>58</v>
      </c>
      <c r="EO65" s="544">
        <f t="shared" si="18"/>
        <v>0</v>
      </c>
      <c r="EP65" s="544">
        <f t="shared" si="19"/>
        <v>0</v>
      </c>
      <c r="EQ65" s="665" t="s">
        <v>308</v>
      </c>
      <c r="ER65" s="666"/>
      <c r="ES65" s="651"/>
      <c r="ET65" s="494"/>
      <c r="EU65" s="494"/>
      <c r="EV65" s="494"/>
      <c r="EW65" s="494"/>
      <c r="EX65" s="494"/>
      <c r="EY65" s="494"/>
      <c r="EZ65" s="622"/>
      <c r="FA65" s="1141"/>
      <c r="FB65" s="543">
        <v>58</v>
      </c>
      <c r="FC65" s="544">
        <f t="shared" si="20"/>
        <v>0</v>
      </c>
      <c r="FD65" s="544">
        <f t="shared" si="21"/>
        <v>0</v>
      </c>
      <c r="FE65" s="1122" t="s">
        <v>308</v>
      </c>
      <c r="FF65" s="1123"/>
      <c r="FG65" s="1109"/>
      <c r="FH65" s="1072"/>
      <c r="FI65" s="1072"/>
      <c r="FJ65" s="1072"/>
      <c r="FK65" s="1072"/>
      <c r="FL65" s="1072"/>
      <c r="FM65" s="1072"/>
      <c r="FO65" s="1141"/>
      <c r="FP65" s="543">
        <v>58</v>
      </c>
      <c r="FQ65" s="544">
        <f t="shared" si="22"/>
        <v>0</v>
      </c>
      <c r="FR65" s="544">
        <f t="shared" si="23"/>
        <v>0</v>
      </c>
      <c r="FS65" s="665" t="s">
        <v>308</v>
      </c>
      <c r="FT65" s="666"/>
      <c r="FU65" s="651"/>
      <c r="FV65" s="494"/>
      <c r="FW65" s="494"/>
      <c r="FX65" s="494"/>
      <c r="FY65" s="494"/>
      <c r="FZ65" s="494"/>
      <c r="GA65" s="494"/>
      <c r="GB65" s="622"/>
      <c r="GC65" s="1141"/>
      <c r="GD65" s="543">
        <v>58</v>
      </c>
      <c r="GE65" s="544">
        <f t="shared" si="24"/>
        <v>0</v>
      </c>
      <c r="GF65" s="544">
        <f t="shared" si="25"/>
        <v>0</v>
      </c>
      <c r="GG65" s="1122" t="s">
        <v>308</v>
      </c>
      <c r="GH65" s="1123"/>
      <c r="GI65" s="1109"/>
      <c r="GJ65" s="1072"/>
      <c r="GK65" s="1072"/>
      <c r="GL65" s="1072"/>
      <c r="GM65" s="1072"/>
      <c r="GN65" s="1072"/>
      <c r="GO65" s="1072"/>
      <c r="GP65" s="551"/>
      <c r="GQ65" s="1141"/>
      <c r="GR65" s="543">
        <v>58</v>
      </c>
      <c r="GS65" s="544">
        <f t="shared" si="26"/>
        <v>0</v>
      </c>
      <c r="GT65" s="544">
        <f t="shared" si="27"/>
        <v>0</v>
      </c>
      <c r="GU65" s="665" t="s">
        <v>308</v>
      </c>
      <c r="GV65" s="666"/>
      <c r="GW65" s="651"/>
      <c r="GX65" s="494"/>
      <c r="GY65" s="494"/>
      <c r="GZ65" s="494"/>
      <c r="HA65" s="494"/>
      <c r="HB65" s="494"/>
      <c r="HC65" s="494"/>
      <c r="HD65" s="552"/>
      <c r="HE65" s="1141"/>
      <c r="HF65" s="543">
        <v>58</v>
      </c>
      <c r="HG65" s="544">
        <f t="shared" si="28"/>
        <v>0</v>
      </c>
      <c r="HH65" s="544">
        <f t="shared" si="29"/>
        <v>0</v>
      </c>
      <c r="HI65" s="665" t="s">
        <v>308</v>
      </c>
      <c r="HJ65" s="666"/>
      <c r="HK65" s="651"/>
      <c r="HL65" s="494"/>
      <c r="HM65" s="494"/>
      <c r="HN65" s="494"/>
      <c r="HO65" s="494"/>
      <c r="HP65" s="494"/>
      <c r="HQ65" s="494"/>
      <c r="HR65" s="552"/>
      <c r="HS65" s="1141"/>
      <c r="HT65" s="543">
        <v>58</v>
      </c>
      <c r="HU65" s="544">
        <f t="shared" si="30"/>
        <v>0</v>
      </c>
      <c r="HV65" s="544">
        <f t="shared" si="31"/>
        <v>0</v>
      </c>
      <c r="HW65" s="665" t="s">
        <v>308</v>
      </c>
      <c r="HX65" s="666"/>
      <c r="HY65" s="651"/>
      <c r="HZ65" s="494"/>
      <c r="IA65" s="494"/>
      <c r="IB65" s="494"/>
      <c r="IC65" s="494"/>
      <c r="ID65" s="494"/>
      <c r="IE65" s="494"/>
      <c r="IF65" s="662"/>
      <c r="IG65" s="1141"/>
      <c r="IH65" s="543">
        <v>58</v>
      </c>
      <c r="II65" s="544">
        <f t="shared" si="32"/>
        <v>0</v>
      </c>
      <c r="IJ65" s="544">
        <f t="shared" si="33"/>
        <v>0</v>
      </c>
      <c r="IK65" s="665" t="s">
        <v>308</v>
      </c>
      <c r="IL65" s="666"/>
      <c r="IM65" s="651"/>
      <c r="IN65" s="494"/>
      <c r="IO65" s="494"/>
      <c r="IP65" s="494"/>
      <c r="IQ65" s="494"/>
      <c r="IR65" s="494"/>
      <c r="IS65" s="494"/>
    </row>
    <row r="66" spans="1:253" s="497" customFormat="1">
      <c r="A66" s="494"/>
      <c r="B66" s="528"/>
      <c r="C66" s="1141"/>
      <c r="D66" s="543">
        <v>59</v>
      </c>
      <c r="E66" s="544">
        <f t="shared" si="0"/>
        <v>0</v>
      </c>
      <c r="F66" s="544">
        <f t="shared" si="1"/>
        <v>0</v>
      </c>
      <c r="G66" s="667" t="s">
        <v>309</v>
      </c>
      <c r="H66" s="668" t="s">
        <v>310</v>
      </c>
      <c r="I66" s="651"/>
      <c r="J66" s="494"/>
      <c r="K66" s="494"/>
      <c r="L66" s="494"/>
      <c r="M66" s="494"/>
      <c r="N66" s="494"/>
      <c r="O66" s="494"/>
      <c r="P66" s="494"/>
      <c r="Q66" s="1141"/>
      <c r="R66" s="543">
        <v>59</v>
      </c>
      <c r="S66" s="544">
        <f t="shared" si="34"/>
        <v>0</v>
      </c>
      <c r="T66" s="544">
        <f t="shared" si="35"/>
        <v>0</v>
      </c>
      <c r="U66" s="667" t="s">
        <v>309</v>
      </c>
      <c r="V66" s="668" t="s">
        <v>310</v>
      </c>
      <c r="W66" s="651"/>
      <c r="X66" s="494"/>
      <c r="Y66" s="494"/>
      <c r="Z66" s="494"/>
      <c r="AA66" s="494"/>
      <c r="AB66" s="494"/>
      <c r="AC66" s="494"/>
      <c r="AD66" s="494"/>
      <c r="AE66" s="1141"/>
      <c r="AF66" s="543">
        <v>59</v>
      </c>
      <c r="AG66" s="544">
        <f t="shared" si="2"/>
        <v>0</v>
      </c>
      <c r="AH66" s="544">
        <f t="shared" si="3"/>
        <v>0</v>
      </c>
      <c r="AI66" s="667" t="s">
        <v>309</v>
      </c>
      <c r="AJ66" s="668" t="s">
        <v>310</v>
      </c>
      <c r="AK66" s="651"/>
      <c r="AL66" s="494"/>
      <c r="AM66" s="494"/>
      <c r="AN66" s="494"/>
      <c r="AO66" s="494"/>
      <c r="AP66" s="494"/>
      <c r="AQ66" s="494"/>
      <c r="AR66" s="494"/>
      <c r="AS66" s="1141"/>
      <c r="AT66" s="543">
        <v>59</v>
      </c>
      <c r="AU66" s="544">
        <f t="shared" si="4"/>
        <v>0</v>
      </c>
      <c r="AV66" s="544">
        <f t="shared" si="5"/>
        <v>0</v>
      </c>
      <c r="AW66" s="1124" t="s">
        <v>309</v>
      </c>
      <c r="AX66" s="1125" t="s">
        <v>310</v>
      </c>
      <c r="AY66" s="1109"/>
      <c r="AZ66" s="1072"/>
      <c r="BA66" s="1072"/>
      <c r="BB66" s="1072"/>
      <c r="BC66" s="1072"/>
      <c r="BD66" s="1072"/>
      <c r="BE66" s="1072"/>
      <c r="BF66" s="1072"/>
      <c r="BG66" s="1130"/>
      <c r="BH66" s="543">
        <v>59</v>
      </c>
      <c r="BI66" s="544">
        <f t="shared" si="6"/>
        <v>0</v>
      </c>
      <c r="BJ66" s="544">
        <f t="shared" si="7"/>
        <v>0</v>
      </c>
      <c r="BK66" s="667" t="s">
        <v>309</v>
      </c>
      <c r="BL66" s="668" t="s">
        <v>310</v>
      </c>
      <c r="BM66" s="651"/>
      <c r="BN66" s="494"/>
      <c r="BO66" s="494"/>
      <c r="BP66" s="494"/>
      <c r="BQ66" s="494"/>
      <c r="BR66" s="494"/>
      <c r="BS66" s="494"/>
      <c r="BT66" s="494"/>
      <c r="BU66" s="1141"/>
      <c r="BV66" s="543">
        <v>59</v>
      </c>
      <c r="BW66" s="544">
        <f t="shared" si="8"/>
        <v>0</v>
      </c>
      <c r="BX66" s="544">
        <f t="shared" si="9"/>
        <v>0</v>
      </c>
      <c r="BY66" s="667" t="s">
        <v>309</v>
      </c>
      <c r="BZ66" s="668" t="s">
        <v>310</v>
      </c>
      <c r="CA66" s="651"/>
      <c r="CB66" s="494"/>
      <c r="CC66" s="494"/>
      <c r="CD66" s="494"/>
      <c r="CE66" s="494"/>
      <c r="CF66" s="494"/>
      <c r="CG66" s="494"/>
      <c r="CH66" s="494"/>
      <c r="CI66" s="1141"/>
      <c r="CJ66" s="543">
        <v>59</v>
      </c>
      <c r="CK66" s="544">
        <f t="shared" si="10"/>
        <v>0</v>
      </c>
      <c r="CL66" s="544">
        <f t="shared" si="11"/>
        <v>0</v>
      </c>
      <c r="CM66" s="667" t="s">
        <v>309</v>
      </c>
      <c r="CN66" s="668" t="s">
        <v>310</v>
      </c>
      <c r="CO66" s="651"/>
      <c r="CP66" s="494"/>
      <c r="CQ66" s="494"/>
      <c r="CR66" s="494"/>
      <c r="CS66" s="494"/>
      <c r="CT66" s="494"/>
      <c r="CU66" s="494"/>
      <c r="CV66" s="494"/>
      <c r="CW66" s="1141"/>
      <c r="CX66" s="543">
        <v>59</v>
      </c>
      <c r="CY66" s="544">
        <f t="shared" si="12"/>
        <v>0</v>
      </c>
      <c r="CZ66" s="544">
        <f t="shared" si="13"/>
        <v>0</v>
      </c>
      <c r="DA66" s="667" t="s">
        <v>309</v>
      </c>
      <c r="DB66" s="668" t="s">
        <v>310</v>
      </c>
      <c r="DC66" s="651"/>
      <c r="DD66" s="494"/>
      <c r="DE66" s="494"/>
      <c r="DF66" s="494"/>
      <c r="DG66" s="494"/>
      <c r="DH66" s="494"/>
      <c r="DI66" s="494"/>
      <c r="DJ66" s="494"/>
      <c r="DK66" s="1141"/>
      <c r="DL66" s="543">
        <v>59</v>
      </c>
      <c r="DM66" s="544">
        <f t="shared" si="14"/>
        <v>0</v>
      </c>
      <c r="DN66" s="544">
        <f t="shared" si="15"/>
        <v>0</v>
      </c>
      <c r="DO66" s="667" t="s">
        <v>309</v>
      </c>
      <c r="DP66" s="668" t="s">
        <v>310</v>
      </c>
      <c r="DQ66" s="651"/>
      <c r="DR66" s="494"/>
      <c r="DS66" s="494"/>
      <c r="DT66" s="494"/>
      <c r="DU66" s="494"/>
      <c r="DV66" s="494"/>
      <c r="DW66" s="494"/>
      <c r="DX66" s="494"/>
      <c r="DY66" s="1141"/>
      <c r="DZ66" s="543">
        <v>59</v>
      </c>
      <c r="EA66" s="544">
        <f t="shared" si="16"/>
        <v>0</v>
      </c>
      <c r="EB66" s="544">
        <f t="shared" si="17"/>
        <v>0</v>
      </c>
      <c r="EC66" s="1124" t="s">
        <v>309</v>
      </c>
      <c r="ED66" s="1125" t="s">
        <v>310</v>
      </c>
      <c r="EE66" s="1109"/>
      <c r="EF66" s="1072"/>
      <c r="EG66" s="1072"/>
      <c r="EH66" s="1072"/>
      <c r="EI66" s="1072"/>
      <c r="EJ66" s="1072"/>
      <c r="EK66" s="1072"/>
      <c r="EL66" s="1072"/>
      <c r="EM66" s="1141"/>
      <c r="EN66" s="543">
        <v>59</v>
      </c>
      <c r="EO66" s="544">
        <f t="shared" si="18"/>
        <v>0</v>
      </c>
      <c r="EP66" s="544">
        <f t="shared" si="19"/>
        <v>0</v>
      </c>
      <c r="EQ66" s="667" t="s">
        <v>309</v>
      </c>
      <c r="ER66" s="668" t="s">
        <v>310</v>
      </c>
      <c r="ES66" s="651"/>
      <c r="ET66" s="494"/>
      <c r="EU66" s="494"/>
      <c r="EV66" s="494"/>
      <c r="EW66" s="494"/>
      <c r="EX66" s="494"/>
      <c r="EY66" s="494"/>
      <c r="EZ66" s="622"/>
      <c r="FA66" s="1141"/>
      <c r="FB66" s="543">
        <v>59</v>
      </c>
      <c r="FC66" s="544">
        <f t="shared" si="20"/>
        <v>0</v>
      </c>
      <c r="FD66" s="544">
        <f t="shared" si="21"/>
        <v>0</v>
      </c>
      <c r="FE66" s="1124" t="s">
        <v>309</v>
      </c>
      <c r="FF66" s="1125" t="s">
        <v>310</v>
      </c>
      <c r="FG66" s="1109"/>
      <c r="FH66" s="1072"/>
      <c r="FI66" s="1072"/>
      <c r="FJ66" s="1072"/>
      <c r="FK66" s="1072"/>
      <c r="FL66" s="1072"/>
      <c r="FM66" s="1072"/>
      <c r="FO66" s="1141"/>
      <c r="FP66" s="543">
        <v>59</v>
      </c>
      <c r="FQ66" s="544">
        <f t="shared" si="22"/>
        <v>0</v>
      </c>
      <c r="FR66" s="544">
        <f t="shared" si="23"/>
        <v>0</v>
      </c>
      <c r="FS66" s="667" t="s">
        <v>309</v>
      </c>
      <c r="FT66" s="668" t="s">
        <v>310</v>
      </c>
      <c r="FU66" s="651"/>
      <c r="FV66" s="494"/>
      <c r="FW66" s="494"/>
      <c r="FX66" s="494"/>
      <c r="FY66" s="494"/>
      <c r="FZ66" s="494"/>
      <c r="GA66" s="494"/>
      <c r="GB66" s="622"/>
      <c r="GC66" s="1141"/>
      <c r="GD66" s="543">
        <v>59</v>
      </c>
      <c r="GE66" s="544">
        <f t="shared" si="24"/>
        <v>0</v>
      </c>
      <c r="GF66" s="544">
        <f t="shared" si="25"/>
        <v>0</v>
      </c>
      <c r="GG66" s="1124" t="s">
        <v>309</v>
      </c>
      <c r="GH66" s="1125" t="s">
        <v>310</v>
      </c>
      <c r="GI66" s="1109"/>
      <c r="GJ66" s="1072"/>
      <c r="GK66" s="1072"/>
      <c r="GL66" s="1072"/>
      <c r="GM66" s="1072"/>
      <c r="GN66" s="1072"/>
      <c r="GO66" s="1072"/>
      <c r="GP66" s="551"/>
      <c r="GQ66" s="1141"/>
      <c r="GR66" s="543">
        <v>59</v>
      </c>
      <c r="GS66" s="544">
        <f t="shared" si="26"/>
        <v>0</v>
      </c>
      <c r="GT66" s="544">
        <f t="shared" si="27"/>
        <v>0</v>
      </c>
      <c r="GU66" s="667" t="s">
        <v>309</v>
      </c>
      <c r="GV66" s="668" t="s">
        <v>310</v>
      </c>
      <c r="GW66" s="651"/>
      <c r="GX66" s="494"/>
      <c r="GY66" s="494"/>
      <c r="GZ66" s="494"/>
      <c r="HA66" s="494"/>
      <c r="HB66" s="494"/>
      <c r="HC66" s="494"/>
      <c r="HD66" s="552"/>
      <c r="HE66" s="1141"/>
      <c r="HF66" s="543">
        <v>59</v>
      </c>
      <c r="HG66" s="544">
        <f t="shared" si="28"/>
        <v>0</v>
      </c>
      <c r="HH66" s="544">
        <f t="shared" si="29"/>
        <v>0</v>
      </c>
      <c r="HI66" s="667" t="s">
        <v>309</v>
      </c>
      <c r="HJ66" s="668" t="s">
        <v>310</v>
      </c>
      <c r="HK66" s="651"/>
      <c r="HL66" s="494"/>
      <c r="HM66" s="494"/>
      <c r="HN66" s="494"/>
      <c r="HO66" s="494"/>
      <c r="HP66" s="494"/>
      <c r="HQ66" s="494"/>
      <c r="HR66" s="552"/>
      <c r="HS66" s="1141"/>
      <c r="HT66" s="543">
        <v>59</v>
      </c>
      <c r="HU66" s="544">
        <f t="shared" si="30"/>
        <v>0</v>
      </c>
      <c r="HV66" s="544">
        <f t="shared" si="31"/>
        <v>0</v>
      </c>
      <c r="HW66" s="667" t="s">
        <v>309</v>
      </c>
      <c r="HX66" s="668" t="s">
        <v>310</v>
      </c>
      <c r="HY66" s="651"/>
      <c r="HZ66" s="494"/>
      <c r="IA66" s="494"/>
      <c r="IB66" s="494"/>
      <c r="IC66" s="494"/>
      <c r="ID66" s="494"/>
      <c r="IE66" s="494"/>
      <c r="IF66" s="662"/>
      <c r="IG66" s="1141"/>
      <c r="IH66" s="543">
        <v>59</v>
      </c>
      <c r="II66" s="544">
        <f t="shared" si="32"/>
        <v>0</v>
      </c>
      <c r="IJ66" s="544">
        <f t="shared" si="33"/>
        <v>0</v>
      </c>
      <c r="IK66" s="667" t="s">
        <v>309</v>
      </c>
      <c r="IL66" s="668" t="s">
        <v>310</v>
      </c>
      <c r="IM66" s="651"/>
      <c r="IN66" s="494"/>
      <c r="IO66" s="494"/>
      <c r="IP66" s="494"/>
      <c r="IQ66" s="494"/>
      <c r="IR66" s="494"/>
      <c r="IS66" s="494"/>
    </row>
    <row r="67" spans="1:253" s="497" customFormat="1">
      <c r="A67" s="494"/>
      <c r="B67" s="528"/>
      <c r="C67" s="1141"/>
      <c r="D67" s="543">
        <v>60</v>
      </c>
      <c r="E67" s="544">
        <f t="shared" si="0"/>
        <v>0</v>
      </c>
      <c r="F67" s="544">
        <f t="shared" si="1"/>
        <v>0</v>
      </c>
      <c r="G67" s="669">
        <v>0.9</v>
      </c>
      <c r="H67" s="670">
        <v>1.64</v>
      </c>
      <c r="I67" s="651"/>
      <c r="J67" s="494"/>
      <c r="K67" s="494"/>
      <c r="L67" s="494"/>
      <c r="M67" s="494"/>
      <c r="N67" s="494"/>
      <c r="O67" s="494"/>
      <c r="P67" s="494"/>
      <c r="Q67" s="1141"/>
      <c r="R67" s="543">
        <v>60</v>
      </c>
      <c r="S67" s="544">
        <f t="shared" si="34"/>
        <v>0</v>
      </c>
      <c r="T67" s="544">
        <f t="shared" si="35"/>
        <v>0</v>
      </c>
      <c r="U67" s="669">
        <v>0.9</v>
      </c>
      <c r="V67" s="670">
        <v>1.64</v>
      </c>
      <c r="W67" s="651"/>
      <c r="X67" s="494"/>
      <c r="Y67" s="494"/>
      <c r="Z67" s="494"/>
      <c r="AA67" s="494"/>
      <c r="AB67" s="494"/>
      <c r="AC67" s="494"/>
      <c r="AD67" s="494"/>
      <c r="AE67" s="1141"/>
      <c r="AF67" s="543">
        <v>60</v>
      </c>
      <c r="AG67" s="544">
        <f t="shared" si="2"/>
        <v>0</v>
      </c>
      <c r="AH67" s="544">
        <f t="shared" si="3"/>
        <v>0</v>
      </c>
      <c r="AI67" s="669">
        <v>0.9</v>
      </c>
      <c r="AJ67" s="670">
        <v>1.64</v>
      </c>
      <c r="AK67" s="651"/>
      <c r="AL67" s="494"/>
      <c r="AM67" s="494"/>
      <c r="AN67" s="494"/>
      <c r="AO67" s="494"/>
      <c r="AP67" s="494"/>
      <c r="AQ67" s="494"/>
      <c r="AR67" s="494"/>
      <c r="AS67" s="1141"/>
      <c r="AT67" s="543">
        <v>60</v>
      </c>
      <c r="AU67" s="544">
        <f t="shared" si="4"/>
        <v>0</v>
      </c>
      <c r="AV67" s="544">
        <f t="shared" si="5"/>
        <v>0</v>
      </c>
      <c r="AW67" s="1126">
        <v>0.9</v>
      </c>
      <c r="AX67" s="1127">
        <v>1.64</v>
      </c>
      <c r="AY67" s="1109"/>
      <c r="AZ67" s="1072"/>
      <c r="BA67" s="1072"/>
      <c r="BB67" s="1072"/>
      <c r="BC67" s="1072"/>
      <c r="BD67" s="1072"/>
      <c r="BE67" s="1072"/>
      <c r="BF67" s="1072"/>
      <c r="BG67" s="1130"/>
      <c r="BH67" s="543">
        <v>60</v>
      </c>
      <c r="BI67" s="544">
        <f t="shared" si="6"/>
        <v>0</v>
      </c>
      <c r="BJ67" s="544">
        <f t="shared" si="7"/>
        <v>0</v>
      </c>
      <c r="BK67" s="669">
        <v>0.9</v>
      </c>
      <c r="BL67" s="670">
        <v>1.64</v>
      </c>
      <c r="BM67" s="651"/>
      <c r="BN67" s="494"/>
      <c r="BO67" s="494"/>
      <c r="BP67" s="494"/>
      <c r="BQ67" s="494"/>
      <c r="BR67" s="494"/>
      <c r="BS67" s="494"/>
      <c r="BT67" s="494"/>
      <c r="BU67" s="1141"/>
      <c r="BV67" s="543">
        <v>60</v>
      </c>
      <c r="BW67" s="544">
        <f t="shared" si="8"/>
        <v>0</v>
      </c>
      <c r="BX67" s="544">
        <f t="shared" si="9"/>
        <v>0</v>
      </c>
      <c r="BY67" s="669">
        <v>0.9</v>
      </c>
      <c r="BZ67" s="670">
        <v>1.64</v>
      </c>
      <c r="CA67" s="651"/>
      <c r="CB67" s="494"/>
      <c r="CC67" s="494"/>
      <c r="CD67" s="494"/>
      <c r="CE67" s="494"/>
      <c r="CF67" s="494"/>
      <c r="CG67" s="494"/>
      <c r="CH67" s="494"/>
      <c r="CI67" s="1141"/>
      <c r="CJ67" s="543">
        <v>60</v>
      </c>
      <c r="CK67" s="544">
        <f t="shared" si="10"/>
        <v>0</v>
      </c>
      <c r="CL67" s="544">
        <f t="shared" si="11"/>
        <v>0</v>
      </c>
      <c r="CM67" s="669">
        <v>0.9</v>
      </c>
      <c r="CN67" s="670">
        <v>1.64</v>
      </c>
      <c r="CO67" s="651"/>
      <c r="CP67" s="494"/>
      <c r="CQ67" s="494"/>
      <c r="CR67" s="494"/>
      <c r="CS67" s="494"/>
      <c r="CT67" s="494"/>
      <c r="CU67" s="494"/>
      <c r="CV67" s="494"/>
      <c r="CW67" s="1141"/>
      <c r="CX67" s="543">
        <v>60</v>
      </c>
      <c r="CY67" s="544">
        <f t="shared" si="12"/>
        <v>0</v>
      </c>
      <c r="CZ67" s="544">
        <f t="shared" si="13"/>
        <v>0</v>
      </c>
      <c r="DA67" s="669">
        <v>0.9</v>
      </c>
      <c r="DB67" s="670">
        <v>1.64</v>
      </c>
      <c r="DC67" s="651"/>
      <c r="DD67" s="494"/>
      <c r="DE67" s="494"/>
      <c r="DF67" s="494"/>
      <c r="DG67" s="494"/>
      <c r="DH67" s="494"/>
      <c r="DI67" s="494"/>
      <c r="DJ67" s="494"/>
      <c r="DK67" s="1141"/>
      <c r="DL67" s="543">
        <v>60</v>
      </c>
      <c r="DM67" s="544">
        <f t="shared" si="14"/>
        <v>0</v>
      </c>
      <c r="DN67" s="544">
        <f t="shared" si="15"/>
        <v>0</v>
      </c>
      <c r="DO67" s="669">
        <v>0.9</v>
      </c>
      <c r="DP67" s="670">
        <v>1.64</v>
      </c>
      <c r="DQ67" s="651"/>
      <c r="DR67" s="494"/>
      <c r="DS67" s="494"/>
      <c r="DT67" s="494"/>
      <c r="DU67" s="494"/>
      <c r="DV67" s="494"/>
      <c r="DW67" s="494"/>
      <c r="DX67" s="494"/>
      <c r="DY67" s="1141"/>
      <c r="DZ67" s="543">
        <v>60</v>
      </c>
      <c r="EA67" s="544">
        <f t="shared" si="16"/>
        <v>0</v>
      </c>
      <c r="EB67" s="544">
        <f t="shared" si="17"/>
        <v>0</v>
      </c>
      <c r="EC67" s="1126">
        <v>0.9</v>
      </c>
      <c r="ED67" s="1127">
        <v>1.64</v>
      </c>
      <c r="EE67" s="1109"/>
      <c r="EF67" s="1072"/>
      <c r="EG67" s="1072"/>
      <c r="EH67" s="1072"/>
      <c r="EI67" s="1072"/>
      <c r="EJ67" s="1072"/>
      <c r="EK67" s="1072"/>
      <c r="EL67" s="1072"/>
      <c r="EM67" s="1141"/>
      <c r="EN67" s="543">
        <v>60</v>
      </c>
      <c r="EO67" s="544">
        <f t="shared" si="18"/>
        <v>0</v>
      </c>
      <c r="EP67" s="544">
        <f t="shared" si="19"/>
        <v>0</v>
      </c>
      <c r="EQ67" s="669">
        <v>0.9</v>
      </c>
      <c r="ER67" s="670">
        <v>1.64</v>
      </c>
      <c r="ES67" s="651"/>
      <c r="ET67" s="494"/>
      <c r="EU67" s="494"/>
      <c r="EV67" s="494"/>
      <c r="EW67" s="494"/>
      <c r="EX67" s="494"/>
      <c r="EY67" s="494"/>
      <c r="EZ67" s="622"/>
      <c r="FA67" s="1141"/>
      <c r="FB67" s="543">
        <v>60</v>
      </c>
      <c r="FC67" s="544">
        <f t="shared" si="20"/>
        <v>0</v>
      </c>
      <c r="FD67" s="544">
        <f t="shared" si="21"/>
        <v>0</v>
      </c>
      <c r="FE67" s="669">
        <v>0.9</v>
      </c>
      <c r="FF67" s="670">
        <v>1.64</v>
      </c>
      <c r="FG67" s="651"/>
      <c r="FH67" s="494"/>
      <c r="FI67" s="494"/>
      <c r="FJ67" s="494"/>
      <c r="FK67" s="494"/>
      <c r="FL67" s="494"/>
      <c r="FM67" s="494"/>
      <c r="FO67" s="1141"/>
      <c r="FP67" s="543">
        <v>60</v>
      </c>
      <c r="FQ67" s="544">
        <f t="shared" si="22"/>
        <v>0</v>
      </c>
      <c r="FR67" s="544">
        <f t="shared" si="23"/>
        <v>0</v>
      </c>
      <c r="FS67" s="669">
        <v>0.9</v>
      </c>
      <c r="FT67" s="670">
        <v>1.64</v>
      </c>
      <c r="FU67" s="651"/>
      <c r="FV67" s="494"/>
      <c r="FW67" s="494"/>
      <c r="FX67" s="494"/>
      <c r="FY67" s="494"/>
      <c r="FZ67" s="494"/>
      <c r="GA67" s="494"/>
      <c r="GB67" s="622"/>
      <c r="GC67" s="1141"/>
      <c r="GD67" s="543">
        <v>60</v>
      </c>
      <c r="GE67" s="544">
        <f t="shared" si="24"/>
        <v>0</v>
      </c>
      <c r="GF67" s="544">
        <f t="shared" si="25"/>
        <v>0</v>
      </c>
      <c r="GG67" s="1126">
        <v>0.9</v>
      </c>
      <c r="GH67" s="1127">
        <v>1.64</v>
      </c>
      <c r="GI67" s="1109"/>
      <c r="GJ67" s="1072"/>
      <c r="GK67" s="1072"/>
      <c r="GL67" s="1072"/>
      <c r="GM67" s="1072"/>
      <c r="GN67" s="1072"/>
      <c r="GO67" s="1072"/>
      <c r="GP67" s="551"/>
      <c r="GQ67" s="1141"/>
      <c r="GR67" s="543">
        <v>60</v>
      </c>
      <c r="GS67" s="544">
        <f t="shared" si="26"/>
        <v>0</v>
      </c>
      <c r="GT67" s="544">
        <f t="shared" si="27"/>
        <v>0</v>
      </c>
      <c r="GU67" s="669">
        <v>0.9</v>
      </c>
      <c r="GV67" s="670">
        <v>1.64</v>
      </c>
      <c r="GW67" s="651"/>
      <c r="GX67" s="494"/>
      <c r="GY67" s="494"/>
      <c r="GZ67" s="494"/>
      <c r="HA67" s="494"/>
      <c r="HB67" s="494"/>
      <c r="HC67" s="494"/>
      <c r="HD67" s="552"/>
      <c r="HE67" s="1141"/>
      <c r="HF67" s="543">
        <v>60</v>
      </c>
      <c r="HG67" s="544">
        <f t="shared" si="28"/>
        <v>0</v>
      </c>
      <c r="HH67" s="544">
        <f t="shared" si="29"/>
        <v>0</v>
      </c>
      <c r="HI67" s="669">
        <v>0.9</v>
      </c>
      <c r="HJ67" s="670">
        <v>1.64</v>
      </c>
      <c r="HK67" s="651"/>
      <c r="HL67" s="494"/>
      <c r="HM67" s="494"/>
      <c r="HN67" s="494"/>
      <c r="HO67" s="494"/>
      <c r="HP67" s="494"/>
      <c r="HQ67" s="494"/>
      <c r="HR67" s="552"/>
      <c r="HS67" s="1141"/>
      <c r="HT67" s="543">
        <v>60</v>
      </c>
      <c r="HU67" s="544">
        <f t="shared" si="30"/>
        <v>0</v>
      </c>
      <c r="HV67" s="544">
        <f t="shared" si="31"/>
        <v>0</v>
      </c>
      <c r="HW67" s="669">
        <v>0.9</v>
      </c>
      <c r="HX67" s="670">
        <v>1.64</v>
      </c>
      <c r="HY67" s="651"/>
      <c r="HZ67" s="494"/>
      <c r="IA67" s="494"/>
      <c r="IB67" s="494"/>
      <c r="IC67" s="494"/>
      <c r="ID67" s="494"/>
      <c r="IE67" s="494"/>
      <c r="IF67" s="662"/>
      <c r="IG67" s="1141"/>
      <c r="IH67" s="543">
        <v>60</v>
      </c>
      <c r="II67" s="544">
        <f t="shared" si="32"/>
        <v>0</v>
      </c>
      <c r="IJ67" s="544">
        <f t="shared" si="33"/>
        <v>0</v>
      </c>
      <c r="IK67" s="669">
        <v>0.9</v>
      </c>
      <c r="IL67" s="670">
        <v>1.64</v>
      </c>
      <c r="IM67" s="651"/>
      <c r="IN67" s="494"/>
      <c r="IO67" s="494"/>
      <c r="IP67" s="494"/>
      <c r="IQ67" s="494"/>
      <c r="IR67" s="494"/>
      <c r="IS67" s="494"/>
    </row>
    <row r="68" spans="1:253" s="497" customFormat="1">
      <c r="A68" s="494"/>
      <c r="B68" s="528"/>
      <c r="C68" s="1141"/>
      <c r="D68" s="543">
        <v>61</v>
      </c>
      <c r="E68" s="544">
        <f t="shared" si="0"/>
        <v>0</v>
      </c>
      <c r="F68" s="544">
        <f t="shared" si="1"/>
        <v>0</v>
      </c>
      <c r="G68" s="669">
        <v>0.91</v>
      </c>
      <c r="H68" s="670">
        <v>1.6950000000000001</v>
      </c>
      <c r="I68" s="651"/>
      <c r="J68" s="494"/>
      <c r="K68" s="494"/>
      <c r="L68" s="494"/>
      <c r="M68" s="494"/>
      <c r="N68" s="494"/>
      <c r="O68" s="494"/>
      <c r="P68" s="494"/>
      <c r="Q68" s="1141"/>
      <c r="R68" s="543">
        <v>61</v>
      </c>
      <c r="S68" s="544">
        <f t="shared" si="34"/>
        <v>0</v>
      </c>
      <c r="T68" s="544">
        <f t="shared" si="35"/>
        <v>0</v>
      </c>
      <c r="U68" s="669">
        <v>0.91</v>
      </c>
      <c r="V68" s="670">
        <v>1.6950000000000001</v>
      </c>
      <c r="W68" s="651"/>
      <c r="X68" s="494"/>
      <c r="Y68" s="494"/>
      <c r="Z68" s="494"/>
      <c r="AA68" s="494"/>
      <c r="AB68" s="494"/>
      <c r="AC68" s="494"/>
      <c r="AD68" s="494"/>
      <c r="AE68" s="1141"/>
      <c r="AF68" s="543">
        <v>61</v>
      </c>
      <c r="AG68" s="544">
        <f t="shared" si="2"/>
        <v>0</v>
      </c>
      <c r="AH68" s="544">
        <f t="shared" si="3"/>
        <v>0</v>
      </c>
      <c r="AI68" s="669">
        <v>0.91</v>
      </c>
      <c r="AJ68" s="670">
        <v>1.6950000000000001</v>
      </c>
      <c r="AK68" s="651"/>
      <c r="AL68" s="494"/>
      <c r="AM68" s="494"/>
      <c r="AN68" s="494"/>
      <c r="AO68" s="494"/>
      <c r="AP68" s="494"/>
      <c r="AQ68" s="494"/>
      <c r="AR68" s="494"/>
      <c r="AS68" s="1141"/>
      <c r="AT68" s="543">
        <v>61</v>
      </c>
      <c r="AU68" s="544">
        <f t="shared" si="4"/>
        <v>0</v>
      </c>
      <c r="AV68" s="544">
        <f t="shared" si="5"/>
        <v>0</v>
      </c>
      <c r="AW68" s="669">
        <v>0.91</v>
      </c>
      <c r="AX68" s="670">
        <v>1.6950000000000001</v>
      </c>
      <c r="AY68" s="651"/>
      <c r="AZ68" s="494"/>
      <c r="BA68" s="494"/>
      <c r="BB68" s="494"/>
      <c r="BC68" s="494"/>
      <c r="BD68" s="494"/>
      <c r="BE68" s="494"/>
      <c r="BF68" s="494"/>
      <c r="BG68" s="1141"/>
      <c r="BH68" s="543">
        <v>61</v>
      </c>
      <c r="BI68" s="544">
        <f t="shared" si="6"/>
        <v>0</v>
      </c>
      <c r="BJ68" s="544">
        <f t="shared" si="7"/>
        <v>0</v>
      </c>
      <c r="BK68" s="669">
        <v>0.91</v>
      </c>
      <c r="BL68" s="670">
        <v>1.6950000000000001</v>
      </c>
      <c r="BM68" s="651"/>
      <c r="BN68" s="494"/>
      <c r="BO68" s="494"/>
      <c r="BP68" s="494"/>
      <c r="BQ68" s="494"/>
      <c r="BR68" s="494"/>
      <c r="BS68" s="494"/>
      <c r="BT68" s="494"/>
      <c r="BU68" s="1141"/>
      <c r="BV68" s="543">
        <v>61</v>
      </c>
      <c r="BW68" s="544">
        <f t="shared" si="8"/>
        <v>0</v>
      </c>
      <c r="BX68" s="544">
        <f t="shared" si="9"/>
        <v>0</v>
      </c>
      <c r="BY68" s="669">
        <v>0.91</v>
      </c>
      <c r="BZ68" s="670">
        <v>1.6950000000000001</v>
      </c>
      <c r="CA68" s="651"/>
      <c r="CB68" s="494"/>
      <c r="CC68" s="494"/>
      <c r="CD68" s="494"/>
      <c r="CE68" s="494"/>
      <c r="CF68" s="494"/>
      <c r="CG68" s="494"/>
      <c r="CH68" s="494"/>
      <c r="CI68" s="1141"/>
      <c r="CJ68" s="543">
        <v>61</v>
      </c>
      <c r="CK68" s="544">
        <f t="shared" si="10"/>
        <v>0</v>
      </c>
      <c r="CL68" s="544">
        <f t="shared" si="11"/>
        <v>0</v>
      </c>
      <c r="CM68" s="669">
        <v>0.91</v>
      </c>
      <c r="CN68" s="670">
        <v>1.6950000000000001</v>
      </c>
      <c r="CO68" s="651"/>
      <c r="CP68" s="494"/>
      <c r="CQ68" s="494"/>
      <c r="CR68" s="494"/>
      <c r="CS68" s="494"/>
      <c r="CT68" s="494"/>
      <c r="CU68" s="494"/>
      <c r="CV68" s="494"/>
      <c r="CW68" s="1141"/>
      <c r="CX68" s="543">
        <v>61</v>
      </c>
      <c r="CY68" s="544">
        <f t="shared" si="12"/>
        <v>0</v>
      </c>
      <c r="CZ68" s="544">
        <f t="shared" si="13"/>
        <v>0</v>
      </c>
      <c r="DA68" s="669">
        <v>0.91</v>
      </c>
      <c r="DB68" s="670">
        <v>1.6950000000000001</v>
      </c>
      <c r="DC68" s="651"/>
      <c r="DD68" s="494"/>
      <c r="DE68" s="494"/>
      <c r="DF68" s="494"/>
      <c r="DG68" s="494"/>
      <c r="DH68" s="494"/>
      <c r="DI68" s="494"/>
      <c r="DJ68" s="494"/>
      <c r="DK68" s="1141"/>
      <c r="DL68" s="543">
        <v>61</v>
      </c>
      <c r="DM68" s="544">
        <f t="shared" si="14"/>
        <v>0</v>
      </c>
      <c r="DN68" s="544">
        <f t="shared" si="15"/>
        <v>0</v>
      </c>
      <c r="DO68" s="669">
        <v>0.91</v>
      </c>
      <c r="DP68" s="670">
        <v>1.6950000000000001</v>
      </c>
      <c r="DQ68" s="651"/>
      <c r="DR68" s="494"/>
      <c r="DS68" s="494"/>
      <c r="DT68" s="494"/>
      <c r="DU68" s="494"/>
      <c r="DV68" s="494"/>
      <c r="DW68" s="494"/>
      <c r="DX68" s="494"/>
      <c r="DY68" s="1141"/>
      <c r="DZ68" s="543">
        <v>61</v>
      </c>
      <c r="EA68" s="544">
        <f t="shared" si="16"/>
        <v>0</v>
      </c>
      <c r="EB68" s="544">
        <f t="shared" si="17"/>
        <v>0</v>
      </c>
      <c r="EC68" s="669">
        <v>0.91</v>
      </c>
      <c r="ED68" s="670">
        <v>1.6950000000000001</v>
      </c>
      <c r="EE68" s="651"/>
      <c r="EF68" s="494"/>
      <c r="EG68" s="494"/>
      <c r="EH68" s="494"/>
      <c r="EI68" s="494"/>
      <c r="EJ68" s="494"/>
      <c r="EK68" s="494"/>
      <c r="EL68" s="494"/>
      <c r="EM68" s="1141"/>
      <c r="EN68" s="543">
        <v>61</v>
      </c>
      <c r="EO68" s="544">
        <f t="shared" si="18"/>
        <v>0</v>
      </c>
      <c r="EP68" s="544">
        <f t="shared" si="19"/>
        <v>0</v>
      </c>
      <c r="EQ68" s="669">
        <v>0.91</v>
      </c>
      <c r="ER68" s="670">
        <v>1.6950000000000001</v>
      </c>
      <c r="ES68" s="651"/>
      <c r="ET68" s="494"/>
      <c r="EU68" s="494"/>
      <c r="EV68" s="494"/>
      <c r="EW68" s="494"/>
      <c r="EX68" s="494"/>
      <c r="EY68" s="494"/>
      <c r="EZ68" s="622"/>
      <c r="FA68" s="1141"/>
      <c r="FB68" s="543">
        <v>61</v>
      </c>
      <c r="FC68" s="544">
        <f t="shared" si="20"/>
        <v>0</v>
      </c>
      <c r="FD68" s="544">
        <f t="shared" si="21"/>
        <v>0</v>
      </c>
      <c r="FE68" s="669">
        <v>0.91</v>
      </c>
      <c r="FF68" s="670">
        <v>1.6950000000000001</v>
      </c>
      <c r="FG68" s="651"/>
      <c r="FH68" s="494"/>
      <c r="FI68" s="494"/>
      <c r="FJ68" s="494"/>
      <c r="FK68" s="494"/>
      <c r="FL68" s="494"/>
      <c r="FM68" s="494"/>
      <c r="FO68" s="1141"/>
      <c r="FP68" s="543">
        <v>61</v>
      </c>
      <c r="FQ68" s="544">
        <f t="shared" si="22"/>
        <v>0</v>
      </c>
      <c r="FR68" s="544">
        <f t="shared" si="23"/>
        <v>0</v>
      </c>
      <c r="FS68" s="669">
        <v>0.91</v>
      </c>
      <c r="FT68" s="670">
        <v>1.6950000000000001</v>
      </c>
      <c r="FU68" s="651"/>
      <c r="FV68" s="494"/>
      <c r="FW68" s="494"/>
      <c r="FX68" s="494"/>
      <c r="FY68" s="494"/>
      <c r="FZ68" s="494"/>
      <c r="GA68" s="494"/>
      <c r="GB68" s="622"/>
      <c r="GC68" s="1141"/>
      <c r="GD68" s="543">
        <v>61</v>
      </c>
      <c r="GE68" s="544">
        <f t="shared" si="24"/>
        <v>0</v>
      </c>
      <c r="GF68" s="544">
        <f t="shared" si="25"/>
        <v>0</v>
      </c>
      <c r="GG68" s="669">
        <v>0.91</v>
      </c>
      <c r="GH68" s="670">
        <v>1.6950000000000001</v>
      </c>
      <c r="GI68" s="651"/>
      <c r="GJ68" s="494"/>
      <c r="GK68" s="494"/>
      <c r="GL68" s="494"/>
      <c r="GM68" s="494"/>
      <c r="GN68" s="494"/>
      <c r="GO68" s="494"/>
      <c r="GP68" s="551"/>
      <c r="GQ68" s="1141"/>
      <c r="GR68" s="543">
        <v>61</v>
      </c>
      <c r="GS68" s="544">
        <f t="shared" si="26"/>
        <v>0</v>
      </c>
      <c r="GT68" s="544">
        <f t="shared" si="27"/>
        <v>0</v>
      </c>
      <c r="GU68" s="669">
        <v>0.91</v>
      </c>
      <c r="GV68" s="670">
        <v>1.6950000000000001</v>
      </c>
      <c r="GW68" s="651"/>
      <c r="GX68" s="494"/>
      <c r="GY68" s="494"/>
      <c r="GZ68" s="494"/>
      <c r="HA68" s="494"/>
      <c r="HB68" s="494"/>
      <c r="HC68" s="494"/>
      <c r="HD68" s="552"/>
      <c r="HE68" s="1141"/>
      <c r="HF68" s="543">
        <v>61</v>
      </c>
      <c r="HG68" s="544">
        <f t="shared" si="28"/>
        <v>0</v>
      </c>
      <c r="HH68" s="544">
        <f t="shared" si="29"/>
        <v>0</v>
      </c>
      <c r="HI68" s="669">
        <v>0.91</v>
      </c>
      <c r="HJ68" s="670">
        <v>1.6950000000000001</v>
      </c>
      <c r="HK68" s="651"/>
      <c r="HL68" s="494"/>
      <c r="HM68" s="494"/>
      <c r="HN68" s="494"/>
      <c r="HO68" s="494"/>
      <c r="HP68" s="494"/>
      <c r="HQ68" s="494"/>
      <c r="HR68" s="552"/>
      <c r="HS68" s="1141"/>
      <c r="HT68" s="543">
        <v>61</v>
      </c>
      <c r="HU68" s="544">
        <f t="shared" si="30"/>
        <v>0</v>
      </c>
      <c r="HV68" s="544">
        <f t="shared" si="31"/>
        <v>0</v>
      </c>
      <c r="HW68" s="669">
        <v>0.91</v>
      </c>
      <c r="HX68" s="670">
        <v>1.6950000000000001</v>
      </c>
      <c r="HY68" s="651"/>
      <c r="HZ68" s="494"/>
      <c r="IA68" s="494"/>
      <c r="IB68" s="494"/>
      <c r="IC68" s="494"/>
      <c r="ID68" s="494"/>
      <c r="IE68" s="494"/>
      <c r="IF68" s="662"/>
      <c r="IG68" s="1141"/>
      <c r="IH68" s="543">
        <v>61</v>
      </c>
      <c r="II68" s="544">
        <f t="shared" si="32"/>
        <v>0</v>
      </c>
      <c r="IJ68" s="544">
        <f t="shared" si="33"/>
        <v>0</v>
      </c>
      <c r="IK68" s="669">
        <v>0.91</v>
      </c>
      <c r="IL68" s="670">
        <v>1.6950000000000001</v>
      </c>
      <c r="IM68" s="651"/>
      <c r="IN68" s="494"/>
      <c r="IO68" s="494"/>
      <c r="IP68" s="494"/>
      <c r="IQ68" s="494"/>
      <c r="IR68" s="494"/>
      <c r="IS68" s="494"/>
    </row>
    <row r="69" spans="1:253" s="497" customFormat="1">
      <c r="A69" s="494"/>
      <c r="B69" s="528"/>
      <c r="C69" s="1141"/>
      <c r="D69" s="543">
        <v>62</v>
      </c>
      <c r="E69" s="544">
        <f t="shared" si="0"/>
        <v>0</v>
      </c>
      <c r="F69" s="544">
        <f t="shared" si="1"/>
        <v>0</v>
      </c>
      <c r="G69" s="669">
        <v>0.92</v>
      </c>
      <c r="H69" s="670">
        <v>1.75</v>
      </c>
      <c r="I69" s="651"/>
      <c r="J69" s="494"/>
      <c r="K69" s="494"/>
      <c r="L69" s="494"/>
      <c r="M69" s="494"/>
      <c r="N69" s="494"/>
      <c r="O69" s="494"/>
      <c r="P69" s="494"/>
      <c r="Q69" s="1141"/>
      <c r="R69" s="543">
        <v>62</v>
      </c>
      <c r="S69" s="544">
        <f t="shared" si="34"/>
        <v>0</v>
      </c>
      <c r="T69" s="544">
        <f t="shared" si="35"/>
        <v>0</v>
      </c>
      <c r="U69" s="669">
        <v>0.92</v>
      </c>
      <c r="V69" s="670">
        <v>1.75</v>
      </c>
      <c r="W69" s="651"/>
      <c r="X69" s="494"/>
      <c r="Y69" s="494"/>
      <c r="Z69" s="494"/>
      <c r="AA69" s="494"/>
      <c r="AB69" s="494"/>
      <c r="AC69" s="494"/>
      <c r="AD69" s="494"/>
      <c r="AE69" s="1141"/>
      <c r="AF69" s="543">
        <v>62</v>
      </c>
      <c r="AG69" s="544">
        <f t="shared" si="2"/>
        <v>0</v>
      </c>
      <c r="AH69" s="544">
        <f t="shared" si="3"/>
        <v>0</v>
      </c>
      <c r="AI69" s="669">
        <v>0.92</v>
      </c>
      <c r="AJ69" s="670">
        <v>1.75</v>
      </c>
      <c r="AK69" s="651"/>
      <c r="AL69" s="494"/>
      <c r="AM69" s="494"/>
      <c r="AN69" s="494"/>
      <c r="AO69" s="494"/>
      <c r="AP69" s="494"/>
      <c r="AQ69" s="494"/>
      <c r="AR69" s="494"/>
      <c r="AS69" s="1141"/>
      <c r="AT69" s="543">
        <v>62</v>
      </c>
      <c r="AU69" s="544">
        <f t="shared" si="4"/>
        <v>0</v>
      </c>
      <c r="AV69" s="544">
        <f t="shared" si="5"/>
        <v>0</v>
      </c>
      <c r="AW69" s="669">
        <v>0.92</v>
      </c>
      <c r="AX69" s="670">
        <v>1.75</v>
      </c>
      <c r="AY69" s="651"/>
      <c r="AZ69" s="494"/>
      <c r="BA69" s="494"/>
      <c r="BB69" s="494"/>
      <c r="BC69" s="494"/>
      <c r="BD69" s="494"/>
      <c r="BE69" s="494"/>
      <c r="BF69" s="494"/>
      <c r="BG69" s="1141"/>
      <c r="BH69" s="543">
        <v>62</v>
      </c>
      <c r="BI69" s="544">
        <f t="shared" si="6"/>
        <v>0</v>
      </c>
      <c r="BJ69" s="544">
        <f t="shared" si="7"/>
        <v>0</v>
      </c>
      <c r="BK69" s="669">
        <v>0.92</v>
      </c>
      <c r="BL69" s="670">
        <v>1.75</v>
      </c>
      <c r="BM69" s="651"/>
      <c r="BN69" s="494"/>
      <c r="BO69" s="494"/>
      <c r="BP69" s="494"/>
      <c r="BQ69" s="494"/>
      <c r="BR69" s="494"/>
      <c r="BS69" s="494"/>
      <c r="BT69" s="494"/>
      <c r="BU69" s="1141"/>
      <c r="BV69" s="543">
        <v>62</v>
      </c>
      <c r="BW69" s="544">
        <f t="shared" si="8"/>
        <v>0</v>
      </c>
      <c r="BX69" s="544">
        <f t="shared" si="9"/>
        <v>0</v>
      </c>
      <c r="BY69" s="669">
        <v>0.92</v>
      </c>
      <c r="BZ69" s="670">
        <v>1.75</v>
      </c>
      <c r="CA69" s="651"/>
      <c r="CB69" s="494"/>
      <c r="CC69" s="494"/>
      <c r="CD69" s="494"/>
      <c r="CE69" s="494"/>
      <c r="CF69" s="494"/>
      <c r="CG69" s="494"/>
      <c r="CH69" s="494"/>
      <c r="CI69" s="1141"/>
      <c r="CJ69" s="543">
        <v>62</v>
      </c>
      <c r="CK69" s="544">
        <f t="shared" si="10"/>
        <v>0</v>
      </c>
      <c r="CL69" s="544">
        <f t="shared" si="11"/>
        <v>0</v>
      </c>
      <c r="CM69" s="669">
        <v>0.92</v>
      </c>
      <c r="CN69" s="670">
        <v>1.75</v>
      </c>
      <c r="CO69" s="651"/>
      <c r="CP69" s="494"/>
      <c r="CQ69" s="494"/>
      <c r="CR69" s="494"/>
      <c r="CS69" s="494"/>
      <c r="CT69" s="494"/>
      <c r="CU69" s="494"/>
      <c r="CV69" s="494"/>
      <c r="CW69" s="1141"/>
      <c r="CX69" s="543">
        <v>62</v>
      </c>
      <c r="CY69" s="544">
        <f t="shared" si="12"/>
        <v>0</v>
      </c>
      <c r="CZ69" s="544">
        <f t="shared" si="13"/>
        <v>0</v>
      </c>
      <c r="DA69" s="669">
        <v>0.92</v>
      </c>
      <c r="DB69" s="670">
        <v>1.75</v>
      </c>
      <c r="DC69" s="651"/>
      <c r="DD69" s="494"/>
      <c r="DE69" s="494"/>
      <c r="DF69" s="494"/>
      <c r="DG69" s="494"/>
      <c r="DH69" s="494"/>
      <c r="DI69" s="494"/>
      <c r="DJ69" s="494"/>
      <c r="DK69" s="1141"/>
      <c r="DL69" s="543">
        <v>62</v>
      </c>
      <c r="DM69" s="544">
        <f t="shared" si="14"/>
        <v>0</v>
      </c>
      <c r="DN69" s="544">
        <f t="shared" si="15"/>
        <v>0</v>
      </c>
      <c r="DO69" s="669">
        <v>0.92</v>
      </c>
      <c r="DP69" s="670">
        <v>1.75</v>
      </c>
      <c r="DQ69" s="651"/>
      <c r="DR69" s="494"/>
      <c r="DS69" s="494"/>
      <c r="DT69" s="494"/>
      <c r="DU69" s="494"/>
      <c r="DV69" s="494"/>
      <c r="DW69" s="494"/>
      <c r="DX69" s="494"/>
      <c r="DY69" s="1141"/>
      <c r="DZ69" s="543">
        <v>62</v>
      </c>
      <c r="EA69" s="544">
        <f t="shared" si="16"/>
        <v>0</v>
      </c>
      <c r="EB69" s="544">
        <f t="shared" si="17"/>
        <v>0</v>
      </c>
      <c r="EC69" s="669">
        <v>0.92</v>
      </c>
      <c r="ED69" s="670">
        <v>1.75</v>
      </c>
      <c r="EE69" s="651"/>
      <c r="EF69" s="494"/>
      <c r="EG69" s="494"/>
      <c r="EH69" s="494"/>
      <c r="EI69" s="494"/>
      <c r="EJ69" s="494"/>
      <c r="EK69" s="494"/>
      <c r="EL69" s="494"/>
      <c r="EM69" s="1141"/>
      <c r="EN69" s="543">
        <v>62</v>
      </c>
      <c r="EO69" s="544">
        <f t="shared" si="18"/>
        <v>0</v>
      </c>
      <c r="EP69" s="544">
        <f t="shared" si="19"/>
        <v>0</v>
      </c>
      <c r="EQ69" s="669">
        <v>0.92</v>
      </c>
      <c r="ER69" s="670">
        <v>1.75</v>
      </c>
      <c r="ES69" s="651"/>
      <c r="ET69" s="494"/>
      <c r="EU69" s="494"/>
      <c r="EV69" s="494"/>
      <c r="EW69" s="494"/>
      <c r="EX69" s="494"/>
      <c r="EY69" s="494"/>
      <c r="EZ69" s="622"/>
      <c r="FA69" s="1141"/>
      <c r="FB69" s="543">
        <v>62</v>
      </c>
      <c r="FC69" s="544">
        <f t="shared" si="20"/>
        <v>0</v>
      </c>
      <c r="FD69" s="544">
        <f t="shared" si="21"/>
        <v>0</v>
      </c>
      <c r="FE69" s="669">
        <v>0.92</v>
      </c>
      <c r="FF69" s="670">
        <v>1.75</v>
      </c>
      <c r="FG69" s="651"/>
      <c r="FH69" s="494"/>
      <c r="FI69" s="494"/>
      <c r="FJ69" s="494"/>
      <c r="FK69" s="494"/>
      <c r="FL69" s="494"/>
      <c r="FM69" s="494"/>
      <c r="FO69" s="1141"/>
      <c r="FP69" s="543">
        <v>62</v>
      </c>
      <c r="FQ69" s="544">
        <f t="shared" si="22"/>
        <v>0</v>
      </c>
      <c r="FR69" s="544">
        <f t="shared" si="23"/>
        <v>0</v>
      </c>
      <c r="FS69" s="669">
        <v>0.92</v>
      </c>
      <c r="FT69" s="670">
        <v>1.75</v>
      </c>
      <c r="FU69" s="651"/>
      <c r="FV69" s="494"/>
      <c r="FW69" s="494"/>
      <c r="FX69" s="494"/>
      <c r="FY69" s="494"/>
      <c r="FZ69" s="494"/>
      <c r="GA69" s="494"/>
      <c r="GB69" s="622"/>
      <c r="GC69" s="1141"/>
      <c r="GD69" s="543">
        <v>62</v>
      </c>
      <c r="GE69" s="544">
        <f t="shared" si="24"/>
        <v>0</v>
      </c>
      <c r="GF69" s="544">
        <f t="shared" si="25"/>
        <v>0</v>
      </c>
      <c r="GG69" s="669">
        <v>0.92</v>
      </c>
      <c r="GH69" s="670">
        <v>1.75</v>
      </c>
      <c r="GI69" s="651"/>
      <c r="GJ69" s="494"/>
      <c r="GK69" s="494"/>
      <c r="GL69" s="494"/>
      <c r="GM69" s="494"/>
      <c r="GN69" s="494"/>
      <c r="GO69" s="494"/>
      <c r="GP69" s="551"/>
      <c r="GQ69" s="1141"/>
      <c r="GR69" s="543">
        <v>62</v>
      </c>
      <c r="GS69" s="544">
        <f t="shared" si="26"/>
        <v>0</v>
      </c>
      <c r="GT69" s="544">
        <f t="shared" si="27"/>
        <v>0</v>
      </c>
      <c r="GU69" s="669">
        <v>0.92</v>
      </c>
      <c r="GV69" s="670">
        <v>1.75</v>
      </c>
      <c r="GW69" s="651"/>
      <c r="GX69" s="494"/>
      <c r="GY69" s="494"/>
      <c r="GZ69" s="494"/>
      <c r="HA69" s="494"/>
      <c r="HB69" s="494"/>
      <c r="HC69" s="494"/>
      <c r="HD69" s="552"/>
      <c r="HE69" s="1141"/>
      <c r="HF69" s="543">
        <v>62</v>
      </c>
      <c r="HG69" s="544">
        <f t="shared" si="28"/>
        <v>0</v>
      </c>
      <c r="HH69" s="544">
        <f t="shared" si="29"/>
        <v>0</v>
      </c>
      <c r="HI69" s="669">
        <v>0.92</v>
      </c>
      <c r="HJ69" s="670">
        <v>1.75</v>
      </c>
      <c r="HK69" s="651"/>
      <c r="HL69" s="494"/>
      <c r="HM69" s="494"/>
      <c r="HN69" s="494"/>
      <c r="HO69" s="494"/>
      <c r="HP69" s="494"/>
      <c r="HQ69" s="494"/>
      <c r="HR69" s="552"/>
      <c r="HS69" s="1141"/>
      <c r="HT69" s="543">
        <v>62</v>
      </c>
      <c r="HU69" s="544">
        <f t="shared" si="30"/>
        <v>0</v>
      </c>
      <c r="HV69" s="544">
        <f t="shared" si="31"/>
        <v>0</v>
      </c>
      <c r="HW69" s="669">
        <v>0.92</v>
      </c>
      <c r="HX69" s="670">
        <v>1.75</v>
      </c>
      <c r="HY69" s="651"/>
      <c r="HZ69" s="494"/>
      <c r="IA69" s="494"/>
      <c r="IB69" s="494"/>
      <c r="IC69" s="494"/>
      <c r="ID69" s="494"/>
      <c r="IE69" s="494"/>
      <c r="IF69" s="662"/>
      <c r="IG69" s="1141"/>
      <c r="IH69" s="543">
        <v>62</v>
      </c>
      <c r="II69" s="544">
        <f t="shared" si="32"/>
        <v>0</v>
      </c>
      <c r="IJ69" s="544">
        <f t="shared" si="33"/>
        <v>0</v>
      </c>
      <c r="IK69" s="669">
        <v>0.92</v>
      </c>
      <c r="IL69" s="670">
        <v>1.75</v>
      </c>
      <c r="IM69" s="651"/>
      <c r="IN69" s="494"/>
      <c r="IO69" s="494"/>
      <c r="IP69" s="494"/>
      <c r="IQ69" s="494"/>
      <c r="IR69" s="494"/>
      <c r="IS69" s="494"/>
    </row>
    <row r="70" spans="1:253" s="497" customFormat="1">
      <c r="A70" s="494"/>
      <c r="B70" s="528"/>
      <c r="C70" s="1141"/>
      <c r="D70" s="543">
        <v>63</v>
      </c>
      <c r="E70" s="544">
        <f t="shared" si="0"/>
        <v>0</v>
      </c>
      <c r="F70" s="544">
        <f t="shared" si="1"/>
        <v>0</v>
      </c>
      <c r="G70" s="669">
        <v>0.93</v>
      </c>
      <c r="H70" s="670">
        <v>1.81</v>
      </c>
      <c r="I70" s="651"/>
      <c r="J70" s="494"/>
      <c r="K70" s="494"/>
      <c r="L70" s="494"/>
      <c r="M70" s="494"/>
      <c r="N70" s="494"/>
      <c r="O70" s="494"/>
      <c r="P70" s="494"/>
      <c r="Q70" s="1141"/>
      <c r="R70" s="543">
        <v>63</v>
      </c>
      <c r="S70" s="544">
        <f t="shared" si="34"/>
        <v>0</v>
      </c>
      <c r="T70" s="544">
        <f t="shared" si="35"/>
        <v>0</v>
      </c>
      <c r="U70" s="669">
        <v>0.93</v>
      </c>
      <c r="V70" s="670">
        <v>1.81</v>
      </c>
      <c r="W70" s="651"/>
      <c r="X70" s="494"/>
      <c r="Y70" s="494"/>
      <c r="Z70" s="494"/>
      <c r="AA70" s="494"/>
      <c r="AB70" s="494"/>
      <c r="AC70" s="494"/>
      <c r="AD70" s="494"/>
      <c r="AE70" s="1141"/>
      <c r="AF70" s="543">
        <v>63</v>
      </c>
      <c r="AG70" s="544">
        <f t="shared" si="2"/>
        <v>0</v>
      </c>
      <c r="AH70" s="544">
        <f t="shared" si="3"/>
        <v>0</v>
      </c>
      <c r="AI70" s="669">
        <v>0.93</v>
      </c>
      <c r="AJ70" s="670">
        <v>1.81</v>
      </c>
      <c r="AK70" s="651"/>
      <c r="AL70" s="494"/>
      <c r="AM70" s="494"/>
      <c r="AN70" s="494"/>
      <c r="AO70" s="494"/>
      <c r="AP70" s="494"/>
      <c r="AQ70" s="494"/>
      <c r="AR70" s="494"/>
      <c r="AS70" s="1141"/>
      <c r="AT70" s="543">
        <v>63</v>
      </c>
      <c r="AU70" s="544">
        <f t="shared" si="4"/>
        <v>0</v>
      </c>
      <c r="AV70" s="544">
        <f t="shared" si="5"/>
        <v>0</v>
      </c>
      <c r="AW70" s="669">
        <v>0.93</v>
      </c>
      <c r="AX70" s="670">
        <v>1.81</v>
      </c>
      <c r="AY70" s="651"/>
      <c r="AZ70" s="494"/>
      <c r="BA70" s="494"/>
      <c r="BB70" s="494"/>
      <c r="BC70" s="494"/>
      <c r="BD70" s="494"/>
      <c r="BE70" s="494"/>
      <c r="BF70" s="494"/>
      <c r="BG70" s="1141"/>
      <c r="BH70" s="543">
        <v>63</v>
      </c>
      <c r="BI70" s="544">
        <f t="shared" si="6"/>
        <v>0</v>
      </c>
      <c r="BJ70" s="544">
        <f t="shared" si="7"/>
        <v>0</v>
      </c>
      <c r="BK70" s="669">
        <v>0.93</v>
      </c>
      <c r="BL70" s="670">
        <v>1.81</v>
      </c>
      <c r="BM70" s="651"/>
      <c r="BN70" s="494"/>
      <c r="BO70" s="494"/>
      <c r="BP70" s="494"/>
      <c r="BQ70" s="494"/>
      <c r="BR70" s="494"/>
      <c r="BS70" s="494"/>
      <c r="BT70" s="494"/>
      <c r="BU70" s="1141"/>
      <c r="BV70" s="543">
        <v>63</v>
      </c>
      <c r="BW70" s="544">
        <f t="shared" si="8"/>
        <v>0</v>
      </c>
      <c r="BX70" s="544">
        <f t="shared" si="9"/>
        <v>0</v>
      </c>
      <c r="BY70" s="669">
        <v>0.93</v>
      </c>
      <c r="BZ70" s="670">
        <v>1.81</v>
      </c>
      <c r="CA70" s="651"/>
      <c r="CB70" s="494"/>
      <c r="CC70" s="494"/>
      <c r="CD70" s="494"/>
      <c r="CE70" s="494"/>
      <c r="CF70" s="494"/>
      <c r="CG70" s="494"/>
      <c r="CH70" s="494"/>
      <c r="CI70" s="1141"/>
      <c r="CJ70" s="543">
        <v>63</v>
      </c>
      <c r="CK70" s="544">
        <f t="shared" si="10"/>
        <v>0</v>
      </c>
      <c r="CL70" s="544">
        <f t="shared" si="11"/>
        <v>0</v>
      </c>
      <c r="CM70" s="669">
        <v>0.93</v>
      </c>
      <c r="CN70" s="670">
        <v>1.81</v>
      </c>
      <c r="CO70" s="651"/>
      <c r="CP70" s="494"/>
      <c r="CQ70" s="494"/>
      <c r="CR70" s="494"/>
      <c r="CS70" s="494"/>
      <c r="CT70" s="494"/>
      <c r="CU70" s="494"/>
      <c r="CV70" s="494"/>
      <c r="CW70" s="1141"/>
      <c r="CX70" s="543">
        <v>63</v>
      </c>
      <c r="CY70" s="544">
        <f t="shared" si="12"/>
        <v>0</v>
      </c>
      <c r="CZ70" s="544">
        <f t="shared" si="13"/>
        <v>0</v>
      </c>
      <c r="DA70" s="669">
        <v>0.93</v>
      </c>
      <c r="DB70" s="670">
        <v>1.81</v>
      </c>
      <c r="DC70" s="651"/>
      <c r="DD70" s="494"/>
      <c r="DE70" s="494"/>
      <c r="DF70" s="494"/>
      <c r="DG70" s="494"/>
      <c r="DH70" s="494"/>
      <c r="DI70" s="494"/>
      <c r="DJ70" s="494"/>
      <c r="DK70" s="1141"/>
      <c r="DL70" s="543">
        <v>63</v>
      </c>
      <c r="DM70" s="544">
        <f t="shared" si="14"/>
        <v>0</v>
      </c>
      <c r="DN70" s="544">
        <f t="shared" si="15"/>
        <v>0</v>
      </c>
      <c r="DO70" s="669">
        <v>0.93</v>
      </c>
      <c r="DP70" s="670">
        <v>1.81</v>
      </c>
      <c r="DQ70" s="651"/>
      <c r="DR70" s="494"/>
      <c r="DS70" s="494"/>
      <c r="DT70" s="494"/>
      <c r="DU70" s="494"/>
      <c r="DV70" s="494"/>
      <c r="DW70" s="494"/>
      <c r="DX70" s="494"/>
      <c r="DY70" s="1141"/>
      <c r="DZ70" s="543">
        <v>63</v>
      </c>
      <c r="EA70" s="544">
        <f t="shared" si="16"/>
        <v>0</v>
      </c>
      <c r="EB70" s="544">
        <f t="shared" si="17"/>
        <v>0</v>
      </c>
      <c r="EC70" s="669">
        <v>0.93</v>
      </c>
      <c r="ED70" s="670">
        <v>1.81</v>
      </c>
      <c r="EE70" s="651"/>
      <c r="EF70" s="494"/>
      <c r="EG70" s="494"/>
      <c r="EH70" s="494"/>
      <c r="EI70" s="494"/>
      <c r="EJ70" s="494"/>
      <c r="EK70" s="494"/>
      <c r="EL70" s="494"/>
      <c r="EM70" s="1141"/>
      <c r="EN70" s="543">
        <v>63</v>
      </c>
      <c r="EO70" s="544">
        <f t="shared" si="18"/>
        <v>0</v>
      </c>
      <c r="EP70" s="544">
        <f t="shared" si="19"/>
        <v>0</v>
      </c>
      <c r="EQ70" s="669">
        <v>0.93</v>
      </c>
      <c r="ER70" s="670">
        <v>1.81</v>
      </c>
      <c r="ES70" s="651"/>
      <c r="ET70" s="494"/>
      <c r="EU70" s="494"/>
      <c r="EV70" s="494"/>
      <c r="EW70" s="494"/>
      <c r="EX70" s="494"/>
      <c r="EY70" s="494"/>
      <c r="EZ70" s="622"/>
      <c r="FA70" s="1141"/>
      <c r="FB70" s="543">
        <v>63</v>
      </c>
      <c r="FC70" s="544">
        <f t="shared" si="20"/>
        <v>0</v>
      </c>
      <c r="FD70" s="544">
        <f t="shared" si="21"/>
        <v>0</v>
      </c>
      <c r="FE70" s="669">
        <v>0.93</v>
      </c>
      <c r="FF70" s="670">
        <v>1.81</v>
      </c>
      <c r="FG70" s="651"/>
      <c r="FH70" s="494"/>
      <c r="FI70" s="494"/>
      <c r="FJ70" s="494"/>
      <c r="FK70" s="494"/>
      <c r="FL70" s="494"/>
      <c r="FM70" s="494"/>
      <c r="FO70" s="1141"/>
      <c r="FP70" s="543">
        <v>63</v>
      </c>
      <c r="FQ70" s="544">
        <f t="shared" si="22"/>
        <v>0</v>
      </c>
      <c r="FR70" s="544">
        <f t="shared" si="23"/>
        <v>0</v>
      </c>
      <c r="FS70" s="669">
        <v>0.93</v>
      </c>
      <c r="FT70" s="670">
        <v>1.81</v>
      </c>
      <c r="FU70" s="651"/>
      <c r="FV70" s="494"/>
      <c r="FW70" s="494"/>
      <c r="FX70" s="494"/>
      <c r="FY70" s="494"/>
      <c r="FZ70" s="494"/>
      <c r="GA70" s="494"/>
      <c r="GB70" s="622"/>
      <c r="GC70" s="1141"/>
      <c r="GD70" s="543">
        <v>63</v>
      </c>
      <c r="GE70" s="544">
        <f t="shared" si="24"/>
        <v>0</v>
      </c>
      <c r="GF70" s="544">
        <f t="shared" si="25"/>
        <v>0</v>
      </c>
      <c r="GG70" s="669">
        <v>0.93</v>
      </c>
      <c r="GH70" s="670">
        <v>1.81</v>
      </c>
      <c r="GI70" s="651"/>
      <c r="GJ70" s="494"/>
      <c r="GK70" s="494"/>
      <c r="GL70" s="494"/>
      <c r="GM70" s="494"/>
      <c r="GN70" s="494"/>
      <c r="GO70" s="494"/>
      <c r="GP70" s="551"/>
      <c r="GQ70" s="1141"/>
      <c r="GR70" s="543">
        <v>63</v>
      </c>
      <c r="GS70" s="544">
        <f t="shared" si="26"/>
        <v>0</v>
      </c>
      <c r="GT70" s="544">
        <f t="shared" si="27"/>
        <v>0</v>
      </c>
      <c r="GU70" s="669">
        <v>0.93</v>
      </c>
      <c r="GV70" s="670">
        <v>1.81</v>
      </c>
      <c r="GW70" s="651"/>
      <c r="GX70" s="494"/>
      <c r="GY70" s="494"/>
      <c r="GZ70" s="494"/>
      <c r="HA70" s="494"/>
      <c r="HB70" s="494"/>
      <c r="HC70" s="494"/>
      <c r="HD70" s="552"/>
      <c r="HE70" s="1141"/>
      <c r="HF70" s="543">
        <v>63</v>
      </c>
      <c r="HG70" s="544">
        <f t="shared" si="28"/>
        <v>0</v>
      </c>
      <c r="HH70" s="544">
        <f t="shared" si="29"/>
        <v>0</v>
      </c>
      <c r="HI70" s="669">
        <v>0.93</v>
      </c>
      <c r="HJ70" s="670">
        <v>1.81</v>
      </c>
      <c r="HK70" s="651"/>
      <c r="HL70" s="494"/>
      <c r="HM70" s="494"/>
      <c r="HN70" s="494"/>
      <c r="HO70" s="494"/>
      <c r="HP70" s="494"/>
      <c r="HQ70" s="494"/>
      <c r="HR70" s="552"/>
      <c r="HS70" s="1141"/>
      <c r="HT70" s="543">
        <v>63</v>
      </c>
      <c r="HU70" s="544">
        <f t="shared" si="30"/>
        <v>0</v>
      </c>
      <c r="HV70" s="544">
        <f t="shared" si="31"/>
        <v>0</v>
      </c>
      <c r="HW70" s="669">
        <v>0.93</v>
      </c>
      <c r="HX70" s="670">
        <v>1.81</v>
      </c>
      <c r="HY70" s="651"/>
      <c r="HZ70" s="494"/>
      <c r="IA70" s="494"/>
      <c r="IB70" s="494"/>
      <c r="IC70" s="494"/>
      <c r="ID70" s="494"/>
      <c r="IE70" s="494"/>
      <c r="IF70" s="662"/>
      <c r="IG70" s="1141"/>
      <c r="IH70" s="543">
        <v>63</v>
      </c>
      <c r="II70" s="544">
        <f t="shared" si="32"/>
        <v>0</v>
      </c>
      <c r="IJ70" s="544">
        <f t="shared" si="33"/>
        <v>0</v>
      </c>
      <c r="IK70" s="669">
        <v>0.93</v>
      </c>
      <c r="IL70" s="670">
        <v>1.81</v>
      </c>
      <c r="IM70" s="651"/>
      <c r="IN70" s="494"/>
      <c r="IO70" s="494"/>
      <c r="IP70" s="494"/>
      <c r="IQ70" s="494"/>
      <c r="IR70" s="494"/>
      <c r="IS70" s="494"/>
    </row>
    <row r="71" spans="1:253" s="497" customFormat="1">
      <c r="A71" s="494"/>
      <c r="B71" s="528"/>
      <c r="C71" s="1141"/>
      <c r="D71" s="543">
        <v>64</v>
      </c>
      <c r="E71" s="544">
        <f t="shared" si="0"/>
        <v>0</v>
      </c>
      <c r="F71" s="544">
        <f t="shared" si="1"/>
        <v>0</v>
      </c>
      <c r="G71" s="669">
        <v>0.94</v>
      </c>
      <c r="H71" s="670">
        <v>1.88</v>
      </c>
      <c r="I71" s="651"/>
      <c r="J71" s="494"/>
      <c r="K71" s="494"/>
      <c r="L71" s="494"/>
      <c r="M71" s="494"/>
      <c r="N71" s="494"/>
      <c r="O71" s="494"/>
      <c r="P71" s="494"/>
      <c r="Q71" s="1141"/>
      <c r="R71" s="543">
        <v>64</v>
      </c>
      <c r="S71" s="544">
        <f t="shared" si="34"/>
        <v>0</v>
      </c>
      <c r="T71" s="544">
        <f t="shared" si="35"/>
        <v>0</v>
      </c>
      <c r="U71" s="669">
        <v>0.94</v>
      </c>
      <c r="V71" s="670">
        <v>1.88</v>
      </c>
      <c r="W71" s="651"/>
      <c r="X71" s="494"/>
      <c r="Y71" s="494"/>
      <c r="Z71" s="494"/>
      <c r="AA71" s="494"/>
      <c r="AB71" s="494"/>
      <c r="AC71" s="494"/>
      <c r="AD71" s="494"/>
      <c r="AE71" s="1141"/>
      <c r="AF71" s="543">
        <v>64</v>
      </c>
      <c r="AG71" s="544">
        <f t="shared" si="2"/>
        <v>0</v>
      </c>
      <c r="AH71" s="544">
        <f t="shared" si="3"/>
        <v>0</v>
      </c>
      <c r="AI71" s="669">
        <v>0.94</v>
      </c>
      <c r="AJ71" s="670">
        <v>1.88</v>
      </c>
      <c r="AK71" s="651"/>
      <c r="AL71" s="494"/>
      <c r="AM71" s="494"/>
      <c r="AN71" s="494"/>
      <c r="AO71" s="494"/>
      <c r="AP71" s="494"/>
      <c r="AQ71" s="494"/>
      <c r="AR71" s="494"/>
      <c r="AS71" s="1141"/>
      <c r="AT71" s="543">
        <v>64</v>
      </c>
      <c r="AU71" s="544">
        <f t="shared" si="4"/>
        <v>0</v>
      </c>
      <c r="AV71" s="544">
        <f t="shared" si="5"/>
        <v>0</v>
      </c>
      <c r="AW71" s="669">
        <v>0.94</v>
      </c>
      <c r="AX71" s="670">
        <v>1.88</v>
      </c>
      <c r="AY71" s="651"/>
      <c r="AZ71" s="494"/>
      <c r="BA71" s="494"/>
      <c r="BB71" s="494"/>
      <c r="BC71" s="494"/>
      <c r="BD71" s="494"/>
      <c r="BE71" s="494"/>
      <c r="BF71" s="494"/>
      <c r="BG71" s="1141"/>
      <c r="BH71" s="543">
        <v>64</v>
      </c>
      <c r="BI71" s="544">
        <f t="shared" si="6"/>
        <v>0</v>
      </c>
      <c r="BJ71" s="544">
        <f t="shared" si="7"/>
        <v>0</v>
      </c>
      <c r="BK71" s="669">
        <v>0.94</v>
      </c>
      <c r="BL71" s="670">
        <v>1.88</v>
      </c>
      <c r="BM71" s="651"/>
      <c r="BN71" s="494"/>
      <c r="BO71" s="494"/>
      <c r="BP71" s="494"/>
      <c r="BQ71" s="494"/>
      <c r="BR71" s="494"/>
      <c r="BS71" s="494"/>
      <c r="BT71" s="494"/>
      <c r="BU71" s="1141"/>
      <c r="BV71" s="543">
        <v>64</v>
      </c>
      <c r="BW71" s="544">
        <f t="shared" si="8"/>
        <v>0</v>
      </c>
      <c r="BX71" s="544">
        <f t="shared" si="9"/>
        <v>0</v>
      </c>
      <c r="BY71" s="669">
        <v>0.94</v>
      </c>
      <c r="BZ71" s="670">
        <v>1.88</v>
      </c>
      <c r="CA71" s="651"/>
      <c r="CB71" s="494"/>
      <c r="CC71" s="494"/>
      <c r="CD71" s="494"/>
      <c r="CE71" s="494"/>
      <c r="CF71" s="494"/>
      <c r="CG71" s="494"/>
      <c r="CH71" s="494"/>
      <c r="CI71" s="1141"/>
      <c r="CJ71" s="543">
        <v>64</v>
      </c>
      <c r="CK71" s="544">
        <f t="shared" si="10"/>
        <v>0</v>
      </c>
      <c r="CL71" s="544">
        <f t="shared" si="11"/>
        <v>0</v>
      </c>
      <c r="CM71" s="669">
        <v>0.94</v>
      </c>
      <c r="CN71" s="670">
        <v>1.88</v>
      </c>
      <c r="CO71" s="651"/>
      <c r="CP71" s="494"/>
      <c r="CQ71" s="494"/>
      <c r="CR71" s="494"/>
      <c r="CS71" s="494"/>
      <c r="CT71" s="494"/>
      <c r="CU71" s="494"/>
      <c r="CV71" s="494"/>
      <c r="CW71" s="1141"/>
      <c r="CX71" s="543">
        <v>64</v>
      </c>
      <c r="CY71" s="544">
        <f t="shared" si="12"/>
        <v>0</v>
      </c>
      <c r="CZ71" s="544">
        <f t="shared" si="13"/>
        <v>0</v>
      </c>
      <c r="DA71" s="669">
        <v>0.94</v>
      </c>
      <c r="DB71" s="670">
        <v>1.88</v>
      </c>
      <c r="DC71" s="651"/>
      <c r="DD71" s="494"/>
      <c r="DE71" s="494"/>
      <c r="DF71" s="494"/>
      <c r="DG71" s="494"/>
      <c r="DH71" s="494"/>
      <c r="DI71" s="494"/>
      <c r="DJ71" s="494"/>
      <c r="DK71" s="1141"/>
      <c r="DL71" s="543">
        <v>64</v>
      </c>
      <c r="DM71" s="544">
        <f t="shared" si="14"/>
        <v>0</v>
      </c>
      <c r="DN71" s="544">
        <f t="shared" si="15"/>
        <v>0</v>
      </c>
      <c r="DO71" s="669">
        <v>0.94</v>
      </c>
      <c r="DP71" s="670">
        <v>1.88</v>
      </c>
      <c r="DQ71" s="651"/>
      <c r="DR71" s="494"/>
      <c r="DS71" s="494"/>
      <c r="DT71" s="494"/>
      <c r="DU71" s="494"/>
      <c r="DV71" s="494"/>
      <c r="DW71" s="494"/>
      <c r="DX71" s="494"/>
      <c r="DY71" s="1141"/>
      <c r="DZ71" s="543">
        <v>64</v>
      </c>
      <c r="EA71" s="544">
        <f t="shared" si="16"/>
        <v>0</v>
      </c>
      <c r="EB71" s="544">
        <f t="shared" si="17"/>
        <v>0</v>
      </c>
      <c r="EC71" s="669">
        <v>0.94</v>
      </c>
      <c r="ED71" s="670">
        <v>1.88</v>
      </c>
      <c r="EE71" s="651"/>
      <c r="EF71" s="494"/>
      <c r="EG71" s="494"/>
      <c r="EH71" s="494"/>
      <c r="EI71" s="494"/>
      <c r="EJ71" s="494"/>
      <c r="EK71" s="494"/>
      <c r="EL71" s="494"/>
      <c r="EM71" s="1141"/>
      <c r="EN71" s="543">
        <v>64</v>
      </c>
      <c r="EO71" s="544">
        <f t="shared" si="18"/>
        <v>0</v>
      </c>
      <c r="EP71" s="544">
        <f t="shared" si="19"/>
        <v>0</v>
      </c>
      <c r="EQ71" s="669">
        <v>0.94</v>
      </c>
      <c r="ER71" s="670">
        <v>1.88</v>
      </c>
      <c r="ES71" s="651"/>
      <c r="ET71" s="494"/>
      <c r="EU71" s="494"/>
      <c r="EV71" s="494"/>
      <c r="EW71" s="494"/>
      <c r="EX71" s="494"/>
      <c r="EY71" s="494"/>
      <c r="EZ71" s="622"/>
      <c r="FA71" s="1141"/>
      <c r="FB71" s="543">
        <v>64</v>
      </c>
      <c r="FC71" s="544">
        <f t="shared" si="20"/>
        <v>0</v>
      </c>
      <c r="FD71" s="544">
        <f t="shared" si="21"/>
        <v>0</v>
      </c>
      <c r="FE71" s="669">
        <v>0.94</v>
      </c>
      <c r="FF71" s="670">
        <v>1.88</v>
      </c>
      <c r="FG71" s="651"/>
      <c r="FH71" s="494"/>
      <c r="FI71" s="494"/>
      <c r="FJ71" s="494"/>
      <c r="FK71" s="494"/>
      <c r="FL71" s="494"/>
      <c r="FM71" s="494"/>
      <c r="FO71" s="1141"/>
      <c r="FP71" s="543">
        <v>64</v>
      </c>
      <c r="FQ71" s="544">
        <f t="shared" si="22"/>
        <v>0</v>
      </c>
      <c r="FR71" s="544">
        <f t="shared" si="23"/>
        <v>0</v>
      </c>
      <c r="FS71" s="669">
        <v>0.94</v>
      </c>
      <c r="FT71" s="670">
        <v>1.88</v>
      </c>
      <c r="FU71" s="651"/>
      <c r="FV71" s="494"/>
      <c r="FW71" s="494"/>
      <c r="FX71" s="494"/>
      <c r="FY71" s="494"/>
      <c r="FZ71" s="494"/>
      <c r="GA71" s="494"/>
      <c r="GB71" s="622"/>
      <c r="GC71" s="1141"/>
      <c r="GD71" s="543">
        <v>64</v>
      </c>
      <c r="GE71" s="544">
        <f t="shared" si="24"/>
        <v>0</v>
      </c>
      <c r="GF71" s="544">
        <f t="shared" si="25"/>
        <v>0</v>
      </c>
      <c r="GG71" s="669">
        <v>0.94</v>
      </c>
      <c r="GH71" s="670">
        <v>1.88</v>
      </c>
      <c r="GI71" s="651"/>
      <c r="GJ71" s="494"/>
      <c r="GK71" s="494"/>
      <c r="GL71" s="494"/>
      <c r="GM71" s="494"/>
      <c r="GN71" s="494"/>
      <c r="GO71" s="494"/>
      <c r="GP71" s="551"/>
      <c r="GQ71" s="1141"/>
      <c r="GR71" s="543">
        <v>64</v>
      </c>
      <c r="GS71" s="544">
        <f t="shared" si="26"/>
        <v>0</v>
      </c>
      <c r="GT71" s="544">
        <f t="shared" si="27"/>
        <v>0</v>
      </c>
      <c r="GU71" s="669">
        <v>0.94</v>
      </c>
      <c r="GV71" s="670">
        <v>1.88</v>
      </c>
      <c r="GW71" s="651"/>
      <c r="GX71" s="494"/>
      <c r="GY71" s="494"/>
      <c r="GZ71" s="494"/>
      <c r="HA71" s="494"/>
      <c r="HB71" s="494"/>
      <c r="HC71" s="494"/>
      <c r="HD71" s="552"/>
      <c r="HE71" s="1141"/>
      <c r="HF71" s="543">
        <v>64</v>
      </c>
      <c r="HG71" s="544">
        <f t="shared" si="28"/>
        <v>0</v>
      </c>
      <c r="HH71" s="544">
        <f t="shared" si="29"/>
        <v>0</v>
      </c>
      <c r="HI71" s="669">
        <v>0.94</v>
      </c>
      <c r="HJ71" s="670">
        <v>1.88</v>
      </c>
      <c r="HK71" s="651"/>
      <c r="HL71" s="494"/>
      <c r="HM71" s="494"/>
      <c r="HN71" s="494"/>
      <c r="HO71" s="494"/>
      <c r="HP71" s="494"/>
      <c r="HQ71" s="494"/>
      <c r="HR71" s="552"/>
      <c r="HS71" s="1141"/>
      <c r="HT71" s="543">
        <v>64</v>
      </c>
      <c r="HU71" s="544">
        <f t="shared" si="30"/>
        <v>0</v>
      </c>
      <c r="HV71" s="544">
        <f t="shared" si="31"/>
        <v>0</v>
      </c>
      <c r="HW71" s="669">
        <v>0.94</v>
      </c>
      <c r="HX71" s="670">
        <v>1.88</v>
      </c>
      <c r="HY71" s="651"/>
      <c r="HZ71" s="494"/>
      <c r="IA71" s="494"/>
      <c r="IB71" s="494"/>
      <c r="IC71" s="494"/>
      <c r="ID71" s="494"/>
      <c r="IE71" s="494"/>
      <c r="IF71" s="662"/>
      <c r="IG71" s="1141"/>
      <c r="IH71" s="543">
        <v>64</v>
      </c>
      <c r="II71" s="544">
        <f t="shared" si="32"/>
        <v>0</v>
      </c>
      <c r="IJ71" s="544">
        <f t="shared" si="33"/>
        <v>0</v>
      </c>
      <c r="IK71" s="669">
        <v>0.94</v>
      </c>
      <c r="IL71" s="670">
        <v>1.88</v>
      </c>
      <c r="IM71" s="651"/>
      <c r="IN71" s="494"/>
      <c r="IO71" s="494"/>
      <c r="IP71" s="494"/>
      <c r="IQ71" s="494"/>
      <c r="IR71" s="494"/>
      <c r="IS71" s="494"/>
    </row>
    <row r="72" spans="1:253" s="497" customFormat="1">
      <c r="A72" s="494"/>
      <c r="B72" s="528"/>
      <c r="C72" s="1141"/>
      <c r="D72" s="543">
        <v>65</v>
      </c>
      <c r="E72" s="544">
        <f t="shared" ref="E72:E135" si="178">IF(AND(C72&lt;$J$17,C72&lt;&gt;""),1,0)</f>
        <v>0</v>
      </c>
      <c r="F72" s="544">
        <f t="shared" ref="F72:F135" si="179">IF(AND(C72&gt;$J$16,C72&lt;&gt;""),1,0)</f>
        <v>0</v>
      </c>
      <c r="G72" s="669">
        <v>0.95</v>
      </c>
      <c r="H72" s="670">
        <v>1.96</v>
      </c>
      <c r="I72" s="651"/>
      <c r="J72" s="494"/>
      <c r="K72" s="494"/>
      <c r="L72" s="494"/>
      <c r="M72" s="494"/>
      <c r="N72" s="494"/>
      <c r="O72" s="494"/>
      <c r="P72" s="494"/>
      <c r="Q72" s="1141"/>
      <c r="R72" s="543">
        <v>65</v>
      </c>
      <c r="S72" s="544">
        <f t="shared" ref="S72:S135" si="180">IF(AND(Q72&lt;$X$17,Q72&lt;&gt;""),1,0)</f>
        <v>0</v>
      </c>
      <c r="T72" s="544">
        <f t="shared" ref="T72:T135" si="181">IF(AND(Q72&gt;$X$16,Q72&lt;&gt;""),1,0)</f>
        <v>0</v>
      </c>
      <c r="U72" s="669">
        <v>0.95</v>
      </c>
      <c r="V72" s="670">
        <v>1.96</v>
      </c>
      <c r="W72" s="651"/>
      <c r="X72" s="494"/>
      <c r="Y72" s="494"/>
      <c r="Z72" s="494"/>
      <c r="AA72" s="494"/>
      <c r="AB72" s="494"/>
      <c r="AC72" s="494"/>
      <c r="AD72" s="494"/>
      <c r="AE72" s="1141"/>
      <c r="AF72" s="543">
        <v>65</v>
      </c>
      <c r="AG72" s="544">
        <f t="shared" ref="AG72:AG135" si="182">IF(AND(AE72&lt;$AL$17,AE72&lt;&gt;""),1,0)</f>
        <v>0</v>
      </c>
      <c r="AH72" s="544">
        <f t="shared" ref="AH72:AH135" si="183">IF(AND(AE72&gt;$AL$16,AE72&lt;&gt;""),1,0)</f>
        <v>0</v>
      </c>
      <c r="AI72" s="669">
        <v>0.95</v>
      </c>
      <c r="AJ72" s="670">
        <v>1.96</v>
      </c>
      <c r="AK72" s="651"/>
      <c r="AL72" s="494"/>
      <c r="AM72" s="494"/>
      <c r="AN72" s="494"/>
      <c r="AO72" s="494"/>
      <c r="AP72" s="494"/>
      <c r="AQ72" s="494"/>
      <c r="AR72" s="494"/>
      <c r="AS72" s="1141"/>
      <c r="AT72" s="543">
        <v>65</v>
      </c>
      <c r="AU72" s="544">
        <f t="shared" ref="AU72:AU135" si="184">IF(AND(AS72&lt;$AZ$17,AS72&lt;&gt;""),1,0)</f>
        <v>0</v>
      </c>
      <c r="AV72" s="544">
        <f t="shared" ref="AV72:AV135" si="185">IF(AND(AS72&gt;$AZ$16,AS72&lt;&gt;""),1,0)</f>
        <v>0</v>
      </c>
      <c r="AW72" s="669">
        <v>0.95</v>
      </c>
      <c r="AX72" s="670">
        <v>1.96</v>
      </c>
      <c r="AY72" s="651"/>
      <c r="AZ72" s="494"/>
      <c r="BA72" s="494"/>
      <c r="BB72" s="494"/>
      <c r="BC72" s="494"/>
      <c r="BD72" s="494"/>
      <c r="BE72" s="494"/>
      <c r="BF72" s="494"/>
      <c r="BG72" s="1141"/>
      <c r="BH72" s="543">
        <v>65</v>
      </c>
      <c r="BI72" s="544">
        <f t="shared" ref="BI72:BI135" si="186">IF(AND(BG72&lt;$BN$17,BG72&lt;&gt;""),1,0)</f>
        <v>0</v>
      </c>
      <c r="BJ72" s="544">
        <f t="shared" ref="BJ72:BJ135" si="187">IF(AND(BG72&gt;$BN$16,BG72&lt;&gt;""),1,0)</f>
        <v>0</v>
      </c>
      <c r="BK72" s="669">
        <v>0.95</v>
      </c>
      <c r="BL72" s="670">
        <v>1.96</v>
      </c>
      <c r="BM72" s="651"/>
      <c r="BN72" s="494"/>
      <c r="BO72" s="494"/>
      <c r="BP72" s="494"/>
      <c r="BQ72" s="494"/>
      <c r="BR72" s="494"/>
      <c r="BS72" s="494"/>
      <c r="BT72" s="494"/>
      <c r="BU72" s="1141"/>
      <c r="BV72" s="543">
        <v>65</v>
      </c>
      <c r="BW72" s="544">
        <f t="shared" ref="BW72:BW135" si="188">IF(AND(BU72&lt;$CB$17,BU72&lt;&gt;""),1,0)</f>
        <v>0</v>
      </c>
      <c r="BX72" s="544">
        <f t="shared" ref="BX72:BX135" si="189">IF(AND(BU72&gt;$CB$16,BU72&lt;&gt;""),1,0)</f>
        <v>0</v>
      </c>
      <c r="BY72" s="669">
        <v>0.95</v>
      </c>
      <c r="BZ72" s="670">
        <v>1.96</v>
      </c>
      <c r="CA72" s="651"/>
      <c r="CB72" s="494"/>
      <c r="CC72" s="494"/>
      <c r="CD72" s="494"/>
      <c r="CE72" s="494"/>
      <c r="CF72" s="494"/>
      <c r="CG72" s="494"/>
      <c r="CH72" s="494"/>
      <c r="CI72" s="1141"/>
      <c r="CJ72" s="543">
        <v>65</v>
      </c>
      <c r="CK72" s="544">
        <f t="shared" ref="CK72:CK135" si="190">IF(AND(CI72&lt;$CP$17,CI72&lt;&gt;""),1,0)</f>
        <v>0</v>
      </c>
      <c r="CL72" s="544">
        <f t="shared" ref="CL72:CL135" si="191">IF(AND(CI72&gt;$CP$16,CI72&lt;&gt;""),1,0)</f>
        <v>0</v>
      </c>
      <c r="CM72" s="669">
        <v>0.95</v>
      </c>
      <c r="CN72" s="670">
        <v>1.96</v>
      </c>
      <c r="CO72" s="651"/>
      <c r="CP72" s="494"/>
      <c r="CQ72" s="494"/>
      <c r="CR72" s="494"/>
      <c r="CS72" s="494"/>
      <c r="CT72" s="494"/>
      <c r="CU72" s="494"/>
      <c r="CV72" s="494"/>
      <c r="CW72" s="1141"/>
      <c r="CX72" s="543">
        <v>65</v>
      </c>
      <c r="CY72" s="544">
        <f t="shared" ref="CY72:CY135" si="192">IF(AND(CW72&lt;$DD$17,CW72&lt;&gt;""),1,0)</f>
        <v>0</v>
      </c>
      <c r="CZ72" s="544">
        <f t="shared" ref="CZ72:CZ135" si="193">IF(AND(CW72&gt;$DD$16,CW72&lt;&gt;""),1,0)</f>
        <v>0</v>
      </c>
      <c r="DA72" s="669">
        <v>0.95</v>
      </c>
      <c r="DB72" s="670">
        <v>1.96</v>
      </c>
      <c r="DC72" s="651"/>
      <c r="DD72" s="494"/>
      <c r="DE72" s="494"/>
      <c r="DF72" s="494"/>
      <c r="DG72" s="494"/>
      <c r="DH72" s="494"/>
      <c r="DI72" s="494"/>
      <c r="DJ72" s="494"/>
      <c r="DK72" s="1141"/>
      <c r="DL72" s="543">
        <v>65</v>
      </c>
      <c r="DM72" s="544">
        <f t="shared" ref="DM72:DM135" si="194">IF(AND(DK72&lt;$DR$17,DK72&lt;&gt;""),1,0)</f>
        <v>0</v>
      </c>
      <c r="DN72" s="544">
        <f t="shared" ref="DN72:DN135" si="195">IF(AND(DK72&gt;$DR$16,DK72&lt;&gt;""),1,0)</f>
        <v>0</v>
      </c>
      <c r="DO72" s="669">
        <v>0.95</v>
      </c>
      <c r="DP72" s="670">
        <v>1.96</v>
      </c>
      <c r="DQ72" s="651"/>
      <c r="DR72" s="494"/>
      <c r="DS72" s="494"/>
      <c r="DT72" s="494"/>
      <c r="DU72" s="494"/>
      <c r="DV72" s="494"/>
      <c r="DW72" s="494"/>
      <c r="DX72" s="494"/>
      <c r="DY72" s="1141"/>
      <c r="DZ72" s="543">
        <v>65</v>
      </c>
      <c r="EA72" s="544">
        <f t="shared" ref="EA72:EA135" si="196">IF(AND(DY72&lt;$EF$17,DY72&lt;&gt;""),1,0)</f>
        <v>0</v>
      </c>
      <c r="EB72" s="544">
        <f t="shared" ref="EB72:EB135" si="197">IF(AND(DY72&gt;$EF$16,DY72&lt;&gt;""),1,0)</f>
        <v>0</v>
      </c>
      <c r="EC72" s="669">
        <v>0.95</v>
      </c>
      <c r="ED72" s="670">
        <v>1.96</v>
      </c>
      <c r="EE72" s="651"/>
      <c r="EF72" s="494"/>
      <c r="EG72" s="494"/>
      <c r="EH72" s="494"/>
      <c r="EI72" s="494"/>
      <c r="EJ72" s="494"/>
      <c r="EK72" s="494"/>
      <c r="EL72" s="494"/>
      <c r="EM72" s="1141"/>
      <c r="EN72" s="543">
        <v>65</v>
      </c>
      <c r="EO72" s="544">
        <f t="shared" ref="EO72:EO135" si="198">IF(AND(EM72&lt;ET$17,EM72&lt;&gt;""),1,0)</f>
        <v>0</v>
      </c>
      <c r="EP72" s="544">
        <f t="shared" ref="EP72:EP135" si="199">IF(AND(EM72&gt;ET$16,EM72&lt;&gt;""),1,0)</f>
        <v>0</v>
      </c>
      <c r="EQ72" s="669">
        <v>0.95</v>
      </c>
      <c r="ER72" s="670">
        <v>1.96</v>
      </c>
      <c r="ES72" s="651"/>
      <c r="ET72" s="494"/>
      <c r="EU72" s="494"/>
      <c r="EV72" s="494"/>
      <c r="EW72" s="494"/>
      <c r="EX72" s="494"/>
      <c r="EY72" s="494"/>
      <c r="EZ72" s="622"/>
      <c r="FA72" s="1141"/>
      <c r="FB72" s="543">
        <v>65</v>
      </c>
      <c r="FC72" s="544">
        <f t="shared" ref="FC72:FC135" si="200">IF(AND(FA72&lt;FH$17,FA72&lt;&gt;""),1,0)</f>
        <v>0</v>
      </c>
      <c r="FD72" s="544">
        <f t="shared" ref="FD72:FD135" si="201">IF(AND(FA72&gt;FH$16,FA72&lt;&gt;""),1,0)</f>
        <v>0</v>
      </c>
      <c r="FE72" s="669">
        <v>0.95</v>
      </c>
      <c r="FF72" s="670">
        <v>1.96</v>
      </c>
      <c r="FG72" s="651"/>
      <c r="FH72" s="494"/>
      <c r="FI72" s="494"/>
      <c r="FJ72" s="494"/>
      <c r="FK72" s="494"/>
      <c r="FL72" s="494"/>
      <c r="FM72" s="494"/>
      <c r="FO72" s="1141"/>
      <c r="FP72" s="543">
        <v>65</v>
      </c>
      <c r="FQ72" s="544">
        <f t="shared" ref="FQ72:FQ135" si="202">IF(AND(FO72&lt;FV$17,FO72&lt;&gt;""),1,0)</f>
        <v>0</v>
      </c>
      <c r="FR72" s="544">
        <f t="shared" ref="FR72:FR135" si="203">IF(AND(FO72&gt;FV$16,FO72&lt;&gt;""),1,0)</f>
        <v>0</v>
      </c>
      <c r="FS72" s="669">
        <v>0.95</v>
      </c>
      <c r="FT72" s="670">
        <v>1.96</v>
      </c>
      <c r="FU72" s="651"/>
      <c r="FV72" s="494"/>
      <c r="FW72" s="494"/>
      <c r="FX72" s="494"/>
      <c r="FY72" s="494"/>
      <c r="FZ72" s="494"/>
      <c r="GA72" s="494"/>
      <c r="GB72" s="622"/>
      <c r="GC72" s="1141"/>
      <c r="GD72" s="543">
        <v>65</v>
      </c>
      <c r="GE72" s="544">
        <f t="shared" ref="GE72:GE135" si="204">IF(AND(GC72&lt;GJ$17,GC72&lt;&gt;""),1,0)</f>
        <v>0</v>
      </c>
      <c r="GF72" s="544">
        <f t="shared" ref="GF72:GF135" si="205">IF(AND(GC72&gt;GJ$16,GC72&lt;&gt;""),1,0)</f>
        <v>0</v>
      </c>
      <c r="GG72" s="669">
        <v>0.95</v>
      </c>
      <c r="GH72" s="670">
        <v>1.96</v>
      </c>
      <c r="GI72" s="651"/>
      <c r="GJ72" s="494"/>
      <c r="GK72" s="494"/>
      <c r="GL72" s="494"/>
      <c r="GM72" s="494"/>
      <c r="GN72" s="494"/>
      <c r="GO72" s="494"/>
      <c r="GP72" s="551"/>
      <c r="GQ72" s="1141"/>
      <c r="GR72" s="543">
        <v>65</v>
      </c>
      <c r="GS72" s="544">
        <f t="shared" ref="GS72:GS135" si="206">IF(AND(GQ72&lt;GX$17,GQ72&lt;&gt;""),1,0)</f>
        <v>0</v>
      </c>
      <c r="GT72" s="544">
        <f t="shared" ref="GT72:GT135" si="207">IF(AND(GQ72&gt;GX$16,GQ72&lt;&gt;""),1,0)</f>
        <v>0</v>
      </c>
      <c r="GU72" s="669">
        <v>0.95</v>
      </c>
      <c r="GV72" s="670">
        <v>1.96</v>
      </c>
      <c r="GW72" s="651"/>
      <c r="GX72" s="494"/>
      <c r="GY72" s="494"/>
      <c r="GZ72" s="494"/>
      <c r="HA72" s="494"/>
      <c r="HB72" s="494"/>
      <c r="HC72" s="494"/>
      <c r="HD72" s="552"/>
      <c r="HE72" s="1141"/>
      <c r="HF72" s="543">
        <v>65</v>
      </c>
      <c r="HG72" s="544">
        <f t="shared" ref="HG72:HG135" si="208">IF(AND(HE72&lt;HL$17,HE72&lt;&gt;""),1,0)</f>
        <v>0</v>
      </c>
      <c r="HH72" s="544">
        <f t="shared" ref="HH72:HH135" si="209">IF(AND(HE72&gt;HL$16,HE72&lt;&gt;""),1,0)</f>
        <v>0</v>
      </c>
      <c r="HI72" s="669">
        <v>0.95</v>
      </c>
      <c r="HJ72" s="670">
        <v>1.96</v>
      </c>
      <c r="HK72" s="651"/>
      <c r="HL72" s="494"/>
      <c r="HM72" s="494"/>
      <c r="HN72" s="494"/>
      <c r="HO72" s="494"/>
      <c r="HP72" s="494"/>
      <c r="HQ72" s="494"/>
      <c r="HR72" s="552"/>
      <c r="HS72" s="1141"/>
      <c r="HT72" s="543">
        <v>65</v>
      </c>
      <c r="HU72" s="544">
        <f t="shared" ref="HU72:HU135" si="210">IF(AND(HS72&lt;HZ$17,HS72&lt;&gt;""),1,0)</f>
        <v>0</v>
      </c>
      <c r="HV72" s="544">
        <f t="shared" ref="HV72:HV135" si="211">IF(AND(HS72&gt;HZ$16,HS72&lt;&gt;""),1,0)</f>
        <v>0</v>
      </c>
      <c r="HW72" s="669">
        <v>0.95</v>
      </c>
      <c r="HX72" s="670">
        <v>1.96</v>
      </c>
      <c r="HY72" s="651"/>
      <c r="HZ72" s="494"/>
      <c r="IA72" s="494"/>
      <c r="IB72" s="494"/>
      <c r="IC72" s="494"/>
      <c r="ID72" s="494"/>
      <c r="IE72" s="494"/>
      <c r="IF72" s="662"/>
      <c r="IG72" s="1141"/>
      <c r="IH72" s="543">
        <v>65</v>
      </c>
      <c r="II72" s="544">
        <f t="shared" ref="II72:II135" si="212">IF(AND(IG72&lt;IN$17,IG72&lt;&gt;""),1,0)</f>
        <v>0</v>
      </c>
      <c r="IJ72" s="544">
        <f t="shared" ref="IJ72:IJ135" si="213">IF(AND(IG72&gt;IN$16,IG72&lt;&gt;""),1,0)</f>
        <v>0</v>
      </c>
      <c r="IK72" s="669">
        <v>0.95</v>
      </c>
      <c r="IL72" s="670">
        <v>1.96</v>
      </c>
      <c r="IM72" s="651"/>
      <c r="IN72" s="494"/>
      <c r="IO72" s="494"/>
      <c r="IP72" s="494"/>
      <c r="IQ72" s="494"/>
      <c r="IR72" s="494"/>
      <c r="IS72" s="494"/>
    </row>
    <row r="73" spans="1:253" s="497" customFormat="1">
      <c r="A73" s="494"/>
      <c r="B73" s="528"/>
      <c r="C73" s="1141"/>
      <c r="D73" s="543">
        <v>66</v>
      </c>
      <c r="E73" s="544">
        <f t="shared" si="178"/>
        <v>0</v>
      </c>
      <c r="F73" s="544">
        <f t="shared" si="179"/>
        <v>0</v>
      </c>
      <c r="G73" s="669">
        <v>0.96</v>
      </c>
      <c r="H73" s="670">
        <v>2.0539999999999998</v>
      </c>
      <c r="I73" s="651"/>
      <c r="J73" s="494"/>
      <c r="K73" s="494"/>
      <c r="L73" s="494"/>
      <c r="M73" s="494"/>
      <c r="N73" s="494"/>
      <c r="O73" s="494"/>
      <c r="P73" s="494"/>
      <c r="Q73" s="1141"/>
      <c r="R73" s="543">
        <v>66</v>
      </c>
      <c r="S73" s="544">
        <f t="shared" si="180"/>
        <v>0</v>
      </c>
      <c r="T73" s="544">
        <f t="shared" si="181"/>
        <v>0</v>
      </c>
      <c r="U73" s="669">
        <v>0.96</v>
      </c>
      <c r="V73" s="670">
        <v>2.0539999999999998</v>
      </c>
      <c r="W73" s="651"/>
      <c r="X73" s="494"/>
      <c r="Y73" s="494"/>
      <c r="Z73" s="494"/>
      <c r="AA73" s="494"/>
      <c r="AB73" s="494"/>
      <c r="AC73" s="494"/>
      <c r="AD73" s="494"/>
      <c r="AE73" s="1141"/>
      <c r="AF73" s="543">
        <v>66</v>
      </c>
      <c r="AG73" s="544">
        <f t="shared" si="182"/>
        <v>0</v>
      </c>
      <c r="AH73" s="544">
        <f t="shared" si="183"/>
        <v>0</v>
      </c>
      <c r="AI73" s="669">
        <v>0.96</v>
      </c>
      <c r="AJ73" s="670">
        <v>2.0539999999999998</v>
      </c>
      <c r="AK73" s="651"/>
      <c r="AL73" s="494"/>
      <c r="AM73" s="494"/>
      <c r="AN73" s="494"/>
      <c r="AO73" s="494"/>
      <c r="AP73" s="494"/>
      <c r="AQ73" s="494"/>
      <c r="AR73" s="494"/>
      <c r="AS73" s="1141"/>
      <c r="AT73" s="543">
        <v>66</v>
      </c>
      <c r="AU73" s="544">
        <f t="shared" si="184"/>
        <v>0</v>
      </c>
      <c r="AV73" s="544">
        <f t="shared" si="185"/>
        <v>0</v>
      </c>
      <c r="AW73" s="669">
        <v>0.96</v>
      </c>
      <c r="AX73" s="670">
        <v>2.0539999999999998</v>
      </c>
      <c r="AY73" s="651"/>
      <c r="AZ73" s="494"/>
      <c r="BA73" s="494"/>
      <c r="BB73" s="494"/>
      <c r="BC73" s="494"/>
      <c r="BD73" s="494"/>
      <c r="BE73" s="494"/>
      <c r="BF73" s="494"/>
      <c r="BG73" s="1141"/>
      <c r="BH73" s="543">
        <v>66</v>
      </c>
      <c r="BI73" s="544">
        <f t="shared" si="186"/>
        <v>0</v>
      </c>
      <c r="BJ73" s="544">
        <f t="shared" si="187"/>
        <v>0</v>
      </c>
      <c r="BK73" s="669">
        <v>0.96</v>
      </c>
      <c r="BL73" s="670">
        <v>2.0539999999999998</v>
      </c>
      <c r="BM73" s="651"/>
      <c r="BN73" s="494"/>
      <c r="BO73" s="494"/>
      <c r="BP73" s="494"/>
      <c r="BQ73" s="494"/>
      <c r="BR73" s="494"/>
      <c r="BS73" s="494"/>
      <c r="BT73" s="494"/>
      <c r="BU73" s="1141"/>
      <c r="BV73" s="543">
        <v>66</v>
      </c>
      <c r="BW73" s="544">
        <f t="shared" si="188"/>
        <v>0</v>
      </c>
      <c r="BX73" s="544">
        <f t="shared" si="189"/>
        <v>0</v>
      </c>
      <c r="BY73" s="669">
        <v>0.96</v>
      </c>
      <c r="BZ73" s="670">
        <v>2.0539999999999998</v>
      </c>
      <c r="CA73" s="651"/>
      <c r="CB73" s="494"/>
      <c r="CC73" s="494"/>
      <c r="CD73" s="494"/>
      <c r="CE73" s="494"/>
      <c r="CF73" s="494"/>
      <c r="CG73" s="494"/>
      <c r="CH73" s="494"/>
      <c r="CI73" s="1141"/>
      <c r="CJ73" s="543">
        <v>66</v>
      </c>
      <c r="CK73" s="544">
        <f t="shared" si="190"/>
        <v>0</v>
      </c>
      <c r="CL73" s="544">
        <f t="shared" si="191"/>
        <v>0</v>
      </c>
      <c r="CM73" s="669">
        <v>0.96</v>
      </c>
      <c r="CN73" s="670">
        <v>2.0539999999999998</v>
      </c>
      <c r="CO73" s="651"/>
      <c r="CP73" s="494"/>
      <c r="CQ73" s="494"/>
      <c r="CR73" s="494"/>
      <c r="CS73" s="494"/>
      <c r="CT73" s="494"/>
      <c r="CU73" s="494"/>
      <c r="CV73" s="494"/>
      <c r="CW73" s="1141"/>
      <c r="CX73" s="543">
        <v>66</v>
      </c>
      <c r="CY73" s="544">
        <f t="shared" si="192"/>
        <v>0</v>
      </c>
      <c r="CZ73" s="544">
        <f t="shared" si="193"/>
        <v>0</v>
      </c>
      <c r="DA73" s="669">
        <v>0.96</v>
      </c>
      <c r="DB73" s="670">
        <v>2.0539999999999998</v>
      </c>
      <c r="DC73" s="651"/>
      <c r="DD73" s="494"/>
      <c r="DE73" s="494"/>
      <c r="DF73" s="494"/>
      <c r="DG73" s="494"/>
      <c r="DH73" s="494"/>
      <c r="DI73" s="494"/>
      <c r="DJ73" s="494"/>
      <c r="DK73" s="1141"/>
      <c r="DL73" s="543">
        <v>66</v>
      </c>
      <c r="DM73" s="544">
        <f t="shared" si="194"/>
        <v>0</v>
      </c>
      <c r="DN73" s="544">
        <f t="shared" si="195"/>
        <v>0</v>
      </c>
      <c r="DO73" s="669">
        <v>0.96</v>
      </c>
      <c r="DP73" s="670">
        <v>2.0539999999999998</v>
      </c>
      <c r="DQ73" s="651"/>
      <c r="DR73" s="494"/>
      <c r="DS73" s="494"/>
      <c r="DT73" s="494"/>
      <c r="DU73" s="494"/>
      <c r="DV73" s="494"/>
      <c r="DW73" s="494"/>
      <c r="DX73" s="494"/>
      <c r="DY73" s="1141"/>
      <c r="DZ73" s="543">
        <v>66</v>
      </c>
      <c r="EA73" s="544">
        <f t="shared" si="196"/>
        <v>0</v>
      </c>
      <c r="EB73" s="544">
        <f t="shared" si="197"/>
        <v>0</v>
      </c>
      <c r="EC73" s="669">
        <v>0.96</v>
      </c>
      <c r="ED73" s="670">
        <v>2.0539999999999998</v>
      </c>
      <c r="EE73" s="651"/>
      <c r="EF73" s="494"/>
      <c r="EG73" s="494"/>
      <c r="EH73" s="494"/>
      <c r="EI73" s="494"/>
      <c r="EJ73" s="494"/>
      <c r="EK73" s="494"/>
      <c r="EL73" s="494"/>
      <c r="EM73" s="1141"/>
      <c r="EN73" s="543">
        <v>66</v>
      </c>
      <c r="EO73" s="544">
        <f t="shared" si="198"/>
        <v>0</v>
      </c>
      <c r="EP73" s="544">
        <f t="shared" si="199"/>
        <v>0</v>
      </c>
      <c r="EQ73" s="669">
        <v>0.96</v>
      </c>
      <c r="ER73" s="670">
        <v>2.0539999999999998</v>
      </c>
      <c r="ES73" s="651"/>
      <c r="ET73" s="494"/>
      <c r="EU73" s="494"/>
      <c r="EV73" s="494"/>
      <c r="EW73" s="494"/>
      <c r="EX73" s="494"/>
      <c r="EY73" s="494"/>
      <c r="EZ73" s="622"/>
      <c r="FA73" s="1141"/>
      <c r="FB73" s="543">
        <v>66</v>
      </c>
      <c r="FC73" s="544">
        <f t="shared" si="200"/>
        <v>0</v>
      </c>
      <c r="FD73" s="544">
        <f t="shared" si="201"/>
        <v>0</v>
      </c>
      <c r="FE73" s="669">
        <v>0.96</v>
      </c>
      <c r="FF73" s="670">
        <v>2.0539999999999998</v>
      </c>
      <c r="FG73" s="651"/>
      <c r="FH73" s="494"/>
      <c r="FI73" s="494"/>
      <c r="FJ73" s="494"/>
      <c r="FK73" s="494"/>
      <c r="FL73" s="494"/>
      <c r="FM73" s="494"/>
      <c r="FO73" s="1141"/>
      <c r="FP73" s="543">
        <v>66</v>
      </c>
      <c r="FQ73" s="544">
        <f t="shared" si="202"/>
        <v>0</v>
      </c>
      <c r="FR73" s="544">
        <f t="shared" si="203"/>
        <v>0</v>
      </c>
      <c r="FS73" s="669">
        <v>0.96</v>
      </c>
      <c r="FT73" s="670">
        <v>2.0539999999999998</v>
      </c>
      <c r="FU73" s="651"/>
      <c r="FV73" s="494"/>
      <c r="FW73" s="494"/>
      <c r="FX73" s="494"/>
      <c r="FY73" s="494"/>
      <c r="FZ73" s="494"/>
      <c r="GA73" s="494"/>
      <c r="GB73" s="622"/>
      <c r="GC73" s="1141"/>
      <c r="GD73" s="543">
        <v>66</v>
      </c>
      <c r="GE73" s="544">
        <f t="shared" si="204"/>
        <v>0</v>
      </c>
      <c r="GF73" s="544">
        <f t="shared" si="205"/>
        <v>0</v>
      </c>
      <c r="GG73" s="669">
        <v>0.96</v>
      </c>
      <c r="GH73" s="670">
        <v>2.0539999999999998</v>
      </c>
      <c r="GI73" s="651"/>
      <c r="GJ73" s="494"/>
      <c r="GK73" s="494"/>
      <c r="GL73" s="494"/>
      <c r="GM73" s="494"/>
      <c r="GN73" s="494"/>
      <c r="GO73" s="494"/>
      <c r="GP73" s="551"/>
      <c r="GQ73" s="1141"/>
      <c r="GR73" s="543">
        <v>66</v>
      </c>
      <c r="GS73" s="544">
        <f t="shared" si="206"/>
        <v>0</v>
      </c>
      <c r="GT73" s="544">
        <f t="shared" si="207"/>
        <v>0</v>
      </c>
      <c r="GU73" s="669">
        <v>0.96</v>
      </c>
      <c r="GV73" s="670">
        <v>2.0539999999999998</v>
      </c>
      <c r="GW73" s="651"/>
      <c r="GX73" s="494"/>
      <c r="GY73" s="494"/>
      <c r="GZ73" s="494"/>
      <c r="HA73" s="494"/>
      <c r="HB73" s="494"/>
      <c r="HC73" s="494"/>
      <c r="HD73" s="552"/>
      <c r="HE73" s="1141"/>
      <c r="HF73" s="543">
        <v>66</v>
      </c>
      <c r="HG73" s="544">
        <f t="shared" si="208"/>
        <v>0</v>
      </c>
      <c r="HH73" s="544">
        <f t="shared" si="209"/>
        <v>0</v>
      </c>
      <c r="HI73" s="669">
        <v>0.96</v>
      </c>
      <c r="HJ73" s="670">
        <v>2.0539999999999998</v>
      </c>
      <c r="HK73" s="651"/>
      <c r="HL73" s="494"/>
      <c r="HM73" s="494"/>
      <c r="HN73" s="494"/>
      <c r="HO73" s="494"/>
      <c r="HP73" s="494"/>
      <c r="HQ73" s="494"/>
      <c r="HR73" s="552"/>
      <c r="HS73" s="1141"/>
      <c r="HT73" s="543">
        <v>66</v>
      </c>
      <c r="HU73" s="544">
        <f t="shared" si="210"/>
        <v>0</v>
      </c>
      <c r="HV73" s="544">
        <f t="shared" si="211"/>
        <v>0</v>
      </c>
      <c r="HW73" s="669">
        <v>0.96</v>
      </c>
      <c r="HX73" s="670">
        <v>2.0539999999999998</v>
      </c>
      <c r="HY73" s="651"/>
      <c r="HZ73" s="494"/>
      <c r="IA73" s="494"/>
      <c r="IB73" s="494"/>
      <c r="IC73" s="494"/>
      <c r="ID73" s="494"/>
      <c r="IE73" s="494"/>
      <c r="IF73" s="662"/>
      <c r="IG73" s="1141"/>
      <c r="IH73" s="543">
        <v>66</v>
      </c>
      <c r="II73" s="544">
        <f t="shared" si="212"/>
        <v>0</v>
      </c>
      <c r="IJ73" s="544">
        <f t="shared" si="213"/>
        <v>0</v>
      </c>
      <c r="IK73" s="669">
        <v>0.96</v>
      </c>
      <c r="IL73" s="670">
        <v>2.0539999999999998</v>
      </c>
      <c r="IM73" s="651"/>
      <c r="IN73" s="494"/>
      <c r="IO73" s="494"/>
      <c r="IP73" s="494"/>
      <c r="IQ73" s="494"/>
      <c r="IR73" s="494"/>
      <c r="IS73" s="494"/>
    </row>
    <row r="74" spans="1:253" s="497" customFormat="1">
      <c r="A74" s="494"/>
      <c r="B74" s="528"/>
      <c r="C74" s="1141"/>
      <c r="D74" s="543">
        <v>67</v>
      </c>
      <c r="E74" s="544">
        <f t="shared" si="178"/>
        <v>0</v>
      </c>
      <c r="F74" s="544">
        <f t="shared" si="179"/>
        <v>0</v>
      </c>
      <c r="G74" s="669">
        <v>0.97</v>
      </c>
      <c r="H74" s="670">
        <v>2.17</v>
      </c>
      <c r="I74" s="651"/>
      <c r="J74" s="494"/>
      <c r="K74" s="494"/>
      <c r="L74" s="494"/>
      <c r="M74" s="494"/>
      <c r="N74" s="494"/>
      <c r="O74" s="494"/>
      <c r="P74" s="494"/>
      <c r="Q74" s="1141"/>
      <c r="R74" s="543">
        <v>67</v>
      </c>
      <c r="S74" s="544">
        <f t="shared" si="180"/>
        <v>0</v>
      </c>
      <c r="T74" s="544">
        <f t="shared" si="181"/>
        <v>0</v>
      </c>
      <c r="U74" s="669">
        <v>0.97</v>
      </c>
      <c r="V74" s="670">
        <v>2.17</v>
      </c>
      <c r="W74" s="651"/>
      <c r="X74" s="494"/>
      <c r="Y74" s="494"/>
      <c r="Z74" s="494"/>
      <c r="AA74" s="494"/>
      <c r="AB74" s="494"/>
      <c r="AC74" s="494"/>
      <c r="AD74" s="494"/>
      <c r="AE74" s="1141"/>
      <c r="AF74" s="543">
        <v>67</v>
      </c>
      <c r="AG74" s="544">
        <f t="shared" si="182"/>
        <v>0</v>
      </c>
      <c r="AH74" s="544">
        <f t="shared" si="183"/>
        <v>0</v>
      </c>
      <c r="AI74" s="669">
        <v>0.97</v>
      </c>
      <c r="AJ74" s="670">
        <v>2.17</v>
      </c>
      <c r="AK74" s="651"/>
      <c r="AL74" s="494"/>
      <c r="AM74" s="494"/>
      <c r="AN74" s="494"/>
      <c r="AO74" s="494"/>
      <c r="AP74" s="494"/>
      <c r="AQ74" s="494"/>
      <c r="AR74" s="494"/>
      <c r="AS74" s="1141"/>
      <c r="AT74" s="543">
        <v>67</v>
      </c>
      <c r="AU74" s="544">
        <f t="shared" si="184"/>
        <v>0</v>
      </c>
      <c r="AV74" s="544">
        <f t="shared" si="185"/>
        <v>0</v>
      </c>
      <c r="AW74" s="669">
        <v>0.97</v>
      </c>
      <c r="AX74" s="670">
        <v>2.17</v>
      </c>
      <c r="AY74" s="651"/>
      <c r="AZ74" s="494"/>
      <c r="BA74" s="494"/>
      <c r="BB74" s="494"/>
      <c r="BC74" s="494"/>
      <c r="BD74" s="494"/>
      <c r="BE74" s="494"/>
      <c r="BF74" s="494"/>
      <c r="BG74" s="1141"/>
      <c r="BH74" s="543">
        <v>67</v>
      </c>
      <c r="BI74" s="544">
        <f t="shared" si="186"/>
        <v>0</v>
      </c>
      <c r="BJ74" s="544">
        <f t="shared" si="187"/>
        <v>0</v>
      </c>
      <c r="BK74" s="669">
        <v>0.97</v>
      </c>
      <c r="BL74" s="670">
        <v>2.17</v>
      </c>
      <c r="BM74" s="651"/>
      <c r="BN74" s="494"/>
      <c r="BO74" s="494"/>
      <c r="BP74" s="494"/>
      <c r="BQ74" s="494"/>
      <c r="BR74" s="494"/>
      <c r="BS74" s="494"/>
      <c r="BT74" s="494"/>
      <c r="BU74" s="1141"/>
      <c r="BV74" s="543">
        <v>67</v>
      </c>
      <c r="BW74" s="544">
        <f t="shared" si="188"/>
        <v>0</v>
      </c>
      <c r="BX74" s="544">
        <f t="shared" si="189"/>
        <v>0</v>
      </c>
      <c r="BY74" s="669">
        <v>0.97</v>
      </c>
      <c r="BZ74" s="670">
        <v>2.17</v>
      </c>
      <c r="CA74" s="651"/>
      <c r="CB74" s="494"/>
      <c r="CC74" s="494"/>
      <c r="CD74" s="494"/>
      <c r="CE74" s="494"/>
      <c r="CF74" s="494"/>
      <c r="CG74" s="494"/>
      <c r="CH74" s="494"/>
      <c r="CI74" s="1141"/>
      <c r="CJ74" s="543">
        <v>67</v>
      </c>
      <c r="CK74" s="544">
        <f t="shared" si="190"/>
        <v>0</v>
      </c>
      <c r="CL74" s="544">
        <f t="shared" si="191"/>
        <v>0</v>
      </c>
      <c r="CM74" s="669">
        <v>0.97</v>
      </c>
      <c r="CN74" s="670">
        <v>2.17</v>
      </c>
      <c r="CO74" s="651"/>
      <c r="CP74" s="494"/>
      <c r="CQ74" s="494"/>
      <c r="CR74" s="494"/>
      <c r="CS74" s="494"/>
      <c r="CT74" s="494"/>
      <c r="CU74" s="494"/>
      <c r="CV74" s="494"/>
      <c r="CW74" s="1141"/>
      <c r="CX74" s="543">
        <v>67</v>
      </c>
      <c r="CY74" s="544">
        <f t="shared" si="192"/>
        <v>0</v>
      </c>
      <c r="CZ74" s="544">
        <f t="shared" si="193"/>
        <v>0</v>
      </c>
      <c r="DA74" s="669">
        <v>0.97</v>
      </c>
      <c r="DB74" s="670">
        <v>2.17</v>
      </c>
      <c r="DC74" s="651"/>
      <c r="DD74" s="494"/>
      <c r="DE74" s="494"/>
      <c r="DF74" s="494"/>
      <c r="DG74" s="494"/>
      <c r="DH74" s="494"/>
      <c r="DI74" s="494"/>
      <c r="DJ74" s="494"/>
      <c r="DK74" s="1141"/>
      <c r="DL74" s="543">
        <v>67</v>
      </c>
      <c r="DM74" s="544">
        <f t="shared" si="194"/>
        <v>0</v>
      </c>
      <c r="DN74" s="544">
        <f t="shared" si="195"/>
        <v>0</v>
      </c>
      <c r="DO74" s="669">
        <v>0.97</v>
      </c>
      <c r="DP74" s="670">
        <v>2.17</v>
      </c>
      <c r="DQ74" s="651"/>
      <c r="DR74" s="494"/>
      <c r="DS74" s="494"/>
      <c r="DT74" s="494"/>
      <c r="DU74" s="494"/>
      <c r="DV74" s="494"/>
      <c r="DW74" s="494"/>
      <c r="DX74" s="494"/>
      <c r="DY74" s="1141"/>
      <c r="DZ74" s="543">
        <v>67</v>
      </c>
      <c r="EA74" s="544">
        <f t="shared" si="196"/>
        <v>0</v>
      </c>
      <c r="EB74" s="544">
        <f t="shared" si="197"/>
        <v>0</v>
      </c>
      <c r="EC74" s="669">
        <v>0.97</v>
      </c>
      <c r="ED74" s="670">
        <v>2.17</v>
      </c>
      <c r="EE74" s="651"/>
      <c r="EF74" s="494"/>
      <c r="EG74" s="494"/>
      <c r="EH74" s="494"/>
      <c r="EI74" s="494"/>
      <c r="EJ74" s="494"/>
      <c r="EK74" s="494"/>
      <c r="EL74" s="494"/>
      <c r="EM74" s="1141"/>
      <c r="EN74" s="543">
        <v>67</v>
      </c>
      <c r="EO74" s="544">
        <f t="shared" si="198"/>
        <v>0</v>
      </c>
      <c r="EP74" s="544">
        <f t="shared" si="199"/>
        <v>0</v>
      </c>
      <c r="EQ74" s="669">
        <v>0.97</v>
      </c>
      <c r="ER74" s="670">
        <v>2.17</v>
      </c>
      <c r="ES74" s="651"/>
      <c r="ET74" s="494"/>
      <c r="EU74" s="494"/>
      <c r="EV74" s="494"/>
      <c r="EW74" s="494"/>
      <c r="EX74" s="494"/>
      <c r="EY74" s="494"/>
      <c r="EZ74" s="622"/>
      <c r="FA74" s="1141"/>
      <c r="FB74" s="543">
        <v>67</v>
      </c>
      <c r="FC74" s="544">
        <f t="shared" si="200"/>
        <v>0</v>
      </c>
      <c r="FD74" s="544">
        <f t="shared" si="201"/>
        <v>0</v>
      </c>
      <c r="FE74" s="669">
        <v>0.97</v>
      </c>
      <c r="FF74" s="670">
        <v>2.17</v>
      </c>
      <c r="FG74" s="651"/>
      <c r="FH74" s="494"/>
      <c r="FI74" s="494"/>
      <c r="FJ74" s="494"/>
      <c r="FK74" s="494"/>
      <c r="FL74" s="494"/>
      <c r="FM74" s="494"/>
      <c r="FO74" s="1141"/>
      <c r="FP74" s="543">
        <v>67</v>
      </c>
      <c r="FQ74" s="544">
        <f t="shared" si="202"/>
        <v>0</v>
      </c>
      <c r="FR74" s="544">
        <f t="shared" si="203"/>
        <v>0</v>
      </c>
      <c r="FS74" s="669">
        <v>0.97</v>
      </c>
      <c r="FT74" s="670">
        <v>2.17</v>
      </c>
      <c r="FU74" s="651"/>
      <c r="FV74" s="494"/>
      <c r="FW74" s="494"/>
      <c r="FX74" s="494"/>
      <c r="FY74" s="494"/>
      <c r="FZ74" s="494"/>
      <c r="GA74" s="494"/>
      <c r="GB74" s="622"/>
      <c r="GC74" s="1141"/>
      <c r="GD74" s="543">
        <v>67</v>
      </c>
      <c r="GE74" s="544">
        <f t="shared" si="204"/>
        <v>0</v>
      </c>
      <c r="GF74" s="544">
        <f t="shared" si="205"/>
        <v>0</v>
      </c>
      <c r="GG74" s="669">
        <v>0.97</v>
      </c>
      <c r="GH74" s="670">
        <v>2.17</v>
      </c>
      <c r="GI74" s="651"/>
      <c r="GJ74" s="494"/>
      <c r="GK74" s="494"/>
      <c r="GL74" s="494"/>
      <c r="GM74" s="494"/>
      <c r="GN74" s="494"/>
      <c r="GO74" s="494"/>
      <c r="GP74" s="551"/>
      <c r="GQ74" s="1141"/>
      <c r="GR74" s="543">
        <v>67</v>
      </c>
      <c r="GS74" s="544">
        <f t="shared" si="206"/>
        <v>0</v>
      </c>
      <c r="GT74" s="544">
        <f t="shared" si="207"/>
        <v>0</v>
      </c>
      <c r="GU74" s="669">
        <v>0.97</v>
      </c>
      <c r="GV74" s="670">
        <v>2.17</v>
      </c>
      <c r="GW74" s="651"/>
      <c r="GX74" s="494"/>
      <c r="GY74" s="494"/>
      <c r="GZ74" s="494"/>
      <c r="HA74" s="494"/>
      <c r="HB74" s="494"/>
      <c r="HC74" s="494"/>
      <c r="HD74" s="552"/>
      <c r="HE74" s="1141"/>
      <c r="HF74" s="543">
        <v>67</v>
      </c>
      <c r="HG74" s="544">
        <f t="shared" si="208"/>
        <v>0</v>
      </c>
      <c r="HH74" s="544">
        <f t="shared" si="209"/>
        <v>0</v>
      </c>
      <c r="HI74" s="669">
        <v>0.97</v>
      </c>
      <c r="HJ74" s="670">
        <v>2.17</v>
      </c>
      <c r="HK74" s="651"/>
      <c r="HL74" s="494"/>
      <c r="HM74" s="494"/>
      <c r="HN74" s="494"/>
      <c r="HO74" s="494"/>
      <c r="HP74" s="494"/>
      <c r="HQ74" s="494"/>
      <c r="HR74" s="552"/>
      <c r="HS74" s="1141"/>
      <c r="HT74" s="543">
        <v>67</v>
      </c>
      <c r="HU74" s="544">
        <f t="shared" si="210"/>
        <v>0</v>
      </c>
      <c r="HV74" s="544">
        <f t="shared" si="211"/>
        <v>0</v>
      </c>
      <c r="HW74" s="669">
        <v>0.97</v>
      </c>
      <c r="HX74" s="670">
        <v>2.17</v>
      </c>
      <c r="HY74" s="651"/>
      <c r="HZ74" s="494"/>
      <c r="IA74" s="494"/>
      <c r="IB74" s="494"/>
      <c r="IC74" s="494"/>
      <c r="ID74" s="494"/>
      <c r="IE74" s="494"/>
      <c r="IF74" s="662"/>
      <c r="IG74" s="1141"/>
      <c r="IH74" s="543">
        <v>67</v>
      </c>
      <c r="II74" s="544">
        <f t="shared" si="212"/>
        <v>0</v>
      </c>
      <c r="IJ74" s="544">
        <f t="shared" si="213"/>
        <v>0</v>
      </c>
      <c r="IK74" s="669">
        <v>0.97</v>
      </c>
      <c r="IL74" s="670">
        <v>2.17</v>
      </c>
      <c r="IM74" s="651"/>
      <c r="IN74" s="494"/>
      <c r="IO74" s="494"/>
      <c r="IP74" s="494"/>
      <c r="IQ74" s="494"/>
      <c r="IR74" s="494"/>
      <c r="IS74" s="494"/>
    </row>
    <row r="75" spans="1:253" s="497" customFormat="1">
      <c r="A75" s="494"/>
      <c r="B75" s="528"/>
      <c r="C75" s="1141"/>
      <c r="D75" s="543">
        <v>68</v>
      </c>
      <c r="E75" s="544">
        <f t="shared" si="178"/>
        <v>0</v>
      </c>
      <c r="F75" s="544">
        <f t="shared" si="179"/>
        <v>0</v>
      </c>
      <c r="G75" s="669">
        <v>0.98</v>
      </c>
      <c r="H75" s="670">
        <v>2.33</v>
      </c>
      <c r="I75" s="651"/>
      <c r="J75" s="494"/>
      <c r="K75" s="494"/>
      <c r="L75" s="494"/>
      <c r="M75" s="494"/>
      <c r="N75" s="494"/>
      <c r="O75" s="494"/>
      <c r="P75" s="494"/>
      <c r="Q75" s="1141"/>
      <c r="R75" s="543">
        <v>68</v>
      </c>
      <c r="S75" s="544">
        <f t="shared" si="180"/>
        <v>0</v>
      </c>
      <c r="T75" s="544">
        <f t="shared" si="181"/>
        <v>0</v>
      </c>
      <c r="U75" s="669">
        <v>0.98</v>
      </c>
      <c r="V75" s="670">
        <v>2.33</v>
      </c>
      <c r="W75" s="651"/>
      <c r="X75" s="494"/>
      <c r="Y75" s="494"/>
      <c r="Z75" s="494"/>
      <c r="AA75" s="494"/>
      <c r="AB75" s="494"/>
      <c r="AC75" s="494"/>
      <c r="AD75" s="494"/>
      <c r="AE75" s="1141"/>
      <c r="AF75" s="543">
        <v>68</v>
      </c>
      <c r="AG75" s="544">
        <f t="shared" si="182"/>
        <v>0</v>
      </c>
      <c r="AH75" s="544">
        <f t="shared" si="183"/>
        <v>0</v>
      </c>
      <c r="AI75" s="669">
        <v>0.98</v>
      </c>
      <c r="AJ75" s="670">
        <v>2.33</v>
      </c>
      <c r="AK75" s="651"/>
      <c r="AL75" s="494"/>
      <c r="AM75" s="494"/>
      <c r="AN75" s="494"/>
      <c r="AO75" s="494"/>
      <c r="AP75" s="494"/>
      <c r="AQ75" s="494"/>
      <c r="AR75" s="494"/>
      <c r="AS75" s="1141"/>
      <c r="AT75" s="543">
        <v>68</v>
      </c>
      <c r="AU75" s="544">
        <f t="shared" si="184"/>
        <v>0</v>
      </c>
      <c r="AV75" s="544">
        <f t="shared" si="185"/>
        <v>0</v>
      </c>
      <c r="AW75" s="669">
        <v>0.98</v>
      </c>
      <c r="AX75" s="670">
        <v>2.33</v>
      </c>
      <c r="AY75" s="651"/>
      <c r="AZ75" s="494"/>
      <c r="BA75" s="494"/>
      <c r="BB75" s="494"/>
      <c r="BC75" s="494"/>
      <c r="BD75" s="494"/>
      <c r="BE75" s="494"/>
      <c r="BF75" s="494"/>
      <c r="BG75" s="1141"/>
      <c r="BH75" s="543">
        <v>68</v>
      </c>
      <c r="BI75" s="544">
        <f t="shared" si="186"/>
        <v>0</v>
      </c>
      <c r="BJ75" s="544">
        <f t="shared" si="187"/>
        <v>0</v>
      </c>
      <c r="BK75" s="669">
        <v>0.98</v>
      </c>
      <c r="BL75" s="670">
        <v>2.33</v>
      </c>
      <c r="BM75" s="651"/>
      <c r="BN75" s="494"/>
      <c r="BO75" s="494"/>
      <c r="BP75" s="494"/>
      <c r="BQ75" s="494"/>
      <c r="BR75" s="494"/>
      <c r="BS75" s="494"/>
      <c r="BT75" s="494"/>
      <c r="BU75" s="1141"/>
      <c r="BV75" s="543">
        <v>68</v>
      </c>
      <c r="BW75" s="544">
        <f t="shared" si="188"/>
        <v>0</v>
      </c>
      <c r="BX75" s="544">
        <f t="shared" si="189"/>
        <v>0</v>
      </c>
      <c r="BY75" s="669">
        <v>0.98</v>
      </c>
      <c r="BZ75" s="670">
        <v>2.33</v>
      </c>
      <c r="CA75" s="651"/>
      <c r="CB75" s="494"/>
      <c r="CC75" s="494"/>
      <c r="CD75" s="494"/>
      <c r="CE75" s="494"/>
      <c r="CF75" s="494"/>
      <c r="CG75" s="494"/>
      <c r="CH75" s="494"/>
      <c r="CI75" s="1141"/>
      <c r="CJ75" s="543">
        <v>68</v>
      </c>
      <c r="CK75" s="544">
        <f t="shared" si="190"/>
        <v>0</v>
      </c>
      <c r="CL75" s="544">
        <f t="shared" si="191"/>
        <v>0</v>
      </c>
      <c r="CM75" s="669">
        <v>0.98</v>
      </c>
      <c r="CN75" s="670">
        <v>2.33</v>
      </c>
      <c r="CO75" s="651"/>
      <c r="CP75" s="494"/>
      <c r="CQ75" s="494"/>
      <c r="CR75" s="494"/>
      <c r="CS75" s="494"/>
      <c r="CT75" s="494"/>
      <c r="CU75" s="494"/>
      <c r="CV75" s="494"/>
      <c r="CW75" s="1141"/>
      <c r="CX75" s="543">
        <v>68</v>
      </c>
      <c r="CY75" s="544">
        <f t="shared" si="192"/>
        <v>0</v>
      </c>
      <c r="CZ75" s="544">
        <f t="shared" si="193"/>
        <v>0</v>
      </c>
      <c r="DA75" s="669">
        <v>0.98</v>
      </c>
      <c r="DB75" s="670">
        <v>2.33</v>
      </c>
      <c r="DC75" s="651"/>
      <c r="DD75" s="494"/>
      <c r="DE75" s="494"/>
      <c r="DF75" s="494"/>
      <c r="DG75" s="494"/>
      <c r="DH75" s="494"/>
      <c r="DI75" s="494"/>
      <c r="DJ75" s="494"/>
      <c r="DK75" s="1141"/>
      <c r="DL75" s="543">
        <v>68</v>
      </c>
      <c r="DM75" s="544">
        <f t="shared" si="194"/>
        <v>0</v>
      </c>
      <c r="DN75" s="544">
        <f t="shared" si="195"/>
        <v>0</v>
      </c>
      <c r="DO75" s="669">
        <v>0.98</v>
      </c>
      <c r="DP75" s="670">
        <v>2.33</v>
      </c>
      <c r="DQ75" s="651"/>
      <c r="DR75" s="494"/>
      <c r="DS75" s="494"/>
      <c r="DT75" s="494"/>
      <c r="DU75" s="494"/>
      <c r="DV75" s="494"/>
      <c r="DW75" s="494"/>
      <c r="DX75" s="494"/>
      <c r="DY75" s="1141"/>
      <c r="DZ75" s="543">
        <v>68</v>
      </c>
      <c r="EA75" s="544">
        <f t="shared" si="196"/>
        <v>0</v>
      </c>
      <c r="EB75" s="544">
        <f t="shared" si="197"/>
        <v>0</v>
      </c>
      <c r="EC75" s="669">
        <v>0.98</v>
      </c>
      <c r="ED75" s="670">
        <v>2.33</v>
      </c>
      <c r="EE75" s="651"/>
      <c r="EF75" s="494"/>
      <c r="EG75" s="494"/>
      <c r="EH75" s="494"/>
      <c r="EI75" s="494"/>
      <c r="EJ75" s="494"/>
      <c r="EK75" s="494"/>
      <c r="EL75" s="494"/>
      <c r="EM75" s="1141"/>
      <c r="EN75" s="543">
        <v>68</v>
      </c>
      <c r="EO75" s="544">
        <f t="shared" si="198"/>
        <v>0</v>
      </c>
      <c r="EP75" s="544">
        <f t="shared" si="199"/>
        <v>0</v>
      </c>
      <c r="EQ75" s="669">
        <v>0.98</v>
      </c>
      <c r="ER75" s="670">
        <v>2.33</v>
      </c>
      <c r="ES75" s="651"/>
      <c r="ET75" s="494"/>
      <c r="EU75" s="494"/>
      <c r="EV75" s="494"/>
      <c r="EW75" s="494"/>
      <c r="EX75" s="494"/>
      <c r="EY75" s="494"/>
      <c r="EZ75" s="622"/>
      <c r="FA75" s="1141"/>
      <c r="FB75" s="543">
        <v>68</v>
      </c>
      <c r="FC75" s="544">
        <f t="shared" si="200"/>
        <v>0</v>
      </c>
      <c r="FD75" s="544">
        <f t="shared" si="201"/>
        <v>0</v>
      </c>
      <c r="FE75" s="669">
        <v>0.98</v>
      </c>
      <c r="FF75" s="670">
        <v>2.33</v>
      </c>
      <c r="FG75" s="651"/>
      <c r="FH75" s="494"/>
      <c r="FI75" s="494"/>
      <c r="FJ75" s="494"/>
      <c r="FK75" s="494"/>
      <c r="FL75" s="494"/>
      <c r="FM75" s="494"/>
      <c r="FO75" s="1141"/>
      <c r="FP75" s="543">
        <v>68</v>
      </c>
      <c r="FQ75" s="544">
        <f t="shared" si="202"/>
        <v>0</v>
      </c>
      <c r="FR75" s="544">
        <f t="shared" si="203"/>
        <v>0</v>
      </c>
      <c r="FS75" s="669">
        <v>0.98</v>
      </c>
      <c r="FT75" s="670">
        <v>2.33</v>
      </c>
      <c r="FU75" s="651"/>
      <c r="FV75" s="494"/>
      <c r="FW75" s="494"/>
      <c r="FX75" s="494"/>
      <c r="FY75" s="494"/>
      <c r="FZ75" s="494"/>
      <c r="GA75" s="494"/>
      <c r="GB75" s="622"/>
      <c r="GC75" s="1141"/>
      <c r="GD75" s="543">
        <v>68</v>
      </c>
      <c r="GE75" s="544">
        <f t="shared" si="204"/>
        <v>0</v>
      </c>
      <c r="GF75" s="544">
        <f t="shared" si="205"/>
        <v>0</v>
      </c>
      <c r="GG75" s="669">
        <v>0.98</v>
      </c>
      <c r="GH75" s="670">
        <v>2.33</v>
      </c>
      <c r="GI75" s="651"/>
      <c r="GJ75" s="494"/>
      <c r="GK75" s="494"/>
      <c r="GL75" s="494"/>
      <c r="GM75" s="494"/>
      <c r="GN75" s="494"/>
      <c r="GO75" s="494"/>
      <c r="GP75" s="551"/>
      <c r="GQ75" s="1141"/>
      <c r="GR75" s="543">
        <v>68</v>
      </c>
      <c r="GS75" s="544">
        <f t="shared" si="206"/>
        <v>0</v>
      </c>
      <c r="GT75" s="544">
        <f t="shared" si="207"/>
        <v>0</v>
      </c>
      <c r="GU75" s="669">
        <v>0.98</v>
      </c>
      <c r="GV75" s="670">
        <v>2.33</v>
      </c>
      <c r="GW75" s="651"/>
      <c r="GX75" s="494"/>
      <c r="GY75" s="494"/>
      <c r="GZ75" s="494"/>
      <c r="HA75" s="494"/>
      <c r="HB75" s="494"/>
      <c r="HC75" s="494"/>
      <c r="HD75" s="552"/>
      <c r="HE75" s="1141"/>
      <c r="HF75" s="543">
        <v>68</v>
      </c>
      <c r="HG75" s="544">
        <f t="shared" si="208"/>
        <v>0</v>
      </c>
      <c r="HH75" s="544">
        <f t="shared" si="209"/>
        <v>0</v>
      </c>
      <c r="HI75" s="669">
        <v>0.98</v>
      </c>
      <c r="HJ75" s="670">
        <v>2.33</v>
      </c>
      <c r="HK75" s="651"/>
      <c r="HL75" s="494"/>
      <c r="HM75" s="494"/>
      <c r="HN75" s="494"/>
      <c r="HO75" s="494"/>
      <c r="HP75" s="494"/>
      <c r="HQ75" s="494"/>
      <c r="HR75" s="552"/>
      <c r="HS75" s="1141"/>
      <c r="HT75" s="543">
        <v>68</v>
      </c>
      <c r="HU75" s="544">
        <f t="shared" si="210"/>
        <v>0</v>
      </c>
      <c r="HV75" s="544">
        <f t="shared" si="211"/>
        <v>0</v>
      </c>
      <c r="HW75" s="669">
        <v>0.98</v>
      </c>
      <c r="HX75" s="670">
        <v>2.33</v>
      </c>
      <c r="HY75" s="651"/>
      <c r="HZ75" s="494"/>
      <c r="IA75" s="494"/>
      <c r="IB75" s="494"/>
      <c r="IC75" s="494"/>
      <c r="ID75" s="494"/>
      <c r="IE75" s="494"/>
      <c r="IF75" s="662"/>
      <c r="IG75" s="1141"/>
      <c r="IH75" s="543">
        <v>68</v>
      </c>
      <c r="II75" s="544">
        <f t="shared" si="212"/>
        <v>0</v>
      </c>
      <c r="IJ75" s="544">
        <f t="shared" si="213"/>
        <v>0</v>
      </c>
      <c r="IK75" s="669">
        <v>0.98</v>
      </c>
      <c r="IL75" s="670">
        <v>2.33</v>
      </c>
      <c r="IM75" s="651"/>
      <c r="IN75" s="494"/>
      <c r="IO75" s="494"/>
      <c r="IP75" s="494"/>
      <c r="IQ75" s="494"/>
      <c r="IR75" s="494"/>
      <c r="IS75" s="494"/>
    </row>
    <row r="76" spans="1:253" s="497" customFormat="1">
      <c r="A76" s="494"/>
      <c r="B76" s="528"/>
      <c r="C76" s="1141"/>
      <c r="D76" s="543">
        <v>69</v>
      </c>
      <c r="E76" s="544">
        <f t="shared" si="178"/>
        <v>0</v>
      </c>
      <c r="F76" s="544">
        <f t="shared" si="179"/>
        <v>0</v>
      </c>
      <c r="G76" s="669">
        <v>0.99</v>
      </c>
      <c r="H76" s="670">
        <v>2.58</v>
      </c>
      <c r="I76" s="651"/>
      <c r="J76" s="494"/>
      <c r="K76" s="494"/>
      <c r="L76" s="494"/>
      <c r="M76" s="494"/>
      <c r="N76" s="494"/>
      <c r="O76" s="494"/>
      <c r="P76" s="494"/>
      <c r="Q76" s="1141"/>
      <c r="R76" s="543">
        <v>69</v>
      </c>
      <c r="S76" s="544">
        <f t="shared" si="180"/>
        <v>0</v>
      </c>
      <c r="T76" s="544">
        <f t="shared" si="181"/>
        <v>0</v>
      </c>
      <c r="U76" s="669">
        <v>0.99</v>
      </c>
      <c r="V76" s="670">
        <v>2.58</v>
      </c>
      <c r="W76" s="651"/>
      <c r="X76" s="494"/>
      <c r="Y76" s="494"/>
      <c r="Z76" s="494"/>
      <c r="AA76" s="494"/>
      <c r="AB76" s="494"/>
      <c r="AC76" s="494"/>
      <c r="AD76" s="494"/>
      <c r="AE76" s="1141"/>
      <c r="AF76" s="543">
        <v>69</v>
      </c>
      <c r="AG76" s="544">
        <f t="shared" si="182"/>
        <v>0</v>
      </c>
      <c r="AH76" s="544">
        <f t="shared" si="183"/>
        <v>0</v>
      </c>
      <c r="AI76" s="669">
        <v>0.99</v>
      </c>
      <c r="AJ76" s="670">
        <v>2.58</v>
      </c>
      <c r="AK76" s="651"/>
      <c r="AL76" s="494"/>
      <c r="AM76" s="494"/>
      <c r="AN76" s="494"/>
      <c r="AO76" s="494"/>
      <c r="AP76" s="494"/>
      <c r="AQ76" s="494"/>
      <c r="AR76" s="494"/>
      <c r="AS76" s="1141"/>
      <c r="AT76" s="543">
        <v>69</v>
      </c>
      <c r="AU76" s="544">
        <f t="shared" si="184"/>
        <v>0</v>
      </c>
      <c r="AV76" s="544">
        <f t="shared" si="185"/>
        <v>0</v>
      </c>
      <c r="AW76" s="669">
        <v>0.99</v>
      </c>
      <c r="AX76" s="670">
        <v>2.58</v>
      </c>
      <c r="AY76" s="651"/>
      <c r="AZ76" s="494"/>
      <c r="BA76" s="494"/>
      <c r="BB76" s="494"/>
      <c r="BC76" s="494"/>
      <c r="BD76" s="494"/>
      <c r="BE76" s="494"/>
      <c r="BF76" s="494"/>
      <c r="BG76" s="1141"/>
      <c r="BH76" s="543">
        <v>69</v>
      </c>
      <c r="BI76" s="544">
        <f t="shared" si="186"/>
        <v>0</v>
      </c>
      <c r="BJ76" s="544">
        <f t="shared" si="187"/>
        <v>0</v>
      </c>
      <c r="BK76" s="669">
        <v>0.99</v>
      </c>
      <c r="BL76" s="670">
        <v>2.58</v>
      </c>
      <c r="BM76" s="651"/>
      <c r="BN76" s="494"/>
      <c r="BO76" s="494"/>
      <c r="BP76" s="494"/>
      <c r="BQ76" s="494"/>
      <c r="BR76" s="494"/>
      <c r="BS76" s="494"/>
      <c r="BT76" s="494"/>
      <c r="BU76" s="1141"/>
      <c r="BV76" s="543">
        <v>69</v>
      </c>
      <c r="BW76" s="544">
        <f t="shared" si="188"/>
        <v>0</v>
      </c>
      <c r="BX76" s="544">
        <f t="shared" si="189"/>
        <v>0</v>
      </c>
      <c r="BY76" s="669">
        <v>0.99</v>
      </c>
      <c r="BZ76" s="670">
        <v>2.58</v>
      </c>
      <c r="CA76" s="651"/>
      <c r="CB76" s="494"/>
      <c r="CC76" s="494"/>
      <c r="CD76" s="494"/>
      <c r="CE76" s="494"/>
      <c r="CF76" s="494"/>
      <c r="CG76" s="494"/>
      <c r="CH76" s="494"/>
      <c r="CI76" s="1141"/>
      <c r="CJ76" s="543">
        <v>69</v>
      </c>
      <c r="CK76" s="544">
        <f t="shared" si="190"/>
        <v>0</v>
      </c>
      <c r="CL76" s="544">
        <f t="shared" si="191"/>
        <v>0</v>
      </c>
      <c r="CM76" s="669">
        <v>0.99</v>
      </c>
      <c r="CN76" s="670">
        <v>2.58</v>
      </c>
      <c r="CO76" s="651"/>
      <c r="CP76" s="494"/>
      <c r="CQ76" s="494"/>
      <c r="CR76" s="494"/>
      <c r="CS76" s="494"/>
      <c r="CT76" s="494"/>
      <c r="CU76" s="494"/>
      <c r="CV76" s="494"/>
      <c r="CW76" s="1141"/>
      <c r="CX76" s="543">
        <v>69</v>
      </c>
      <c r="CY76" s="544">
        <f t="shared" si="192"/>
        <v>0</v>
      </c>
      <c r="CZ76" s="544">
        <f t="shared" si="193"/>
        <v>0</v>
      </c>
      <c r="DA76" s="669">
        <v>0.99</v>
      </c>
      <c r="DB76" s="670">
        <v>2.58</v>
      </c>
      <c r="DC76" s="651"/>
      <c r="DD76" s="494"/>
      <c r="DE76" s="494"/>
      <c r="DF76" s="494"/>
      <c r="DG76" s="494"/>
      <c r="DH76" s="494"/>
      <c r="DI76" s="494"/>
      <c r="DJ76" s="494"/>
      <c r="DK76" s="1141"/>
      <c r="DL76" s="543">
        <v>69</v>
      </c>
      <c r="DM76" s="544">
        <f t="shared" si="194"/>
        <v>0</v>
      </c>
      <c r="DN76" s="544">
        <f t="shared" si="195"/>
        <v>0</v>
      </c>
      <c r="DO76" s="669">
        <v>0.99</v>
      </c>
      <c r="DP76" s="670">
        <v>2.58</v>
      </c>
      <c r="DQ76" s="651"/>
      <c r="DR76" s="494"/>
      <c r="DS76" s="494"/>
      <c r="DT76" s="494"/>
      <c r="DU76" s="494"/>
      <c r="DV76" s="494"/>
      <c r="DW76" s="494"/>
      <c r="DX76" s="494"/>
      <c r="DY76" s="1141"/>
      <c r="DZ76" s="543">
        <v>69</v>
      </c>
      <c r="EA76" s="544">
        <f t="shared" si="196"/>
        <v>0</v>
      </c>
      <c r="EB76" s="544">
        <f t="shared" si="197"/>
        <v>0</v>
      </c>
      <c r="EC76" s="669">
        <v>0.99</v>
      </c>
      <c r="ED76" s="670">
        <v>2.58</v>
      </c>
      <c r="EE76" s="651"/>
      <c r="EF76" s="494"/>
      <c r="EG76" s="494"/>
      <c r="EH76" s="494"/>
      <c r="EI76" s="494"/>
      <c r="EJ76" s="494"/>
      <c r="EK76" s="494"/>
      <c r="EL76" s="494"/>
      <c r="EM76" s="1141"/>
      <c r="EN76" s="543">
        <v>69</v>
      </c>
      <c r="EO76" s="544">
        <f t="shared" si="198"/>
        <v>0</v>
      </c>
      <c r="EP76" s="544">
        <f t="shared" si="199"/>
        <v>0</v>
      </c>
      <c r="EQ76" s="669">
        <v>0.99</v>
      </c>
      <c r="ER76" s="670">
        <v>2.58</v>
      </c>
      <c r="ES76" s="651"/>
      <c r="ET76" s="494"/>
      <c r="EU76" s="494"/>
      <c r="EV76" s="494"/>
      <c r="EW76" s="494"/>
      <c r="EX76" s="494"/>
      <c r="EY76" s="494"/>
      <c r="EZ76" s="622"/>
      <c r="FA76" s="1141"/>
      <c r="FB76" s="543">
        <v>69</v>
      </c>
      <c r="FC76" s="544">
        <f t="shared" si="200"/>
        <v>0</v>
      </c>
      <c r="FD76" s="544">
        <f t="shared" si="201"/>
        <v>0</v>
      </c>
      <c r="FE76" s="669">
        <v>0.99</v>
      </c>
      <c r="FF76" s="670">
        <v>2.58</v>
      </c>
      <c r="FG76" s="651"/>
      <c r="FH76" s="494"/>
      <c r="FI76" s="494"/>
      <c r="FJ76" s="494"/>
      <c r="FK76" s="494"/>
      <c r="FL76" s="494"/>
      <c r="FM76" s="494"/>
      <c r="FO76" s="1141"/>
      <c r="FP76" s="543">
        <v>69</v>
      </c>
      <c r="FQ76" s="544">
        <f t="shared" si="202"/>
        <v>0</v>
      </c>
      <c r="FR76" s="544">
        <f t="shared" si="203"/>
        <v>0</v>
      </c>
      <c r="FS76" s="669">
        <v>0.99</v>
      </c>
      <c r="FT76" s="670">
        <v>2.58</v>
      </c>
      <c r="FU76" s="651"/>
      <c r="FV76" s="494"/>
      <c r="FW76" s="494"/>
      <c r="FX76" s="494"/>
      <c r="FY76" s="494"/>
      <c r="FZ76" s="494"/>
      <c r="GA76" s="494"/>
      <c r="GB76" s="622"/>
      <c r="GC76" s="1141"/>
      <c r="GD76" s="543">
        <v>69</v>
      </c>
      <c r="GE76" s="544">
        <f t="shared" si="204"/>
        <v>0</v>
      </c>
      <c r="GF76" s="544">
        <f t="shared" si="205"/>
        <v>0</v>
      </c>
      <c r="GG76" s="669">
        <v>0.99</v>
      </c>
      <c r="GH76" s="670">
        <v>2.58</v>
      </c>
      <c r="GI76" s="651"/>
      <c r="GJ76" s="494"/>
      <c r="GK76" s="494"/>
      <c r="GL76" s="494"/>
      <c r="GM76" s="494"/>
      <c r="GN76" s="494"/>
      <c r="GO76" s="494"/>
      <c r="GP76" s="551"/>
      <c r="GQ76" s="1141"/>
      <c r="GR76" s="543">
        <v>69</v>
      </c>
      <c r="GS76" s="544">
        <f t="shared" si="206"/>
        <v>0</v>
      </c>
      <c r="GT76" s="544">
        <f t="shared" si="207"/>
        <v>0</v>
      </c>
      <c r="GU76" s="669">
        <v>0.99</v>
      </c>
      <c r="GV76" s="670">
        <v>2.58</v>
      </c>
      <c r="GW76" s="651"/>
      <c r="GX76" s="494"/>
      <c r="GY76" s="494"/>
      <c r="GZ76" s="494"/>
      <c r="HA76" s="494"/>
      <c r="HB76" s="494"/>
      <c r="HC76" s="494"/>
      <c r="HD76" s="552"/>
      <c r="HE76" s="1141"/>
      <c r="HF76" s="543">
        <v>69</v>
      </c>
      <c r="HG76" s="544">
        <f t="shared" si="208"/>
        <v>0</v>
      </c>
      <c r="HH76" s="544">
        <f t="shared" si="209"/>
        <v>0</v>
      </c>
      <c r="HI76" s="669">
        <v>0.99</v>
      </c>
      <c r="HJ76" s="670">
        <v>2.58</v>
      </c>
      <c r="HK76" s="651"/>
      <c r="HL76" s="494"/>
      <c r="HM76" s="494"/>
      <c r="HN76" s="494"/>
      <c r="HO76" s="494"/>
      <c r="HP76" s="494"/>
      <c r="HQ76" s="494"/>
      <c r="HR76" s="552"/>
      <c r="HS76" s="1141"/>
      <c r="HT76" s="543">
        <v>69</v>
      </c>
      <c r="HU76" s="544">
        <f t="shared" si="210"/>
        <v>0</v>
      </c>
      <c r="HV76" s="544">
        <f t="shared" si="211"/>
        <v>0</v>
      </c>
      <c r="HW76" s="669">
        <v>0.99</v>
      </c>
      <c r="HX76" s="670">
        <v>2.58</v>
      </c>
      <c r="HY76" s="651"/>
      <c r="HZ76" s="494"/>
      <c r="IA76" s="494"/>
      <c r="IB76" s="494"/>
      <c r="IC76" s="494"/>
      <c r="ID76" s="494"/>
      <c r="IE76" s="494"/>
      <c r="IF76" s="662"/>
      <c r="IG76" s="1141"/>
      <c r="IH76" s="543">
        <v>69</v>
      </c>
      <c r="II76" s="544">
        <f t="shared" si="212"/>
        <v>0</v>
      </c>
      <c r="IJ76" s="544">
        <f t="shared" si="213"/>
        <v>0</v>
      </c>
      <c r="IK76" s="669">
        <v>0.99</v>
      </c>
      <c r="IL76" s="670">
        <v>2.58</v>
      </c>
      <c r="IM76" s="651"/>
      <c r="IN76" s="494"/>
      <c r="IO76" s="494"/>
      <c r="IP76" s="494"/>
      <c r="IQ76" s="494"/>
      <c r="IR76" s="494"/>
      <c r="IS76" s="494"/>
    </row>
    <row r="77" spans="1:253" s="497" customFormat="1">
      <c r="A77" s="494"/>
      <c r="B77" s="528"/>
      <c r="C77" s="1141"/>
      <c r="D77" s="543">
        <v>70</v>
      </c>
      <c r="E77" s="544">
        <f t="shared" si="178"/>
        <v>0</v>
      </c>
      <c r="F77" s="544">
        <f t="shared" si="179"/>
        <v>0</v>
      </c>
      <c r="G77" s="669">
        <v>0.999</v>
      </c>
      <c r="H77" s="670">
        <v>3.29</v>
      </c>
      <c r="I77" s="651"/>
      <c r="J77" s="494"/>
      <c r="K77" s="494"/>
      <c r="L77" s="494"/>
      <c r="M77" s="494"/>
      <c r="N77" s="494"/>
      <c r="O77" s="494"/>
      <c r="P77" s="494"/>
      <c r="Q77" s="1141"/>
      <c r="R77" s="543">
        <v>70</v>
      </c>
      <c r="S77" s="544">
        <f t="shared" si="180"/>
        <v>0</v>
      </c>
      <c r="T77" s="544">
        <f t="shared" si="181"/>
        <v>0</v>
      </c>
      <c r="U77" s="669">
        <v>0.999</v>
      </c>
      <c r="V77" s="670">
        <v>3.29</v>
      </c>
      <c r="W77" s="651"/>
      <c r="X77" s="494"/>
      <c r="Y77" s="494"/>
      <c r="Z77" s="494"/>
      <c r="AA77" s="494"/>
      <c r="AB77" s="494"/>
      <c r="AC77" s="494"/>
      <c r="AD77" s="494"/>
      <c r="AE77" s="1141"/>
      <c r="AF77" s="543">
        <v>70</v>
      </c>
      <c r="AG77" s="544">
        <f t="shared" si="182"/>
        <v>0</v>
      </c>
      <c r="AH77" s="544">
        <f t="shared" si="183"/>
        <v>0</v>
      </c>
      <c r="AI77" s="669">
        <v>0.999</v>
      </c>
      <c r="AJ77" s="670">
        <v>3.29</v>
      </c>
      <c r="AK77" s="651"/>
      <c r="AL77" s="494"/>
      <c r="AM77" s="494"/>
      <c r="AN77" s="494"/>
      <c r="AO77" s="494"/>
      <c r="AP77" s="494"/>
      <c r="AQ77" s="494"/>
      <c r="AR77" s="494"/>
      <c r="AS77" s="1141"/>
      <c r="AT77" s="543">
        <v>70</v>
      </c>
      <c r="AU77" s="544">
        <f t="shared" si="184"/>
        <v>0</v>
      </c>
      <c r="AV77" s="544">
        <f t="shared" si="185"/>
        <v>0</v>
      </c>
      <c r="AW77" s="669">
        <v>0.999</v>
      </c>
      <c r="AX77" s="670">
        <v>3.29</v>
      </c>
      <c r="AY77" s="651"/>
      <c r="AZ77" s="494"/>
      <c r="BA77" s="494"/>
      <c r="BB77" s="494"/>
      <c r="BC77" s="494"/>
      <c r="BD77" s="494"/>
      <c r="BE77" s="494"/>
      <c r="BF77" s="494"/>
      <c r="BG77" s="1141"/>
      <c r="BH77" s="543">
        <v>70</v>
      </c>
      <c r="BI77" s="544">
        <f t="shared" si="186"/>
        <v>0</v>
      </c>
      <c r="BJ77" s="544">
        <f t="shared" si="187"/>
        <v>0</v>
      </c>
      <c r="BK77" s="669">
        <v>0.999</v>
      </c>
      <c r="BL77" s="670">
        <v>3.29</v>
      </c>
      <c r="BM77" s="651"/>
      <c r="BN77" s="494"/>
      <c r="BO77" s="494"/>
      <c r="BP77" s="494"/>
      <c r="BQ77" s="494"/>
      <c r="BR77" s="494"/>
      <c r="BS77" s="494"/>
      <c r="BT77" s="494"/>
      <c r="BU77" s="1141"/>
      <c r="BV77" s="543">
        <v>70</v>
      </c>
      <c r="BW77" s="544">
        <f t="shared" si="188"/>
        <v>0</v>
      </c>
      <c r="BX77" s="544">
        <f t="shared" si="189"/>
        <v>0</v>
      </c>
      <c r="BY77" s="669">
        <v>0.999</v>
      </c>
      <c r="BZ77" s="670">
        <v>3.29</v>
      </c>
      <c r="CA77" s="651"/>
      <c r="CB77" s="494"/>
      <c r="CC77" s="494"/>
      <c r="CD77" s="494"/>
      <c r="CE77" s="494"/>
      <c r="CF77" s="494"/>
      <c r="CG77" s="494"/>
      <c r="CH77" s="494"/>
      <c r="CI77" s="1141"/>
      <c r="CJ77" s="543">
        <v>70</v>
      </c>
      <c r="CK77" s="544">
        <f t="shared" si="190"/>
        <v>0</v>
      </c>
      <c r="CL77" s="544">
        <f t="shared" si="191"/>
        <v>0</v>
      </c>
      <c r="CM77" s="669">
        <v>0.999</v>
      </c>
      <c r="CN77" s="670">
        <v>3.29</v>
      </c>
      <c r="CO77" s="651"/>
      <c r="CP77" s="494"/>
      <c r="CQ77" s="494"/>
      <c r="CR77" s="494"/>
      <c r="CS77" s="494"/>
      <c r="CT77" s="494"/>
      <c r="CU77" s="494"/>
      <c r="CV77" s="494"/>
      <c r="CW77" s="1141"/>
      <c r="CX77" s="543">
        <v>70</v>
      </c>
      <c r="CY77" s="544">
        <f t="shared" si="192"/>
        <v>0</v>
      </c>
      <c r="CZ77" s="544">
        <f t="shared" si="193"/>
        <v>0</v>
      </c>
      <c r="DA77" s="669">
        <v>0.999</v>
      </c>
      <c r="DB77" s="670">
        <v>3.29</v>
      </c>
      <c r="DC77" s="651"/>
      <c r="DD77" s="494"/>
      <c r="DE77" s="494"/>
      <c r="DF77" s="494"/>
      <c r="DG77" s="494"/>
      <c r="DH77" s="494"/>
      <c r="DI77" s="494"/>
      <c r="DJ77" s="494"/>
      <c r="DK77" s="1141"/>
      <c r="DL77" s="543">
        <v>70</v>
      </c>
      <c r="DM77" s="544">
        <f t="shared" si="194"/>
        <v>0</v>
      </c>
      <c r="DN77" s="544">
        <f t="shared" si="195"/>
        <v>0</v>
      </c>
      <c r="DO77" s="669">
        <v>0.999</v>
      </c>
      <c r="DP77" s="670">
        <v>3.29</v>
      </c>
      <c r="DQ77" s="651"/>
      <c r="DR77" s="494"/>
      <c r="DS77" s="494"/>
      <c r="DT77" s="494"/>
      <c r="DU77" s="494"/>
      <c r="DV77" s="494"/>
      <c r="DW77" s="494"/>
      <c r="DX77" s="494"/>
      <c r="DY77" s="1141"/>
      <c r="DZ77" s="543">
        <v>70</v>
      </c>
      <c r="EA77" s="544">
        <f t="shared" si="196"/>
        <v>0</v>
      </c>
      <c r="EB77" s="544">
        <f t="shared" si="197"/>
        <v>0</v>
      </c>
      <c r="EC77" s="669">
        <v>0.999</v>
      </c>
      <c r="ED77" s="670">
        <v>3.29</v>
      </c>
      <c r="EE77" s="651"/>
      <c r="EF77" s="494"/>
      <c r="EG77" s="494"/>
      <c r="EH77" s="494"/>
      <c r="EI77" s="494"/>
      <c r="EJ77" s="494"/>
      <c r="EK77" s="494"/>
      <c r="EL77" s="494"/>
      <c r="EM77" s="1141"/>
      <c r="EN77" s="543">
        <v>70</v>
      </c>
      <c r="EO77" s="544">
        <f t="shared" si="198"/>
        <v>0</v>
      </c>
      <c r="EP77" s="544">
        <f t="shared" si="199"/>
        <v>0</v>
      </c>
      <c r="EQ77" s="669">
        <v>0.999</v>
      </c>
      <c r="ER77" s="670">
        <v>3.29</v>
      </c>
      <c r="ES77" s="651"/>
      <c r="ET77" s="494"/>
      <c r="EU77" s="494"/>
      <c r="EV77" s="494"/>
      <c r="EW77" s="494"/>
      <c r="EX77" s="494"/>
      <c r="EY77" s="494"/>
      <c r="EZ77" s="622"/>
      <c r="FA77" s="1141"/>
      <c r="FB77" s="543">
        <v>70</v>
      </c>
      <c r="FC77" s="544">
        <f t="shared" si="200"/>
        <v>0</v>
      </c>
      <c r="FD77" s="544">
        <f t="shared" si="201"/>
        <v>0</v>
      </c>
      <c r="FE77" s="669">
        <v>0.999</v>
      </c>
      <c r="FF77" s="670">
        <v>3.29</v>
      </c>
      <c r="FG77" s="651"/>
      <c r="FH77" s="494"/>
      <c r="FI77" s="494"/>
      <c r="FJ77" s="494"/>
      <c r="FK77" s="494"/>
      <c r="FL77" s="494"/>
      <c r="FM77" s="494"/>
      <c r="FO77" s="1141"/>
      <c r="FP77" s="543">
        <v>70</v>
      </c>
      <c r="FQ77" s="544">
        <f t="shared" si="202"/>
        <v>0</v>
      </c>
      <c r="FR77" s="544">
        <f t="shared" si="203"/>
        <v>0</v>
      </c>
      <c r="FS77" s="669">
        <v>0.999</v>
      </c>
      <c r="FT77" s="670">
        <v>3.29</v>
      </c>
      <c r="FU77" s="651"/>
      <c r="FV77" s="494"/>
      <c r="FW77" s="494"/>
      <c r="FX77" s="494"/>
      <c r="FY77" s="494"/>
      <c r="FZ77" s="494"/>
      <c r="GA77" s="494"/>
      <c r="GB77" s="622"/>
      <c r="GC77" s="1141"/>
      <c r="GD77" s="543">
        <v>70</v>
      </c>
      <c r="GE77" s="544">
        <f t="shared" si="204"/>
        <v>0</v>
      </c>
      <c r="GF77" s="544">
        <f t="shared" si="205"/>
        <v>0</v>
      </c>
      <c r="GG77" s="669">
        <v>0.999</v>
      </c>
      <c r="GH77" s="670">
        <v>3.29</v>
      </c>
      <c r="GI77" s="651"/>
      <c r="GJ77" s="494"/>
      <c r="GK77" s="494"/>
      <c r="GL77" s="494"/>
      <c r="GM77" s="494"/>
      <c r="GN77" s="494"/>
      <c r="GO77" s="494"/>
      <c r="GP77" s="551"/>
      <c r="GQ77" s="1141"/>
      <c r="GR77" s="543">
        <v>70</v>
      </c>
      <c r="GS77" s="544">
        <f t="shared" si="206"/>
        <v>0</v>
      </c>
      <c r="GT77" s="544">
        <f t="shared" si="207"/>
        <v>0</v>
      </c>
      <c r="GU77" s="669">
        <v>0.999</v>
      </c>
      <c r="GV77" s="670">
        <v>3.29</v>
      </c>
      <c r="GW77" s="651"/>
      <c r="GX77" s="494"/>
      <c r="GY77" s="494"/>
      <c r="GZ77" s="494"/>
      <c r="HA77" s="494"/>
      <c r="HB77" s="494"/>
      <c r="HC77" s="494"/>
      <c r="HD77" s="552"/>
      <c r="HE77" s="1141"/>
      <c r="HF77" s="543">
        <v>70</v>
      </c>
      <c r="HG77" s="544">
        <f t="shared" si="208"/>
        <v>0</v>
      </c>
      <c r="HH77" s="544">
        <f t="shared" si="209"/>
        <v>0</v>
      </c>
      <c r="HI77" s="669">
        <v>0.999</v>
      </c>
      <c r="HJ77" s="670">
        <v>3.29</v>
      </c>
      <c r="HK77" s="651"/>
      <c r="HL77" s="494"/>
      <c r="HM77" s="494"/>
      <c r="HN77" s="494"/>
      <c r="HO77" s="494"/>
      <c r="HP77" s="494"/>
      <c r="HQ77" s="494"/>
      <c r="HR77" s="552"/>
      <c r="HS77" s="1141"/>
      <c r="HT77" s="543">
        <v>70</v>
      </c>
      <c r="HU77" s="544">
        <f t="shared" si="210"/>
        <v>0</v>
      </c>
      <c r="HV77" s="544">
        <f t="shared" si="211"/>
        <v>0</v>
      </c>
      <c r="HW77" s="669">
        <v>0.999</v>
      </c>
      <c r="HX77" s="670">
        <v>3.29</v>
      </c>
      <c r="HY77" s="651"/>
      <c r="HZ77" s="494"/>
      <c r="IA77" s="494"/>
      <c r="IB77" s="494"/>
      <c r="IC77" s="494"/>
      <c r="ID77" s="494"/>
      <c r="IE77" s="494"/>
      <c r="IF77" s="662"/>
      <c r="IG77" s="1141"/>
      <c r="IH77" s="543">
        <v>70</v>
      </c>
      <c r="II77" s="544">
        <f t="shared" si="212"/>
        <v>0</v>
      </c>
      <c r="IJ77" s="544">
        <f t="shared" si="213"/>
        <v>0</v>
      </c>
      <c r="IK77" s="669">
        <v>0.999</v>
      </c>
      <c r="IL77" s="670">
        <v>3.29</v>
      </c>
      <c r="IM77" s="651"/>
      <c r="IN77" s="494"/>
      <c r="IO77" s="494"/>
      <c r="IP77" s="494"/>
      <c r="IQ77" s="494"/>
      <c r="IR77" s="494"/>
      <c r="IS77" s="494"/>
    </row>
    <row r="78" spans="1:253" s="497" customFormat="1">
      <c r="A78" s="494"/>
      <c r="B78" s="528"/>
      <c r="C78" s="1141"/>
      <c r="D78" s="543">
        <v>71</v>
      </c>
      <c r="E78" s="544">
        <f t="shared" si="178"/>
        <v>0</v>
      </c>
      <c r="F78" s="544">
        <f t="shared" si="179"/>
        <v>0</v>
      </c>
      <c r="G78" s="494"/>
      <c r="H78" s="494"/>
      <c r="I78" s="494"/>
      <c r="J78" s="494"/>
      <c r="K78" s="494"/>
      <c r="L78" s="494"/>
      <c r="M78" s="494"/>
      <c r="N78" s="496"/>
      <c r="O78" s="494"/>
      <c r="P78" s="494"/>
      <c r="Q78" s="1141"/>
      <c r="R78" s="543">
        <v>71</v>
      </c>
      <c r="S78" s="544">
        <f t="shared" si="180"/>
        <v>0</v>
      </c>
      <c r="T78" s="544">
        <f t="shared" si="181"/>
        <v>0</v>
      </c>
      <c r="U78" s="494"/>
      <c r="V78" s="651"/>
      <c r="W78" s="651"/>
      <c r="X78" s="494"/>
      <c r="Y78" s="494"/>
      <c r="Z78" s="494"/>
      <c r="AA78" s="494"/>
      <c r="AB78" s="494"/>
      <c r="AC78" s="494"/>
      <c r="AD78" s="494"/>
      <c r="AE78" s="1141"/>
      <c r="AF78" s="543">
        <v>71</v>
      </c>
      <c r="AG78" s="544">
        <f t="shared" si="182"/>
        <v>0</v>
      </c>
      <c r="AH78" s="544">
        <f t="shared" si="183"/>
        <v>0</v>
      </c>
      <c r="AI78" s="494"/>
      <c r="AJ78" s="651"/>
      <c r="AK78" s="651"/>
      <c r="AL78" s="494"/>
      <c r="AM78" s="494"/>
      <c r="AN78" s="494"/>
      <c r="AO78" s="494"/>
      <c r="AP78" s="494"/>
      <c r="AQ78" s="494"/>
      <c r="AR78" s="494"/>
      <c r="AS78" s="1141"/>
      <c r="AT78" s="543">
        <v>71</v>
      </c>
      <c r="AU78" s="544">
        <f t="shared" si="184"/>
        <v>0</v>
      </c>
      <c r="AV78" s="544">
        <f t="shared" si="185"/>
        <v>0</v>
      </c>
      <c r="AW78" s="494"/>
      <c r="AX78" s="494"/>
      <c r="AY78" s="494"/>
      <c r="AZ78" s="494"/>
      <c r="BA78" s="494"/>
      <c r="BB78" s="494"/>
      <c r="BC78" s="494"/>
      <c r="BD78" s="558"/>
      <c r="BE78" s="495"/>
      <c r="BF78" s="494"/>
      <c r="BG78" s="1141"/>
      <c r="BH78" s="543">
        <v>71</v>
      </c>
      <c r="BI78" s="544">
        <f t="shared" si="186"/>
        <v>0</v>
      </c>
      <c r="BJ78" s="544">
        <f t="shared" si="187"/>
        <v>0</v>
      </c>
      <c r="BK78" s="494"/>
      <c r="BL78" s="651"/>
      <c r="BM78" s="651"/>
      <c r="BN78" s="494"/>
      <c r="BO78" s="494"/>
      <c r="BP78" s="494"/>
      <c r="BQ78" s="494"/>
      <c r="BR78" s="494"/>
      <c r="BS78" s="494"/>
      <c r="BT78" s="494"/>
      <c r="BU78" s="1141"/>
      <c r="BV78" s="543">
        <v>71</v>
      </c>
      <c r="BW78" s="544">
        <f t="shared" si="188"/>
        <v>0</v>
      </c>
      <c r="BX78" s="544">
        <f t="shared" si="189"/>
        <v>0</v>
      </c>
      <c r="BY78" s="494"/>
      <c r="BZ78" s="494"/>
      <c r="CA78" s="494"/>
      <c r="CB78" s="494"/>
      <c r="CC78" s="494"/>
      <c r="CD78" s="494"/>
      <c r="CE78" s="494"/>
      <c r="CF78" s="558"/>
      <c r="CG78" s="495"/>
      <c r="CH78" s="494"/>
      <c r="CI78" s="1141"/>
      <c r="CJ78" s="543">
        <v>71</v>
      </c>
      <c r="CK78" s="544">
        <f t="shared" si="190"/>
        <v>0</v>
      </c>
      <c r="CL78" s="544">
        <f t="shared" si="191"/>
        <v>0</v>
      </c>
      <c r="CM78" s="494"/>
      <c r="CN78" s="494"/>
      <c r="CO78" s="494"/>
      <c r="CP78" s="494"/>
      <c r="CQ78" s="494"/>
      <c r="CR78" s="494"/>
      <c r="CS78" s="494"/>
      <c r="CT78" s="558"/>
      <c r="CU78" s="495"/>
      <c r="CV78" s="494"/>
      <c r="CW78" s="1141"/>
      <c r="CX78" s="543">
        <v>71</v>
      </c>
      <c r="CY78" s="544">
        <f t="shared" si="192"/>
        <v>0</v>
      </c>
      <c r="CZ78" s="544">
        <f t="shared" si="193"/>
        <v>0</v>
      </c>
      <c r="DA78" s="494"/>
      <c r="DB78" s="651"/>
      <c r="DC78" s="651"/>
      <c r="DD78" s="494"/>
      <c r="DE78" s="494"/>
      <c r="DF78" s="494"/>
      <c r="DG78" s="494"/>
      <c r="DH78" s="494"/>
      <c r="DI78" s="494"/>
      <c r="DJ78" s="494"/>
      <c r="DK78" s="1141"/>
      <c r="DL78" s="543">
        <v>71</v>
      </c>
      <c r="DM78" s="544">
        <f t="shared" si="194"/>
        <v>0</v>
      </c>
      <c r="DN78" s="544">
        <f t="shared" si="195"/>
        <v>0</v>
      </c>
      <c r="DO78" s="494"/>
      <c r="DP78" s="494"/>
      <c r="DQ78" s="494"/>
      <c r="DR78" s="494"/>
      <c r="DS78" s="494"/>
      <c r="DT78" s="494"/>
      <c r="DU78" s="494"/>
      <c r="DV78" s="558"/>
      <c r="DW78" s="495"/>
      <c r="DX78" s="494"/>
      <c r="DY78" s="1141"/>
      <c r="DZ78" s="543">
        <v>71</v>
      </c>
      <c r="EA78" s="544">
        <f t="shared" si="196"/>
        <v>0</v>
      </c>
      <c r="EB78" s="544">
        <f t="shared" si="197"/>
        <v>0</v>
      </c>
      <c r="EC78" s="494"/>
      <c r="ED78" s="651"/>
      <c r="EE78" s="651"/>
      <c r="EF78" s="494"/>
      <c r="EG78" s="494"/>
      <c r="EH78" s="494"/>
      <c r="EI78" s="494"/>
      <c r="EJ78" s="494"/>
      <c r="EK78" s="494"/>
      <c r="EL78" s="494"/>
      <c r="EM78" s="1141"/>
      <c r="EN78" s="543">
        <v>71</v>
      </c>
      <c r="EO78" s="544">
        <f t="shared" si="198"/>
        <v>0</v>
      </c>
      <c r="EP78" s="544">
        <f t="shared" si="199"/>
        <v>0</v>
      </c>
      <c r="EQ78" s="494"/>
      <c r="ER78" s="651"/>
      <c r="ES78" s="651"/>
      <c r="ET78" s="494"/>
      <c r="EU78" s="494"/>
      <c r="EV78" s="494"/>
      <c r="EW78" s="494"/>
      <c r="EX78" s="494"/>
      <c r="EY78" s="494"/>
      <c r="EZ78" s="622"/>
      <c r="FA78" s="1141"/>
      <c r="FB78" s="543">
        <v>71</v>
      </c>
      <c r="FC78" s="544">
        <f t="shared" si="200"/>
        <v>0</v>
      </c>
      <c r="FD78" s="544">
        <f t="shared" si="201"/>
        <v>0</v>
      </c>
      <c r="FE78" s="494"/>
      <c r="FF78" s="651"/>
      <c r="FG78" s="651"/>
      <c r="FH78" s="494"/>
      <c r="FI78" s="494"/>
      <c r="FJ78" s="494"/>
      <c r="FK78" s="494"/>
      <c r="FL78" s="494"/>
      <c r="FM78" s="494"/>
      <c r="FO78" s="1141"/>
      <c r="FP78" s="543">
        <v>71</v>
      </c>
      <c r="FQ78" s="544">
        <f t="shared" si="202"/>
        <v>0</v>
      </c>
      <c r="FR78" s="544">
        <f t="shared" si="203"/>
        <v>0</v>
      </c>
      <c r="FS78" s="494"/>
      <c r="FT78" s="651"/>
      <c r="FU78" s="651"/>
      <c r="FV78" s="494"/>
      <c r="FW78" s="494"/>
      <c r="FX78" s="494"/>
      <c r="FY78" s="494"/>
      <c r="FZ78" s="494"/>
      <c r="GA78" s="494"/>
      <c r="GB78" s="622"/>
      <c r="GC78" s="1141"/>
      <c r="GD78" s="543">
        <v>71</v>
      </c>
      <c r="GE78" s="544">
        <f t="shared" si="204"/>
        <v>0</v>
      </c>
      <c r="GF78" s="544">
        <f t="shared" si="205"/>
        <v>0</v>
      </c>
      <c r="GG78" s="494"/>
      <c r="GH78" s="651"/>
      <c r="GI78" s="651"/>
      <c r="GJ78" s="494"/>
      <c r="GK78" s="494"/>
      <c r="GL78" s="494"/>
      <c r="GM78" s="494"/>
      <c r="GN78" s="494"/>
      <c r="GO78" s="494"/>
      <c r="GP78" s="551"/>
      <c r="GQ78" s="1141"/>
      <c r="GR78" s="543">
        <v>71</v>
      </c>
      <c r="GS78" s="544">
        <f t="shared" si="206"/>
        <v>0</v>
      </c>
      <c r="GT78" s="544">
        <f t="shared" si="207"/>
        <v>0</v>
      </c>
      <c r="GU78" s="494"/>
      <c r="GV78" s="651"/>
      <c r="GW78" s="651"/>
      <c r="GX78" s="494"/>
      <c r="GY78" s="494"/>
      <c r="GZ78" s="494"/>
      <c r="HA78" s="494"/>
      <c r="HB78" s="494"/>
      <c r="HC78" s="494"/>
      <c r="HD78" s="552"/>
      <c r="HE78" s="1141"/>
      <c r="HF78" s="543">
        <v>71</v>
      </c>
      <c r="HG78" s="544">
        <f t="shared" si="208"/>
        <v>0</v>
      </c>
      <c r="HH78" s="544">
        <f t="shared" si="209"/>
        <v>0</v>
      </c>
      <c r="HI78" s="494"/>
      <c r="HJ78" s="651"/>
      <c r="HK78" s="651"/>
      <c r="HL78" s="494"/>
      <c r="HM78" s="494"/>
      <c r="HN78" s="494"/>
      <c r="HO78" s="494"/>
      <c r="HP78" s="494"/>
      <c r="HQ78" s="494"/>
      <c r="HR78" s="552"/>
      <c r="HS78" s="1141"/>
      <c r="HT78" s="543">
        <v>71</v>
      </c>
      <c r="HU78" s="544">
        <f t="shared" si="210"/>
        <v>0</v>
      </c>
      <c r="HV78" s="544">
        <f t="shared" si="211"/>
        <v>0</v>
      </c>
      <c r="HW78" s="494"/>
      <c r="HX78" s="651"/>
      <c r="HY78" s="651"/>
      <c r="HZ78" s="494"/>
      <c r="IA78" s="494"/>
      <c r="IB78" s="494"/>
      <c r="IC78" s="494"/>
      <c r="ID78" s="494"/>
      <c r="IE78" s="494"/>
      <c r="IG78" s="1141"/>
      <c r="IH78" s="543">
        <v>71</v>
      </c>
      <c r="II78" s="544">
        <f t="shared" si="212"/>
        <v>0</v>
      </c>
      <c r="IJ78" s="544">
        <f t="shared" si="213"/>
        <v>0</v>
      </c>
      <c r="IK78" s="494"/>
      <c r="IL78" s="651"/>
      <c r="IM78" s="651"/>
      <c r="IN78" s="494"/>
      <c r="IO78" s="494"/>
      <c r="IP78" s="494"/>
      <c r="IQ78" s="494"/>
      <c r="IR78" s="494"/>
      <c r="IS78" s="494"/>
    </row>
    <row r="79" spans="1:253" s="497" customFormat="1">
      <c r="A79" s="494"/>
      <c r="B79" s="528"/>
      <c r="C79" s="1141"/>
      <c r="D79" s="543">
        <v>72</v>
      </c>
      <c r="E79" s="544">
        <f t="shared" si="178"/>
        <v>0</v>
      </c>
      <c r="F79" s="544">
        <f t="shared" si="179"/>
        <v>0</v>
      </c>
      <c r="G79" s="494"/>
      <c r="H79" s="494"/>
      <c r="I79" s="494"/>
      <c r="J79" s="494"/>
      <c r="K79" s="494"/>
      <c r="L79" s="494"/>
      <c r="M79" s="494"/>
      <c r="N79" s="558"/>
      <c r="O79" s="495"/>
      <c r="P79" s="494"/>
      <c r="Q79" s="1141"/>
      <c r="R79" s="543">
        <v>72</v>
      </c>
      <c r="S79" s="544">
        <f t="shared" si="180"/>
        <v>0</v>
      </c>
      <c r="T79" s="544">
        <f t="shared" si="181"/>
        <v>0</v>
      </c>
      <c r="U79" s="494"/>
      <c r="V79" s="651"/>
      <c r="W79" s="651"/>
      <c r="X79" s="494"/>
      <c r="Y79" s="494"/>
      <c r="Z79" s="494"/>
      <c r="AA79" s="494"/>
      <c r="AB79" s="494"/>
      <c r="AC79" s="494"/>
      <c r="AD79" s="494"/>
      <c r="AE79" s="1141"/>
      <c r="AF79" s="543">
        <v>72</v>
      </c>
      <c r="AG79" s="544">
        <f t="shared" si="182"/>
        <v>0</v>
      </c>
      <c r="AH79" s="544">
        <f t="shared" si="183"/>
        <v>0</v>
      </c>
      <c r="AI79" s="494"/>
      <c r="AJ79" s="494"/>
      <c r="AK79" s="494"/>
      <c r="AL79" s="494"/>
      <c r="AM79" s="494"/>
      <c r="AN79" s="494"/>
      <c r="AO79" s="494"/>
      <c r="AP79" s="558"/>
      <c r="AQ79" s="495"/>
      <c r="AR79" s="494"/>
      <c r="AS79" s="1141"/>
      <c r="AT79" s="543">
        <v>72</v>
      </c>
      <c r="AU79" s="544">
        <f t="shared" si="184"/>
        <v>0</v>
      </c>
      <c r="AV79" s="544">
        <f t="shared" si="185"/>
        <v>0</v>
      </c>
      <c r="AW79" s="494"/>
      <c r="AX79" s="494"/>
      <c r="AY79" s="494"/>
      <c r="AZ79" s="494"/>
      <c r="BA79" s="494"/>
      <c r="BB79" s="494"/>
      <c r="BC79" s="494"/>
      <c r="BD79" s="558"/>
      <c r="BE79" s="495"/>
      <c r="BF79" s="494"/>
      <c r="BG79" s="1141"/>
      <c r="BH79" s="543">
        <v>72</v>
      </c>
      <c r="BI79" s="544">
        <f t="shared" si="186"/>
        <v>0</v>
      </c>
      <c r="BJ79" s="544">
        <f t="shared" si="187"/>
        <v>0</v>
      </c>
      <c r="BK79" s="494"/>
      <c r="BL79" s="651"/>
      <c r="BM79" s="651"/>
      <c r="BN79" s="494"/>
      <c r="BO79" s="494"/>
      <c r="BP79" s="494"/>
      <c r="BQ79" s="494"/>
      <c r="BR79" s="494"/>
      <c r="BS79" s="494"/>
      <c r="BT79" s="494"/>
      <c r="BU79" s="1141"/>
      <c r="BV79" s="543">
        <v>72</v>
      </c>
      <c r="BW79" s="544">
        <f t="shared" si="188"/>
        <v>0</v>
      </c>
      <c r="BX79" s="544">
        <f t="shared" si="189"/>
        <v>0</v>
      </c>
      <c r="BY79" s="494"/>
      <c r="BZ79" s="494"/>
      <c r="CA79" s="494"/>
      <c r="CB79" s="494"/>
      <c r="CC79" s="494"/>
      <c r="CD79" s="494"/>
      <c r="CE79" s="494"/>
      <c r="CF79" s="558"/>
      <c r="CG79" s="495"/>
      <c r="CH79" s="494"/>
      <c r="CI79" s="1141"/>
      <c r="CJ79" s="543">
        <v>72</v>
      </c>
      <c r="CK79" s="544">
        <f t="shared" si="190"/>
        <v>0</v>
      </c>
      <c r="CL79" s="544">
        <f t="shared" si="191"/>
        <v>0</v>
      </c>
      <c r="CM79" s="494"/>
      <c r="CN79" s="494"/>
      <c r="CO79" s="494"/>
      <c r="CP79" s="494"/>
      <c r="CQ79" s="494"/>
      <c r="CR79" s="494"/>
      <c r="CS79" s="494"/>
      <c r="CT79" s="558"/>
      <c r="CU79" s="495"/>
      <c r="CV79" s="494"/>
      <c r="CW79" s="1141"/>
      <c r="CX79" s="543">
        <v>72</v>
      </c>
      <c r="CY79" s="544">
        <f t="shared" si="192"/>
        <v>0</v>
      </c>
      <c r="CZ79" s="544">
        <f t="shared" si="193"/>
        <v>0</v>
      </c>
      <c r="DA79" s="494"/>
      <c r="DB79" s="494"/>
      <c r="DC79" s="494"/>
      <c r="DD79" s="494"/>
      <c r="DE79" s="494"/>
      <c r="DF79" s="494"/>
      <c r="DG79" s="494"/>
      <c r="DH79" s="558"/>
      <c r="DI79" s="495"/>
      <c r="DJ79" s="494"/>
      <c r="DK79" s="1141"/>
      <c r="DL79" s="543">
        <v>72</v>
      </c>
      <c r="DM79" s="544">
        <f t="shared" si="194"/>
        <v>0</v>
      </c>
      <c r="DN79" s="544">
        <f t="shared" si="195"/>
        <v>0</v>
      </c>
      <c r="DO79" s="494"/>
      <c r="DP79" s="494"/>
      <c r="DQ79" s="494"/>
      <c r="DR79" s="494"/>
      <c r="DS79" s="494"/>
      <c r="DT79" s="494"/>
      <c r="DU79" s="494"/>
      <c r="DV79" s="558"/>
      <c r="DW79" s="495"/>
      <c r="DX79" s="494"/>
      <c r="DY79" s="1141"/>
      <c r="DZ79" s="543">
        <v>72</v>
      </c>
      <c r="EA79" s="544">
        <f t="shared" si="196"/>
        <v>0</v>
      </c>
      <c r="EB79" s="544">
        <f t="shared" si="197"/>
        <v>0</v>
      </c>
      <c r="EC79" s="494"/>
      <c r="ED79" s="494"/>
      <c r="EE79" s="494"/>
      <c r="EF79" s="494"/>
      <c r="EG79" s="494"/>
      <c r="EH79" s="494"/>
      <c r="EI79" s="494"/>
      <c r="EJ79" s="558"/>
      <c r="EK79" s="495"/>
      <c r="EL79" s="494"/>
      <c r="EM79" s="1141"/>
      <c r="EN79" s="543">
        <v>72</v>
      </c>
      <c r="EO79" s="544">
        <f t="shared" si="198"/>
        <v>0</v>
      </c>
      <c r="EP79" s="544">
        <f t="shared" si="199"/>
        <v>0</v>
      </c>
      <c r="EQ79" s="494"/>
      <c r="ER79" s="494"/>
      <c r="ES79" s="494"/>
      <c r="ET79" s="494"/>
      <c r="EU79" s="494"/>
      <c r="EV79" s="494"/>
      <c r="EW79" s="494"/>
      <c r="EX79" s="558"/>
      <c r="EY79" s="495"/>
      <c r="EZ79" s="622"/>
      <c r="FA79" s="1141"/>
      <c r="FB79" s="543">
        <v>72</v>
      </c>
      <c r="FC79" s="544">
        <f t="shared" si="200"/>
        <v>0</v>
      </c>
      <c r="FD79" s="544">
        <f t="shared" si="201"/>
        <v>0</v>
      </c>
      <c r="FE79" s="494"/>
      <c r="FF79" s="494"/>
      <c r="FG79" s="494"/>
      <c r="FH79" s="494"/>
      <c r="FI79" s="494"/>
      <c r="FJ79" s="494"/>
      <c r="FK79" s="494"/>
      <c r="FL79" s="558"/>
      <c r="FM79" s="495"/>
      <c r="FO79" s="1141"/>
      <c r="FP79" s="543">
        <v>72</v>
      </c>
      <c r="FQ79" s="544">
        <f t="shared" si="202"/>
        <v>0</v>
      </c>
      <c r="FR79" s="544">
        <f t="shared" si="203"/>
        <v>0</v>
      </c>
      <c r="FS79" s="494"/>
      <c r="FT79" s="494"/>
      <c r="FU79" s="494"/>
      <c r="FV79" s="494"/>
      <c r="FW79" s="494"/>
      <c r="FX79" s="494"/>
      <c r="FY79" s="494"/>
      <c r="FZ79" s="558"/>
      <c r="GA79" s="495"/>
      <c r="GB79" s="622"/>
      <c r="GC79" s="1141"/>
      <c r="GD79" s="543">
        <v>72</v>
      </c>
      <c r="GE79" s="544">
        <f t="shared" si="204"/>
        <v>0</v>
      </c>
      <c r="GF79" s="544">
        <f t="shared" si="205"/>
        <v>0</v>
      </c>
      <c r="GG79" s="494"/>
      <c r="GH79" s="494"/>
      <c r="GI79" s="494"/>
      <c r="GJ79" s="494"/>
      <c r="GK79" s="494"/>
      <c r="GL79" s="494"/>
      <c r="GM79" s="494"/>
      <c r="GN79" s="558"/>
      <c r="GO79" s="495"/>
      <c r="GP79" s="551"/>
      <c r="GQ79" s="1141"/>
      <c r="GR79" s="543">
        <v>72</v>
      </c>
      <c r="GS79" s="544">
        <f t="shared" si="206"/>
        <v>0</v>
      </c>
      <c r="GT79" s="544">
        <f t="shared" si="207"/>
        <v>0</v>
      </c>
      <c r="GU79" s="494"/>
      <c r="GV79" s="494"/>
      <c r="GW79" s="494"/>
      <c r="GX79" s="494"/>
      <c r="GY79" s="494"/>
      <c r="GZ79" s="494"/>
      <c r="HA79" s="494"/>
      <c r="HB79" s="558"/>
      <c r="HC79" s="495"/>
      <c r="HD79" s="552"/>
      <c r="HE79" s="1141"/>
      <c r="HF79" s="543">
        <v>72</v>
      </c>
      <c r="HG79" s="544">
        <f t="shared" si="208"/>
        <v>0</v>
      </c>
      <c r="HH79" s="544">
        <f t="shared" si="209"/>
        <v>0</v>
      </c>
      <c r="HI79" s="494"/>
      <c r="HJ79" s="494"/>
      <c r="HK79" s="494"/>
      <c r="HL79" s="494"/>
      <c r="HM79" s="494"/>
      <c r="HN79" s="494"/>
      <c r="HO79" s="494"/>
      <c r="HP79" s="558"/>
      <c r="HQ79" s="495"/>
      <c r="HR79" s="552"/>
      <c r="HS79" s="1141"/>
      <c r="HT79" s="543">
        <v>72</v>
      </c>
      <c r="HU79" s="544">
        <f t="shared" si="210"/>
        <v>0</v>
      </c>
      <c r="HV79" s="544">
        <f t="shared" si="211"/>
        <v>0</v>
      </c>
      <c r="HW79" s="494"/>
      <c r="HX79" s="494"/>
      <c r="HY79" s="494"/>
      <c r="HZ79" s="494"/>
      <c r="IA79" s="494"/>
      <c r="IB79" s="494"/>
      <c r="IC79" s="494"/>
      <c r="ID79" s="558"/>
      <c r="IE79" s="495"/>
      <c r="IG79" s="1141"/>
      <c r="IH79" s="543">
        <v>72</v>
      </c>
      <c r="II79" s="544">
        <f t="shared" si="212"/>
        <v>0</v>
      </c>
      <c r="IJ79" s="544">
        <f t="shared" si="213"/>
        <v>0</v>
      </c>
      <c r="IK79" s="494"/>
      <c r="IL79" s="494"/>
      <c r="IM79" s="494"/>
      <c r="IN79" s="494"/>
      <c r="IO79" s="494"/>
      <c r="IP79" s="494"/>
      <c r="IQ79" s="494"/>
      <c r="IR79" s="558"/>
      <c r="IS79" s="495"/>
    </row>
    <row r="80" spans="1:253" s="497" customFormat="1">
      <c r="A80" s="494"/>
      <c r="B80" s="528"/>
      <c r="C80" s="1141"/>
      <c r="D80" s="543">
        <v>73</v>
      </c>
      <c r="E80" s="544">
        <f t="shared" si="178"/>
        <v>0</v>
      </c>
      <c r="F80" s="544">
        <f t="shared" si="179"/>
        <v>0</v>
      </c>
      <c r="G80" s="494"/>
      <c r="H80" s="494"/>
      <c r="I80" s="494"/>
      <c r="J80" s="494"/>
      <c r="K80" s="494"/>
      <c r="L80" s="494"/>
      <c r="M80" s="494"/>
      <c r="N80" s="558"/>
      <c r="O80" s="495"/>
      <c r="P80" s="494"/>
      <c r="Q80" s="1141"/>
      <c r="R80" s="543">
        <v>73</v>
      </c>
      <c r="S80" s="544">
        <f t="shared" si="180"/>
        <v>0</v>
      </c>
      <c r="T80" s="544">
        <f t="shared" si="181"/>
        <v>0</v>
      </c>
      <c r="U80" s="494"/>
      <c r="V80" s="494"/>
      <c r="W80" s="651"/>
      <c r="X80" s="494"/>
      <c r="Y80" s="494"/>
      <c r="Z80" s="494"/>
      <c r="AA80" s="494"/>
      <c r="AB80" s="494"/>
      <c r="AC80" s="494"/>
      <c r="AD80" s="494"/>
      <c r="AE80" s="1141"/>
      <c r="AF80" s="543">
        <v>73</v>
      </c>
      <c r="AG80" s="544">
        <f t="shared" si="182"/>
        <v>0</v>
      </c>
      <c r="AH80" s="544">
        <f t="shared" si="183"/>
        <v>0</v>
      </c>
      <c r="AI80" s="494"/>
      <c r="AJ80" s="494"/>
      <c r="AK80" s="494"/>
      <c r="AL80" s="494"/>
      <c r="AM80" s="494"/>
      <c r="AN80" s="494"/>
      <c r="AO80" s="494"/>
      <c r="AP80" s="558"/>
      <c r="AQ80" s="495"/>
      <c r="AR80" s="494"/>
      <c r="AS80" s="1141"/>
      <c r="AT80" s="543">
        <v>73</v>
      </c>
      <c r="AU80" s="544">
        <f t="shared" si="184"/>
        <v>0</v>
      </c>
      <c r="AV80" s="544">
        <f t="shared" si="185"/>
        <v>0</v>
      </c>
      <c r="AW80" s="494"/>
      <c r="AX80" s="494"/>
      <c r="AY80" s="494"/>
      <c r="AZ80" s="494"/>
      <c r="BA80" s="494"/>
      <c r="BB80" s="494"/>
      <c r="BC80" s="494"/>
      <c r="BD80" s="558"/>
      <c r="BE80" s="495"/>
      <c r="BF80" s="494"/>
      <c r="BG80" s="1141"/>
      <c r="BH80" s="543">
        <v>73</v>
      </c>
      <c r="BI80" s="544">
        <f t="shared" si="186"/>
        <v>0</v>
      </c>
      <c r="BJ80" s="544">
        <f t="shared" si="187"/>
        <v>0</v>
      </c>
      <c r="BK80" s="494"/>
      <c r="BL80" s="494"/>
      <c r="BM80" s="494"/>
      <c r="BN80" s="494"/>
      <c r="BO80" s="494"/>
      <c r="BP80" s="494"/>
      <c r="BQ80" s="494"/>
      <c r="BR80" s="558"/>
      <c r="BS80" s="495"/>
      <c r="BT80" s="494"/>
      <c r="BU80" s="1141"/>
      <c r="BV80" s="543">
        <v>73</v>
      </c>
      <c r="BW80" s="544">
        <f t="shared" si="188"/>
        <v>0</v>
      </c>
      <c r="BX80" s="544">
        <f t="shared" si="189"/>
        <v>0</v>
      </c>
      <c r="BY80" s="494"/>
      <c r="BZ80" s="494"/>
      <c r="CA80" s="494"/>
      <c r="CB80" s="494"/>
      <c r="CC80" s="494"/>
      <c r="CD80" s="494"/>
      <c r="CE80" s="494"/>
      <c r="CF80" s="558"/>
      <c r="CG80" s="495"/>
      <c r="CH80" s="494"/>
      <c r="CI80" s="1141"/>
      <c r="CJ80" s="543">
        <v>73</v>
      </c>
      <c r="CK80" s="544">
        <f t="shared" si="190"/>
        <v>0</v>
      </c>
      <c r="CL80" s="544">
        <f t="shared" si="191"/>
        <v>0</v>
      </c>
      <c r="CM80" s="494"/>
      <c r="CN80" s="494"/>
      <c r="CO80" s="494"/>
      <c r="CP80" s="494"/>
      <c r="CQ80" s="494"/>
      <c r="CR80" s="494"/>
      <c r="CS80" s="494"/>
      <c r="CT80" s="558"/>
      <c r="CU80" s="495"/>
      <c r="CV80" s="494"/>
      <c r="CW80" s="1141"/>
      <c r="CX80" s="543">
        <v>73</v>
      </c>
      <c r="CY80" s="544">
        <f t="shared" si="192"/>
        <v>0</v>
      </c>
      <c r="CZ80" s="544">
        <f t="shared" si="193"/>
        <v>0</v>
      </c>
      <c r="DA80" s="494"/>
      <c r="DB80" s="494"/>
      <c r="DC80" s="494"/>
      <c r="DD80" s="494"/>
      <c r="DE80" s="494"/>
      <c r="DF80" s="494"/>
      <c r="DG80" s="494"/>
      <c r="DH80" s="558"/>
      <c r="DI80" s="495"/>
      <c r="DJ80" s="494"/>
      <c r="DK80" s="1141"/>
      <c r="DL80" s="543">
        <v>73</v>
      </c>
      <c r="DM80" s="544">
        <f t="shared" si="194"/>
        <v>0</v>
      </c>
      <c r="DN80" s="544">
        <f t="shared" si="195"/>
        <v>0</v>
      </c>
      <c r="DO80" s="494"/>
      <c r="DP80" s="494"/>
      <c r="DQ80" s="494"/>
      <c r="DR80" s="494"/>
      <c r="DS80" s="494"/>
      <c r="DT80" s="494"/>
      <c r="DU80" s="494"/>
      <c r="DV80" s="558"/>
      <c r="DW80" s="495"/>
      <c r="DX80" s="494"/>
      <c r="DY80" s="1141"/>
      <c r="DZ80" s="543">
        <v>73</v>
      </c>
      <c r="EA80" s="544">
        <f t="shared" si="196"/>
        <v>0</v>
      </c>
      <c r="EB80" s="544">
        <f t="shared" si="197"/>
        <v>0</v>
      </c>
      <c r="EC80" s="494"/>
      <c r="ED80" s="494"/>
      <c r="EE80" s="494"/>
      <c r="EF80" s="494"/>
      <c r="EG80" s="494"/>
      <c r="EH80" s="494"/>
      <c r="EI80" s="494"/>
      <c r="EJ80" s="558"/>
      <c r="EK80" s="495"/>
      <c r="EL80" s="494"/>
      <c r="EM80" s="1141"/>
      <c r="EN80" s="543">
        <v>73</v>
      </c>
      <c r="EO80" s="544">
        <f t="shared" si="198"/>
        <v>0</v>
      </c>
      <c r="EP80" s="544">
        <f t="shared" si="199"/>
        <v>0</v>
      </c>
      <c r="EQ80" s="494"/>
      <c r="ER80" s="494"/>
      <c r="ES80" s="494"/>
      <c r="ET80" s="494"/>
      <c r="EU80" s="494"/>
      <c r="EV80" s="494"/>
      <c r="EW80" s="494"/>
      <c r="EX80" s="558"/>
      <c r="EY80" s="495"/>
      <c r="EZ80" s="622"/>
      <c r="FA80" s="1141"/>
      <c r="FB80" s="543">
        <v>73</v>
      </c>
      <c r="FC80" s="544">
        <f t="shared" si="200"/>
        <v>0</v>
      </c>
      <c r="FD80" s="544">
        <f t="shared" si="201"/>
        <v>0</v>
      </c>
      <c r="FE80" s="494"/>
      <c r="FF80" s="494"/>
      <c r="FG80" s="494"/>
      <c r="FH80" s="494"/>
      <c r="FI80" s="494"/>
      <c r="FJ80" s="494"/>
      <c r="FK80" s="494"/>
      <c r="FL80" s="558"/>
      <c r="FM80" s="495"/>
      <c r="FO80" s="1141"/>
      <c r="FP80" s="543">
        <v>73</v>
      </c>
      <c r="FQ80" s="544">
        <f t="shared" si="202"/>
        <v>0</v>
      </c>
      <c r="FR80" s="544">
        <f t="shared" si="203"/>
        <v>0</v>
      </c>
      <c r="FS80" s="494"/>
      <c r="FT80" s="494"/>
      <c r="FU80" s="494"/>
      <c r="FV80" s="494"/>
      <c r="FW80" s="494"/>
      <c r="FX80" s="494"/>
      <c r="FY80" s="494"/>
      <c r="FZ80" s="558"/>
      <c r="GA80" s="495"/>
      <c r="GB80" s="622"/>
      <c r="GC80" s="1141"/>
      <c r="GD80" s="543">
        <v>73</v>
      </c>
      <c r="GE80" s="544">
        <f t="shared" si="204"/>
        <v>0</v>
      </c>
      <c r="GF80" s="544">
        <f t="shared" si="205"/>
        <v>0</v>
      </c>
      <c r="GG80" s="494"/>
      <c r="GH80" s="494"/>
      <c r="GI80" s="494"/>
      <c r="GJ80" s="494"/>
      <c r="GK80" s="494"/>
      <c r="GL80" s="494"/>
      <c r="GM80" s="494"/>
      <c r="GN80" s="558"/>
      <c r="GO80" s="495"/>
      <c r="GP80" s="551"/>
      <c r="GQ80" s="1141"/>
      <c r="GR80" s="543">
        <v>73</v>
      </c>
      <c r="GS80" s="544">
        <f t="shared" si="206"/>
        <v>0</v>
      </c>
      <c r="GT80" s="544">
        <f t="shared" si="207"/>
        <v>0</v>
      </c>
      <c r="GU80" s="494"/>
      <c r="GV80" s="494"/>
      <c r="GW80" s="494"/>
      <c r="GX80" s="494"/>
      <c r="GY80" s="494"/>
      <c r="GZ80" s="494"/>
      <c r="HA80" s="494"/>
      <c r="HB80" s="558"/>
      <c r="HC80" s="495"/>
      <c r="HD80" s="552"/>
      <c r="HE80" s="1141"/>
      <c r="HF80" s="543">
        <v>73</v>
      </c>
      <c r="HG80" s="544">
        <f t="shared" si="208"/>
        <v>0</v>
      </c>
      <c r="HH80" s="544">
        <f t="shared" si="209"/>
        <v>0</v>
      </c>
      <c r="HI80" s="494"/>
      <c r="HJ80" s="494"/>
      <c r="HK80" s="494"/>
      <c r="HL80" s="494"/>
      <c r="HM80" s="494"/>
      <c r="HN80" s="494"/>
      <c r="HO80" s="494"/>
      <c r="HP80" s="558"/>
      <c r="HQ80" s="495"/>
      <c r="HR80" s="552"/>
      <c r="HS80" s="1141"/>
      <c r="HT80" s="543">
        <v>73</v>
      </c>
      <c r="HU80" s="544">
        <f t="shared" si="210"/>
        <v>0</v>
      </c>
      <c r="HV80" s="544">
        <f t="shared" si="211"/>
        <v>0</v>
      </c>
      <c r="HW80" s="494"/>
      <c r="HX80" s="494"/>
      <c r="HY80" s="494"/>
      <c r="HZ80" s="494"/>
      <c r="IA80" s="494"/>
      <c r="IB80" s="494"/>
      <c r="IC80" s="494"/>
      <c r="ID80" s="558"/>
      <c r="IE80" s="495"/>
      <c r="IG80" s="1141"/>
      <c r="IH80" s="543">
        <v>73</v>
      </c>
      <c r="II80" s="544">
        <f t="shared" si="212"/>
        <v>0</v>
      </c>
      <c r="IJ80" s="544">
        <f t="shared" si="213"/>
        <v>0</v>
      </c>
      <c r="IK80" s="494"/>
      <c r="IL80" s="494"/>
      <c r="IM80" s="494"/>
      <c r="IN80" s="494"/>
      <c r="IO80" s="494"/>
      <c r="IP80" s="494"/>
      <c r="IQ80" s="494"/>
      <c r="IR80" s="558"/>
      <c r="IS80" s="495"/>
    </row>
    <row r="81" spans="1:253" s="497" customFormat="1">
      <c r="A81" s="494"/>
      <c r="B81" s="528"/>
      <c r="C81" s="1141"/>
      <c r="D81" s="543">
        <v>74</v>
      </c>
      <c r="E81" s="544">
        <f t="shared" si="178"/>
        <v>0</v>
      </c>
      <c r="F81" s="544">
        <f t="shared" si="179"/>
        <v>0</v>
      </c>
      <c r="G81" s="494"/>
      <c r="H81" s="494"/>
      <c r="I81" s="494"/>
      <c r="J81" s="494"/>
      <c r="K81" s="494"/>
      <c r="L81" s="494"/>
      <c r="M81" s="494"/>
      <c r="N81" s="558"/>
      <c r="O81" s="495"/>
      <c r="P81" s="494"/>
      <c r="Q81" s="1141"/>
      <c r="R81" s="543">
        <v>74</v>
      </c>
      <c r="S81" s="544">
        <f t="shared" si="180"/>
        <v>0</v>
      </c>
      <c r="T81" s="544">
        <f t="shared" si="181"/>
        <v>0</v>
      </c>
      <c r="U81" s="494"/>
      <c r="V81" s="494"/>
      <c r="W81" s="494"/>
      <c r="X81" s="494"/>
      <c r="Y81" s="494"/>
      <c r="Z81" s="494"/>
      <c r="AA81" s="494"/>
      <c r="AB81" s="558"/>
      <c r="AC81" s="495"/>
      <c r="AD81" s="494"/>
      <c r="AE81" s="1141"/>
      <c r="AF81" s="543">
        <v>74</v>
      </c>
      <c r="AG81" s="544">
        <f t="shared" si="182"/>
        <v>0</v>
      </c>
      <c r="AH81" s="544">
        <f t="shared" si="183"/>
        <v>0</v>
      </c>
      <c r="AI81" s="494"/>
      <c r="AJ81" s="494"/>
      <c r="AK81" s="494"/>
      <c r="AL81" s="494"/>
      <c r="AM81" s="494"/>
      <c r="AN81" s="494"/>
      <c r="AO81" s="494"/>
      <c r="AP81" s="558"/>
      <c r="AQ81" s="495"/>
      <c r="AR81" s="494"/>
      <c r="AS81" s="1141"/>
      <c r="AT81" s="543">
        <v>74</v>
      </c>
      <c r="AU81" s="544">
        <f t="shared" si="184"/>
        <v>0</v>
      </c>
      <c r="AV81" s="544">
        <f t="shared" si="185"/>
        <v>0</v>
      </c>
      <c r="AW81" s="494"/>
      <c r="AX81" s="494"/>
      <c r="AY81" s="494"/>
      <c r="AZ81" s="494"/>
      <c r="BA81" s="494"/>
      <c r="BB81" s="494"/>
      <c r="BC81" s="494"/>
      <c r="BD81" s="558"/>
      <c r="BE81" s="495"/>
      <c r="BF81" s="494"/>
      <c r="BG81" s="1141"/>
      <c r="BH81" s="543">
        <v>74</v>
      </c>
      <c r="BI81" s="544">
        <f t="shared" si="186"/>
        <v>0</v>
      </c>
      <c r="BJ81" s="544">
        <f t="shared" si="187"/>
        <v>0</v>
      </c>
      <c r="BK81" s="494"/>
      <c r="BL81" s="494"/>
      <c r="BM81" s="494"/>
      <c r="BN81" s="494"/>
      <c r="BO81" s="494"/>
      <c r="BP81" s="494"/>
      <c r="BQ81" s="494"/>
      <c r="BR81" s="558"/>
      <c r="BS81" s="495"/>
      <c r="BT81" s="494"/>
      <c r="BU81" s="1141"/>
      <c r="BV81" s="543">
        <v>74</v>
      </c>
      <c r="BW81" s="544">
        <f t="shared" si="188"/>
        <v>0</v>
      </c>
      <c r="BX81" s="544">
        <f t="shared" si="189"/>
        <v>0</v>
      </c>
      <c r="BY81" s="494"/>
      <c r="BZ81" s="494"/>
      <c r="CA81" s="494"/>
      <c r="CB81" s="494"/>
      <c r="CC81" s="494"/>
      <c r="CD81" s="494"/>
      <c r="CE81" s="494"/>
      <c r="CF81" s="558"/>
      <c r="CG81" s="495"/>
      <c r="CH81" s="494"/>
      <c r="CI81" s="1141"/>
      <c r="CJ81" s="543">
        <v>74</v>
      </c>
      <c r="CK81" s="544">
        <f t="shared" si="190"/>
        <v>0</v>
      </c>
      <c r="CL81" s="544">
        <f t="shared" si="191"/>
        <v>0</v>
      </c>
      <c r="CM81" s="494"/>
      <c r="CN81" s="494"/>
      <c r="CO81" s="494"/>
      <c r="CP81" s="494"/>
      <c r="CQ81" s="494"/>
      <c r="CR81" s="494"/>
      <c r="CS81" s="494"/>
      <c r="CT81" s="558"/>
      <c r="CU81" s="495"/>
      <c r="CV81" s="494"/>
      <c r="CW81" s="1141"/>
      <c r="CX81" s="543">
        <v>74</v>
      </c>
      <c r="CY81" s="544">
        <f t="shared" si="192"/>
        <v>0</v>
      </c>
      <c r="CZ81" s="544">
        <f t="shared" si="193"/>
        <v>0</v>
      </c>
      <c r="DA81" s="494"/>
      <c r="DB81" s="494"/>
      <c r="DC81" s="494"/>
      <c r="DD81" s="494"/>
      <c r="DE81" s="494"/>
      <c r="DF81" s="494"/>
      <c r="DG81" s="494"/>
      <c r="DH81" s="558"/>
      <c r="DI81" s="495"/>
      <c r="DJ81" s="494"/>
      <c r="DK81" s="1141"/>
      <c r="DL81" s="543">
        <v>74</v>
      </c>
      <c r="DM81" s="544">
        <f t="shared" si="194"/>
        <v>0</v>
      </c>
      <c r="DN81" s="544">
        <f t="shared" si="195"/>
        <v>0</v>
      </c>
      <c r="DO81" s="494"/>
      <c r="DP81" s="494"/>
      <c r="DQ81" s="494"/>
      <c r="DR81" s="494"/>
      <c r="DS81" s="494"/>
      <c r="DT81" s="494"/>
      <c r="DU81" s="494"/>
      <c r="DV81" s="558"/>
      <c r="DW81" s="495"/>
      <c r="DX81" s="494"/>
      <c r="DY81" s="1141"/>
      <c r="DZ81" s="543">
        <v>74</v>
      </c>
      <c r="EA81" s="544">
        <f t="shared" si="196"/>
        <v>0</v>
      </c>
      <c r="EB81" s="544">
        <f t="shared" si="197"/>
        <v>0</v>
      </c>
      <c r="EC81" s="494"/>
      <c r="ED81" s="494"/>
      <c r="EE81" s="494"/>
      <c r="EF81" s="494"/>
      <c r="EG81" s="494"/>
      <c r="EH81" s="494"/>
      <c r="EI81" s="494"/>
      <c r="EJ81" s="558"/>
      <c r="EK81" s="495"/>
      <c r="EL81" s="494"/>
      <c r="EM81" s="1141"/>
      <c r="EN81" s="543">
        <v>74</v>
      </c>
      <c r="EO81" s="544">
        <f t="shared" si="198"/>
        <v>0</v>
      </c>
      <c r="EP81" s="544">
        <f t="shared" si="199"/>
        <v>0</v>
      </c>
      <c r="EQ81" s="494"/>
      <c r="ER81" s="494"/>
      <c r="ES81" s="494"/>
      <c r="ET81" s="494"/>
      <c r="EU81" s="494"/>
      <c r="EV81" s="494"/>
      <c r="EW81" s="494"/>
      <c r="EX81" s="558"/>
      <c r="EY81" s="495"/>
      <c r="EZ81" s="622"/>
      <c r="FA81" s="1141"/>
      <c r="FB81" s="543">
        <v>74</v>
      </c>
      <c r="FC81" s="544">
        <f t="shared" si="200"/>
        <v>0</v>
      </c>
      <c r="FD81" s="544">
        <f t="shared" si="201"/>
        <v>0</v>
      </c>
      <c r="FE81" s="494"/>
      <c r="FF81" s="494"/>
      <c r="FG81" s="494"/>
      <c r="FH81" s="494"/>
      <c r="FI81" s="494"/>
      <c r="FJ81" s="494"/>
      <c r="FK81" s="494"/>
      <c r="FL81" s="558"/>
      <c r="FM81" s="495"/>
      <c r="FO81" s="1141"/>
      <c r="FP81" s="543">
        <v>74</v>
      </c>
      <c r="FQ81" s="544">
        <f t="shared" si="202"/>
        <v>0</v>
      </c>
      <c r="FR81" s="544">
        <f t="shared" si="203"/>
        <v>0</v>
      </c>
      <c r="FS81" s="494"/>
      <c r="FT81" s="494"/>
      <c r="FU81" s="494"/>
      <c r="FV81" s="494"/>
      <c r="FW81" s="494"/>
      <c r="FX81" s="494"/>
      <c r="FY81" s="494"/>
      <c r="FZ81" s="558"/>
      <c r="GA81" s="495"/>
      <c r="GB81" s="622"/>
      <c r="GC81" s="1141"/>
      <c r="GD81" s="543">
        <v>74</v>
      </c>
      <c r="GE81" s="544">
        <f t="shared" si="204"/>
        <v>0</v>
      </c>
      <c r="GF81" s="544">
        <f t="shared" si="205"/>
        <v>0</v>
      </c>
      <c r="GG81" s="494"/>
      <c r="GH81" s="494"/>
      <c r="GI81" s="494"/>
      <c r="GJ81" s="494"/>
      <c r="GK81" s="494"/>
      <c r="GL81" s="494"/>
      <c r="GM81" s="494"/>
      <c r="GN81" s="558"/>
      <c r="GO81" s="495"/>
      <c r="GP81" s="551"/>
      <c r="GQ81" s="1141"/>
      <c r="GR81" s="543">
        <v>74</v>
      </c>
      <c r="GS81" s="544">
        <f t="shared" si="206"/>
        <v>0</v>
      </c>
      <c r="GT81" s="544">
        <f t="shared" si="207"/>
        <v>0</v>
      </c>
      <c r="GU81" s="494"/>
      <c r="GV81" s="494"/>
      <c r="GW81" s="494"/>
      <c r="GX81" s="494"/>
      <c r="GY81" s="494"/>
      <c r="GZ81" s="494"/>
      <c r="HA81" s="494"/>
      <c r="HB81" s="558"/>
      <c r="HC81" s="495"/>
      <c r="HD81" s="552"/>
      <c r="HE81" s="1141"/>
      <c r="HF81" s="543">
        <v>74</v>
      </c>
      <c r="HG81" s="544">
        <f t="shared" si="208"/>
        <v>0</v>
      </c>
      <c r="HH81" s="544">
        <f t="shared" si="209"/>
        <v>0</v>
      </c>
      <c r="HI81" s="494"/>
      <c r="HJ81" s="494"/>
      <c r="HK81" s="494"/>
      <c r="HL81" s="494"/>
      <c r="HM81" s="494"/>
      <c r="HN81" s="494"/>
      <c r="HO81" s="494"/>
      <c r="HP81" s="558"/>
      <c r="HQ81" s="495"/>
      <c r="HR81" s="552"/>
      <c r="HS81" s="1141"/>
      <c r="HT81" s="543">
        <v>74</v>
      </c>
      <c r="HU81" s="544">
        <f t="shared" si="210"/>
        <v>0</v>
      </c>
      <c r="HV81" s="544">
        <f t="shared" si="211"/>
        <v>0</v>
      </c>
      <c r="HW81" s="494"/>
      <c r="HX81" s="494"/>
      <c r="HY81" s="494"/>
      <c r="HZ81" s="494"/>
      <c r="IA81" s="494"/>
      <c r="IB81" s="494"/>
      <c r="IC81" s="494"/>
      <c r="ID81" s="558"/>
      <c r="IE81" s="495"/>
      <c r="IG81" s="1141"/>
      <c r="IH81" s="543">
        <v>74</v>
      </c>
      <c r="II81" s="544">
        <f t="shared" si="212"/>
        <v>0</v>
      </c>
      <c r="IJ81" s="544">
        <f t="shared" si="213"/>
        <v>0</v>
      </c>
      <c r="IK81" s="494"/>
      <c r="IL81" s="494"/>
      <c r="IM81" s="494"/>
      <c r="IN81" s="494"/>
      <c r="IO81" s="494"/>
      <c r="IP81" s="494"/>
      <c r="IQ81" s="494"/>
      <c r="IR81" s="558"/>
      <c r="IS81" s="495"/>
    </row>
    <row r="82" spans="1:253" s="497" customFormat="1">
      <c r="A82" s="494"/>
      <c r="B82" s="528"/>
      <c r="C82" s="1141"/>
      <c r="D82" s="543">
        <v>75</v>
      </c>
      <c r="E82" s="544">
        <f t="shared" si="178"/>
        <v>0</v>
      </c>
      <c r="F82" s="544">
        <f t="shared" si="179"/>
        <v>0</v>
      </c>
      <c r="G82" s="494"/>
      <c r="H82" s="494"/>
      <c r="I82" s="494"/>
      <c r="J82" s="494"/>
      <c r="K82" s="494"/>
      <c r="L82" s="494"/>
      <c r="M82" s="494"/>
      <c r="N82" s="496"/>
      <c r="O82" s="494"/>
      <c r="P82" s="494"/>
      <c r="Q82" s="1141"/>
      <c r="R82" s="543">
        <v>75</v>
      </c>
      <c r="S82" s="544">
        <f t="shared" si="180"/>
        <v>0</v>
      </c>
      <c r="T82" s="544">
        <f t="shared" si="181"/>
        <v>0</v>
      </c>
      <c r="U82" s="494"/>
      <c r="V82" s="494"/>
      <c r="W82" s="494"/>
      <c r="X82" s="494"/>
      <c r="Y82" s="494"/>
      <c r="Z82" s="494"/>
      <c r="AA82" s="494"/>
      <c r="AB82" s="558"/>
      <c r="AC82" s="495"/>
      <c r="AD82" s="494"/>
      <c r="AE82" s="1141"/>
      <c r="AF82" s="543">
        <v>75</v>
      </c>
      <c r="AG82" s="544">
        <f t="shared" si="182"/>
        <v>0</v>
      </c>
      <c r="AH82" s="544">
        <f t="shared" si="183"/>
        <v>0</v>
      </c>
      <c r="AI82" s="494"/>
      <c r="AJ82" s="494"/>
      <c r="AK82" s="494"/>
      <c r="AL82" s="494"/>
      <c r="AM82" s="494"/>
      <c r="AN82" s="494"/>
      <c r="AO82" s="494"/>
      <c r="AP82" s="558"/>
      <c r="AQ82" s="495"/>
      <c r="AR82" s="494"/>
      <c r="AS82" s="1141"/>
      <c r="AT82" s="543">
        <v>75</v>
      </c>
      <c r="AU82" s="544">
        <f t="shared" si="184"/>
        <v>0</v>
      </c>
      <c r="AV82" s="544">
        <f t="shared" si="185"/>
        <v>0</v>
      </c>
      <c r="AW82" s="494"/>
      <c r="AX82" s="494"/>
      <c r="AY82" s="494"/>
      <c r="AZ82" s="494"/>
      <c r="BA82" s="494"/>
      <c r="BB82" s="494"/>
      <c r="BC82" s="494"/>
      <c r="BD82" s="558"/>
      <c r="BE82" s="495"/>
      <c r="BF82" s="494"/>
      <c r="BG82" s="1141"/>
      <c r="BH82" s="543">
        <v>75</v>
      </c>
      <c r="BI82" s="544">
        <f t="shared" si="186"/>
        <v>0</v>
      </c>
      <c r="BJ82" s="544">
        <f t="shared" si="187"/>
        <v>0</v>
      </c>
      <c r="BK82" s="494"/>
      <c r="BL82" s="494"/>
      <c r="BM82" s="494"/>
      <c r="BN82" s="494"/>
      <c r="BO82" s="494"/>
      <c r="BP82" s="494"/>
      <c r="BQ82" s="494"/>
      <c r="BR82" s="558"/>
      <c r="BS82" s="495"/>
      <c r="BT82" s="494"/>
      <c r="BU82" s="1141"/>
      <c r="BV82" s="543">
        <v>75</v>
      </c>
      <c r="BW82" s="544">
        <f t="shared" si="188"/>
        <v>0</v>
      </c>
      <c r="BX82" s="544">
        <f t="shared" si="189"/>
        <v>0</v>
      </c>
      <c r="BY82" s="494"/>
      <c r="BZ82" s="494"/>
      <c r="CA82" s="494"/>
      <c r="CB82" s="494"/>
      <c r="CC82" s="494"/>
      <c r="CD82" s="494"/>
      <c r="CE82" s="494"/>
      <c r="CF82" s="558"/>
      <c r="CG82" s="495"/>
      <c r="CH82" s="494"/>
      <c r="CI82" s="1141"/>
      <c r="CJ82" s="543">
        <v>75</v>
      </c>
      <c r="CK82" s="544">
        <f t="shared" si="190"/>
        <v>0</v>
      </c>
      <c r="CL82" s="544">
        <f t="shared" si="191"/>
        <v>0</v>
      </c>
      <c r="CM82" s="494"/>
      <c r="CN82" s="494"/>
      <c r="CO82" s="494"/>
      <c r="CP82" s="494"/>
      <c r="CQ82" s="494"/>
      <c r="CR82" s="494"/>
      <c r="CS82" s="494"/>
      <c r="CT82" s="558"/>
      <c r="CU82" s="495"/>
      <c r="CV82" s="494"/>
      <c r="CW82" s="1141"/>
      <c r="CX82" s="543">
        <v>75</v>
      </c>
      <c r="CY82" s="544">
        <f t="shared" si="192"/>
        <v>0</v>
      </c>
      <c r="CZ82" s="544">
        <f t="shared" si="193"/>
        <v>0</v>
      </c>
      <c r="DA82" s="494"/>
      <c r="DB82" s="494"/>
      <c r="DC82" s="494"/>
      <c r="DD82" s="494"/>
      <c r="DE82" s="494"/>
      <c r="DF82" s="494"/>
      <c r="DG82" s="494"/>
      <c r="DH82" s="558"/>
      <c r="DI82" s="495"/>
      <c r="DJ82" s="494"/>
      <c r="DK82" s="1141"/>
      <c r="DL82" s="543">
        <v>75</v>
      </c>
      <c r="DM82" s="544">
        <f t="shared" si="194"/>
        <v>0</v>
      </c>
      <c r="DN82" s="544">
        <f t="shared" si="195"/>
        <v>0</v>
      </c>
      <c r="DO82" s="494"/>
      <c r="DP82" s="494"/>
      <c r="DQ82" s="494"/>
      <c r="DR82" s="494"/>
      <c r="DS82" s="494"/>
      <c r="DT82" s="494"/>
      <c r="DU82" s="494"/>
      <c r="DV82" s="558"/>
      <c r="DW82" s="495"/>
      <c r="DX82" s="494"/>
      <c r="DY82" s="1141"/>
      <c r="DZ82" s="543">
        <v>75</v>
      </c>
      <c r="EA82" s="544">
        <f t="shared" si="196"/>
        <v>0</v>
      </c>
      <c r="EB82" s="544">
        <f t="shared" si="197"/>
        <v>0</v>
      </c>
      <c r="EC82" s="494"/>
      <c r="ED82" s="494"/>
      <c r="EE82" s="494"/>
      <c r="EF82" s="494"/>
      <c r="EG82" s="494"/>
      <c r="EH82" s="494"/>
      <c r="EI82" s="494"/>
      <c r="EJ82" s="558"/>
      <c r="EK82" s="495"/>
      <c r="EL82" s="494"/>
      <c r="EM82" s="1141"/>
      <c r="EN82" s="543">
        <v>75</v>
      </c>
      <c r="EO82" s="544">
        <f t="shared" si="198"/>
        <v>0</v>
      </c>
      <c r="EP82" s="544">
        <f t="shared" si="199"/>
        <v>0</v>
      </c>
      <c r="EQ82" s="494"/>
      <c r="ER82" s="494"/>
      <c r="ES82" s="494"/>
      <c r="ET82" s="494"/>
      <c r="EU82" s="494"/>
      <c r="EV82" s="494"/>
      <c r="EW82" s="494"/>
      <c r="EX82" s="558"/>
      <c r="EY82" s="495"/>
      <c r="EZ82" s="622"/>
      <c r="FA82" s="1141"/>
      <c r="FB82" s="543">
        <v>75</v>
      </c>
      <c r="FC82" s="544">
        <f t="shared" si="200"/>
        <v>0</v>
      </c>
      <c r="FD82" s="544">
        <f t="shared" si="201"/>
        <v>0</v>
      </c>
      <c r="FE82" s="494"/>
      <c r="FF82" s="494"/>
      <c r="FG82" s="494"/>
      <c r="FH82" s="494"/>
      <c r="FI82" s="494"/>
      <c r="FJ82" s="494"/>
      <c r="FK82" s="494"/>
      <c r="FL82" s="558"/>
      <c r="FM82" s="495"/>
      <c r="FO82" s="1141"/>
      <c r="FP82" s="543">
        <v>75</v>
      </c>
      <c r="FQ82" s="544">
        <f t="shared" si="202"/>
        <v>0</v>
      </c>
      <c r="FR82" s="544">
        <f t="shared" si="203"/>
        <v>0</v>
      </c>
      <c r="FS82" s="494"/>
      <c r="FT82" s="494"/>
      <c r="FU82" s="494"/>
      <c r="FV82" s="494"/>
      <c r="FW82" s="494"/>
      <c r="FX82" s="494"/>
      <c r="FY82" s="494"/>
      <c r="FZ82" s="558"/>
      <c r="GA82" s="495"/>
      <c r="GB82" s="622"/>
      <c r="GC82" s="1141"/>
      <c r="GD82" s="543">
        <v>75</v>
      </c>
      <c r="GE82" s="544">
        <f t="shared" si="204"/>
        <v>0</v>
      </c>
      <c r="GF82" s="544">
        <f t="shared" si="205"/>
        <v>0</v>
      </c>
      <c r="GG82" s="494"/>
      <c r="GH82" s="494"/>
      <c r="GI82" s="494"/>
      <c r="GJ82" s="494"/>
      <c r="GK82" s="494"/>
      <c r="GL82" s="494"/>
      <c r="GM82" s="494"/>
      <c r="GN82" s="558"/>
      <c r="GO82" s="495"/>
      <c r="GP82" s="551"/>
      <c r="GQ82" s="1141"/>
      <c r="GR82" s="543">
        <v>75</v>
      </c>
      <c r="GS82" s="544">
        <f t="shared" si="206"/>
        <v>0</v>
      </c>
      <c r="GT82" s="544">
        <f t="shared" si="207"/>
        <v>0</v>
      </c>
      <c r="GU82" s="494"/>
      <c r="GV82" s="494"/>
      <c r="GW82" s="494"/>
      <c r="GX82" s="494"/>
      <c r="GY82" s="494"/>
      <c r="GZ82" s="494"/>
      <c r="HA82" s="494"/>
      <c r="HB82" s="558"/>
      <c r="HC82" s="495"/>
      <c r="HD82" s="552"/>
      <c r="HE82" s="1141"/>
      <c r="HF82" s="543">
        <v>75</v>
      </c>
      <c r="HG82" s="544">
        <f t="shared" si="208"/>
        <v>0</v>
      </c>
      <c r="HH82" s="544">
        <f t="shared" si="209"/>
        <v>0</v>
      </c>
      <c r="HI82" s="494"/>
      <c r="HJ82" s="494"/>
      <c r="HK82" s="494"/>
      <c r="HL82" s="494"/>
      <c r="HM82" s="494"/>
      <c r="HN82" s="494"/>
      <c r="HO82" s="494"/>
      <c r="HP82" s="558"/>
      <c r="HQ82" s="495"/>
      <c r="HR82" s="552"/>
      <c r="HS82" s="1141"/>
      <c r="HT82" s="543">
        <v>75</v>
      </c>
      <c r="HU82" s="544">
        <f t="shared" si="210"/>
        <v>0</v>
      </c>
      <c r="HV82" s="544">
        <f t="shared" si="211"/>
        <v>0</v>
      </c>
      <c r="HW82" s="494"/>
      <c r="HX82" s="494"/>
      <c r="HY82" s="494"/>
      <c r="HZ82" s="494"/>
      <c r="IA82" s="494"/>
      <c r="IB82" s="494"/>
      <c r="IC82" s="494"/>
      <c r="ID82" s="558"/>
      <c r="IE82" s="495"/>
      <c r="IG82" s="1141"/>
      <c r="IH82" s="543">
        <v>75</v>
      </c>
      <c r="II82" s="544">
        <f t="shared" si="212"/>
        <v>0</v>
      </c>
      <c r="IJ82" s="544">
        <f t="shared" si="213"/>
        <v>0</v>
      </c>
      <c r="IK82" s="494"/>
      <c r="IL82" s="494"/>
      <c r="IM82" s="494"/>
      <c r="IN82" s="494"/>
      <c r="IO82" s="494"/>
      <c r="IP82" s="494"/>
      <c r="IQ82" s="494"/>
      <c r="IR82" s="558"/>
      <c r="IS82" s="495"/>
    </row>
    <row r="83" spans="1:253" s="497" customFormat="1">
      <c r="A83" s="494"/>
      <c r="B83" s="528"/>
      <c r="C83" s="1141"/>
      <c r="D83" s="543">
        <v>76</v>
      </c>
      <c r="E83" s="544">
        <f t="shared" si="178"/>
        <v>0</v>
      </c>
      <c r="F83" s="544">
        <f t="shared" si="179"/>
        <v>0</v>
      </c>
      <c r="G83" s="494"/>
      <c r="H83" s="494"/>
      <c r="I83" s="494"/>
      <c r="J83" s="494"/>
      <c r="K83" s="494"/>
      <c r="L83" s="494"/>
      <c r="M83" s="494"/>
      <c r="N83" s="496"/>
      <c r="O83" s="494"/>
      <c r="P83" s="494"/>
      <c r="Q83" s="1141"/>
      <c r="R83" s="543">
        <v>76</v>
      </c>
      <c r="S83" s="544">
        <f t="shared" si="180"/>
        <v>0</v>
      </c>
      <c r="T83" s="544">
        <f t="shared" si="181"/>
        <v>0</v>
      </c>
      <c r="U83" s="494"/>
      <c r="V83" s="494"/>
      <c r="W83" s="494"/>
      <c r="X83" s="494"/>
      <c r="Y83" s="494"/>
      <c r="Z83" s="494"/>
      <c r="AA83" s="494"/>
      <c r="AB83" s="558"/>
      <c r="AC83" s="495"/>
      <c r="AD83" s="494"/>
      <c r="AE83" s="1141"/>
      <c r="AF83" s="543">
        <v>76</v>
      </c>
      <c r="AG83" s="544">
        <f t="shared" si="182"/>
        <v>0</v>
      </c>
      <c r="AH83" s="544">
        <f t="shared" si="183"/>
        <v>0</v>
      </c>
      <c r="AI83" s="494"/>
      <c r="AJ83" s="494"/>
      <c r="AK83" s="494"/>
      <c r="AL83" s="494"/>
      <c r="AM83" s="494"/>
      <c r="AN83" s="494"/>
      <c r="AO83" s="494"/>
      <c r="AP83" s="558"/>
      <c r="AQ83" s="495"/>
      <c r="AR83" s="494"/>
      <c r="AS83" s="1141"/>
      <c r="AT83" s="543">
        <v>76</v>
      </c>
      <c r="AU83" s="544">
        <f t="shared" si="184"/>
        <v>0</v>
      </c>
      <c r="AV83" s="544">
        <f t="shared" si="185"/>
        <v>0</v>
      </c>
      <c r="AW83" s="494"/>
      <c r="AX83" s="494"/>
      <c r="AY83" s="494"/>
      <c r="AZ83" s="494"/>
      <c r="BA83" s="494"/>
      <c r="BB83" s="494"/>
      <c r="BC83" s="494"/>
      <c r="BD83" s="558"/>
      <c r="BE83" s="495"/>
      <c r="BF83" s="494"/>
      <c r="BG83" s="1141"/>
      <c r="BH83" s="543">
        <v>76</v>
      </c>
      <c r="BI83" s="544">
        <f t="shared" si="186"/>
        <v>0</v>
      </c>
      <c r="BJ83" s="544">
        <f t="shared" si="187"/>
        <v>0</v>
      </c>
      <c r="BK83" s="494"/>
      <c r="BL83" s="494"/>
      <c r="BM83" s="494"/>
      <c r="BN83" s="494"/>
      <c r="BO83" s="494"/>
      <c r="BP83" s="494"/>
      <c r="BQ83" s="494"/>
      <c r="BR83" s="558"/>
      <c r="BS83" s="495"/>
      <c r="BT83" s="494"/>
      <c r="BU83" s="1141"/>
      <c r="BV83" s="543">
        <v>76</v>
      </c>
      <c r="BW83" s="544">
        <f t="shared" si="188"/>
        <v>0</v>
      </c>
      <c r="BX83" s="544">
        <f t="shared" si="189"/>
        <v>0</v>
      </c>
      <c r="BY83" s="494"/>
      <c r="BZ83" s="494"/>
      <c r="CA83" s="494"/>
      <c r="CB83" s="494"/>
      <c r="CC83" s="494"/>
      <c r="CD83" s="494"/>
      <c r="CE83" s="494"/>
      <c r="CF83" s="558"/>
      <c r="CG83" s="495"/>
      <c r="CH83" s="494"/>
      <c r="CI83" s="1141"/>
      <c r="CJ83" s="543">
        <v>76</v>
      </c>
      <c r="CK83" s="544">
        <f t="shared" si="190"/>
        <v>0</v>
      </c>
      <c r="CL83" s="544">
        <f t="shared" si="191"/>
        <v>0</v>
      </c>
      <c r="CM83" s="494"/>
      <c r="CN83" s="494"/>
      <c r="CO83" s="494"/>
      <c r="CP83" s="494"/>
      <c r="CQ83" s="494"/>
      <c r="CR83" s="494"/>
      <c r="CS83" s="494"/>
      <c r="CT83" s="558"/>
      <c r="CU83" s="495"/>
      <c r="CV83" s="494"/>
      <c r="CW83" s="1141"/>
      <c r="CX83" s="543">
        <v>76</v>
      </c>
      <c r="CY83" s="544">
        <f t="shared" si="192"/>
        <v>0</v>
      </c>
      <c r="CZ83" s="544">
        <f t="shared" si="193"/>
        <v>0</v>
      </c>
      <c r="DA83" s="494"/>
      <c r="DB83" s="494"/>
      <c r="DC83" s="494"/>
      <c r="DD83" s="494"/>
      <c r="DE83" s="494"/>
      <c r="DF83" s="494"/>
      <c r="DG83" s="494"/>
      <c r="DH83" s="558"/>
      <c r="DI83" s="495"/>
      <c r="DJ83" s="494"/>
      <c r="DK83" s="1141"/>
      <c r="DL83" s="543">
        <v>76</v>
      </c>
      <c r="DM83" s="544">
        <f t="shared" si="194"/>
        <v>0</v>
      </c>
      <c r="DN83" s="544">
        <f t="shared" si="195"/>
        <v>0</v>
      </c>
      <c r="DO83" s="494"/>
      <c r="DP83" s="494"/>
      <c r="DQ83" s="494"/>
      <c r="DR83" s="494"/>
      <c r="DS83" s="494"/>
      <c r="DT83" s="494"/>
      <c r="DU83" s="494"/>
      <c r="DV83" s="558"/>
      <c r="DW83" s="495"/>
      <c r="DX83" s="494"/>
      <c r="DY83" s="1141"/>
      <c r="DZ83" s="543">
        <v>76</v>
      </c>
      <c r="EA83" s="544">
        <f t="shared" si="196"/>
        <v>0</v>
      </c>
      <c r="EB83" s="544">
        <f t="shared" si="197"/>
        <v>0</v>
      </c>
      <c r="EC83" s="494"/>
      <c r="ED83" s="494"/>
      <c r="EE83" s="494"/>
      <c r="EF83" s="494"/>
      <c r="EG83" s="494"/>
      <c r="EH83" s="494"/>
      <c r="EI83" s="494"/>
      <c r="EJ83" s="558"/>
      <c r="EK83" s="495"/>
      <c r="EL83" s="494"/>
      <c r="EM83" s="1141"/>
      <c r="EN83" s="543">
        <v>76</v>
      </c>
      <c r="EO83" s="544">
        <f t="shared" si="198"/>
        <v>0</v>
      </c>
      <c r="EP83" s="544">
        <f t="shared" si="199"/>
        <v>0</v>
      </c>
      <c r="EQ83" s="494"/>
      <c r="ER83" s="494"/>
      <c r="ES83" s="494"/>
      <c r="ET83" s="494"/>
      <c r="EU83" s="494"/>
      <c r="EV83" s="494"/>
      <c r="EW83" s="494"/>
      <c r="EX83" s="558"/>
      <c r="EY83" s="495"/>
      <c r="EZ83" s="622"/>
      <c r="FA83" s="1141"/>
      <c r="FB83" s="543">
        <v>76</v>
      </c>
      <c r="FC83" s="544">
        <f t="shared" si="200"/>
        <v>0</v>
      </c>
      <c r="FD83" s="544">
        <f t="shared" si="201"/>
        <v>0</v>
      </c>
      <c r="FE83" s="494"/>
      <c r="FF83" s="494"/>
      <c r="FG83" s="494"/>
      <c r="FH83" s="494"/>
      <c r="FI83" s="494"/>
      <c r="FJ83" s="494"/>
      <c r="FK83" s="494"/>
      <c r="FL83" s="558"/>
      <c r="FM83" s="495"/>
      <c r="FO83" s="1141"/>
      <c r="FP83" s="543">
        <v>76</v>
      </c>
      <c r="FQ83" s="544">
        <f t="shared" si="202"/>
        <v>0</v>
      </c>
      <c r="FR83" s="544">
        <f t="shared" si="203"/>
        <v>0</v>
      </c>
      <c r="FS83" s="494"/>
      <c r="FT83" s="494"/>
      <c r="FU83" s="494"/>
      <c r="FV83" s="494"/>
      <c r="FW83" s="494"/>
      <c r="FX83" s="494"/>
      <c r="FY83" s="494"/>
      <c r="FZ83" s="558"/>
      <c r="GA83" s="495"/>
      <c r="GB83" s="622"/>
      <c r="GC83" s="1141"/>
      <c r="GD83" s="543">
        <v>76</v>
      </c>
      <c r="GE83" s="544">
        <f t="shared" si="204"/>
        <v>0</v>
      </c>
      <c r="GF83" s="544">
        <f t="shared" si="205"/>
        <v>0</v>
      </c>
      <c r="GG83" s="494"/>
      <c r="GH83" s="494"/>
      <c r="GI83" s="494"/>
      <c r="GJ83" s="494"/>
      <c r="GK83" s="494"/>
      <c r="GL83" s="494"/>
      <c r="GM83" s="494"/>
      <c r="GN83" s="558"/>
      <c r="GO83" s="495"/>
      <c r="GP83" s="551"/>
      <c r="GQ83" s="1141"/>
      <c r="GR83" s="543">
        <v>76</v>
      </c>
      <c r="GS83" s="544">
        <f t="shared" si="206"/>
        <v>0</v>
      </c>
      <c r="GT83" s="544">
        <f t="shared" si="207"/>
        <v>0</v>
      </c>
      <c r="GU83" s="494"/>
      <c r="GV83" s="494"/>
      <c r="GW83" s="494"/>
      <c r="GX83" s="494"/>
      <c r="GY83" s="494"/>
      <c r="GZ83" s="494"/>
      <c r="HA83" s="494"/>
      <c r="HB83" s="558"/>
      <c r="HC83" s="495"/>
      <c r="HD83" s="552"/>
      <c r="HE83" s="1141"/>
      <c r="HF83" s="543">
        <v>76</v>
      </c>
      <c r="HG83" s="544">
        <f t="shared" si="208"/>
        <v>0</v>
      </c>
      <c r="HH83" s="544">
        <f t="shared" si="209"/>
        <v>0</v>
      </c>
      <c r="HI83" s="494"/>
      <c r="HJ83" s="494"/>
      <c r="HK83" s="494"/>
      <c r="HL83" s="494"/>
      <c r="HM83" s="494"/>
      <c r="HN83" s="494"/>
      <c r="HO83" s="494"/>
      <c r="HP83" s="558"/>
      <c r="HQ83" s="495"/>
      <c r="HR83" s="552"/>
      <c r="HS83" s="1141"/>
      <c r="HT83" s="543">
        <v>76</v>
      </c>
      <c r="HU83" s="544">
        <f t="shared" si="210"/>
        <v>0</v>
      </c>
      <c r="HV83" s="544">
        <f t="shared" si="211"/>
        <v>0</v>
      </c>
      <c r="HW83" s="494"/>
      <c r="HX83" s="494"/>
      <c r="HY83" s="494"/>
      <c r="HZ83" s="494"/>
      <c r="IA83" s="494"/>
      <c r="IB83" s="494"/>
      <c r="IC83" s="494"/>
      <c r="ID83" s="558"/>
      <c r="IE83" s="495"/>
      <c r="IG83" s="1141"/>
      <c r="IH83" s="543">
        <v>76</v>
      </c>
      <c r="II83" s="544">
        <f t="shared" si="212"/>
        <v>0</v>
      </c>
      <c r="IJ83" s="544">
        <f t="shared" si="213"/>
        <v>0</v>
      </c>
      <c r="IK83" s="494"/>
      <c r="IL83" s="494"/>
      <c r="IM83" s="494"/>
      <c r="IN83" s="494"/>
      <c r="IO83" s="494"/>
      <c r="IP83" s="494"/>
      <c r="IQ83" s="494"/>
      <c r="IR83" s="558"/>
      <c r="IS83" s="495"/>
    </row>
    <row r="84" spans="1:253" s="497" customFormat="1">
      <c r="A84" s="494"/>
      <c r="B84" s="528"/>
      <c r="C84" s="1141"/>
      <c r="D84" s="543">
        <v>77</v>
      </c>
      <c r="E84" s="544">
        <f t="shared" si="178"/>
        <v>0</v>
      </c>
      <c r="F84" s="544">
        <f t="shared" si="179"/>
        <v>0</v>
      </c>
      <c r="G84" s="494"/>
      <c r="H84" s="494"/>
      <c r="I84" s="494"/>
      <c r="J84" s="494"/>
      <c r="K84" s="494"/>
      <c r="L84" s="494"/>
      <c r="M84" s="494"/>
      <c r="N84" s="496"/>
      <c r="O84" s="494"/>
      <c r="P84" s="494"/>
      <c r="Q84" s="1141"/>
      <c r="R84" s="543">
        <v>77</v>
      </c>
      <c r="S84" s="544">
        <f t="shared" si="180"/>
        <v>0</v>
      </c>
      <c r="T84" s="544">
        <f t="shared" si="181"/>
        <v>0</v>
      </c>
      <c r="U84" s="494"/>
      <c r="V84" s="494"/>
      <c r="W84" s="494"/>
      <c r="X84" s="494"/>
      <c r="Y84" s="494"/>
      <c r="Z84" s="494"/>
      <c r="AA84" s="494"/>
      <c r="AB84" s="558"/>
      <c r="AC84" s="495"/>
      <c r="AD84" s="494"/>
      <c r="AE84" s="1141"/>
      <c r="AF84" s="543">
        <v>77</v>
      </c>
      <c r="AG84" s="544">
        <f t="shared" si="182"/>
        <v>0</v>
      </c>
      <c r="AH84" s="544">
        <f t="shared" si="183"/>
        <v>0</v>
      </c>
      <c r="AI84" s="494"/>
      <c r="AJ84" s="494"/>
      <c r="AK84" s="494"/>
      <c r="AL84" s="494"/>
      <c r="AM84" s="494"/>
      <c r="AN84" s="494"/>
      <c r="AO84" s="494"/>
      <c r="AP84" s="558"/>
      <c r="AQ84" s="495"/>
      <c r="AR84" s="494"/>
      <c r="AS84" s="1141"/>
      <c r="AT84" s="543">
        <v>77</v>
      </c>
      <c r="AU84" s="544">
        <f t="shared" si="184"/>
        <v>0</v>
      </c>
      <c r="AV84" s="544">
        <f t="shared" si="185"/>
        <v>0</v>
      </c>
      <c r="AW84" s="494"/>
      <c r="AX84" s="494"/>
      <c r="AY84" s="494"/>
      <c r="AZ84" s="494"/>
      <c r="BA84" s="494"/>
      <c r="BB84" s="494"/>
      <c r="BC84" s="494"/>
      <c r="BD84" s="558"/>
      <c r="BE84" s="495"/>
      <c r="BF84" s="494"/>
      <c r="BG84" s="1141"/>
      <c r="BH84" s="543">
        <v>77</v>
      </c>
      <c r="BI84" s="544">
        <f t="shared" si="186"/>
        <v>0</v>
      </c>
      <c r="BJ84" s="544">
        <f t="shared" si="187"/>
        <v>0</v>
      </c>
      <c r="BK84" s="494"/>
      <c r="BL84" s="494"/>
      <c r="BM84" s="494"/>
      <c r="BN84" s="494"/>
      <c r="BO84" s="494"/>
      <c r="BP84" s="494"/>
      <c r="BQ84" s="494"/>
      <c r="BR84" s="558"/>
      <c r="BS84" s="495"/>
      <c r="BT84" s="494"/>
      <c r="BU84" s="1141"/>
      <c r="BV84" s="543">
        <v>77</v>
      </c>
      <c r="BW84" s="544">
        <f t="shared" si="188"/>
        <v>0</v>
      </c>
      <c r="BX84" s="544">
        <f t="shared" si="189"/>
        <v>0</v>
      </c>
      <c r="BY84" s="494"/>
      <c r="BZ84" s="494"/>
      <c r="CA84" s="494"/>
      <c r="CB84" s="494"/>
      <c r="CC84" s="494"/>
      <c r="CD84" s="494"/>
      <c r="CE84" s="494"/>
      <c r="CF84" s="558"/>
      <c r="CG84" s="495"/>
      <c r="CH84" s="494"/>
      <c r="CI84" s="1141"/>
      <c r="CJ84" s="543">
        <v>77</v>
      </c>
      <c r="CK84" s="544">
        <f t="shared" si="190"/>
        <v>0</v>
      </c>
      <c r="CL84" s="544">
        <f t="shared" si="191"/>
        <v>0</v>
      </c>
      <c r="CM84" s="494"/>
      <c r="CN84" s="494"/>
      <c r="CO84" s="494"/>
      <c r="CP84" s="494"/>
      <c r="CQ84" s="494"/>
      <c r="CR84" s="494"/>
      <c r="CS84" s="494"/>
      <c r="CT84" s="558"/>
      <c r="CU84" s="495"/>
      <c r="CV84" s="494"/>
      <c r="CW84" s="1141"/>
      <c r="CX84" s="543">
        <v>77</v>
      </c>
      <c r="CY84" s="544">
        <f t="shared" si="192"/>
        <v>0</v>
      </c>
      <c r="CZ84" s="544">
        <f t="shared" si="193"/>
        <v>0</v>
      </c>
      <c r="DA84" s="494"/>
      <c r="DB84" s="494"/>
      <c r="DC84" s="494"/>
      <c r="DD84" s="494"/>
      <c r="DE84" s="494"/>
      <c r="DF84" s="494"/>
      <c r="DG84" s="494"/>
      <c r="DH84" s="558"/>
      <c r="DI84" s="495"/>
      <c r="DJ84" s="494"/>
      <c r="DK84" s="1141"/>
      <c r="DL84" s="543">
        <v>77</v>
      </c>
      <c r="DM84" s="544">
        <f t="shared" si="194"/>
        <v>0</v>
      </c>
      <c r="DN84" s="544">
        <f t="shared" si="195"/>
        <v>0</v>
      </c>
      <c r="DO84" s="494"/>
      <c r="DP84" s="494"/>
      <c r="DQ84" s="494"/>
      <c r="DR84" s="494"/>
      <c r="DS84" s="494"/>
      <c r="DT84" s="494"/>
      <c r="DU84" s="494"/>
      <c r="DV84" s="558"/>
      <c r="DW84" s="495"/>
      <c r="DX84" s="494"/>
      <c r="DY84" s="1141"/>
      <c r="DZ84" s="543">
        <v>77</v>
      </c>
      <c r="EA84" s="544">
        <f t="shared" si="196"/>
        <v>0</v>
      </c>
      <c r="EB84" s="544">
        <f t="shared" si="197"/>
        <v>0</v>
      </c>
      <c r="EC84" s="494"/>
      <c r="ED84" s="494"/>
      <c r="EE84" s="494"/>
      <c r="EF84" s="494"/>
      <c r="EG84" s="494"/>
      <c r="EH84" s="494"/>
      <c r="EI84" s="494"/>
      <c r="EJ84" s="558"/>
      <c r="EK84" s="495"/>
      <c r="EL84" s="494"/>
      <c r="EM84" s="1141"/>
      <c r="EN84" s="543">
        <v>77</v>
      </c>
      <c r="EO84" s="544">
        <f t="shared" si="198"/>
        <v>0</v>
      </c>
      <c r="EP84" s="544">
        <f t="shared" si="199"/>
        <v>0</v>
      </c>
      <c r="EQ84" s="494"/>
      <c r="ER84" s="494"/>
      <c r="ES84" s="494"/>
      <c r="ET84" s="494"/>
      <c r="EU84" s="494"/>
      <c r="EV84" s="494"/>
      <c r="EW84" s="494"/>
      <c r="EX84" s="558"/>
      <c r="EY84" s="495"/>
      <c r="EZ84" s="622"/>
      <c r="FA84" s="1141"/>
      <c r="FB84" s="543">
        <v>77</v>
      </c>
      <c r="FC84" s="544">
        <f t="shared" si="200"/>
        <v>0</v>
      </c>
      <c r="FD84" s="544">
        <f t="shared" si="201"/>
        <v>0</v>
      </c>
      <c r="FE84" s="494"/>
      <c r="FF84" s="494"/>
      <c r="FG84" s="494"/>
      <c r="FH84" s="494"/>
      <c r="FI84" s="494"/>
      <c r="FJ84" s="494"/>
      <c r="FK84" s="494"/>
      <c r="FL84" s="558"/>
      <c r="FM84" s="495"/>
      <c r="FO84" s="1141"/>
      <c r="FP84" s="543">
        <v>77</v>
      </c>
      <c r="FQ84" s="544">
        <f t="shared" si="202"/>
        <v>0</v>
      </c>
      <c r="FR84" s="544">
        <f t="shared" si="203"/>
        <v>0</v>
      </c>
      <c r="FS84" s="494"/>
      <c r="FT84" s="494"/>
      <c r="FU84" s="494"/>
      <c r="FV84" s="494"/>
      <c r="FW84" s="494"/>
      <c r="FX84" s="494"/>
      <c r="FY84" s="494"/>
      <c r="FZ84" s="558"/>
      <c r="GA84" s="495"/>
      <c r="GB84" s="622"/>
      <c r="GC84" s="1141"/>
      <c r="GD84" s="543">
        <v>77</v>
      </c>
      <c r="GE84" s="544">
        <f t="shared" si="204"/>
        <v>0</v>
      </c>
      <c r="GF84" s="544">
        <f t="shared" si="205"/>
        <v>0</v>
      </c>
      <c r="GG84" s="494"/>
      <c r="GH84" s="494"/>
      <c r="GI84" s="494"/>
      <c r="GJ84" s="494"/>
      <c r="GK84" s="494"/>
      <c r="GL84" s="494"/>
      <c r="GM84" s="494"/>
      <c r="GN84" s="558"/>
      <c r="GO84" s="495"/>
      <c r="GP84" s="551"/>
      <c r="GQ84" s="1141"/>
      <c r="GR84" s="543">
        <v>77</v>
      </c>
      <c r="GS84" s="544">
        <f t="shared" si="206"/>
        <v>0</v>
      </c>
      <c r="GT84" s="544">
        <f t="shared" si="207"/>
        <v>0</v>
      </c>
      <c r="GU84" s="494"/>
      <c r="GV84" s="494"/>
      <c r="GW84" s="494"/>
      <c r="GX84" s="494"/>
      <c r="GY84" s="494"/>
      <c r="GZ84" s="494"/>
      <c r="HA84" s="494"/>
      <c r="HB84" s="558"/>
      <c r="HC84" s="495"/>
      <c r="HD84" s="552"/>
      <c r="HE84" s="1141"/>
      <c r="HF84" s="543">
        <v>77</v>
      </c>
      <c r="HG84" s="544">
        <f t="shared" si="208"/>
        <v>0</v>
      </c>
      <c r="HH84" s="544">
        <f t="shared" si="209"/>
        <v>0</v>
      </c>
      <c r="HI84" s="494"/>
      <c r="HJ84" s="494"/>
      <c r="HK84" s="494"/>
      <c r="HL84" s="494"/>
      <c r="HM84" s="494"/>
      <c r="HN84" s="494"/>
      <c r="HO84" s="494"/>
      <c r="HP84" s="558"/>
      <c r="HQ84" s="495"/>
      <c r="HR84" s="552"/>
      <c r="HS84" s="1141"/>
      <c r="HT84" s="543">
        <v>77</v>
      </c>
      <c r="HU84" s="544">
        <f t="shared" si="210"/>
        <v>0</v>
      </c>
      <c r="HV84" s="544">
        <f t="shared" si="211"/>
        <v>0</v>
      </c>
      <c r="HW84" s="494"/>
      <c r="HX84" s="494"/>
      <c r="HY84" s="494"/>
      <c r="HZ84" s="494"/>
      <c r="IA84" s="494"/>
      <c r="IB84" s="494"/>
      <c r="IC84" s="494"/>
      <c r="ID84" s="558"/>
      <c r="IE84" s="495"/>
      <c r="IG84" s="1141"/>
      <c r="IH84" s="543">
        <v>77</v>
      </c>
      <c r="II84" s="544">
        <f t="shared" si="212"/>
        <v>0</v>
      </c>
      <c r="IJ84" s="544">
        <f t="shared" si="213"/>
        <v>0</v>
      </c>
      <c r="IK84" s="494"/>
      <c r="IL84" s="494"/>
      <c r="IM84" s="494"/>
      <c r="IN84" s="494"/>
      <c r="IO84" s="494"/>
      <c r="IP84" s="494"/>
      <c r="IQ84" s="494"/>
      <c r="IR84" s="558"/>
      <c r="IS84" s="495"/>
    </row>
    <row r="85" spans="1:253" s="497" customFormat="1">
      <c r="A85" s="494"/>
      <c r="B85" s="528"/>
      <c r="C85" s="1141"/>
      <c r="D85" s="543">
        <v>78</v>
      </c>
      <c r="E85" s="544">
        <f t="shared" si="178"/>
        <v>0</v>
      </c>
      <c r="F85" s="544">
        <f t="shared" si="179"/>
        <v>0</v>
      </c>
      <c r="G85" s="494"/>
      <c r="H85" s="494"/>
      <c r="I85" s="494"/>
      <c r="J85" s="494"/>
      <c r="K85" s="494"/>
      <c r="L85" s="494"/>
      <c r="M85" s="494"/>
      <c r="N85" s="496"/>
      <c r="O85" s="494"/>
      <c r="P85" s="494"/>
      <c r="Q85" s="1141"/>
      <c r="R85" s="543">
        <v>78</v>
      </c>
      <c r="S85" s="544">
        <f t="shared" si="180"/>
        <v>0</v>
      </c>
      <c r="T85" s="544">
        <f t="shared" si="181"/>
        <v>0</v>
      </c>
      <c r="U85" s="494"/>
      <c r="V85" s="494"/>
      <c r="W85" s="494"/>
      <c r="X85" s="494"/>
      <c r="Y85" s="494"/>
      <c r="Z85" s="494"/>
      <c r="AA85" s="494"/>
      <c r="AB85" s="558"/>
      <c r="AC85" s="495"/>
      <c r="AD85" s="494"/>
      <c r="AE85" s="1141"/>
      <c r="AF85" s="543">
        <v>78</v>
      </c>
      <c r="AG85" s="544">
        <f t="shared" si="182"/>
        <v>0</v>
      </c>
      <c r="AH85" s="544">
        <f t="shared" si="183"/>
        <v>0</v>
      </c>
      <c r="AI85" s="494"/>
      <c r="AJ85" s="494"/>
      <c r="AK85" s="494"/>
      <c r="AL85" s="494"/>
      <c r="AM85" s="494"/>
      <c r="AN85" s="494"/>
      <c r="AO85" s="494"/>
      <c r="AP85" s="558"/>
      <c r="AQ85" s="495"/>
      <c r="AR85" s="494"/>
      <c r="AS85" s="1141"/>
      <c r="AT85" s="543">
        <v>78</v>
      </c>
      <c r="AU85" s="544">
        <f t="shared" si="184"/>
        <v>0</v>
      </c>
      <c r="AV85" s="544">
        <f t="shared" si="185"/>
        <v>0</v>
      </c>
      <c r="AW85" s="494"/>
      <c r="AX85" s="494"/>
      <c r="AY85" s="494"/>
      <c r="AZ85" s="494"/>
      <c r="BA85" s="494"/>
      <c r="BB85" s="494"/>
      <c r="BC85" s="494"/>
      <c r="BD85" s="558"/>
      <c r="BE85" s="495"/>
      <c r="BF85" s="494"/>
      <c r="BG85" s="1141"/>
      <c r="BH85" s="543">
        <v>78</v>
      </c>
      <c r="BI85" s="544">
        <f t="shared" si="186"/>
        <v>0</v>
      </c>
      <c r="BJ85" s="544">
        <f t="shared" si="187"/>
        <v>0</v>
      </c>
      <c r="BK85" s="494"/>
      <c r="BL85" s="494"/>
      <c r="BM85" s="494"/>
      <c r="BN85" s="494"/>
      <c r="BO85" s="494"/>
      <c r="BP85" s="494"/>
      <c r="BQ85" s="494"/>
      <c r="BR85" s="558"/>
      <c r="BS85" s="495"/>
      <c r="BT85" s="494"/>
      <c r="BU85" s="1141"/>
      <c r="BV85" s="543">
        <v>78</v>
      </c>
      <c r="BW85" s="544">
        <f t="shared" si="188"/>
        <v>0</v>
      </c>
      <c r="BX85" s="544">
        <f t="shared" si="189"/>
        <v>0</v>
      </c>
      <c r="BY85" s="494"/>
      <c r="BZ85" s="494"/>
      <c r="CA85" s="494"/>
      <c r="CB85" s="494"/>
      <c r="CC85" s="494"/>
      <c r="CD85" s="494"/>
      <c r="CE85" s="494"/>
      <c r="CF85" s="558"/>
      <c r="CG85" s="495"/>
      <c r="CH85" s="494"/>
      <c r="CI85" s="1141"/>
      <c r="CJ85" s="543">
        <v>78</v>
      </c>
      <c r="CK85" s="544">
        <f t="shared" si="190"/>
        <v>0</v>
      </c>
      <c r="CL85" s="544">
        <f t="shared" si="191"/>
        <v>0</v>
      </c>
      <c r="CM85" s="494"/>
      <c r="CN85" s="494"/>
      <c r="CO85" s="494"/>
      <c r="CP85" s="494"/>
      <c r="CQ85" s="494"/>
      <c r="CR85" s="494"/>
      <c r="CS85" s="494"/>
      <c r="CT85" s="558"/>
      <c r="CU85" s="495"/>
      <c r="CV85" s="494"/>
      <c r="CW85" s="1141"/>
      <c r="CX85" s="543">
        <v>78</v>
      </c>
      <c r="CY85" s="544">
        <f t="shared" si="192"/>
        <v>0</v>
      </c>
      <c r="CZ85" s="544">
        <f t="shared" si="193"/>
        <v>0</v>
      </c>
      <c r="DA85" s="494"/>
      <c r="DB85" s="494"/>
      <c r="DC85" s="494"/>
      <c r="DD85" s="494"/>
      <c r="DE85" s="494"/>
      <c r="DF85" s="494"/>
      <c r="DG85" s="494"/>
      <c r="DH85" s="558"/>
      <c r="DI85" s="495"/>
      <c r="DJ85" s="494"/>
      <c r="DK85" s="1141"/>
      <c r="DL85" s="543">
        <v>78</v>
      </c>
      <c r="DM85" s="544">
        <f t="shared" si="194"/>
        <v>0</v>
      </c>
      <c r="DN85" s="544">
        <f t="shared" si="195"/>
        <v>0</v>
      </c>
      <c r="DO85" s="494"/>
      <c r="DP85" s="494"/>
      <c r="DQ85" s="494"/>
      <c r="DR85" s="494"/>
      <c r="DS85" s="494"/>
      <c r="DT85" s="494"/>
      <c r="DU85" s="494"/>
      <c r="DV85" s="558"/>
      <c r="DW85" s="495"/>
      <c r="DX85" s="494"/>
      <c r="DY85" s="1141"/>
      <c r="DZ85" s="543">
        <v>78</v>
      </c>
      <c r="EA85" s="544">
        <f t="shared" si="196"/>
        <v>0</v>
      </c>
      <c r="EB85" s="544">
        <f t="shared" si="197"/>
        <v>0</v>
      </c>
      <c r="EC85" s="494"/>
      <c r="ED85" s="494"/>
      <c r="EE85" s="494"/>
      <c r="EF85" s="494"/>
      <c r="EG85" s="494"/>
      <c r="EH85" s="494"/>
      <c r="EI85" s="494"/>
      <c r="EJ85" s="558"/>
      <c r="EK85" s="495"/>
      <c r="EL85" s="494"/>
      <c r="EM85" s="1141"/>
      <c r="EN85" s="543">
        <v>78</v>
      </c>
      <c r="EO85" s="544">
        <f t="shared" si="198"/>
        <v>0</v>
      </c>
      <c r="EP85" s="544">
        <f t="shared" si="199"/>
        <v>0</v>
      </c>
      <c r="EQ85" s="494"/>
      <c r="ER85" s="494"/>
      <c r="ES85" s="494"/>
      <c r="ET85" s="494"/>
      <c r="EU85" s="494"/>
      <c r="EV85" s="494"/>
      <c r="EW85" s="494"/>
      <c r="EX85" s="558"/>
      <c r="EY85" s="495"/>
      <c r="EZ85" s="622"/>
      <c r="FA85" s="1141"/>
      <c r="FB85" s="543">
        <v>78</v>
      </c>
      <c r="FC85" s="544">
        <f t="shared" si="200"/>
        <v>0</v>
      </c>
      <c r="FD85" s="544">
        <f t="shared" si="201"/>
        <v>0</v>
      </c>
      <c r="FE85" s="494"/>
      <c r="FF85" s="494"/>
      <c r="FG85" s="494"/>
      <c r="FH85" s="494"/>
      <c r="FI85" s="494"/>
      <c r="FJ85" s="494"/>
      <c r="FK85" s="494"/>
      <c r="FL85" s="558"/>
      <c r="FM85" s="495"/>
      <c r="FO85" s="1141"/>
      <c r="FP85" s="543">
        <v>78</v>
      </c>
      <c r="FQ85" s="544">
        <f t="shared" si="202"/>
        <v>0</v>
      </c>
      <c r="FR85" s="544">
        <f t="shared" si="203"/>
        <v>0</v>
      </c>
      <c r="FS85" s="494"/>
      <c r="FT85" s="494"/>
      <c r="FU85" s="494"/>
      <c r="FV85" s="494"/>
      <c r="FW85" s="494"/>
      <c r="FX85" s="494"/>
      <c r="FY85" s="494"/>
      <c r="FZ85" s="558"/>
      <c r="GA85" s="495"/>
      <c r="GB85" s="622"/>
      <c r="GC85" s="1141"/>
      <c r="GD85" s="543">
        <v>78</v>
      </c>
      <c r="GE85" s="544">
        <f t="shared" si="204"/>
        <v>0</v>
      </c>
      <c r="GF85" s="544">
        <f t="shared" si="205"/>
        <v>0</v>
      </c>
      <c r="GG85" s="494"/>
      <c r="GH85" s="494"/>
      <c r="GI85" s="494"/>
      <c r="GJ85" s="494"/>
      <c r="GK85" s="494"/>
      <c r="GL85" s="494"/>
      <c r="GM85" s="494"/>
      <c r="GN85" s="558"/>
      <c r="GO85" s="495"/>
      <c r="GP85" s="551"/>
      <c r="GQ85" s="1141"/>
      <c r="GR85" s="543">
        <v>78</v>
      </c>
      <c r="GS85" s="544">
        <f t="shared" si="206"/>
        <v>0</v>
      </c>
      <c r="GT85" s="544">
        <f t="shared" si="207"/>
        <v>0</v>
      </c>
      <c r="GU85" s="494"/>
      <c r="GV85" s="494"/>
      <c r="GW85" s="494"/>
      <c r="GX85" s="494"/>
      <c r="GY85" s="494"/>
      <c r="GZ85" s="494"/>
      <c r="HA85" s="494"/>
      <c r="HB85" s="558"/>
      <c r="HC85" s="495"/>
      <c r="HD85" s="552"/>
      <c r="HE85" s="1141"/>
      <c r="HF85" s="543">
        <v>78</v>
      </c>
      <c r="HG85" s="544">
        <f t="shared" si="208"/>
        <v>0</v>
      </c>
      <c r="HH85" s="544">
        <f t="shared" si="209"/>
        <v>0</v>
      </c>
      <c r="HI85" s="494"/>
      <c r="HJ85" s="494"/>
      <c r="HK85" s="494"/>
      <c r="HL85" s="494"/>
      <c r="HM85" s="494"/>
      <c r="HN85" s="494"/>
      <c r="HO85" s="494"/>
      <c r="HP85" s="558"/>
      <c r="HQ85" s="495"/>
      <c r="HR85" s="552"/>
      <c r="HS85" s="1141"/>
      <c r="HT85" s="543">
        <v>78</v>
      </c>
      <c r="HU85" s="544">
        <f t="shared" si="210"/>
        <v>0</v>
      </c>
      <c r="HV85" s="544">
        <f t="shared" si="211"/>
        <v>0</v>
      </c>
      <c r="HW85" s="494"/>
      <c r="HX85" s="494"/>
      <c r="HY85" s="494"/>
      <c r="HZ85" s="494"/>
      <c r="IA85" s="494"/>
      <c r="IB85" s="494"/>
      <c r="IC85" s="494"/>
      <c r="ID85" s="558"/>
      <c r="IE85" s="495"/>
      <c r="IG85" s="1141"/>
      <c r="IH85" s="543">
        <v>78</v>
      </c>
      <c r="II85" s="544">
        <f t="shared" si="212"/>
        <v>0</v>
      </c>
      <c r="IJ85" s="544">
        <f t="shared" si="213"/>
        <v>0</v>
      </c>
      <c r="IK85" s="494"/>
      <c r="IL85" s="494"/>
      <c r="IM85" s="494"/>
      <c r="IN85" s="494"/>
      <c r="IO85" s="494"/>
      <c r="IP85" s="494"/>
      <c r="IQ85" s="494"/>
      <c r="IR85" s="558"/>
      <c r="IS85" s="495"/>
    </row>
    <row r="86" spans="1:253" s="497" customFormat="1">
      <c r="A86" s="494"/>
      <c r="B86" s="528"/>
      <c r="C86" s="1141"/>
      <c r="D86" s="543">
        <v>79</v>
      </c>
      <c r="E86" s="544">
        <f t="shared" si="178"/>
        <v>0</v>
      </c>
      <c r="F86" s="544">
        <f t="shared" si="179"/>
        <v>0</v>
      </c>
      <c r="G86" s="494"/>
      <c r="H86" s="494"/>
      <c r="I86" s="494"/>
      <c r="J86" s="494"/>
      <c r="K86" s="494"/>
      <c r="L86" s="494"/>
      <c r="M86" s="494"/>
      <c r="N86" s="558"/>
      <c r="O86" s="495"/>
      <c r="P86" s="494"/>
      <c r="Q86" s="1141"/>
      <c r="R86" s="543">
        <v>79</v>
      </c>
      <c r="S86" s="544">
        <f t="shared" si="180"/>
        <v>0</v>
      </c>
      <c r="T86" s="544">
        <f t="shared" si="181"/>
        <v>0</v>
      </c>
      <c r="U86" s="494"/>
      <c r="V86" s="494"/>
      <c r="W86" s="494"/>
      <c r="X86" s="494"/>
      <c r="Y86" s="494"/>
      <c r="Z86" s="494"/>
      <c r="AA86" s="494"/>
      <c r="AB86" s="558"/>
      <c r="AC86" s="495"/>
      <c r="AD86" s="494"/>
      <c r="AE86" s="1141"/>
      <c r="AF86" s="543">
        <v>79</v>
      </c>
      <c r="AG86" s="544">
        <f t="shared" si="182"/>
        <v>0</v>
      </c>
      <c r="AH86" s="544">
        <f t="shared" si="183"/>
        <v>0</v>
      </c>
      <c r="AI86" s="494"/>
      <c r="AJ86" s="494"/>
      <c r="AK86" s="494"/>
      <c r="AL86" s="494"/>
      <c r="AM86" s="494"/>
      <c r="AN86" s="494"/>
      <c r="AO86" s="494"/>
      <c r="AP86" s="558"/>
      <c r="AQ86" s="495"/>
      <c r="AR86" s="494"/>
      <c r="AS86" s="1141"/>
      <c r="AT86" s="543">
        <v>79</v>
      </c>
      <c r="AU86" s="544">
        <f t="shared" si="184"/>
        <v>0</v>
      </c>
      <c r="AV86" s="544">
        <f t="shared" si="185"/>
        <v>0</v>
      </c>
      <c r="AW86" s="494"/>
      <c r="AX86" s="494"/>
      <c r="AY86" s="494"/>
      <c r="AZ86" s="494"/>
      <c r="BA86" s="494"/>
      <c r="BB86" s="494"/>
      <c r="BC86" s="494"/>
      <c r="BD86" s="558"/>
      <c r="BE86" s="495"/>
      <c r="BF86" s="494"/>
      <c r="BG86" s="1141"/>
      <c r="BH86" s="543">
        <v>79</v>
      </c>
      <c r="BI86" s="544">
        <f t="shared" si="186"/>
        <v>0</v>
      </c>
      <c r="BJ86" s="544">
        <f t="shared" si="187"/>
        <v>0</v>
      </c>
      <c r="BK86" s="494"/>
      <c r="BL86" s="494"/>
      <c r="BM86" s="494"/>
      <c r="BN86" s="494"/>
      <c r="BO86" s="494"/>
      <c r="BP86" s="494"/>
      <c r="BQ86" s="494"/>
      <c r="BR86" s="558"/>
      <c r="BS86" s="495"/>
      <c r="BT86" s="494"/>
      <c r="BU86" s="1141"/>
      <c r="BV86" s="543">
        <v>79</v>
      </c>
      <c r="BW86" s="544">
        <f t="shared" si="188"/>
        <v>0</v>
      </c>
      <c r="BX86" s="544">
        <f t="shared" si="189"/>
        <v>0</v>
      </c>
      <c r="BY86" s="494"/>
      <c r="BZ86" s="494"/>
      <c r="CA86" s="494"/>
      <c r="CB86" s="494"/>
      <c r="CC86" s="494"/>
      <c r="CD86" s="494"/>
      <c r="CE86" s="494"/>
      <c r="CF86" s="558"/>
      <c r="CG86" s="495"/>
      <c r="CH86" s="494"/>
      <c r="CI86" s="1141"/>
      <c r="CJ86" s="543">
        <v>79</v>
      </c>
      <c r="CK86" s="544">
        <f t="shared" si="190"/>
        <v>0</v>
      </c>
      <c r="CL86" s="544">
        <f t="shared" si="191"/>
        <v>0</v>
      </c>
      <c r="CM86" s="494"/>
      <c r="CN86" s="494"/>
      <c r="CO86" s="494"/>
      <c r="CP86" s="494"/>
      <c r="CQ86" s="494"/>
      <c r="CR86" s="494"/>
      <c r="CS86" s="494"/>
      <c r="CT86" s="558"/>
      <c r="CU86" s="495"/>
      <c r="CV86" s="494"/>
      <c r="CW86" s="1141"/>
      <c r="CX86" s="543">
        <v>79</v>
      </c>
      <c r="CY86" s="544">
        <f t="shared" si="192"/>
        <v>0</v>
      </c>
      <c r="CZ86" s="544">
        <f t="shared" si="193"/>
        <v>0</v>
      </c>
      <c r="DA86" s="494"/>
      <c r="DB86" s="494"/>
      <c r="DC86" s="494"/>
      <c r="DD86" s="494"/>
      <c r="DE86" s="494"/>
      <c r="DF86" s="494"/>
      <c r="DG86" s="494"/>
      <c r="DH86" s="558"/>
      <c r="DI86" s="495"/>
      <c r="DJ86" s="494"/>
      <c r="DK86" s="1141"/>
      <c r="DL86" s="543">
        <v>79</v>
      </c>
      <c r="DM86" s="544">
        <f t="shared" si="194"/>
        <v>0</v>
      </c>
      <c r="DN86" s="544">
        <f t="shared" si="195"/>
        <v>0</v>
      </c>
      <c r="DO86" s="494"/>
      <c r="DP86" s="494"/>
      <c r="DQ86" s="494"/>
      <c r="DR86" s="494"/>
      <c r="DS86" s="494"/>
      <c r="DT86" s="494"/>
      <c r="DU86" s="494"/>
      <c r="DV86" s="558"/>
      <c r="DW86" s="495"/>
      <c r="DX86" s="494"/>
      <c r="DY86" s="1141"/>
      <c r="DZ86" s="543">
        <v>79</v>
      </c>
      <c r="EA86" s="544">
        <f t="shared" si="196"/>
        <v>0</v>
      </c>
      <c r="EB86" s="544">
        <f t="shared" si="197"/>
        <v>0</v>
      </c>
      <c r="EC86" s="494"/>
      <c r="ED86" s="494"/>
      <c r="EE86" s="494"/>
      <c r="EF86" s="494"/>
      <c r="EG86" s="494"/>
      <c r="EH86" s="494"/>
      <c r="EI86" s="494"/>
      <c r="EJ86" s="558"/>
      <c r="EK86" s="495"/>
      <c r="EL86" s="494"/>
      <c r="EM86" s="1141"/>
      <c r="EN86" s="543">
        <v>79</v>
      </c>
      <c r="EO86" s="544">
        <f t="shared" si="198"/>
        <v>0</v>
      </c>
      <c r="EP86" s="544">
        <f t="shared" si="199"/>
        <v>0</v>
      </c>
      <c r="EQ86" s="494"/>
      <c r="ER86" s="494"/>
      <c r="ES86" s="494"/>
      <c r="ET86" s="494"/>
      <c r="EU86" s="494"/>
      <c r="EV86" s="494"/>
      <c r="EW86" s="494"/>
      <c r="EX86" s="558"/>
      <c r="EY86" s="495"/>
      <c r="EZ86" s="622"/>
      <c r="FA86" s="1141"/>
      <c r="FB86" s="543">
        <v>79</v>
      </c>
      <c r="FC86" s="544">
        <f t="shared" si="200"/>
        <v>0</v>
      </c>
      <c r="FD86" s="544">
        <f t="shared" si="201"/>
        <v>0</v>
      </c>
      <c r="FE86" s="494"/>
      <c r="FF86" s="494"/>
      <c r="FG86" s="494"/>
      <c r="FH86" s="494"/>
      <c r="FI86" s="494"/>
      <c r="FJ86" s="494"/>
      <c r="FK86" s="494"/>
      <c r="FL86" s="558"/>
      <c r="FM86" s="495"/>
      <c r="FO86" s="1141"/>
      <c r="FP86" s="543">
        <v>79</v>
      </c>
      <c r="FQ86" s="544">
        <f t="shared" si="202"/>
        <v>0</v>
      </c>
      <c r="FR86" s="544">
        <f t="shared" si="203"/>
        <v>0</v>
      </c>
      <c r="FS86" s="494"/>
      <c r="FT86" s="494"/>
      <c r="FU86" s="494"/>
      <c r="FV86" s="494"/>
      <c r="FW86" s="494"/>
      <c r="FX86" s="494"/>
      <c r="FY86" s="494"/>
      <c r="FZ86" s="558"/>
      <c r="GA86" s="495"/>
      <c r="GB86" s="622"/>
      <c r="GC86" s="1141"/>
      <c r="GD86" s="543">
        <v>79</v>
      </c>
      <c r="GE86" s="544">
        <f t="shared" si="204"/>
        <v>0</v>
      </c>
      <c r="GF86" s="544">
        <f t="shared" si="205"/>
        <v>0</v>
      </c>
      <c r="GG86" s="494"/>
      <c r="GH86" s="494"/>
      <c r="GI86" s="494"/>
      <c r="GJ86" s="494"/>
      <c r="GK86" s="494"/>
      <c r="GL86" s="494"/>
      <c r="GM86" s="494"/>
      <c r="GN86" s="558"/>
      <c r="GO86" s="495"/>
      <c r="GP86" s="551"/>
      <c r="GQ86" s="1141"/>
      <c r="GR86" s="543">
        <v>79</v>
      </c>
      <c r="GS86" s="544">
        <f t="shared" si="206"/>
        <v>0</v>
      </c>
      <c r="GT86" s="544">
        <f t="shared" si="207"/>
        <v>0</v>
      </c>
      <c r="GU86" s="494"/>
      <c r="GV86" s="494"/>
      <c r="GW86" s="494"/>
      <c r="GX86" s="494"/>
      <c r="GY86" s="494"/>
      <c r="GZ86" s="494"/>
      <c r="HA86" s="494"/>
      <c r="HB86" s="558"/>
      <c r="HC86" s="495"/>
      <c r="HD86" s="552"/>
      <c r="HE86" s="1141"/>
      <c r="HF86" s="543">
        <v>79</v>
      </c>
      <c r="HG86" s="544">
        <f t="shared" si="208"/>
        <v>0</v>
      </c>
      <c r="HH86" s="544">
        <f t="shared" si="209"/>
        <v>0</v>
      </c>
      <c r="HI86" s="494"/>
      <c r="HJ86" s="494"/>
      <c r="HK86" s="494"/>
      <c r="HL86" s="494"/>
      <c r="HM86" s="494"/>
      <c r="HN86" s="494"/>
      <c r="HO86" s="494"/>
      <c r="HP86" s="558"/>
      <c r="HQ86" s="495"/>
      <c r="HR86" s="552"/>
      <c r="HS86" s="1141"/>
      <c r="HT86" s="543">
        <v>79</v>
      </c>
      <c r="HU86" s="544">
        <f t="shared" si="210"/>
        <v>0</v>
      </c>
      <c r="HV86" s="544">
        <f t="shared" si="211"/>
        <v>0</v>
      </c>
      <c r="HW86" s="494"/>
      <c r="HX86" s="494"/>
      <c r="HY86" s="494"/>
      <c r="HZ86" s="494"/>
      <c r="IA86" s="494"/>
      <c r="IB86" s="494"/>
      <c r="IC86" s="494"/>
      <c r="ID86" s="558"/>
      <c r="IE86" s="495"/>
      <c r="IG86" s="1141"/>
      <c r="IH86" s="543">
        <v>79</v>
      </c>
      <c r="II86" s="544">
        <f t="shared" si="212"/>
        <v>0</v>
      </c>
      <c r="IJ86" s="544">
        <f t="shared" si="213"/>
        <v>0</v>
      </c>
      <c r="IK86" s="494"/>
      <c r="IL86" s="494"/>
      <c r="IM86" s="494"/>
      <c r="IN86" s="494"/>
      <c r="IO86" s="494"/>
      <c r="IP86" s="494"/>
      <c r="IQ86" s="494"/>
      <c r="IR86" s="558"/>
      <c r="IS86" s="495"/>
    </row>
    <row r="87" spans="1:253" s="497" customFormat="1">
      <c r="A87" s="494"/>
      <c r="B87" s="528"/>
      <c r="C87" s="1141"/>
      <c r="D87" s="543">
        <v>80</v>
      </c>
      <c r="E87" s="544">
        <f t="shared" si="178"/>
        <v>0</v>
      </c>
      <c r="F87" s="544">
        <f t="shared" si="179"/>
        <v>0</v>
      </c>
      <c r="G87" s="494"/>
      <c r="H87" s="494"/>
      <c r="I87" s="494"/>
      <c r="J87" s="494"/>
      <c r="K87" s="494"/>
      <c r="L87" s="494"/>
      <c r="M87" s="494"/>
      <c r="N87" s="558"/>
      <c r="O87" s="495"/>
      <c r="P87" s="494"/>
      <c r="Q87" s="1141"/>
      <c r="R87" s="543">
        <v>80</v>
      </c>
      <c r="S87" s="544">
        <f t="shared" si="180"/>
        <v>0</v>
      </c>
      <c r="T87" s="544">
        <f t="shared" si="181"/>
        <v>0</v>
      </c>
      <c r="U87" s="494"/>
      <c r="V87" s="494"/>
      <c r="W87" s="494"/>
      <c r="X87" s="494"/>
      <c r="Y87" s="494"/>
      <c r="Z87" s="494"/>
      <c r="AA87" s="494"/>
      <c r="AB87" s="558"/>
      <c r="AC87" s="495"/>
      <c r="AD87" s="494"/>
      <c r="AE87" s="1141"/>
      <c r="AF87" s="543">
        <v>80</v>
      </c>
      <c r="AG87" s="544">
        <f t="shared" si="182"/>
        <v>0</v>
      </c>
      <c r="AH87" s="544">
        <f t="shared" si="183"/>
        <v>0</v>
      </c>
      <c r="AI87" s="494"/>
      <c r="AJ87" s="494"/>
      <c r="AK87" s="494"/>
      <c r="AL87" s="494"/>
      <c r="AM87" s="494"/>
      <c r="AN87" s="494"/>
      <c r="AO87" s="494"/>
      <c r="AP87" s="558"/>
      <c r="AQ87" s="495"/>
      <c r="AR87" s="494"/>
      <c r="AS87" s="1141"/>
      <c r="AT87" s="543">
        <v>80</v>
      </c>
      <c r="AU87" s="544">
        <f t="shared" si="184"/>
        <v>0</v>
      </c>
      <c r="AV87" s="544">
        <f t="shared" si="185"/>
        <v>0</v>
      </c>
      <c r="AW87" s="494"/>
      <c r="AX87" s="494"/>
      <c r="AY87" s="494"/>
      <c r="AZ87" s="494"/>
      <c r="BA87" s="494"/>
      <c r="BB87" s="494"/>
      <c r="BC87" s="494"/>
      <c r="BD87" s="558"/>
      <c r="BE87" s="495"/>
      <c r="BF87" s="494"/>
      <c r="BG87" s="1141"/>
      <c r="BH87" s="543">
        <v>80</v>
      </c>
      <c r="BI87" s="544">
        <f t="shared" si="186"/>
        <v>0</v>
      </c>
      <c r="BJ87" s="544">
        <f t="shared" si="187"/>
        <v>0</v>
      </c>
      <c r="BK87" s="494"/>
      <c r="BL87" s="494"/>
      <c r="BM87" s="494"/>
      <c r="BN87" s="494"/>
      <c r="BO87" s="494"/>
      <c r="BP87" s="494"/>
      <c r="BQ87" s="494"/>
      <c r="BR87" s="558"/>
      <c r="BS87" s="495"/>
      <c r="BT87" s="494"/>
      <c r="BU87" s="1141"/>
      <c r="BV87" s="543">
        <v>80</v>
      </c>
      <c r="BW87" s="544">
        <f t="shared" si="188"/>
        <v>0</v>
      </c>
      <c r="BX87" s="544">
        <f t="shared" si="189"/>
        <v>0</v>
      </c>
      <c r="BY87" s="494"/>
      <c r="BZ87" s="494"/>
      <c r="CA87" s="494"/>
      <c r="CB87" s="494"/>
      <c r="CC87" s="494"/>
      <c r="CD87" s="494"/>
      <c r="CE87" s="494"/>
      <c r="CF87" s="558"/>
      <c r="CG87" s="495"/>
      <c r="CH87" s="494"/>
      <c r="CI87" s="1141"/>
      <c r="CJ87" s="543">
        <v>80</v>
      </c>
      <c r="CK87" s="544">
        <f t="shared" si="190"/>
        <v>0</v>
      </c>
      <c r="CL87" s="544">
        <f t="shared" si="191"/>
        <v>0</v>
      </c>
      <c r="CM87" s="494"/>
      <c r="CN87" s="494"/>
      <c r="CO87" s="494"/>
      <c r="CP87" s="494"/>
      <c r="CQ87" s="494"/>
      <c r="CR87" s="494"/>
      <c r="CS87" s="494"/>
      <c r="CT87" s="558"/>
      <c r="CU87" s="495"/>
      <c r="CV87" s="494"/>
      <c r="CW87" s="1141"/>
      <c r="CX87" s="543">
        <v>80</v>
      </c>
      <c r="CY87" s="544">
        <f t="shared" si="192"/>
        <v>0</v>
      </c>
      <c r="CZ87" s="544">
        <f t="shared" si="193"/>
        <v>0</v>
      </c>
      <c r="DA87" s="494"/>
      <c r="DB87" s="494"/>
      <c r="DC87" s="494"/>
      <c r="DD87" s="494"/>
      <c r="DE87" s="494"/>
      <c r="DF87" s="494"/>
      <c r="DG87" s="494"/>
      <c r="DH87" s="558"/>
      <c r="DI87" s="495"/>
      <c r="DJ87" s="494"/>
      <c r="DK87" s="1141"/>
      <c r="DL87" s="543">
        <v>80</v>
      </c>
      <c r="DM87" s="544">
        <f t="shared" si="194"/>
        <v>0</v>
      </c>
      <c r="DN87" s="544">
        <f t="shared" si="195"/>
        <v>0</v>
      </c>
      <c r="DO87" s="494"/>
      <c r="DP87" s="494"/>
      <c r="DQ87" s="494"/>
      <c r="DR87" s="494"/>
      <c r="DS87" s="494"/>
      <c r="DT87" s="494"/>
      <c r="DU87" s="494"/>
      <c r="DV87" s="558"/>
      <c r="DW87" s="495"/>
      <c r="DX87" s="494"/>
      <c r="DY87" s="1141"/>
      <c r="DZ87" s="543">
        <v>80</v>
      </c>
      <c r="EA87" s="544">
        <f t="shared" si="196"/>
        <v>0</v>
      </c>
      <c r="EB87" s="544">
        <f t="shared" si="197"/>
        <v>0</v>
      </c>
      <c r="EC87" s="494"/>
      <c r="ED87" s="494"/>
      <c r="EE87" s="494"/>
      <c r="EF87" s="494"/>
      <c r="EG87" s="494"/>
      <c r="EH87" s="494"/>
      <c r="EI87" s="494"/>
      <c r="EJ87" s="558"/>
      <c r="EK87" s="495"/>
      <c r="EL87" s="494"/>
      <c r="EM87" s="1141"/>
      <c r="EN87" s="543">
        <v>80</v>
      </c>
      <c r="EO87" s="544">
        <f t="shared" si="198"/>
        <v>0</v>
      </c>
      <c r="EP87" s="544">
        <f t="shared" si="199"/>
        <v>0</v>
      </c>
      <c r="EQ87" s="494"/>
      <c r="ER87" s="494"/>
      <c r="ES87" s="494"/>
      <c r="ET87" s="494"/>
      <c r="EU87" s="494"/>
      <c r="EV87" s="494"/>
      <c r="EW87" s="494"/>
      <c r="EX87" s="558"/>
      <c r="EY87" s="495"/>
      <c r="EZ87" s="622"/>
      <c r="FA87" s="1141"/>
      <c r="FB87" s="543">
        <v>80</v>
      </c>
      <c r="FC87" s="544">
        <f t="shared" si="200"/>
        <v>0</v>
      </c>
      <c r="FD87" s="544">
        <f t="shared" si="201"/>
        <v>0</v>
      </c>
      <c r="FE87" s="494"/>
      <c r="FF87" s="494"/>
      <c r="FG87" s="494"/>
      <c r="FH87" s="494"/>
      <c r="FI87" s="494"/>
      <c r="FJ87" s="494"/>
      <c r="FK87" s="494"/>
      <c r="FL87" s="558"/>
      <c r="FM87" s="495"/>
      <c r="FO87" s="1141"/>
      <c r="FP87" s="543">
        <v>80</v>
      </c>
      <c r="FQ87" s="544">
        <f t="shared" si="202"/>
        <v>0</v>
      </c>
      <c r="FR87" s="544">
        <f t="shared" si="203"/>
        <v>0</v>
      </c>
      <c r="FS87" s="494"/>
      <c r="FT87" s="494"/>
      <c r="FU87" s="494"/>
      <c r="FV87" s="494"/>
      <c r="FW87" s="494"/>
      <c r="FX87" s="494"/>
      <c r="FY87" s="494"/>
      <c r="FZ87" s="558"/>
      <c r="GA87" s="495"/>
      <c r="GB87" s="622"/>
      <c r="GC87" s="1141"/>
      <c r="GD87" s="543">
        <v>80</v>
      </c>
      <c r="GE87" s="544">
        <f t="shared" si="204"/>
        <v>0</v>
      </c>
      <c r="GF87" s="544">
        <f t="shared" si="205"/>
        <v>0</v>
      </c>
      <c r="GG87" s="494"/>
      <c r="GH87" s="494"/>
      <c r="GI87" s="494"/>
      <c r="GJ87" s="494"/>
      <c r="GK87" s="494"/>
      <c r="GL87" s="494"/>
      <c r="GM87" s="494"/>
      <c r="GN87" s="558"/>
      <c r="GO87" s="495"/>
      <c r="GP87" s="551"/>
      <c r="GQ87" s="1141"/>
      <c r="GR87" s="543">
        <v>80</v>
      </c>
      <c r="GS87" s="544">
        <f t="shared" si="206"/>
        <v>0</v>
      </c>
      <c r="GT87" s="544">
        <f t="shared" si="207"/>
        <v>0</v>
      </c>
      <c r="GU87" s="494"/>
      <c r="GV87" s="494"/>
      <c r="GW87" s="494"/>
      <c r="GX87" s="494"/>
      <c r="GY87" s="494"/>
      <c r="GZ87" s="494"/>
      <c r="HA87" s="494"/>
      <c r="HB87" s="558"/>
      <c r="HC87" s="495"/>
      <c r="HD87" s="552"/>
      <c r="HE87" s="1141"/>
      <c r="HF87" s="543">
        <v>80</v>
      </c>
      <c r="HG87" s="544">
        <f t="shared" si="208"/>
        <v>0</v>
      </c>
      <c r="HH87" s="544">
        <f t="shared" si="209"/>
        <v>0</v>
      </c>
      <c r="HI87" s="494"/>
      <c r="HJ87" s="494"/>
      <c r="HK87" s="494"/>
      <c r="HL87" s="494"/>
      <c r="HM87" s="494"/>
      <c r="HN87" s="494"/>
      <c r="HO87" s="494"/>
      <c r="HP87" s="558"/>
      <c r="HQ87" s="495"/>
      <c r="HR87" s="552"/>
      <c r="HS87" s="1141"/>
      <c r="HT87" s="543">
        <v>80</v>
      </c>
      <c r="HU87" s="544">
        <f t="shared" si="210"/>
        <v>0</v>
      </c>
      <c r="HV87" s="544">
        <f t="shared" si="211"/>
        <v>0</v>
      </c>
      <c r="HW87" s="494"/>
      <c r="HX87" s="494"/>
      <c r="HY87" s="494"/>
      <c r="HZ87" s="494"/>
      <c r="IA87" s="494"/>
      <c r="IB87" s="494"/>
      <c r="IC87" s="494"/>
      <c r="ID87" s="558"/>
      <c r="IE87" s="495"/>
      <c r="IG87" s="1141"/>
      <c r="IH87" s="543">
        <v>80</v>
      </c>
      <c r="II87" s="544">
        <f t="shared" si="212"/>
        <v>0</v>
      </c>
      <c r="IJ87" s="544">
        <f t="shared" si="213"/>
        <v>0</v>
      </c>
      <c r="IK87" s="494"/>
      <c r="IL87" s="494"/>
      <c r="IM87" s="494"/>
      <c r="IN87" s="494"/>
      <c r="IO87" s="494"/>
      <c r="IP87" s="494"/>
      <c r="IQ87" s="494"/>
      <c r="IR87" s="558"/>
      <c r="IS87" s="495"/>
    </row>
    <row r="88" spans="1:253" s="497" customFormat="1">
      <c r="A88" s="494"/>
      <c r="B88" s="528"/>
      <c r="C88" s="1141"/>
      <c r="D88" s="543">
        <v>81</v>
      </c>
      <c r="E88" s="544">
        <f t="shared" si="178"/>
        <v>0</v>
      </c>
      <c r="F88" s="544">
        <f t="shared" si="179"/>
        <v>0</v>
      </c>
      <c r="G88" s="494"/>
      <c r="H88" s="494"/>
      <c r="I88" s="494"/>
      <c r="J88" s="494"/>
      <c r="K88" s="494"/>
      <c r="L88" s="494"/>
      <c r="M88" s="494"/>
      <c r="N88" s="558"/>
      <c r="O88" s="495"/>
      <c r="P88" s="494"/>
      <c r="Q88" s="1141"/>
      <c r="R88" s="543">
        <v>81</v>
      </c>
      <c r="S88" s="544">
        <f t="shared" si="180"/>
        <v>0</v>
      </c>
      <c r="T88" s="544">
        <f t="shared" si="181"/>
        <v>0</v>
      </c>
      <c r="U88" s="494"/>
      <c r="V88" s="494"/>
      <c r="W88" s="494"/>
      <c r="X88" s="494"/>
      <c r="Y88" s="494"/>
      <c r="Z88" s="494"/>
      <c r="AA88" s="494"/>
      <c r="AB88" s="558"/>
      <c r="AC88" s="495"/>
      <c r="AD88" s="494"/>
      <c r="AE88" s="1141"/>
      <c r="AF88" s="543">
        <v>81</v>
      </c>
      <c r="AG88" s="544">
        <f t="shared" si="182"/>
        <v>0</v>
      </c>
      <c r="AH88" s="544">
        <f t="shared" si="183"/>
        <v>0</v>
      </c>
      <c r="AI88" s="494"/>
      <c r="AJ88" s="494"/>
      <c r="AK88" s="494"/>
      <c r="AL88" s="494"/>
      <c r="AM88" s="494"/>
      <c r="AN88" s="494"/>
      <c r="AO88" s="494"/>
      <c r="AP88" s="558"/>
      <c r="AQ88" s="495"/>
      <c r="AR88" s="494"/>
      <c r="AS88" s="1141"/>
      <c r="AT88" s="543">
        <v>81</v>
      </c>
      <c r="AU88" s="544">
        <f t="shared" si="184"/>
        <v>0</v>
      </c>
      <c r="AV88" s="544">
        <f t="shared" si="185"/>
        <v>0</v>
      </c>
      <c r="AW88" s="494"/>
      <c r="AX88" s="494"/>
      <c r="AY88" s="494"/>
      <c r="AZ88" s="494"/>
      <c r="BA88" s="494"/>
      <c r="BB88" s="494"/>
      <c r="BC88" s="494"/>
      <c r="BD88" s="558"/>
      <c r="BE88" s="495"/>
      <c r="BF88" s="494"/>
      <c r="BG88" s="1141"/>
      <c r="BH88" s="543">
        <v>81</v>
      </c>
      <c r="BI88" s="544">
        <f t="shared" si="186"/>
        <v>0</v>
      </c>
      <c r="BJ88" s="544">
        <f t="shared" si="187"/>
        <v>0</v>
      </c>
      <c r="BK88" s="494"/>
      <c r="BL88" s="494"/>
      <c r="BM88" s="494"/>
      <c r="BN88" s="494"/>
      <c r="BO88" s="494"/>
      <c r="BP88" s="494"/>
      <c r="BQ88" s="494"/>
      <c r="BR88" s="558"/>
      <c r="BS88" s="495"/>
      <c r="BT88" s="494"/>
      <c r="BU88" s="1141"/>
      <c r="BV88" s="543">
        <v>81</v>
      </c>
      <c r="BW88" s="544">
        <f t="shared" si="188"/>
        <v>0</v>
      </c>
      <c r="BX88" s="544">
        <f t="shared" si="189"/>
        <v>0</v>
      </c>
      <c r="BY88" s="494"/>
      <c r="BZ88" s="494"/>
      <c r="CA88" s="494"/>
      <c r="CB88" s="494"/>
      <c r="CC88" s="494"/>
      <c r="CD88" s="494"/>
      <c r="CE88" s="494"/>
      <c r="CF88" s="558"/>
      <c r="CG88" s="495"/>
      <c r="CH88" s="494"/>
      <c r="CI88" s="1141"/>
      <c r="CJ88" s="543">
        <v>81</v>
      </c>
      <c r="CK88" s="544">
        <f t="shared" si="190"/>
        <v>0</v>
      </c>
      <c r="CL88" s="544">
        <f t="shared" si="191"/>
        <v>0</v>
      </c>
      <c r="CM88" s="494"/>
      <c r="CN88" s="494"/>
      <c r="CO88" s="494"/>
      <c r="CP88" s="494"/>
      <c r="CQ88" s="494"/>
      <c r="CR88" s="494"/>
      <c r="CS88" s="494"/>
      <c r="CT88" s="558"/>
      <c r="CU88" s="495"/>
      <c r="CV88" s="494"/>
      <c r="CW88" s="1141"/>
      <c r="CX88" s="543">
        <v>81</v>
      </c>
      <c r="CY88" s="544">
        <f t="shared" si="192"/>
        <v>0</v>
      </c>
      <c r="CZ88" s="544">
        <f t="shared" si="193"/>
        <v>0</v>
      </c>
      <c r="DA88" s="494"/>
      <c r="DB88" s="494"/>
      <c r="DC88" s="494"/>
      <c r="DD88" s="494"/>
      <c r="DE88" s="494"/>
      <c r="DF88" s="494"/>
      <c r="DG88" s="494"/>
      <c r="DH88" s="558"/>
      <c r="DI88" s="495"/>
      <c r="DJ88" s="494"/>
      <c r="DK88" s="1141"/>
      <c r="DL88" s="543">
        <v>81</v>
      </c>
      <c r="DM88" s="544">
        <f t="shared" si="194"/>
        <v>0</v>
      </c>
      <c r="DN88" s="544">
        <f t="shared" si="195"/>
        <v>0</v>
      </c>
      <c r="DO88" s="494"/>
      <c r="DP88" s="494"/>
      <c r="DQ88" s="494"/>
      <c r="DR88" s="494"/>
      <c r="DS88" s="494"/>
      <c r="DT88" s="494"/>
      <c r="DU88" s="494"/>
      <c r="DV88" s="558"/>
      <c r="DW88" s="495"/>
      <c r="DX88" s="494"/>
      <c r="DY88" s="1141"/>
      <c r="DZ88" s="543">
        <v>81</v>
      </c>
      <c r="EA88" s="544">
        <f t="shared" si="196"/>
        <v>0</v>
      </c>
      <c r="EB88" s="544">
        <f t="shared" si="197"/>
        <v>0</v>
      </c>
      <c r="EC88" s="494"/>
      <c r="ED88" s="494"/>
      <c r="EE88" s="494"/>
      <c r="EF88" s="494"/>
      <c r="EG88" s="494"/>
      <c r="EH88" s="494"/>
      <c r="EI88" s="494"/>
      <c r="EJ88" s="558"/>
      <c r="EK88" s="495"/>
      <c r="EL88" s="494"/>
      <c r="EM88" s="1141"/>
      <c r="EN88" s="543">
        <v>81</v>
      </c>
      <c r="EO88" s="544">
        <f t="shared" si="198"/>
        <v>0</v>
      </c>
      <c r="EP88" s="544">
        <f t="shared" si="199"/>
        <v>0</v>
      </c>
      <c r="EQ88" s="494"/>
      <c r="ER88" s="494"/>
      <c r="ES88" s="494"/>
      <c r="ET88" s="494"/>
      <c r="EU88" s="494"/>
      <c r="EV88" s="494"/>
      <c r="EW88" s="494"/>
      <c r="EX88" s="558"/>
      <c r="EY88" s="495"/>
      <c r="EZ88" s="622"/>
      <c r="FA88" s="1141"/>
      <c r="FB88" s="543">
        <v>81</v>
      </c>
      <c r="FC88" s="544">
        <f t="shared" si="200"/>
        <v>0</v>
      </c>
      <c r="FD88" s="544">
        <f t="shared" si="201"/>
        <v>0</v>
      </c>
      <c r="FE88" s="494"/>
      <c r="FF88" s="494"/>
      <c r="FG88" s="494"/>
      <c r="FH88" s="494"/>
      <c r="FI88" s="494"/>
      <c r="FJ88" s="494"/>
      <c r="FK88" s="494"/>
      <c r="FL88" s="558"/>
      <c r="FM88" s="495"/>
      <c r="FO88" s="1141"/>
      <c r="FP88" s="543">
        <v>81</v>
      </c>
      <c r="FQ88" s="544">
        <f t="shared" si="202"/>
        <v>0</v>
      </c>
      <c r="FR88" s="544">
        <f t="shared" si="203"/>
        <v>0</v>
      </c>
      <c r="FS88" s="494"/>
      <c r="FT88" s="494"/>
      <c r="FU88" s="494"/>
      <c r="FV88" s="494"/>
      <c r="FW88" s="494"/>
      <c r="FX88" s="494"/>
      <c r="FY88" s="494"/>
      <c r="FZ88" s="558"/>
      <c r="GA88" s="495"/>
      <c r="GB88" s="622"/>
      <c r="GC88" s="1141"/>
      <c r="GD88" s="543">
        <v>81</v>
      </c>
      <c r="GE88" s="544">
        <f t="shared" si="204"/>
        <v>0</v>
      </c>
      <c r="GF88" s="544">
        <f t="shared" si="205"/>
        <v>0</v>
      </c>
      <c r="GG88" s="494"/>
      <c r="GH88" s="494"/>
      <c r="GI88" s="494"/>
      <c r="GJ88" s="494"/>
      <c r="GK88" s="494"/>
      <c r="GL88" s="494"/>
      <c r="GM88" s="494"/>
      <c r="GN88" s="558"/>
      <c r="GO88" s="495"/>
      <c r="GP88" s="551"/>
      <c r="GQ88" s="1141"/>
      <c r="GR88" s="543">
        <v>81</v>
      </c>
      <c r="GS88" s="544">
        <f t="shared" si="206"/>
        <v>0</v>
      </c>
      <c r="GT88" s="544">
        <f t="shared" si="207"/>
        <v>0</v>
      </c>
      <c r="GU88" s="494"/>
      <c r="GV88" s="494"/>
      <c r="GW88" s="494"/>
      <c r="GX88" s="494"/>
      <c r="GY88" s="494"/>
      <c r="GZ88" s="494"/>
      <c r="HA88" s="494"/>
      <c r="HB88" s="558"/>
      <c r="HC88" s="495"/>
      <c r="HD88" s="552"/>
      <c r="HE88" s="1141"/>
      <c r="HF88" s="543">
        <v>81</v>
      </c>
      <c r="HG88" s="544">
        <f t="shared" si="208"/>
        <v>0</v>
      </c>
      <c r="HH88" s="544">
        <f t="shared" si="209"/>
        <v>0</v>
      </c>
      <c r="HI88" s="494"/>
      <c r="HJ88" s="494"/>
      <c r="HK88" s="494"/>
      <c r="HL88" s="494"/>
      <c r="HM88" s="494"/>
      <c r="HN88" s="494"/>
      <c r="HO88" s="494"/>
      <c r="HP88" s="558"/>
      <c r="HQ88" s="495"/>
      <c r="HR88" s="552"/>
      <c r="HS88" s="1141"/>
      <c r="HT88" s="543">
        <v>81</v>
      </c>
      <c r="HU88" s="544">
        <f t="shared" si="210"/>
        <v>0</v>
      </c>
      <c r="HV88" s="544">
        <f t="shared" si="211"/>
        <v>0</v>
      </c>
      <c r="HW88" s="494"/>
      <c r="HX88" s="494"/>
      <c r="HY88" s="494"/>
      <c r="HZ88" s="494"/>
      <c r="IA88" s="494"/>
      <c r="IB88" s="494"/>
      <c r="IC88" s="494"/>
      <c r="ID88" s="558"/>
      <c r="IE88" s="495"/>
      <c r="IG88" s="1141"/>
      <c r="IH88" s="543">
        <v>81</v>
      </c>
      <c r="II88" s="544">
        <f t="shared" si="212"/>
        <v>0</v>
      </c>
      <c r="IJ88" s="544">
        <f t="shared" si="213"/>
        <v>0</v>
      </c>
      <c r="IK88" s="494"/>
      <c r="IL88" s="494"/>
      <c r="IM88" s="494"/>
      <c r="IN88" s="494"/>
      <c r="IO88" s="494"/>
      <c r="IP88" s="494"/>
      <c r="IQ88" s="494"/>
      <c r="IR88" s="558"/>
      <c r="IS88" s="495"/>
    </row>
    <row r="89" spans="1:253" s="497" customFormat="1">
      <c r="A89" s="494"/>
      <c r="B89" s="528"/>
      <c r="C89" s="1141"/>
      <c r="D89" s="543">
        <v>82</v>
      </c>
      <c r="E89" s="544">
        <f t="shared" si="178"/>
        <v>0</v>
      </c>
      <c r="F89" s="544">
        <f t="shared" si="179"/>
        <v>0</v>
      </c>
      <c r="G89" s="494"/>
      <c r="H89" s="494"/>
      <c r="I89" s="494"/>
      <c r="J89" s="494"/>
      <c r="K89" s="494"/>
      <c r="L89" s="494"/>
      <c r="M89" s="494"/>
      <c r="N89" s="558"/>
      <c r="O89" s="495"/>
      <c r="P89" s="494"/>
      <c r="Q89" s="1141"/>
      <c r="R89" s="543">
        <v>82</v>
      </c>
      <c r="S89" s="544">
        <f t="shared" si="180"/>
        <v>0</v>
      </c>
      <c r="T89" s="544">
        <f t="shared" si="181"/>
        <v>0</v>
      </c>
      <c r="U89" s="494"/>
      <c r="V89" s="494"/>
      <c r="W89" s="494"/>
      <c r="X89" s="494"/>
      <c r="Y89" s="494"/>
      <c r="Z89" s="494"/>
      <c r="AA89" s="494"/>
      <c r="AB89" s="558"/>
      <c r="AC89" s="495"/>
      <c r="AD89" s="494"/>
      <c r="AE89" s="1141"/>
      <c r="AF89" s="543">
        <v>82</v>
      </c>
      <c r="AG89" s="544">
        <f t="shared" si="182"/>
        <v>0</v>
      </c>
      <c r="AH89" s="544">
        <f t="shared" si="183"/>
        <v>0</v>
      </c>
      <c r="AI89" s="494"/>
      <c r="AJ89" s="494"/>
      <c r="AK89" s="494"/>
      <c r="AL89" s="494"/>
      <c r="AM89" s="494"/>
      <c r="AN89" s="494"/>
      <c r="AO89" s="494"/>
      <c r="AP89" s="558"/>
      <c r="AQ89" s="495"/>
      <c r="AR89" s="494"/>
      <c r="AS89" s="1141"/>
      <c r="AT89" s="543">
        <v>82</v>
      </c>
      <c r="AU89" s="544">
        <f t="shared" si="184"/>
        <v>0</v>
      </c>
      <c r="AV89" s="544">
        <f t="shared" si="185"/>
        <v>0</v>
      </c>
      <c r="AW89" s="494"/>
      <c r="AX89" s="494"/>
      <c r="AY89" s="494"/>
      <c r="AZ89" s="494"/>
      <c r="BA89" s="494"/>
      <c r="BB89" s="494"/>
      <c r="BC89" s="494"/>
      <c r="BD89" s="558"/>
      <c r="BE89" s="495"/>
      <c r="BF89" s="494"/>
      <c r="BG89" s="1141"/>
      <c r="BH89" s="543">
        <v>82</v>
      </c>
      <c r="BI89" s="544">
        <f t="shared" si="186"/>
        <v>0</v>
      </c>
      <c r="BJ89" s="544">
        <f t="shared" si="187"/>
        <v>0</v>
      </c>
      <c r="BK89" s="494"/>
      <c r="BL89" s="494"/>
      <c r="BM89" s="494"/>
      <c r="BN89" s="494"/>
      <c r="BO89" s="494"/>
      <c r="BP89" s="494"/>
      <c r="BQ89" s="494"/>
      <c r="BR89" s="558"/>
      <c r="BS89" s="495"/>
      <c r="BT89" s="494"/>
      <c r="BU89" s="1141"/>
      <c r="BV89" s="543">
        <v>82</v>
      </c>
      <c r="BW89" s="544">
        <f t="shared" si="188"/>
        <v>0</v>
      </c>
      <c r="BX89" s="544">
        <f t="shared" si="189"/>
        <v>0</v>
      </c>
      <c r="BY89" s="494"/>
      <c r="BZ89" s="494"/>
      <c r="CA89" s="494"/>
      <c r="CB89" s="494"/>
      <c r="CC89" s="494"/>
      <c r="CD89" s="494"/>
      <c r="CE89" s="494"/>
      <c r="CF89" s="558"/>
      <c r="CG89" s="495"/>
      <c r="CH89" s="494"/>
      <c r="CI89" s="1141"/>
      <c r="CJ89" s="543">
        <v>82</v>
      </c>
      <c r="CK89" s="544">
        <f t="shared" si="190"/>
        <v>0</v>
      </c>
      <c r="CL89" s="544">
        <f t="shared" si="191"/>
        <v>0</v>
      </c>
      <c r="CM89" s="494"/>
      <c r="CN89" s="494"/>
      <c r="CO89" s="494"/>
      <c r="CP89" s="494"/>
      <c r="CQ89" s="494"/>
      <c r="CR89" s="494"/>
      <c r="CS89" s="494"/>
      <c r="CT89" s="558"/>
      <c r="CU89" s="495"/>
      <c r="CV89" s="494"/>
      <c r="CW89" s="1141"/>
      <c r="CX89" s="543">
        <v>82</v>
      </c>
      <c r="CY89" s="544">
        <f t="shared" si="192"/>
        <v>0</v>
      </c>
      <c r="CZ89" s="544">
        <f t="shared" si="193"/>
        <v>0</v>
      </c>
      <c r="DA89" s="494"/>
      <c r="DB89" s="494"/>
      <c r="DC89" s="494"/>
      <c r="DD89" s="494"/>
      <c r="DE89" s="494"/>
      <c r="DF89" s="494"/>
      <c r="DG89" s="494"/>
      <c r="DH89" s="558"/>
      <c r="DI89" s="495"/>
      <c r="DJ89" s="494"/>
      <c r="DK89" s="1141"/>
      <c r="DL89" s="543">
        <v>82</v>
      </c>
      <c r="DM89" s="544">
        <f t="shared" si="194"/>
        <v>0</v>
      </c>
      <c r="DN89" s="544">
        <f t="shared" si="195"/>
        <v>0</v>
      </c>
      <c r="DO89" s="494"/>
      <c r="DP89" s="494"/>
      <c r="DQ89" s="494"/>
      <c r="DR89" s="494"/>
      <c r="DS89" s="494"/>
      <c r="DT89" s="494"/>
      <c r="DU89" s="494"/>
      <c r="DV89" s="558"/>
      <c r="DW89" s="495"/>
      <c r="DX89" s="494"/>
      <c r="DY89" s="1141"/>
      <c r="DZ89" s="543">
        <v>82</v>
      </c>
      <c r="EA89" s="544">
        <f t="shared" si="196"/>
        <v>0</v>
      </c>
      <c r="EB89" s="544">
        <f t="shared" si="197"/>
        <v>0</v>
      </c>
      <c r="EC89" s="494"/>
      <c r="ED89" s="494"/>
      <c r="EE89" s="494"/>
      <c r="EF89" s="494"/>
      <c r="EG89" s="494"/>
      <c r="EH89" s="494"/>
      <c r="EI89" s="494"/>
      <c r="EJ89" s="558"/>
      <c r="EK89" s="495"/>
      <c r="EL89" s="494"/>
      <c r="EM89" s="1141"/>
      <c r="EN89" s="543">
        <v>82</v>
      </c>
      <c r="EO89" s="544">
        <f t="shared" si="198"/>
        <v>0</v>
      </c>
      <c r="EP89" s="544">
        <f t="shared" si="199"/>
        <v>0</v>
      </c>
      <c r="EQ89" s="494"/>
      <c r="ER89" s="494"/>
      <c r="ES89" s="494"/>
      <c r="ET89" s="494"/>
      <c r="EU89" s="494"/>
      <c r="EV89" s="494"/>
      <c r="EW89" s="494"/>
      <c r="EX89" s="558"/>
      <c r="EY89" s="495"/>
      <c r="EZ89" s="622"/>
      <c r="FA89" s="1141"/>
      <c r="FB89" s="543">
        <v>82</v>
      </c>
      <c r="FC89" s="544">
        <f t="shared" si="200"/>
        <v>0</v>
      </c>
      <c r="FD89" s="544">
        <f t="shared" si="201"/>
        <v>0</v>
      </c>
      <c r="FE89" s="494"/>
      <c r="FF89" s="494"/>
      <c r="FG89" s="494"/>
      <c r="FH89" s="494"/>
      <c r="FI89" s="494"/>
      <c r="FJ89" s="494"/>
      <c r="FK89" s="494"/>
      <c r="FL89" s="558"/>
      <c r="FM89" s="495"/>
      <c r="FO89" s="1141"/>
      <c r="FP89" s="543">
        <v>82</v>
      </c>
      <c r="FQ89" s="544">
        <f t="shared" si="202"/>
        <v>0</v>
      </c>
      <c r="FR89" s="544">
        <f t="shared" si="203"/>
        <v>0</v>
      </c>
      <c r="FS89" s="494"/>
      <c r="FT89" s="494"/>
      <c r="FU89" s="494"/>
      <c r="FV89" s="494"/>
      <c r="FW89" s="494"/>
      <c r="FX89" s="494"/>
      <c r="FY89" s="494"/>
      <c r="FZ89" s="558"/>
      <c r="GA89" s="495"/>
      <c r="GB89" s="622"/>
      <c r="GC89" s="1141"/>
      <c r="GD89" s="543">
        <v>82</v>
      </c>
      <c r="GE89" s="544">
        <f t="shared" si="204"/>
        <v>0</v>
      </c>
      <c r="GF89" s="544">
        <f t="shared" si="205"/>
        <v>0</v>
      </c>
      <c r="GG89" s="494"/>
      <c r="GH89" s="494"/>
      <c r="GI89" s="494"/>
      <c r="GJ89" s="494"/>
      <c r="GK89" s="494"/>
      <c r="GL89" s="494"/>
      <c r="GM89" s="494"/>
      <c r="GN89" s="558"/>
      <c r="GO89" s="495"/>
      <c r="GP89" s="551"/>
      <c r="GQ89" s="1141"/>
      <c r="GR89" s="543">
        <v>82</v>
      </c>
      <c r="GS89" s="544">
        <f t="shared" si="206"/>
        <v>0</v>
      </c>
      <c r="GT89" s="544">
        <f t="shared" si="207"/>
        <v>0</v>
      </c>
      <c r="GU89" s="494"/>
      <c r="GV89" s="494"/>
      <c r="GW89" s="494"/>
      <c r="GX89" s="494"/>
      <c r="GY89" s="494"/>
      <c r="GZ89" s="494"/>
      <c r="HA89" s="494"/>
      <c r="HB89" s="558"/>
      <c r="HC89" s="495"/>
      <c r="HD89" s="552"/>
      <c r="HE89" s="1141"/>
      <c r="HF89" s="543">
        <v>82</v>
      </c>
      <c r="HG89" s="544">
        <f t="shared" si="208"/>
        <v>0</v>
      </c>
      <c r="HH89" s="544">
        <f t="shared" si="209"/>
        <v>0</v>
      </c>
      <c r="HI89" s="494"/>
      <c r="HJ89" s="494"/>
      <c r="HK89" s="494"/>
      <c r="HL89" s="494"/>
      <c r="HM89" s="494"/>
      <c r="HN89" s="494"/>
      <c r="HO89" s="494"/>
      <c r="HP89" s="558"/>
      <c r="HQ89" s="495"/>
      <c r="HR89" s="552"/>
      <c r="HS89" s="1141"/>
      <c r="HT89" s="543">
        <v>82</v>
      </c>
      <c r="HU89" s="544">
        <f t="shared" si="210"/>
        <v>0</v>
      </c>
      <c r="HV89" s="544">
        <f t="shared" si="211"/>
        <v>0</v>
      </c>
      <c r="HW89" s="494"/>
      <c r="HX89" s="494"/>
      <c r="HY89" s="494"/>
      <c r="HZ89" s="494"/>
      <c r="IA89" s="494"/>
      <c r="IB89" s="494"/>
      <c r="IC89" s="494"/>
      <c r="ID89" s="558"/>
      <c r="IE89" s="495"/>
      <c r="IG89" s="1141"/>
      <c r="IH89" s="543">
        <v>82</v>
      </c>
      <c r="II89" s="544">
        <f t="shared" si="212"/>
        <v>0</v>
      </c>
      <c r="IJ89" s="544">
        <f t="shared" si="213"/>
        <v>0</v>
      </c>
      <c r="IK89" s="494"/>
      <c r="IL89" s="494"/>
      <c r="IM89" s="494"/>
      <c r="IN89" s="494"/>
      <c r="IO89" s="494"/>
      <c r="IP89" s="494"/>
      <c r="IQ89" s="494"/>
      <c r="IR89" s="558"/>
      <c r="IS89" s="495"/>
    </row>
    <row r="90" spans="1:253" s="497" customFormat="1">
      <c r="A90" s="494"/>
      <c r="B90" s="528"/>
      <c r="C90" s="1141"/>
      <c r="D90" s="543">
        <v>83</v>
      </c>
      <c r="E90" s="544">
        <f t="shared" si="178"/>
        <v>0</v>
      </c>
      <c r="F90" s="544">
        <f t="shared" si="179"/>
        <v>0</v>
      </c>
      <c r="G90" s="494"/>
      <c r="H90" s="494"/>
      <c r="I90" s="494"/>
      <c r="J90" s="494"/>
      <c r="K90" s="494"/>
      <c r="L90" s="494"/>
      <c r="M90" s="494"/>
      <c r="N90" s="558"/>
      <c r="O90" s="495"/>
      <c r="P90" s="494"/>
      <c r="Q90" s="1141"/>
      <c r="R90" s="543">
        <v>83</v>
      </c>
      <c r="S90" s="544">
        <f t="shared" si="180"/>
        <v>0</v>
      </c>
      <c r="T90" s="544">
        <f t="shared" si="181"/>
        <v>0</v>
      </c>
      <c r="U90" s="494"/>
      <c r="V90" s="494"/>
      <c r="W90" s="494"/>
      <c r="X90" s="494"/>
      <c r="Y90" s="494"/>
      <c r="Z90" s="494"/>
      <c r="AA90" s="494"/>
      <c r="AB90" s="558"/>
      <c r="AC90" s="495"/>
      <c r="AD90" s="494"/>
      <c r="AE90" s="1141"/>
      <c r="AF90" s="543">
        <v>83</v>
      </c>
      <c r="AG90" s="544">
        <f t="shared" si="182"/>
        <v>0</v>
      </c>
      <c r="AH90" s="544">
        <f t="shared" si="183"/>
        <v>0</v>
      </c>
      <c r="AI90" s="494"/>
      <c r="AJ90" s="494"/>
      <c r="AK90" s="494"/>
      <c r="AL90" s="494"/>
      <c r="AM90" s="494"/>
      <c r="AN90" s="494"/>
      <c r="AO90" s="494"/>
      <c r="AP90" s="558"/>
      <c r="AQ90" s="495"/>
      <c r="AR90" s="494"/>
      <c r="AS90" s="1141"/>
      <c r="AT90" s="543">
        <v>83</v>
      </c>
      <c r="AU90" s="544">
        <f t="shared" si="184"/>
        <v>0</v>
      </c>
      <c r="AV90" s="544">
        <f t="shared" si="185"/>
        <v>0</v>
      </c>
      <c r="AW90" s="494"/>
      <c r="AX90" s="494"/>
      <c r="AY90" s="494"/>
      <c r="AZ90" s="494"/>
      <c r="BA90" s="494"/>
      <c r="BB90" s="494"/>
      <c r="BC90" s="494"/>
      <c r="BD90" s="558"/>
      <c r="BE90" s="495"/>
      <c r="BF90" s="494"/>
      <c r="BG90" s="1141"/>
      <c r="BH90" s="543">
        <v>83</v>
      </c>
      <c r="BI90" s="544">
        <f t="shared" si="186"/>
        <v>0</v>
      </c>
      <c r="BJ90" s="544">
        <f t="shared" si="187"/>
        <v>0</v>
      </c>
      <c r="BK90" s="494"/>
      <c r="BL90" s="494"/>
      <c r="BM90" s="494"/>
      <c r="BN90" s="494"/>
      <c r="BO90" s="494"/>
      <c r="BP90" s="494"/>
      <c r="BQ90" s="494"/>
      <c r="BR90" s="558"/>
      <c r="BS90" s="495"/>
      <c r="BT90" s="494"/>
      <c r="BU90" s="1141"/>
      <c r="BV90" s="543">
        <v>83</v>
      </c>
      <c r="BW90" s="544">
        <f t="shared" si="188"/>
        <v>0</v>
      </c>
      <c r="BX90" s="544">
        <f t="shared" si="189"/>
        <v>0</v>
      </c>
      <c r="BY90" s="494"/>
      <c r="BZ90" s="494"/>
      <c r="CA90" s="494"/>
      <c r="CB90" s="494"/>
      <c r="CC90" s="494"/>
      <c r="CD90" s="494"/>
      <c r="CE90" s="494"/>
      <c r="CF90" s="558"/>
      <c r="CG90" s="495"/>
      <c r="CH90" s="494"/>
      <c r="CI90" s="1141"/>
      <c r="CJ90" s="543">
        <v>83</v>
      </c>
      <c r="CK90" s="544">
        <f t="shared" si="190"/>
        <v>0</v>
      </c>
      <c r="CL90" s="544">
        <f t="shared" si="191"/>
        <v>0</v>
      </c>
      <c r="CM90" s="494"/>
      <c r="CN90" s="494"/>
      <c r="CO90" s="494"/>
      <c r="CP90" s="494"/>
      <c r="CQ90" s="494"/>
      <c r="CR90" s="494"/>
      <c r="CS90" s="494"/>
      <c r="CT90" s="558"/>
      <c r="CU90" s="495"/>
      <c r="CV90" s="494"/>
      <c r="CW90" s="1141"/>
      <c r="CX90" s="543">
        <v>83</v>
      </c>
      <c r="CY90" s="544">
        <f t="shared" si="192"/>
        <v>0</v>
      </c>
      <c r="CZ90" s="544">
        <f t="shared" si="193"/>
        <v>0</v>
      </c>
      <c r="DA90" s="494"/>
      <c r="DB90" s="494"/>
      <c r="DC90" s="494"/>
      <c r="DD90" s="494"/>
      <c r="DE90" s="494"/>
      <c r="DF90" s="494"/>
      <c r="DG90" s="494"/>
      <c r="DH90" s="558"/>
      <c r="DI90" s="495"/>
      <c r="DJ90" s="494"/>
      <c r="DK90" s="1141"/>
      <c r="DL90" s="543">
        <v>83</v>
      </c>
      <c r="DM90" s="544">
        <f t="shared" si="194"/>
        <v>0</v>
      </c>
      <c r="DN90" s="544">
        <f t="shared" si="195"/>
        <v>0</v>
      </c>
      <c r="DO90" s="494"/>
      <c r="DP90" s="494"/>
      <c r="DQ90" s="494"/>
      <c r="DR90" s="494"/>
      <c r="DS90" s="494"/>
      <c r="DT90" s="494"/>
      <c r="DU90" s="494"/>
      <c r="DV90" s="558"/>
      <c r="DW90" s="495"/>
      <c r="DX90" s="494"/>
      <c r="DY90" s="1141"/>
      <c r="DZ90" s="543">
        <v>83</v>
      </c>
      <c r="EA90" s="544">
        <f t="shared" si="196"/>
        <v>0</v>
      </c>
      <c r="EB90" s="544">
        <f t="shared" si="197"/>
        <v>0</v>
      </c>
      <c r="EC90" s="494"/>
      <c r="ED90" s="494"/>
      <c r="EE90" s="494"/>
      <c r="EF90" s="494"/>
      <c r="EG90" s="494"/>
      <c r="EH90" s="494"/>
      <c r="EI90" s="494"/>
      <c r="EJ90" s="558"/>
      <c r="EK90" s="495"/>
      <c r="EL90" s="494"/>
      <c r="EM90" s="1141"/>
      <c r="EN90" s="543">
        <v>83</v>
      </c>
      <c r="EO90" s="544">
        <f t="shared" si="198"/>
        <v>0</v>
      </c>
      <c r="EP90" s="544">
        <f t="shared" si="199"/>
        <v>0</v>
      </c>
      <c r="EQ90" s="494"/>
      <c r="ER90" s="494"/>
      <c r="ES90" s="494"/>
      <c r="ET90" s="494"/>
      <c r="EU90" s="494"/>
      <c r="EV90" s="494"/>
      <c r="EW90" s="494"/>
      <c r="EX90" s="558"/>
      <c r="EY90" s="495"/>
      <c r="EZ90" s="622"/>
      <c r="FA90" s="1141"/>
      <c r="FB90" s="543">
        <v>83</v>
      </c>
      <c r="FC90" s="544">
        <f t="shared" si="200"/>
        <v>0</v>
      </c>
      <c r="FD90" s="544">
        <f t="shared" si="201"/>
        <v>0</v>
      </c>
      <c r="FE90" s="494"/>
      <c r="FF90" s="494"/>
      <c r="FG90" s="494"/>
      <c r="FH90" s="494"/>
      <c r="FI90" s="494"/>
      <c r="FJ90" s="494"/>
      <c r="FK90" s="494"/>
      <c r="FL90" s="558"/>
      <c r="FM90" s="495"/>
      <c r="FO90" s="1141"/>
      <c r="FP90" s="543">
        <v>83</v>
      </c>
      <c r="FQ90" s="544">
        <f t="shared" si="202"/>
        <v>0</v>
      </c>
      <c r="FR90" s="544">
        <f t="shared" si="203"/>
        <v>0</v>
      </c>
      <c r="FS90" s="494"/>
      <c r="FT90" s="494"/>
      <c r="FU90" s="494"/>
      <c r="FV90" s="494"/>
      <c r="FW90" s="494"/>
      <c r="FX90" s="494"/>
      <c r="FY90" s="494"/>
      <c r="FZ90" s="558"/>
      <c r="GA90" s="495"/>
      <c r="GB90" s="622"/>
      <c r="GC90" s="1141"/>
      <c r="GD90" s="543">
        <v>83</v>
      </c>
      <c r="GE90" s="544">
        <f t="shared" si="204"/>
        <v>0</v>
      </c>
      <c r="GF90" s="544">
        <f t="shared" si="205"/>
        <v>0</v>
      </c>
      <c r="GG90" s="494"/>
      <c r="GH90" s="494"/>
      <c r="GI90" s="494"/>
      <c r="GJ90" s="494"/>
      <c r="GK90" s="494"/>
      <c r="GL90" s="494"/>
      <c r="GM90" s="494"/>
      <c r="GN90" s="558"/>
      <c r="GO90" s="495"/>
      <c r="GP90" s="551"/>
      <c r="GQ90" s="1141"/>
      <c r="GR90" s="543">
        <v>83</v>
      </c>
      <c r="GS90" s="544">
        <f t="shared" si="206"/>
        <v>0</v>
      </c>
      <c r="GT90" s="544">
        <f t="shared" si="207"/>
        <v>0</v>
      </c>
      <c r="GU90" s="494"/>
      <c r="GV90" s="494"/>
      <c r="GW90" s="494"/>
      <c r="GX90" s="494"/>
      <c r="GY90" s="494"/>
      <c r="GZ90" s="494"/>
      <c r="HA90" s="494"/>
      <c r="HB90" s="558"/>
      <c r="HC90" s="495"/>
      <c r="HD90" s="552"/>
      <c r="HE90" s="1141"/>
      <c r="HF90" s="543">
        <v>83</v>
      </c>
      <c r="HG90" s="544">
        <f t="shared" si="208"/>
        <v>0</v>
      </c>
      <c r="HH90" s="544">
        <f t="shared" si="209"/>
        <v>0</v>
      </c>
      <c r="HI90" s="494"/>
      <c r="HJ90" s="494"/>
      <c r="HK90" s="494"/>
      <c r="HL90" s="494"/>
      <c r="HM90" s="494"/>
      <c r="HN90" s="494"/>
      <c r="HO90" s="494"/>
      <c r="HP90" s="558"/>
      <c r="HQ90" s="495"/>
      <c r="HR90" s="552"/>
      <c r="HS90" s="1141"/>
      <c r="HT90" s="543">
        <v>83</v>
      </c>
      <c r="HU90" s="544">
        <f t="shared" si="210"/>
        <v>0</v>
      </c>
      <c r="HV90" s="544">
        <f t="shared" si="211"/>
        <v>0</v>
      </c>
      <c r="HW90" s="494"/>
      <c r="HX90" s="494"/>
      <c r="HY90" s="494"/>
      <c r="HZ90" s="494"/>
      <c r="IA90" s="494"/>
      <c r="IB90" s="494"/>
      <c r="IC90" s="494"/>
      <c r="ID90" s="558"/>
      <c r="IE90" s="495"/>
      <c r="IG90" s="1141"/>
      <c r="IH90" s="543">
        <v>83</v>
      </c>
      <c r="II90" s="544">
        <f t="shared" si="212"/>
        <v>0</v>
      </c>
      <c r="IJ90" s="544">
        <f t="shared" si="213"/>
        <v>0</v>
      </c>
      <c r="IK90" s="494"/>
      <c r="IL90" s="494"/>
      <c r="IM90" s="494"/>
      <c r="IN90" s="494"/>
      <c r="IO90" s="494"/>
      <c r="IP90" s="494"/>
      <c r="IQ90" s="494"/>
      <c r="IR90" s="558"/>
      <c r="IS90" s="495"/>
    </row>
    <row r="91" spans="1:253" s="497" customFormat="1">
      <c r="A91" s="494"/>
      <c r="B91" s="528"/>
      <c r="C91" s="1141"/>
      <c r="D91" s="543">
        <v>84</v>
      </c>
      <c r="E91" s="544">
        <f t="shared" si="178"/>
        <v>0</v>
      </c>
      <c r="F91" s="544">
        <f t="shared" si="179"/>
        <v>0</v>
      </c>
      <c r="G91" s="494"/>
      <c r="H91" s="494"/>
      <c r="I91" s="494"/>
      <c r="J91" s="494"/>
      <c r="K91" s="494"/>
      <c r="L91" s="494"/>
      <c r="M91" s="494"/>
      <c r="N91" s="558"/>
      <c r="O91" s="495"/>
      <c r="P91" s="494"/>
      <c r="Q91" s="1141"/>
      <c r="R91" s="543">
        <v>84</v>
      </c>
      <c r="S91" s="544">
        <f t="shared" si="180"/>
        <v>0</v>
      </c>
      <c r="T91" s="544">
        <f t="shared" si="181"/>
        <v>0</v>
      </c>
      <c r="U91" s="494"/>
      <c r="V91" s="494"/>
      <c r="W91" s="494"/>
      <c r="X91" s="494"/>
      <c r="Y91" s="494"/>
      <c r="Z91" s="494"/>
      <c r="AA91" s="494"/>
      <c r="AB91" s="558"/>
      <c r="AC91" s="495"/>
      <c r="AD91" s="494"/>
      <c r="AE91" s="1141"/>
      <c r="AF91" s="543">
        <v>84</v>
      </c>
      <c r="AG91" s="544">
        <f t="shared" si="182"/>
        <v>0</v>
      </c>
      <c r="AH91" s="544">
        <f t="shared" si="183"/>
        <v>0</v>
      </c>
      <c r="AI91" s="494"/>
      <c r="AJ91" s="494"/>
      <c r="AK91" s="494"/>
      <c r="AL91" s="494"/>
      <c r="AM91" s="494"/>
      <c r="AN91" s="494"/>
      <c r="AO91" s="494"/>
      <c r="AP91" s="558"/>
      <c r="AQ91" s="495"/>
      <c r="AR91" s="494"/>
      <c r="AS91" s="1141"/>
      <c r="AT91" s="543">
        <v>84</v>
      </c>
      <c r="AU91" s="544">
        <f t="shared" si="184"/>
        <v>0</v>
      </c>
      <c r="AV91" s="544">
        <f t="shared" si="185"/>
        <v>0</v>
      </c>
      <c r="AW91" s="494"/>
      <c r="AX91" s="494"/>
      <c r="AY91" s="494"/>
      <c r="AZ91" s="494"/>
      <c r="BA91" s="494"/>
      <c r="BB91" s="494"/>
      <c r="BC91" s="494"/>
      <c r="BD91" s="558"/>
      <c r="BE91" s="495"/>
      <c r="BF91" s="494"/>
      <c r="BG91" s="1141"/>
      <c r="BH91" s="543">
        <v>84</v>
      </c>
      <c r="BI91" s="544">
        <f t="shared" si="186"/>
        <v>0</v>
      </c>
      <c r="BJ91" s="544">
        <f t="shared" si="187"/>
        <v>0</v>
      </c>
      <c r="BK91" s="494"/>
      <c r="BL91" s="494"/>
      <c r="BM91" s="494"/>
      <c r="BN91" s="494"/>
      <c r="BO91" s="494"/>
      <c r="BP91" s="494"/>
      <c r="BQ91" s="494"/>
      <c r="BR91" s="558"/>
      <c r="BS91" s="495"/>
      <c r="BT91" s="494"/>
      <c r="BU91" s="1141"/>
      <c r="BV91" s="543">
        <v>84</v>
      </c>
      <c r="BW91" s="544">
        <f t="shared" si="188"/>
        <v>0</v>
      </c>
      <c r="BX91" s="544">
        <f t="shared" si="189"/>
        <v>0</v>
      </c>
      <c r="BY91" s="494"/>
      <c r="BZ91" s="494"/>
      <c r="CA91" s="494"/>
      <c r="CB91" s="494"/>
      <c r="CC91" s="494"/>
      <c r="CD91" s="494"/>
      <c r="CE91" s="494"/>
      <c r="CF91" s="558"/>
      <c r="CG91" s="495"/>
      <c r="CH91" s="494"/>
      <c r="CI91" s="1141"/>
      <c r="CJ91" s="543">
        <v>84</v>
      </c>
      <c r="CK91" s="544">
        <f t="shared" si="190"/>
        <v>0</v>
      </c>
      <c r="CL91" s="544">
        <f t="shared" si="191"/>
        <v>0</v>
      </c>
      <c r="CM91" s="494"/>
      <c r="CN91" s="494"/>
      <c r="CO91" s="494"/>
      <c r="CP91" s="494"/>
      <c r="CQ91" s="494"/>
      <c r="CR91" s="494"/>
      <c r="CS91" s="494"/>
      <c r="CT91" s="558"/>
      <c r="CU91" s="495"/>
      <c r="CV91" s="494"/>
      <c r="CW91" s="1141"/>
      <c r="CX91" s="543">
        <v>84</v>
      </c>
      <c r="CY91" s="544">
        <f t="shared" si="192"/>
        <v>0</v>
      </c>
      <c r="CZ91" s="544">
        <f t="shared" si="193"/>
        <v>0</v>
      </c>
      <c r="DA91" s="494"/>
      <c r="DB91" s="494"/>
      <c r="DC91" s="494"/>
      <c r="DD91" s="494"/>
      <c r="DE91" s="494"/>
      <c r="DF91" s="494"/>
      <c r="DG91" s="494"/>
      <c r="DH91" s="558"/>
      <c r="DI91" s="495"/>
      <c r="DJ91" s="494"/>
      <c r="DK91" s="1141"/>
      <c r="DL91" s="543">
        <v>84</v>
      </c>
      <c r="DM91" s="544">
        <f t="shared" si="194"/>
        <v>0</v>
      </c>
      <c r="DN91" s="544">
        <f t="shared" si="195"/>
        <v>0</v>
      </c>
      <c r="DO91" s="494"/>
      <c r="DP91" s="494"/>
      <c r="DQ91" s="494"/>
      <c r="DR91" s="494"/>
      <c r="DS91" s="494"/>
      <c r="DT91" s="494"/>
      <c r="DU91" s="494"/>
      <c r="DV91" s="558"/>
      <c r="DW91" s="495"/>
      <c r="DX91" s="494"/>
      <c r="DY91" s="1141"/>
      <c r="DZ91" s="543">
        <v>84</v>
      </c>
      <c r="EA91" s="544">
        <f t="shared" si="196"/>
        <v>0</v>
      </c>
      <c r="EB91" s="544">
        <f t="shared" si="197"/>
        <v>0</v>
      </c>
      <c r="EC91" s="494"/>
      <c r="ED91" s="494"/>
      <c r="EE91" s="494"/>
      <c r="EF91" s="494"/>
      <c r="EG91" s="494"/>
      <c r="EH91" s="494"/>
      <c r="EI91" s="494"/>
      <c r="EJ91" s="558"/>
      <c r="EK91" s="495"/>
      <c r="EL91" s="494"/>
      <c r="EM91" s="1141"/>
      <c r="EN91" s="543">
        <v>84</v>
      </c>
      <c r="EO91" s="544">
        <f t="shared" si="198"/>
        <v>0</v>
      </c>
      <c r="EP91" s="544">
        <f t="shared" si="199"/>
        <v>0</v>
      </c>
      <c r="EQ91" s="494"/>
      <c r="ER91" s="494"/>
      <c r="ES91" s="494"/>
      <c r="ET91" s="494"/>
      <c r="EU91" s="494"/>
      <c r="EV91" s="494"/>
      <c r="EW91" s="494"/>
      <c r="EX91" s="558"/>
      <c r="EY91" s="495"/>
      <c r="EZ91" s="622"/>
      <c r="FA91" s="1141"/>
      <c r="FB91" s="543">
        <v>84</v>
      </c>
      <c r="FC91" s="544">
        <f t="shared" si="200"/>
        <v>0</v>
      </c>
      <c r="FD91" s="544">
        <f t="shared" si="201"/>
        <v>0</v>
      </c>
      <c r="FE91" s="494"/>
      <c r="FF91" s="494"/>
      <c r="FG91" s="494"/>
      <c r="FH91" s="494"/>
      <c r="FI91" s="494"/>
      <c r="FJ91" s="494"/>
      <c r="FK91" s="494"/>
      <c r="FL91" s="558"/>
      <c r="FM91" s="495"/>
      <c r="FO91" s="1141"/>
      <c r="FP91" s="543">
        <v>84</v>
      </c>
      <c r="FQ91" s="544">
        <f t="shared" si="202"/>
        <v>0</v>
      </c>
      <c r="FR91" s="544">
        <f t="shared" si="203"/>
        <v>0</v>
      </c>
      <c r="FS91" s="494"/>
      <c r="FT91" s="494"/>
      <c r="FU91" s="494"/>
      <c r="FV91" s="494"/>
      <c r="FW91" s="494"/>
      <c r="FX91" s="494"/>
      <c r="FY91" s="494"/>
      <c r="FZ91" s="558"/>
      <c r="GA91" s="495"/>
      <c r="GB91" s="622"/>
      <c r="GC91" s="1141"/>
      <c r="GD91" s="543">
        <v>84</v>
      </c>
      <c r="GE91" s="544">
        <f t="shared" si="204"/>
        <v>0</v>
      </c>
      <c r="GF91" s="544">
        <f t="shared" si="205"/>
        <v>0</v>
      </c>
      <c r="GG91" s="494"/>
      <c r="GH91" s="494"/>
      <c r="GI91" s="494"/>
      <c r="GJ91" s="494"/>
      <c r="GK91" s="494"/>
      <c r="GL91" s="494"/>
      <c r="GM91" s="494"/>
      <c r="GN91" s="558"/>
      <c r="GO91" s="495"/>
      <c r="GP91" s="551"/>
      <c r="GQ91" s="1141"/>
      <c r="GR91" s="543">
        <v>84</v>
      </c>
      <c r="GS91" s="544">
        <f t="shared" si="206"/>
        <v>0</v>
      </c>
      <c r="GT91" s="544">
        <f t="shared" si="207"/>
        <v>0</v>
      </c>
      <c r="GU91" s="494"/>
      <c r="GV91" s="494"/>
      <c r="GW91" s="494"/>
      <c r="GX91" s="494"/>
      <c r="GY91" s="494"/>
      <c r="GZ91" s="494"/>
      <c r="HA91" s="494"/>
      <c r="HB91" s="558"/>
      <c r="HC91" s="495"/>
      <c r="HD91" s="552"/>
      <c r="HE91" s="1141"/>
      <c r="HF91" s="543">
        <v>84</v>
      </c>
      <c r="HG91" s="544">
        <f t="shared" si="208"/>
        <v>0</v>
      </c>
      <c r="HH91" s="544">
        <f t="shared" si="209"/>
        <v>0</v>
      </c>
      <c r="HI91" s="494"/>
      <c r="HJ91" s="494"/>
      <c r="HK91" s="494"/>
      <c r="HL91" s="494"/>
      <c r="HM91" s="494"/>
      <c r="HN91" s="494"/>
      <c r="HO91" s="494"/>
      <c r="HP91" s="558"/>
      <c r="HQ91" s="495"/>
      <c r="HR91" s="552"/>
      <c r="HS91" s="1141"/>
      <c r="HT91" s="543">
        <v>84</v>
      </c>
      <c r="HU91" s="544">
        <f t="shared" si="210"/>
        <v>0</v>
      </c>
      <c r="HV91" s="544">
        <f t="shared" si="211"/>
        <v>0</v>
      </c>
      <c r="HW91" s="494"/>
      <c r="HX91" s="494"/>
      <c r="HY91" s="494"/>
      <c r="HZ91" s="494"/>
      <c r="IA91" s="494"/>
      <c r="IB91" s="494"/>
      <c r="IC91" s="494"/>
      <c r="ID91" s="558"/>
      <c r="IE91" s="495"/>
      <c r="IG91" s="1141"/>
      <c r="IH91" s="543">
        <v>84</v>
      </c>
      <c r="II91" s="544">
        <f t="shared" si="212"/>
        <v>0</v>
      </c>
      <c r="IJ91" s="544">
        <f t="shared" si="213"/>
        <v>0</v>
      </c>
      <c r="IK91" s="494"/>
      <c r="IL91" s="494"/>
      <c r="IM91" s="494"/>
      <c r="IN91" s="494"/>
      <c r="IO91" s="494"/>
      <c r="IP91" s="494"/>
      <c r="IQ91" s="494"/>
      <c r="IR91" s="558"/>
      <c r="IS91" s="495"/>
    </row>
    <row r="92" spans="1:253" s="497" customFormat="1">
      <c r="A92" s="494"/>
      <c r="B92" s="528"/>
      <c r="C92" s="1141"/>
      <c r="D92" s="543">
        <v>85</v>
      </c>
      <c r="E92" s="544">
        <f t="shared" si="178"/>
        <v>0</v>
      </c>
      <c r="F92" s="544">
        <f t="shared" si="179"/>
        <v>0</v>
      </c>
      <c r="G92" s="494"/>
      <c r="H92" s="494"/>
      <c r="I92" s="494"/>
      <c r="J92" s="494"/>
      <c r="K92" s="494"/>
      <c r="L92" s="494"/>
      <c r="M92" s="494"/>
      <c r="N92" s="558"/>
      <c r="O92" s="495"/>
      <c r="P92" s="494"/>
      <c r="Q92" s="1141"/>
      <c r="R92" s="543">
        <v>85</v>
      </c>
      <c r="S92" s="544">
        <f t="shared" si="180"/>
        <v>0</v>
      </c>
      <c r="T92" s="544">
        <f t="shared" si="181"/>
        <v>0</v>
      </c>
      <c r="U92" s="494"/>
      <c r="V92" s="494"/>
      <c r="W92" s="494"/>
      <c r="X92" s="494"/>
      <c r="Y92" s="494"/>
      <c r="Z92" s="494"/>
      <c r="AA92" s="494"/>
      <c r="AB92" s="558"/>
      <c r="AC92" s="495"/>
      <c r="AD92" s="494"/>
      <c r="AE92" s="1141"/>
      <c r="AF92" s="543">
        <v>85</v>
      </c>
      <c r="AG92" s="544">
        <f t="shared" si="182"/>
        <v>0</v>
      </c>
      <c r="AH92" s="544">
        <f t="shared" si="183"/>
        <v>0</v>
      </c>
      <c r="AI92" s="494"/>
      <c r="AJ92" s="494"/>
      <c r="AK92" s="494"/>
      <c r="AL92" s="494"/>
      <c r="AM92" s="494"/>
      <c r="AN92" s="494"/>
      <c r="AO92" s="494"/>
      <c r="AP92" s="558"/>
      <c r="AQ92" s="495"/>
      <c r="AR92" s="494"/>
      <c r="AS92" s="1141"/>
      <c r="AT92" s="543">
        <v>85</v>
      </c>
      <c r="AU92" s="544">
        <f t="shared" si="184"/>
        <v>0</v>
      </c>
      <c r="AV92" s="544">
        <f t="shared" si="185"/>
        <v>0</v>
      </c>
      <c r="AW92" s="494"/>
      <c r="AX92" s="494"/>
      <c r="AY92" s="494"/>
      <c r="AZ92" s="494"/>
      <c r="BA92" s="494"/>
      <c r="BB92" s="494"/>
      <c r="BC92" s="494"/>
      <c r="BD92" s="558"/>
      <c r="BE92" s="495"/>
      <c r="BF92" s="494"/>
      <c r="BG92" s="1141"/>
      <c r="BH92" s="543">
        <v>85</v>
      </c>
      <c r="BI92" s="544">
        <f t="shared" si="186"/>
        <v>0</v>
      </c>
      <c r="BJ92" s="544">
        <f t="shared" si="187"/>
        <v>0</v>
      </c>
      <c r="BK92" s="494"/>
      <c r="BL92" s="494"/>
      <c r="BM92" s="494"/>
      <c r="BN92" s="494"/>
      <c r="BO92" s="494"/>
      <c r="BP92" s="494"/>
      <c r="BQ92" s="494"/>
      <c r="BR92" s="558"/>
      <c r="BS92" s="495"/>
      <c r="BT92" s="494"/>
      <c r="BU92" s="1141"/>
      <c r="BV92" s="543">
        <v>85</v>
      </c>
      <c r="BW92" s="544">
        <f t="shared" si="188"/>
        <v>0</v>
      </c>
      <c r="BX92" s="544">
        <f t="shared" si="189"/>
        <v>0</v>
      </c>
      <c r="BY92" s="494"/>
      <c r="BZ92" s="494"/>
      <c r="CA92" s="494"/>
      <c r="CB92" s="494"/>
      <c r="CC92" s="494"/>
      <c r="CD92" s="494"/>
      <c r="CE92" s="494"/>
      <c r="CF92" s="558"/>
      <c r="CG92" s="495"/>
      <c r="CH92" s="494"/>
      <c r="CI92" s="1141"/>
      <c r="CJ92" s="543">
        <v>85</v>
      </c>
      <c r="CK92" s="544">
        <f t="shared" si="190"/>
        <v>0</v>
      </c>
      <c r="CL92" s="544">
        <f t="shared" si="191"/>
        <v>0</v>
      </c>
      <c r="CM92" s="494"/>
      <c r="CN92" s="494"/>
      <c r="CO92" s="494"/>
      <c r="CP92" s="494"/>
      <c r="CQ92" s="494"/>
      <c r="CR92" s="494"/>
      <c r="CS92" s="494"/>
      <c r="CT92" s="558"/>
      <c r="CU92" s="495"/>
      <c r="CV92" s="494"/>
      <c r="CW92" s="1141"/>
      <c r="CX92" s="543">
        <v>85</v>
      </c>
      <c r="CY92" s="544">
        <f t="shared" si="192"/>
        <v>0</v>
      </c>
      <c r="CZ92" s="544">
        <f t="shared" si="193"/>
        <v>0</v>
      </c>
      <c r="DA92" s="494"/>
      <c r="DB92" s="494"/>
      <c r="DC92" s="494"/>
      <c r="DD92" s="494"/>
      <c r="DE92" s="494"/>
      <c r="DF92" s="494"/>
      <c r="DG92" s="494"/>
      <c r="DH92" s="558"/>
      <c r="DI92" s="495"/>
      <c r="DJ92" s="494"/>
      <c r="DK92" s="1141"/>
      <c r="DL92" s="543">
        <v>85</v>
      </c>
      <c r="DM92" s="544">
        <f t="shared" si="194"/>
        <v>0</v>
      </c>
      <c r="DN92" s="544">
        <f t="shared" si="195"/>
        <v>0</v>
      </c>
      <c r="DO92" s="494"/>
      <c r="DP92" s="494"/>
      <c r="DQ92" s="494"/>
      <c r="DR92" s="494"/>
      <c r="DS92" s="494"/>
      <c r="DT92" s="494"/>
      <c r="DU92" s="494"/>
      <c r="DV92" s="558"/>
      <c r="DW92" s="495"/>
      <c r="DX92" s="494"/>
      <c r="DY92" s="1141"/>
      <c r="DZ92" s="543">
        <v>85</v>
      </c>
      <c r="EA92" s="544">
        <f t="shared" si="196"/>
        <v>0</v>
      </c>
      <c r="EB92" s="544">
        <f t="shared" si="197"/>
        <v>0</v>
      </c>
      <c r="EC92" s="494"/>
      <c r="ED92" s="494"/>
      <c r="EE92" s="494"/>
      <c r="EF92" s="494"/>
      <c r="EG92" s="494"/>
      <c r="EH92" s="494"/>
      <c r="EI92" s="494"/>
      <c r="EJ92" s="558"/>
      <c r="EK92" s="495"/>
      <c r="EL92" s="494"/>
      <c r="EM92" s="1141"/>
      <c r="EN92" s="543">
        <v>85</v>
      </c>
      <c r="EO92" s="544">
        <f t="shared" si="198"/>
        <v>0</v>
      </c>
      <c r="EP92" s="544">
        <f t="shared" si="199"/>
        <v>0</v>
      </c>
      <c r="EQ92" s="494"/>
      <c r="ER92" s="494"/>
      <c r="ES92" s="494"/>
      <c r="ET92" s="494"/>
      <c r="EU92" s="494"/>
      <c r="EV92" s="494"/>
      <c r="EW92" s="494"/>
      <c r="EX92" s="558"/>
      <c r="EY92" s="495"/>
      <c r="EZ92" s="622"/>
      <c r="FA92" s="1141"/>
      <c r="FB92" s="543">
        <v>85</v>
      </c>
      <c r="FC92" s="544">
        <f t="shared" si="200"/>
        <v>0</v>
      </c>
      <c r="FD92" s="544">
        <f t="shared" si="201"/>
        <v>0</v>
      </c>
      <c r="FE92" s="494"/>
      <c r="FF92" s="494"/>
      <c r="FG92" s="494"/>
      <c r="FH92" s="494"/>
      <c r="FI92" s="494"/>
      <c r="FJ92" s="494"/>
      <c r="FK92" s="494"/>
      <c r="FL92" s="558"/>
      <c r="FM92" s="495"/>
      <c r="FO92" s="1141"/>
      <c r="FP92" s="543">
        <v>85</v>
      </c>
      <c r="FQ92" s="544">
        <f t="shared" si="202"/>
        <v>0</v>
      </c>
      <c r="FR92" s="544">
        <f t="shared" si="203"/>
        <v>0</v>
      </c>
      <c r="FS92" s="494"/>
      <c r="FT92" s="494"/>
      <c r="FU92" s="494"/>
      <c r="FV92" s="494"/>
      <c r="FW92" s="494"/>
      <c r="FX92" s="494"/>
      <c r="FY92" s="494"/>
      <c r="FZ92" s="558"/>
      <c r="GA92" s="495"/>
      <c r="GB92" s="622"/>
      <c r="GC92" s="1141"/>
      <c r="GD92" s="543">
        <v>85</v>
      </c>
      <c r="GE92" s="544">
        <f t="shared" si="204"/>
        <v>0</v>
      </c>
      <c r="GF92" s="544">
        <f t="shared" si="205"/>
        <v>0</v>
      </c>
      <c r="GG92" s="494"/>
      <c r="GH92" s="494"/>
      <c r="GI92" s="494"/>
      <c r="GJ92" s="494"/>
      <c r="GK92" s="494"/>
      <c r="GL92" s="494"/>
      <c r="GM92" s="494"/>
      <c r="GN92" s="558"/>
      <c r="GO92" s="495"/>
      <c r="GP92" s="551"/>
      <c r="GQ92" s="1141"/>
      <c r="GR92" s="543">
        <v>85</v>
      </c>
      <c r="GS92" s="544">
        <f t="shared" si="206"/>
        <v>0</v>
      </c>
      <c r="GT92" s="544">
        <f t="shared" si="207"/>
        <v>0</v>
      </c>
      <c r="GU92" s="494"/>
      <c r="GV92" s="494"/>
      <c r="GW92" s="494"/>
      <c r="GX92" s="494"/>
      <c r="GY92" s="494"/>
      <c r="GZ92" s="494"/>
      <c r="HA92" s="494"/>
      <c r="HB92" s="558"/>
      <c r="HC92" s="495"/>
      <c r="HD92" s="552"/>
      <c r="HE92" s="1141"/>
      <c r="HF92" s="543">
        <v>85</v>
      </c>
      <c r="HG92" s="544">
        <f t="shared" si="208"/>
        <v>0</v>
      </c>
      <c r="HH92" s="544">
        <f t="shared" si="209"/>
        <v>0</v>
      </c>
      <c r="HI92" s="494"/>
      <c r="HJ92" s="494"/>
      <c r="HK92" s="494"/>
      <c r="HL92" s="494"/>
      <c r="HM92" s="494"/>
      <c r="HN92" s="494"/>
      <c r="HO92" s="494"/>
      <c r="HP92" s="558"/>
      <c r="HQ92" s="495"/>
      <c r="HR92" s="552"/>
      <c r="HS92" s="1141"/>
      <c r="HT92" s="543">
        <v>85</v>
      </c>
      <c r="HU92" s="544">
        <f t="shared" si="210"/>
        <v>0</v>
      </c>
      <c r="HV92" s="544">
        <f t="shared" si="211"/>
        <v>0</v>
      </c>
      <c r="HW92" s="494"/>
      <c r="HX92" s="494"/>
      <c r="HY92" s="494"/>
      <c r="HZ92" s="494"/>
      <c r="IA92" s="494"/>
      <c r="IB92" s="494"/>
      <c r="IC92" s="494"/>
      <c r="ID92" s="558"/>
      <c r="IE92" s="495"/>
      <c r="IG92" s="1141"/>
      <c r="IH92" s="543">
        <v>85</v>
      </c>
      <c r="II92" s="544">
        <f t="shared" si="212"/>
        <v>0</v>
      </c>
      <c r="IJ92" s="544">
        <f t="shared" si="213"/>
        <v>0</v>
      </c>
      <c r="IK92" s="494"/>
      <c r="IL92" s="494"/>
      <c r="IM92" s="494"/>
      <c r="IN92" s="494"/>
      <c r="IO92" s="494"/>
      <c r="IP92" s="494"/>
      <c r="IQ92" s="494"/>
      <c r="IR92" s="558"/>
      <c r="IS92" s="495"/>
    </row>
    <row r="93" spans="1:253" s="497" customFormat="1">
      <c r="A93" s="494"/>
      <c r="B93" s="528"/>
      <c r="C93" s="1141"/>
      <c r="D93" s="543">
        <v>86</v>
      </c>
      <c r="E93" s="544">
        <f t="shared" si="178"/>
        <v>0</v>
      </c>
      <c r="F93" s="544">
        <f t="shared" si="179"/>
        <v>0</v>
      </c>
      <c r="G93" s="494"/>
      <c r="H93" s="494"/>
      <c r="I93" s="494"/>
      <c r="J93" s="494"/>
      <c r="K93" s="494"/>
      <c r="L93" s="494"/>
      <c r="M93" s="494"/>
      <c r="N93" s="558"/>
      <c r="O93" s="495"/>
      <c r="P93" s="494"/>
      <c r="Q93" s="1141"/>
      <c r="R93" s="543">
        <v>86</v>
      </c>
      <c r="S93" s="544">
        <f t="shared" si="180"/>
        <v>0</v>
      </c>
      <c r="T93" s="544">
        <f t="shared" si="181"/>
        <v>0</v>
      </c>
      <c r="U93" s="494"/>
      <c r="V93" s="494"/>
      <c r="W93" s="494"/>
      <c r="X93" s="494"/>
      <c r="Y93" s="494"/>
      <c r="Z93" s="494"/>
      <c r="AA93" s="494"/>
      <c r="AB93" s="558"/>
      <c r="AC93" s="495"/>
      <c r="AD93" s="494"/>
      <c r="AE93" s="1141"/>
      <c r="AF93" s="543">
        <v>86</v>
      </c>
      <c r="AG93" s="544">
        <f t="shared" si="182"/>
        <v>0</v>
      </c>
      <c r="AH93" s="544">
        <f t="shared" si="183"/>
        <v>0</v>
      </c>
      <c r="AI93" s="494"/>
      <c r="AJ93" s="494"/>
      <c r="AK93" s="494"/>
      <c r="AL93" s="494"/>
      <c r="AM93" s="494"/>
      <c r="AN93" s="494"/>
      <c r="AO93" s="494"/>
      <c r="AP93" s="558"/>
      <c r="AQ93" s="495"/>
      <c r="AR93" s="494"/>
      <c r="AS93" s="1141"/>
      <c r="AT93" s="543">
        <v>86</v>
      </c>
      <c r="AU93" s="544">
        <f t="shared" si="184"/>
        <v>0</v>
      </c>
      <c r="AV93" s="544">
        <f t="shared" si="185"/>
        <v>0</v>
      </c>
      <c r="AW93" s="494"/>
      <c r="AX93" s="494"/>
      <c r="AY93" s="494"/>
      <c r="AZ93" s="494"/>
      <c r="BA93" s="494"/>
      <c r="BB93" s="494"/>
      <c r="BC93" s="494"/>
      <c r="BD93" s="558"/>
      <c r="BE93" s="495"/>
      <c r="BF93" s="494"/>
      <c r="BG93" s="1141"/>
      <c r="BH93" s="543">
        <v>86</v>
      </c>
      <c r="BI93" s="544">
        <f t="shared" si="186"/>
        <v>0</v>
      </c>
      <c r="BJ93" s="544">
        <f t="shared" si="187"/>
        <v>0</v>
      </c>
      <c r="BK93" s="494"/>
      <c r="BL93" s="494"/>
      <c r="BM93" s="494"/>
      <c r="BN93" s="494"/>
      <c r="BO93" s="494"/>
      <c r="BP93" s="494"/>
      <c r="BQ93" s="494"/>
      <c r="BR93" s="558"/>
      <c r="BS93" s="495"/>
      <c r="BT93" s="494"/>
      <c r="BU93" s="1141"/>
      <c r="BV93" s="543">
        <v>86</v>
      </c>
      <c r="BW93" s="544">
        <f t="shared" si="188"/>
        <v>0</v>
      </c>
      <c r="BX93" s="544">
        <f t="shared" si="189"/>
        <v>0</v>
      </c>
      <c r="BY93" s="494"/>
      <c r="BZ93" s="494"/>
      <c r="CA93" s="494"/>
      <c r="CB93" s="494"/>
      <c r="CC93" s="494"/>
      <c r="CD93" s="494"/>
      <c r="CE93" s="494"/>
      <c r="CF93" s="558"/>
      <c r="CG93" s="495"/>
      <c r="CH93" s="494"/>
      <c r="CI93" s="1141"/>
      <c r="CJ93" s="543">
        <v>86</v>
      </c>
      <c r="CK93" s="544">
        <f t="shared" si="190"/>
        <v>0</v>
      </c>
      <c r="CL93" s="544">
        <f t="shared" si="191"/>
        <v>0</v>
      </c>
      <c r="CM93" s="494"/>
      <c r="CN93" s="494"/>
      <c r="CO93" s="494"/>
      <c r="CP93" s="494"/>
      <c r="CQ93" s="494"/>
      <c r="CR93" s="494"/>
      <c r="CS93" s="494"/>
      <c r="CT93" s="558"/>
      <c r="CU93" s="495"/>
      <c r="CV93" s="494"/>
      <c r="CW93" s="1141"/>
      <c r="CX93" s="543">
        <v>86</v>
      </c>
      <c r="CY93" s="544">
        <f t="shared" si="192"/>
        <v>0</v>
      </c>
      <c r="CZ93" s="544">
        <f t="shared" si="193"/>
        <v>0</v>
      </c>
      <c r="DA93" s="494"/>
      <c r="DB93" s="494"/>
      <c r="DC93" s="494"/>
      <c r="DD93" s="494"/>
      <c r="DE93" s="494"/>
      <c r="DF93" s="494"/>
      <c r="DG93" s="494"/>
      <c r="DH93" s="558"/>
      <c r="DI93" s="495"/>
      <c r="DJ93" s="494"/>
      <c r="DK93" s="1141"/>
      <c r="DL93" s="543">
        <v>86</v>
      </c>
      <c r="DM93" s="544">
        <f t="shared" si="194"/>
        <v>0</v>
      </c>
      <c r="DN93" s="544">
        <f t="shared" si="195"/>
        <v>0</v>
      </c>
      <c r="DO93" s="494"/>
      <c r="DP93" s="494"/>
      <c r="DQ93" s="494"/>
      <c r="DR93" s="494"/>
      <c r="DS93" s="494"/>
      <c r="DT93" s="494"/>
      <c r="DU93" s="494"/>
      <c r="DV93" s="558"/>
      <c r="DW93" s="495"/>
      <c r="DX93" s="494"/>
      <c r="DY93" s="1141"/>
      <c r="DZ93" s="543">
        <v>86</v>
      </c>
      <c r="EA93" s="544">
        <f t="shared" si="196"/>
        <v>0</v>
      </c>
      <c r="EB93" s="544">
        <f t="shared" si="197"/>
        <v>0</v>
      </c>
      <c r="EC93" s="494"/>
      <c r="ED93" s="494"/>
      <c r="EE93" s="494"/>
      <c r="EF93" s="494"/>
      <c r="EG93" s="494"/>
      <c r="EH93" s="494"/>
      <c r="EI93" s="494"/>
      <c r="EJ93" s="558"/>
      <c r="EK93" s="495"/>
      <c r="EL93" s="494"/>
      <c r="EM93" s="1141"/>
      <c r="EN93" s="543">
        <v>86</v>
      </c>
      <c r="EO93" s="544">
        <f t="shared" si="198"/>
        <v>0</v>
      </c>
      <c r="EP93" s="544">
        <f t="shared" si="199"/>
        <v>0</v>
      </c>
      <c r="EQ93" s="494"/>
      <c r="ER93" s="494"/>
      <c r="ES93" s="494"/>
      <c r="ET93" s="494"/>
      <c r="EU93" s="494"/>
      <c r="EV93" s="494"/>
      <c r="EW93" s="494"/>
      <c r="EX93" s="558"/>
      <c r="EY93" s="495"/>
      <c r="EZ93" s="622"/>
      <c r="FA93" s="1141"/>
      <c r="FB93" s="543">
        <v>86</v>
      </c>
      <c r="FC93" s="544">
        <f t="shared" si="200"/>
        <v>0</v>
      </c>
      <c r="FD93" s="544">
        <f t="shared" si="201"/>
        <v>0</v>
      </c>
      <c r="FE93" s="494"/>
      <c r="FF93" s="494"/>
      <c r="FG93" s="494"/>
      <c r="FH93" s="494"/>
      <c r="FI93" s="494"/>
      <c r="FJ93" s="494"/>
      <c r="FK93" s="494"/>
      <c r="FL93" s="558"/>
      <c r="FM93" s="495"/>
      <c r="FO93" s="1141"/>
      <c r="FP93" s="543">
        <v>86</v>
      </c>
      <c r="FQ93" s="544">
        <f t="shared" si="202"/>
        <v>0</v>
      </c>
      <c r="FR93" s="544">
        <f t="shared" si="203"/>
        <v>0</v>
      </c>
      <c r="FS93" s="494"/>
      <c r="FT93" s="494"/>
      <c r="FU93" s="494"/>
      <c r="FV93" s="494"/>
      <c r="FW93" s="494"/>
      <c r="FX93" s="494"/>
      <c r="FY93" s="494"/>
      <c r="FZ93" s="558"/>
      <c r="GA93" s="495"/>
      <c r="GB93" s="622"/>
      <c r="GC93" s="1141"/>
      <c r="GD93" s="543">
        <v>86</v>
      </c>
      <c r="GE93" s="544">
        <f t="shared" si="204"/>
        <v>0</v>
      </c>
      <c r="GF93" s="544">
        <f t="shared" si="205"/>
        <v>0</v>
      </c>
      <c r="GG93" s="494"/>
      <c r="GH93" s="494"/>
      <c r="GI93" s="494"/>
      <c r="GJ93" s="494"/>
      <c r="GK93" s="494"/>
      <c r="GL93" s="494"/>
      <c r="GM93" s="494"/>
      <c r="GN93" s="558"/>
      <c r="GO93" s="495"/>
      <c r="GP93" s="551"/>
      <c r="GQ93" s="1141"/>
      <c r="GR93" s="543">
        <v>86</v>
      </c>
      <c r="GS93" s="544">
        <f t="shared" si="206"/>
        <v>0</v>
      </c>
      <c r="GT93" s="544">
        <f t="shared" si="207"/>
        <v>0</v>
      </c>
      <c r="GU93" s="494"/>
      <c r="GV93" s="494"/>
      <c r="GW93" s="494"/>
      <c r="GX93" s="494"/>
      <c r="GY93" s="494"/>
      <c r="GZ93" s="494"/>
      <c r="HA93" s="494"/>
      <c r="HB93" s="558"/>
      <c r="HC93" s="495"/>
      <c r="HD93" s="552"/>
      <c r="HE93" s="1141"/>
      <c r="HF93" s="543">
        <v>86</v>
      </c>
      <c r="HG93" s="544">
        <f t="shared" si="208"/>
        <v>0</v>
      </c>
      <c r="HH93" s="544">
        <f t="shared" si="209"/>
        <v>0</v>
      </c>
      <c r="HI93" s="494"/>
      <c r="HJ93" s="494"/>
      <c r="HK93" s="494"/>
      <c r="HL93" s="494"/>
      <c r="HM93" s="494"/>
      <c r="HN93" s="494"/>
      <c r="HO93" s="494"/>
      <c r="HP93" s="558"/>
      <c r="HQ93" s="495"/>
      <c r="HR93" s="552"/>
      <c r="HS93" s="1141"/>
      <c r="HT93" s="543">
        <v>86</v>
      </c>
      <c r="HU93" s="544">
        <f t="shared" si="210"/>
        <v>0</v>
      </c>
      <c r="HV93" s="544">
        <f t="shared" si="211"/>
        <v>0</v>
      </c>
      <c r="HW93" s="494"/>
      <c r="HX93" s="494"/>
      <c r="HY93" s="494"/>
      <c r="HZ93" s="494"/>
      <c r="IA93" s="494"/>
      <c r="IB93" s="494"/>
      <c r="IC93" s="494"/>
      <c r="ID93" s="558"/>
      <c r="IE93" s="495"/>
      <c r="IG93" s="1141"/>
      <c r="IH93" s="543">
        <v>86</v>
      </c>
      <c r="II93" s="544">
        <f t="shared" si="212"/>
        <v>0</v>
      </c>
      <c r="IJ93" s="544">
        <f t="shared" si="213"/>
        <v>0</v>
      </c>
      <c r="IK93" s="494"/>
      <c r="IL93" s="494"/>
      <c r="IM93" s="494"/>
      <c r="IN93" s="494"/>
      <c r="IO93" s="494"/>
      <c r="IP93" s="494"/>
      <c r="IQ93" s="494"/>
      <c r="IR93" s="558"/>
      <c r="IS93" s="495"/>
    </row>
    <row r="94" spans="1:253" s="497" customFormat="1">
      <c r="A94" s="494"/>
      <c r="B94" s="528"/>
      <c r="C94" s="1141"/>
      <c r="D94" s="543">
        <v>87</v>
      </c>
      <c r="E94" s="544">
        <f t="shared" si="178"/>
        <v>0</v>
      </c>
      <c r="F94" s="544">
        <f t="shared" si="179"/>
        <v>0</v>
      </c>
      <c r="G94" s="494"/>
      <c r="H94" s="494"/>
      <c r="I94" s="494"/>
      <c r="J94" s="494"/>
      <c r="K94" s="494"/>
      <c r="L94" s="494"/>
      <c r="M94" s="494"/>
      <c r="N94" s="558"/>
      <c r="O94" s="495"/>
      <c r="P94" s="494"/>
      <c r="Q94" s="1141"/>
      <c r="R94" s="543">
        <v>87</v>
      </c>
      <c r="S94" s="544">
        <f t="shared" si="180"/>
        <v>0</v>
      </c>
      <c r="T94" s="544">
        <f t="shared" si="181"/>
        <v>0</v>
      </c>
      <c r="U94" s="494"/>
      <c r="V94" s="494"/>
      <c r="W94" s="494"/>
      <c r="X94" s="494"/>
      <c r="Y94" s="494"/>
      <c r="Z94" s="494"/>
      <c r="AA94" s="494"/>
      <c r="AB94" s="558"/>
      <c r="AC94" s="495"/>
      <c r="AD94" s="494"/>
      <c r="AE94" s="1141"/>
      <c r="AF94" s="543">
        <v>87</v>
      </c>
      <c r="AG94" s="544">
        <f t="shared" si="182"/>
        <v>0</v>
      </c>
      <c r="AH94" s="544">
        <f t="shared" si="183"/>
        <v>0</v>
      </c>
      <c r="AI94" s="494"/>
      <c r="AJ94" s="494"/>
      <c r="AK94" s="494"/>
      <c r="AL94" s="494"/>
      <c r="AM94" s="494"/>
      <c r="AN94" s="494"/>
      <c r="AO94" s="494"/>
      <c r="AP94" s="558"/>
      <c r="AQ94" s="495"/>
      <c r="AR94" s="494"/>
      <c r="AS94" s="1141"/>
      <c r="AT94" s="543">
        <v>87</v>
      </c>
      <c r="AU94" s="544">
        <f t="shared" si="184"/>
        <v>0</v>
      </c>
      <c r="AV94" s="544">
        <f t="shared" si="185"/>
        <v>0</v>
      </c>
      <c r="AW94" s="494"/>
      <c r="AX94" s="494"/>
      <c r="AY94" s="494"/>
      <c r="AZ94" s="494"/>
      <c r="BA94" s="494"/>
      <c r="BB94" s="494"/>
      <c r="BC94" s="494"/>
      <c r="BD94" s="558"/>
      <c r="BE94" s="495"/>
      <c r="BF94" s="494"/>
      <c r="BG94" s="1141"/>
      <c r="BH94" s="543">
        <v>87</v>
      </c>
      <c r="BI94" s="544">
        <f t="shared" si="186"/>
        <v>0</v>
      </c>
      <c r="BJ94" s="544">
        <f t="shared" si="187"/>
        <v>0</v>
      </c>
      <c r="BK94" s="494"/>
      <c r="BL94" s="494"/>
      <c r="BM94" s="494"/>
      <c r="BN94" s="494"/>
      <c r="BO94" s="494"/>
      <c r="BP94" s="494"/>
      <c r="BQ94" s="494"/>
      <c r="BR94" s="558"/>
      <c r="BS94" s="495"/>
      <c r="BT94" s="494"/>
      <c r="BU94" s="1141"/>
      <c r="BV94" s="543">
        <v>87</v>
      </c>
      <c r="BW94" s="544">
        <f t="shared" si="188"/>
        <v>0</v>
      </c>
      <c r="BX94" s="544">
        <f t="shared" si="189"/>
        <v>0</v>
      </c>
      <c r="BY94" s="494"/>
      <c r="BZ94" s="494"/>
      <c r="CA94" s="494"/>
      <c r="CB94" s="494"/>
      <c r="CC94" s="494"/>
      <c r="CD94" s="494"/>
      <c r="CE94" s="494"/>
      <c r="CF94" s="558"/>
      <c r="CG94" s="495"/>
      <c r="CH94" s="494"/>
      <c r="CI94" s="1141"/>
      <c r="CJ94" s="543">
        <v>87</v>
      </c>
      <c r="CK94" s="544">
        <f t="shared" si="190"/>
        <v>0</v>
      </c>
      <c r="CL94" s="544">
        <f t="shared" si="191"/>
        <v>0</v>
      </c>
      <c r="CM94" s="494"/>
      <c r="CN94" s="494"/>
      <c r="CO94" s="494"/>
      <c r="CP94" s="494"/>
      <c r="CQ94" s="494"/>
      <c r="CR94" s="494"/>
      <c r="CS94" s="494"/>
      <c r="CT94" s="558"/>
      <c r="CU94" s="495"/>
      <c r="CV94" s="494"/>
      <c r="CW94" s="1141"/>
      <c r="CX94" s="543">
        <v>87</v>
      </c>
      <c r="CY94" s="544">
        <f t="shared" si="192"/>
        <v>0</v>
      </c>
      <c r="CZ94" s="544">
        <f t="shared" si="193"/>
        <v>0</v>
      </c>
      <c r="DA94" s="494"/>
      <c r="DB94" s="494"/>
      <c r="DC94" s="494"/>
      <c r="DD94" s="494"/>
      <c r="DE94" s="494"/>
      <c r="DF94" s="494"/>
      <c r="DG94" s="494"/>
      <c r="DH94" s="558"/>
      <c r="DI94" s="495"/>
      <c r="DJ94" s="494"/>
      <c r="DK94" s="1141"/>
      <c r="DL94" s="543">
        <v>87</v>
      </c>
      <c r="DM94" s="544">
        <f t="shared" si="194"/>
        <v>0</v>
      </c>
      <c r="DN94" s="544">
        <f t="shared" si="195"/>
        <v>0</v>
      </c>
      <c r="DO94" s="494"/>
      <c r="DP94" s="494"/>
      <c r="DQ94" s="494"/>
      <c r="DR94" s="494"/>
      <c r="DS94" s="494"/>
      <c r="DT94" s="494"/>
      <c r="DU94" s="494"/>
      <c r="DV94" s="558"/>
      <c r="DW94" s="495"/>
      <c r="DX94" s="494"/>
      <c r="DY94" s="1141"/>
      <c r="DZ94" s="543">
        <v>87</v>
      </c>
      <c r="EA94" s="544">
        <f t="shared" si="196"/>
        <v>0</v>
      </c>
      <c r="EB94" s="544">
        <f t="shared" si="197"/>
        <v>0</v>
      </c>
      <c r="EC94" s="494"/>
      <c r="ED94" s="494"/>
      <c r="EE94" s="494"/>
      <c r="EF94" s="494"/>
      <c r="EG94" s="494"/>
      <c r="EH94" s="494"/>
      <c r="EI94" s="494"/>
      <c r="EJ94" s="558"/>
      <c r="EK94" s="495"/>
      <c r="EL94" s="494"/>
      <c r="EM94" s="1141"/>
      <c r="EN94" s="543">
        <v>87</v>
      </c>
      <c r="EO94" s="544">
        <f t="shared" si="198"/>
        <v>0</v>
      </c>
      <c r="EP94" s="544">
        <f t="shared" si="199"/>
        <v>0</v>
      </c>
      <c r="EQ94" s="494"/>
      <c r="ER94" s="494"/>
      <c r="ES94" s="494"/>
      <c r="ET94" s="494"/>
      <c r="EU94" s="494"/>
      <c r="EV94" s="494"/>
      <c r="EW94" s="494"/>
      <c r="EX94" s="558"/>
      <c r="EY94" s="495"/>
      <c r="EZ94" s="622"/>
      <c r="FA94" s="1141"/>
      <c r="FB94" s="543">
        <v>87</v>
      </c>
      <c r="FC94" s="544">
        <f t="shared" si="200"/>
        <v>0</v>
      </c>
      <c r="FD94" s="544">
        <f t="shared" si="201"/>
        <v>0</v>
      </c>
      <c r="FE94" s="494"/>
      <c r="FF94" s="494"/>
      <c r="FG94" s="494"/>
      <c r="FH94" s="494"/>
      <c r="FI94" s="494"/>
      <c r="FJ94" s="494"/>
      <c r="FK94" s="494"/>
      <c r="FL94" s="558"/>
      <c r="FM94" s="495"/>
      <c r="FO94" s="1141"/>
      <c r="FP94" s="543">
        <v>87</v>
      </c>
      <c r="FQ94" s="544">
        <f t="shared" si="202"/>
        <v>0</v>
      </c>
      <c r="FR94" s="544">
        <f t="shared" si="203"/>
        <v>0</v>
      </c>
      <c r="FS94" s="494"/>
      <c r="FT94" s="494"/>
      <c r="FU94" s="494"/>
      <c r="FV94" s="494"/>
      <c r="FW94" s="494"/>
      <c r="FX94" s="494"/>
      <c r="FY94" s="494"/>
      <c r="FZ94" s="558"/>
      <c r="GA94" s="495"/>
      <c r="GB94" s="622"/>
      <c r="GC94" s="1141"/>
      <c r="GD94" s="543">
        <v>87</v>
      </c>
      <c r="GE94" s="544">
        <f t="shared" si="204"/>
        <v>0</v>
      </c>
      <c r="GF94" s="544">
        <f t="shared" si="205"/>
        <v>0</v>
      </c>
      <c r="GG94" s="494"/>
      <c r="GH94" s="494"/>
      <c r="GI94" s="494"/>
      <c r="GJ94" s="494"/>
      <c r="GK94" s="494"/>
      <c r="GL94" s="494"/>
      <c r="GM94" s="494"/>
      <c r="GN94" s="558"/>
      <c r="GO94" s="495"/>
      <c r="GP94" s="551"/>
      <c r="GQ94" s="1141"/>
      <c r="GR94" s="543">
        <v>87</v>
      </c>
      <c r="GS94" s="544">
        <f t="shared" si="206"/>
        <v>0</v>
      </c>
      <c r="GT94" s="544">
        <f t="shared" si="207"/>
        <v>0</v>
      </c>
      <c r="GU94" s="494"/>
      <c r="GV94" s="494"/>
      <c r="GW94" s="494"/>
      <c r="GX94" s="494"/>
      <c r="GY94" s="494"/>
      <c r="GZ94" s="494"/>
      <c r="HA94" s="494"/>
      <c r="HB94" s="558"/>
      <c r="HC94" s="495"/>
      <c r="HD94" s="552"/>
      <c r="HE94" s="1141"/>
      <c r="HF94" s="543">
        <v>87</v>
      </c>
      <c r="HG94" s="544">
        <f t="shared" si="208"/>
        <v>0</v>
      </c>
      <c r="HH94" s="544">
        <f t="shared" si="209"/>
        <v>0</v>
      </c>
      <c r="HI94" s="494"/>
      <c r="HJ94" s="494"/>
      <c r="HK94" s="494"/>
      <c r="HL94" s="494"/>
      <c r="HM94" s="494"/>
      <c r="HN94" s="494"/>
      <c r="HO94" s="494"/>
      <c r="HP94" s="558"/>
      <c r="HQ94" s="495"/>
      <c r="HR94" s="552"/>
      <c r="HS94" s="1141"/>
      <c r="HT94" s="543">
        <v>87</v>
      </c>
      <c r="HU94" s="544">
        <f t="shared" si="210"/>
        <v>0</v>
      </c>
      <c r="HV94" s="544">
        <f t="shared" si="211"/>
        <v>0</v>
      </c>
      <c r="HW94" s="494"/>
      <c r="HX94" s="494"/>
      <c r="HY94" s="494"/>
      <c r="HZ94" s="494"/>
      <c r="IA94" s="494"/>
      <c r="IB94" s="494"/>
      <c r="IC94" s="494"/>
      <c r="ID94" s="558"/>
      <c r="IE94" s="495"/>
      <c r="IG94" s="1141"/>
      <c r="IH94" s="543">
        <v>87</v>
      </c>
      <c r="II94" s="544">
        <f t="shared" si="212"/>
        <v>0</v>
      </c>
      <c r="IJ94" s="544">
        <f t="shared" si="213"/>
        <v>0</v>
      </c>
      <c r="IK94" s="494"/>
      <c r="IL94" s="494"/>
      <c r="IM94" s="494"/>
      <c r="IN94" s="494"/>
      <c r="IO94" s="494"/>
      <c r="IP94" s="494"/>
      <c r="IQ94" s="494"/>
      <c r="IR94" s="558"/>
      <c r="IS94" s="495"/>
    </row>
    <row r="95" spans="1:253" s="497" customFormat="1">
      <c r="A95" s="494"/>
      <c r="B95" s="528"/>
      <c r="C95" s="1141"/>
      <c r="D95" s="543">
        <v>88</v>
      </c>
      <c r="E95" s="544">
        <f t="shared" si="178"/>
        <v>0</v>
      </c>
      <c r="F95" s="544">
        <f t="shared" si="179"/>
        <v>0</v>
      </c>
      <c r="G95" s="494"/>
      <c r="H95" s="494"/>
      <c r="I95" s="494"/>
      <c r="J95" s="494"/>
      <c r="K95" s="494"/>
      <c r="L95" s="494"/>
      <c r="M95" s="494"/>
      <c r="N95" s="558"/>
      <c r="O95" s="495"/>
      <c r="P95" s="494"/>
      <c r="Q95" s="1141"/>
      <c r="R95" s="543">
        <v>88</v>
      </c>
      <c r="S95" s="544">
        <f t="shared" si="180"/>
        <v>0</v>
      </c>
      <c r="T95" s="544">
        <f t="shared" si="181"/>
        <v>0</v>
      </c>
      <c r="U95" s="494"/>
      <c r="V95" s="494"/>
      <c r="W95" s="494"/>
      <c r="X95" s="494"/>
      <c r="Y95" s="494"/>
      <c r="Z95" s="494"/>
      <c r="AA95" s="494"/>
      <c r="AB95" s="558"/>
      <c r="AC95" s="495"/>
      <c r="AD95" s="494"/>
      <c r="AE95" s="1141"/>
      <c r="AF95" s="543">
        <v>88</v>
      </c>
      <c r="AG95" s="544">
        <f t="shared" si="182"/>
        <v>0</v>
      </c>
      <c r="AH95" s="544">
        <f t="shared" si="183"/>
        <v>0</v>
      </c>
      <c r="AI95" s="494"/>
      <c r="AJ95" s="494"/>
      <c r="AK95" s="494"/>
      <c r="AL95" s="494"/>
      <c r="AM95" s="494"/>
      <c r="AN95" s="494"/>
      <c r="AO95" s="494"/>
      <c r="AP95" s="558"/>
      <c r="AQ95" s="495"/>
      <c r="AR95" s="494"/>
      <c r="AS95" s="1141"/>
      <c r="AT95" s="543">
        <v>88</v>
      </c>
      <c r="AU95" s="544">
        <f t="shared" si="184"/>
        <v>0</v>
      </c>
      <c r="AV95" s="544">
        <f t="shared" si="185"/>
        <v>0</v>
      </c>
      <c r="AW95" s="494"/>
      <c r="AX95" s="494"/>
      <c r="AY95" s="494"/>
      <c r="AZ95" s="494"/>
      <c r="BA95" s="494"/>
      <c r="BB95" s="494"/>
      <c r="BC95" s="494"/>
      <c r="BD95" s="558"/>
      <c r="BE95" s="495"/>
      <c r="BF95" s="494"/>
      <c r="BG95" s="1141"/>
      <c r="BH95" s="543">
        <v>88</v>
      </c>
      <c r="BI95" s="544">
        <f t="shared" si="186"/>
        <v>0</v>
      </c>
      <c r="BJ95" s="544">
        <f t="shared" si="187"/>
        <v>0</v>
      </c>
      <c r="BK95" s="494"/>
      <c r="BL95" s="494"/>
      <c r="BM95" s="494"/>
      <c r="BN95" s="494"/>
      <c r="BO95" s="494"/>
      <c r="BP95" s="494"/>
      <c r="BQ95" s="494"/>
      <c r="BR95" s="558"/>
      <c r="BS95" s="495"/>
      <c r="BT95" s="494"/>
      <c r="BU95" s="1141"/>
      <c r="BV95" s="543">
        <v>88</v>
      </c>
      <c r="BW95" s="544">
        <f t="shared" si="188"/>
        <v>0</v>
      </c>
      <c r="BX95" s="544">
        <f t="shared" si="189"/>
        <v>0</v>
      </c>
      <c r="BY95" s="494"/>
      <c r="BZ95" s="494"/>
      <c r="CA95" s="494"/>
      <c r="CB95" s="494"/>
      <c r="CC95" s="494"/>
      <c r="CD95" s="494"/>
      <c r="CE95" s="494"/>
      <c r="CF95" s="558"/>
      <c r="CG95" s="495"/>
      <c r="CH95" s="494"/>
      <c r="CI95" s="1141"/>
      <c r="CJ95" s="543">
        <v>88</v>
      </c>
      <c r="CK95" s="544">
        <f t="shared" si="190"/>
        <v>0</v>
      </c>
      <c r="CL95" s="544">
        <f t="shared" si="191"/>
        <v>0</v>
      </c>
      <c r="CM95" s="494"/>
      <c r="CN95" s="494"/>
      <c r="CO95" s="494"/>
      <c r="CP95" s="494"/>
      <c r="CQ95" s="494"/>
      <c r="CR95" s="494"/>
      <c r="CS95" s="494"/>
      <c r="CT95" s="558"/>
      <c r="CU95" s="495"/>
      <c r="CV95" s="494"/>
      <c r="CW95" s="1141"/>
      <c r="CX95" s="543">
        <v>88</v>
      </c>
      <c r="CY95" s="544">
        <f t="shared" si="192"/>
        <v>0</v>
      </c>
      <c r="CZ95" s="544">
        <f t="shared" si="193"/>
        <v>0</v>
      </c>
      <c r="DA95" s="494"/>
      <c r="DB95" s="494"/>
      <c r="DC95" s="494"/>
      <c r="DD95" s="494"/>
      <c r="DE95" s="494"/>
      <c r="DF95" s="494"/>
      <c r="DG95" s="494"/>
      <c r="DH95" s="558"/>
      <c r="DI95" s="495"/>
      <c r="DJ95" s="494"/>
      <c r="DK95" s="1141"/>
      <c r="DL95" s="543">
        <v>88</v>
      </c>
      <c r="DM95" s="544">
        <f t="shared" si="194"/>
        <v>0</v>
      </c>
      <c r="DN95" s="544">
        <f t="shared" si="195"/>
        <v>0</v>
      </c>
      <c r="DO95" s="494"/>
      <c r="DP95" s="494"/>
      <c r="DQ95" s="494"/>
      <c r="DR95" s="494"/>
      <c r="DS95" s="494"/>
      <c r="DT95" s="494"/>
      <c r="DU95" s="494"/>
      <c r="DV95" s="558"/>
      <c r="DW95" s="495"/>
      <c r="DX95" s="494"/>
      <c r="DY95" s="1141"/>
      <c r="DZ95" s="543">
        <v>88</v>
      </c>
      <c r="EA95" s="544">
        <f t="shared" si="196"/>
        <v>0</v>
      </c>
      <c r="EB95" s="544">
        <f t="shared" si="197"/>
        <v>0</v>
      </c>
      <c r="EC95" s="494"/>
      <c r="ED95" s="494"/>
      <c r="EE95" s="494"/>
      <c r="EF95" s="494"/>
      <c r="EG95" s="494"/>
      <c r="EH95" s="494"/>
      <c r="EI95" s="494"/>
      <c r="EJ95" s="558"/>
      <c r="EK95" s="495"/>
      <c r="EL95" s="494"/>
      <c r="EM95" s="1141"/>
      <c r="EN95" s="543">
        <v>88</v>
      </c>
      <c r="EO95" s="544">
        <f t="shared" si="198"/>
        <v>0</v>
      </c>
      <c r="EP95" s="544">
        <f t="shared" si="199"/>
        <v>0</v>
      </c>
      <c r="EQ95" s="494"/>
      <c r="ER95" s="494"/>
      <c r="ES95" s="494"/>
      <c r="ET95" s="494"/>
      <c r="EU95" s="494"/>
      <c r="EV95" s="494"/>
      <c r="EW95" s="494"/>
      <c r="EX95" s="558"/>
      <c r="EY95" s="495"/>
      <c r="EZ95" s="622"/>
      <c r="FA95" s="1141"/>
      <c r="FB95" s="543">
        <v>88</v>
      </c>
      <c r="FC95" s="544">
        <f t="shared" si="200"/>
        <v>0</v>
      </c>
      <c r="FD95" s="544">
        <f t="shared" si="201"/>
        <v>0</v>
      </c>
      <c r="FE95" s="494"/>
      <c r="FF95" s="494"/>
      <c r="FG95" s="494"/>
      <c r="FH95" s="494"/>
      <c r="FI95" s="494"/>
      <c r="FJ95" s="494"/>
      <c r="FK95" s="494"/>
      <c r="FL95" s="558"/>
      <c r="FM95" s="495"/>
      <c r="FO95" s="1141"/>
      <c r="FP95" s="543">
        <v>88</v>
      </c>
      <c r="FQ95" s="544">
        <f t="shared" si="202"/>
        <v>0</v>
      </c>
      <c r="FR95" s="544">
        <f t="shared" si="203"/>
        <v>0</v>
      </c>
      <c r="FS95" s="494"/>
      <c r="FT95" s="494"/>
      <c r="FU95" s="494"/>
      <c r="FV95" s="494"/>
      <c r="FW95" s="494"/>
      <c r="FX95" s="494"/>
      <c r="FY95" s="494"/>
      <c r="FZ95" s="558"/>
      <c r="GA95" s="495"/>
      <c r="GB95" s="622"/>
      <c r="GC95" s="1141"/>
      <c r="GD95" s="543">
        <v>88</v>
      </c>
      <c r="GE95" s="544">
        <f t="shared" si="204"/>
        <v>0</v>
      </c>
      <c r="GF95" s="544">
        <f t="shared" si="205"/>
        <v>0</v>
      </c>
      <c r="GG95" s="494"/>
      <c r="GH95" s="494"/>
      <c r="GI95" s="494"/>
      <c r="GJ95" s="494"/>
      <c r="GK95" s="494"/>
      <c r="GL95" s="494"/>
      <c r="GM95" s="494"/>
      <c r="GN95" s="558"/>
      <c r="GO95" s="495"/>
      <c r="GP95" s="551"/>
      <c r="GQ95" s="1141"/>
      <c r="GR95" s="543">
        <v>88</v>
      </c>
      <c r="GS95" s="544">
        <f t="shared" si="206"/>
        <v>0</v>
      </c>
      <c r="GT95" s="544">
        <f t="shared" si="207"/>
        <v>0</v>
      </c>
      <c r="GU95" s="494"/>
      <c r="GV95" s="494"/>
      <c r="GW95" s="494"/>
      <c r="GX95" s="494"/>
      <c r="GY95" s="494"/>
      <c r="GZ95" s="494"/>
      <c r="HA95" s="494"/>
      <c r="HB95" s="558"/>
      <c r="HC95" s="495"/>
      <c r="HD95" s="552"/>
      <c r="HE95" s="1141"/>
      <c r="HF95" s="543">
        <v>88</v>
      </c>
      <c r="HG95" s="544">
        <f t="shared" si="208"/>
        <v>0</v>
      </c>
      <c r="HH95" s="544">
        <f t="shared" si="209"/>
        <v>0</v>
      </c>
      <c r="HI95" s="494"/>
      <c r="HJ95" s="494"/>
      <c r="HK95" s="494"/>
      <c r="HL95" s="494"/>
      <c r="HM95" s="494"/>
      <c r="HN95" s="494"/>
      <c r="HO95" s="494"/>
      <c r="HP95" s="558"/>
      <c r="HQ95" s="495"/>
      <c r="HR95" s="552"/>
      <c r="HS95" s="1141"/>
      <c r="HT95" s="543">
        <v>88</v>
      </c>
      <c r="HU95" s="544">
        <f t="shared" si="210"/>
        <v>0</v>
      </c>
      <c r="HV95" s="544">
        <f t="shared" si="211"/>
        <v>0</v>
      </c>
      <c r="HW95" s="494"/>
      <c r="HX95" s="494"/>
      <c r="HY95" s="494"/>
      <c r="HZ95" s="494"/>
      <c r="IA95" s="494"/>
      <c r="IB95" s="494"/>
      <c r="IC95" s="494"/>
      <c r="ID95" s="558"/>
      <c r="IE95" s="495"/>
      <c r="IG95" s="1141"/>
      <c r="IH95" s="543">
        <v>88</v>
      </c>
      <c r="II95" s="544">
        <f t="shared" si="212"/>
        <v>0</v>
      </c>
      <c r="IJ95" s="544">
        <f t="shared" si="213"/>
        <v>0</v>
      </c>
      <c r="IK95" s="494"/>
      <c r="IL95" s="494"/>
      <c r="IM95" s="494"/>
      <c r="IN95" s="494"/>
      <c r="IO95" s="494"/>
      <c r="IP95" s="494"/>
      <c r="IQ95" s="494"/>
      <c r="IR95" s="558"/>
      <c r="IS95" s="495"/>
    </row>
    <row r="96" spans="1:253" s="497" customFormat="1">
      <c r="A96" s="494"/>
      <c r="B96" s="528"/>
      <c r="C96" s="1141"/>
      <c r="D96" s="543">
        <v>89</v>
      </c>
      <c r="E96" s="544">
        <f t="shared" si="178"/>
        <v>0</v>
      </c>
      <c r="F96" s="544">
        <f t="shared" si="179"/>
        <v>0</v>
      </c>
      <c r="G96" s="494"/>
      <c r="H96" s="494"/>
      <c r="I96" s="494"/>
      <c r="J96" s="494"/>
      <c r="K96" s="494"/>
      <c r="L96" s="494"/>
      <c r="M96" s="494"/>
      <c r="N96" s="558"/>
      <c r="O96" s="495"/>
      <c r="P96" s="494"/>
      <c r="Q96" s="1141"/>
      <c r="R96" s="543">
        <v>89</v>
      </c>
      <c r="S96" s="544">
        <f t="shared" si="180"/>
        <v>0</v>
      </c>
      <c r="T96" s="544">
        <f t="shared" si="181"/>
        <v>0</v>
      </c>
      <c r="U96" s="494"/>
      <c r="V96" s="494"/>
      <c r="W96" s="494"/>
      <c r="X96" s="494"/>
      <c r="Y96" s="494"/>
      <c r="Z96" s="494"/>
      <c r="AA96" s="494"/>
      <c r="AB96" s="558"/>
      <c r="AC96" s="495"/>
      <c r="AD96" s="494"/>
      <c r="AE96" s="1141"/>
      <c r="AF96" s="543">
        <v>89</v>
      </c>
      <c r="AG96" s="544">
        <f t="shared" si="182"/>
        <v>0</v>
      </c>
      <c r="AH96" s="544">
        <f t="shared" si="183"/>
        <v>0</v>
      </c>
      <c r="AI96" s="494"/>
      <c r="AJ96" s="494"/>
      <c r="AK96" s="494"/>
      <c r="AL96" s="494"/>
      <c r="AM96" s="494"/>
      <c r="AN96" s="494"/>
      <c r="AO96" s="494"/>
      <c r="AP96" s="558"/>
      <c r="AQ96" s="495"/>
      <c r="AR96" s="494"/>
      <c r="AS96" s="1141"/>
      <c r="AT96" s="543">
        <v>89</v>
      </c>
      <c r="AU96" s="544">
        <f t="shared" si="184"/>
        <v>0</v>
      </c>
      <c r="AV96" s="544">
        <f t="shared" si="185"/>
        <v>0</v>
      </c>
      <c r="AW96" s="494"/>
      <c r="AX96" s="494"/>
      <c r="AY96" s="494"/>
      <c r="AZ96" s="494"/>
      <c r="BA96" s="494"/>
      <c r="BB96" s="494"/>
      <c r="BC96" s="494"/>
      <c r="BD96" s="558"/>
      <c r="BE96" s="495"/>
      <c r="BF96" s="494"/>
      <c r="BG96" s="1141"/>
      <c r="BH96" s="543">
        <v>89</v>
      </c>
      <c r="BI96" s="544">
        <f t="shared" si="186"/>
        <v>0</v>
      </c>
      <c r="BJ96" s="544">
        <f t="shared" si="187"/>
        <v>0</v>
      </c>
      <c r="BK96" s="494"/>
      <c r="BL96" s="494"/>
      <c r="BM96" s="494"/>
      <c r="BN96" s="494"/>
      <c r="BO96" s="494"/>
      <c r="BP96" s="494"/>
      <c r="BQ96" s="494"/>
      <c r="BR96" s="558"/>
      <c r="BS96" s="495"/>
      <c r="BT96" s="494"/>
      <c r="BU96" s="1141"/>
      <c r="BV96" s="543">
        <v>89</v>
      </c>
      <c r="BW96" s="544">
        <f t="shared" si="188"/>
        <v>0</v>
      </c>
      <c r="BX96" s="544">
        <f t="shared" si="189"/>
        <v>0</v>
      </c>
      <c r="BY96" s="494"/>
      <c r="BZ96" s="494"/>
      <c r="CA96" s="494"/>
      <c r="CB96" s="494"/>
      <c r="CC96" s="494"/>
      <c r="CD96" s="494"/>
      <c r="CE96" s="494"/>
      <c r="CF96" s="558"/>
      <c r="CG96" s="495"/>
      <c r="CH96" s="494"/>
      <c r="CI96" s="1141"/>
      <c r="CJ96" s="543">
        <v>89</v>
      </c>
      <c r="CK96" s="544">
        <f t="shared" si="190"/>
        <v>0</v>
      </c>
      <c r="CL96" s="544">
        <f t="shared" si="191"/>
        <v>0</v>
      </c>
      <c r="CM96" s="494"/>
      <c r="CN96" s="494"/>
      <c r="CO96" s="494"/>
      <c r="CP96" s="494"/>
      <c r="CQ96" s="494"/>
      <c r="CR96" s="494"/>
      <c r="CS96" s="494"/>
      <c r="CT96" s="558"/>
      <c r="CU96" s="495"/>
      <c r="CV96" s="494"/>
      <c r="CW96" s="1141"/>
      <c r="CX96" s="543">
        <v>89</v>
      </c>
      <c r="CY96" s="544">
        <f t="shared" si="192"/>
        <v>0</v>
      </c>
      <c r="CZ96" s="544">
        <f t="shared" si="193"/>
        <v>0</v>
      </c>
      <c r="DA96" s="494"/>
      <c r="DB96" s="494"/>
      <c r="DC96" s="494"/>
      <c r="DD96" s="494"/>
      <c r="DE96" s="494"/>
      <c r="DF96" s="494"/>
      <c r="DG96" s="494"/>
      <c r="DH96" s="558"/>
      <c r="DI96" s="495"/>
      <c r="DJ96" s="494"/>
      <c r="DK96" s="1141"/>
      <c r="DL96" s="543">
        <v>89</v>
      </c>
      <c r="DM96" s="544">
        <f t="shared" si="194"/>
        <v>0</v>
      </c>
      <c r="DN96" s="544">
        <f t="shared" si="195"/>
        <v>0</v>
      </c>
      <c r="DO96" s="494"/>
      <c r="DP96" s="494"/>
      <c r="DQ96" s="494"/>
      <c r="DR96" s="494"/>
      <c r="DS96" s="494"/>
      <c r="DT96" s="494"/>
      <c r="DU96" s="494"/>
      <c r="DV96" s="558"/>
      <c r="DW96" s="495"/>
      <c r="DX96" s="494"/>
      <c r="DY96" s="1141"/>
      <c r="DZ96" s="543">
        <v>89</v>
      </c>
      <c r="EA96" s="544">
        <f t="shared" si="196"/>
        <v>0</v>
      </c>
      <c r="EB96" s="544">
        <f t="shared" si="197"/>
        <v>0</v>
      </c>
      <c r="EC96" s="494"/>
      <c r="ED96" s="494"/>
      <c r="EE96" s="494"/>
      <c r="EF96" s="494"/>
      <c r="EG96" s="494"/>
      <c r="EH96" s="494"/>
      <c r="EI96" s="494"/>
      <c r="EJ96" s="558"/>
      <c r="EK96" s="495"/>
      <c r="EL96" s="494"/>
      <c r="EM96" s="1141"/>
      <c r="EN96" s="543">
        <v>89</v>
      </c>
      <c r="EO96" s="544">
        <f t="shared" si="198"/>
        <v>0</v>
      </c>
      <c r="EP96" s="544">
        <f t="shared" si="199"/>
        <v>0</v>
      </c>
      <c r="EQ96" s="494"/>
      <c r="ER96" s="494"/>
      <c r="ES96" s="494"/>
      <c r="ET96" s="494"/>
      <c r="EU96" s="494"/>
      <c r="EV96" s="494"/>
      <c r="EW96" s="494"/>
      <c r="EX96" s="558"/>
      <c r="EY96" s="495"/>
      <c r="EZ96" s="622"/>
      <c r="FA96" s="1141"/>
      <c r="FB96" s="543">
        <v>89</v>
      </c>
      <c r="FC96" s="544">
        <f t="shared" si="200"/>
        <v>0</v>
      </c>
      <c r="FD96" s="544">
        <f t="shared" si="201"/>
        <v>0</v>
      </c>
      <c r="FE96" s="494"/>
      <c r="FF96" s="494"/>
      <c r="FG96" s="494"/>
      <c r="FH96" s="494"/>
      <c r="FI96" s="494"/>
      <c r="FJ96" s="494"/>
      <c r="FK96" s="494"/>
      <c r="FL96" s="558"/>
      <c r="FM96" s="495"/>
      <c r="FO96" s="1141"/>
      <c r="FP96" s="543">
        <v>89</v>
      </c>
      <c r="FQ96" s="544">
        <f t="shared" si="202"/>
        <v>0</v>
      </c>
      <c r="FR96" s="544">
        <f t="shared" si="203"/>
        <v>0</v>
      </c>
      <c r="FS96" s="494"/>
      <c r="FT96" s="494"/>
      <c r="FU96" s="494"/>
      <c r="FV96" s="494"/>
      <c r="FW96" s="494"/>
      <c r="FX96" s="494"/>
      <c r="FY96" s="494"/>
      <c r="FZ96" s="558"/>
      <c r="GA96" s="495"/>
      <c r="GB96" s="622"/>
      <c r="GC96" s="1141"/>
      <c r="GD96" s="543">
        <v>89</v>
      </c>
      <c r="GE96" s="544">
        <f t="shared" si="204"/>
        <v>0</v>
      </c>
      <c r="GF96" s="544">
        <f t="shared" si="205"/>
        <v>0</v>
      </c>
      <c r="GG96" s="494"/>
      <c r="GH96" s="494"/>
      <c r="GI96" s="494"/>
      <c r="GJ96" s="494"/>
      <c r="GK96" s="494"/>
      <c r="GL96" s="494"/>
      <c r="GM96" s="494"/>
      <c r="GN96" s="558"/>
      <c r="GO96" s="495"/>
      <c r="GP96" s="551"/>
      <c r="GQ96" s="1141"/>
      <c r="GR96" s="543">
        <v>89</v>
      </c>
      <c r="GS96" s="544">
        <f t="shared" si="206"/>
        <v>0</v>
      </c>
      <c r="GT96" s="544">
        <f t="shared" si="207"/>
        <v>0</v>
      </c>
      <c r="GU96" s="494"/>
      <c r="GV96" s="494"/>
      <c r="GW96" s="494"/>
      <c r="GX96" s="494"/>
      <c r="GY96" s="494"/>
      <c r="GZ96" s="494"/>
      <c r="HA96" s="494"/>
      <c r="HB96" s="558"/>
      <c r="HC96" s="495"/>
      <c r="HD96" s="552"/>
      <c r="HE96" s="1141"/>
      <c r="HF96" s="543">
        <v>89</v>
      </c>
      <c r="HG96" s="544">
        <f t="shared" si="208"/>
        <v>0</v>
      </c>
      <c r="HH96" s="544">
        <f t="shared" si="209"/>
        <v>0</v>
      </c>
      <c r="HI96" s="494"/>
      <c r="HJ96" s="494"/>
      <c r="HK96" s="494"/>
      <c r="HL96" s="494"/>
      <c r="HM96" s="494"/>
      <c r="HN96" s="494"/>
      <c r="HO96" s="494"/>
      <c r="HP96" s="558"/>
      <c r="HQ96" s="495"/>
      <c r="HR96" s="552"/>
      <c r="HS96" s="1141"/>
      <c r="HT96" s="543">
        <v>89</v>
      </c>
      <c r="HU96" s="544">
        <f t="shared" si="210"/>
        <v>0</v>
      </c>
      <c r="HV96" s="544">
        <f t="shared" si="211"/>
        <v>0</v>
      </c>
      <c r="HW96" s="494"/>
      <c r="HX96" s="494"/>
      <c r="HY96" s="494"/>
      <c r="HZ96" s="494"/>
      <c r="IA96" s="494"/>
      <c r="IB96" s="494"/>
      <c r="IC96" s="494"/>
      <c r="ID96" s="558"/>
      <c r="IE96" s="495"/>
      <c r="IG96" s="1141"/>
      <c r="IH96" s="543">
        <v>89</v>
      </c>
      <c r="II96" s="544">
        <f t="shared" si="212"/>
        <v>0</v>
      </c>
      <c r="IJ96" s="544">
        <f t="shared" si="213"/>
        <v>0</v>
      </c>
      <c r="IK96" s="494"/>
      <c r="IL96" s="494"/>
      <c r="IM96" s="494"/>
      <c r="IN96" s="494"/>
      <c r="IO96" s="494"/>
      <c r="IP96" s="494"/>
      <c r="IQ96" s="494"/>
      <c r="IR96" s="558"/>
      <c r="IS96" s="495"/>
    </row>
    <row r="97" spans="1:253" s="497" customFormat="1">
      <c r="A97" s="494"/>
      <c r="B97" s="528"/>
      <c r="C97" s="1141"/>
      <c r="D97" s="543">
        <v>90</v>
      </c>
      <c r="E97" s="544">
        <f t="shared" si="178"/>
        <v>0</v>
      </c>
      <c r="F97" s="544">
        <f t="shared" si="179"/>
        <v>0</v>
      </c>
      <c r="G97" s="494"/>
      <c r="H97" s="494"/>
      <c r="I97" s="494"/>
      <c r="J97" s="494"/>
      <c r="K97" s="494"/>
      <c r="L97" s="494"/>
      <c r="M97" s="494"/>
      <c r="N97" s="558"/>
      <c r="O97" s="495"/>
      <c r="P97" s="494"/>
      <c r="Q97" s="1141"/>
      <c r="R97" s="543">
        <v>90</v>
      </c>
      <c r="S97" s="544">
        <f t="shared" si="180"/>
        <v>0</v>
      </c>
      <c r="T97" s="544">
        <f t="shared" si="181"/>
        <v>0</v>
      </c>
      <c r="U97" s="494"/>
      <c r="V97" s="494"/>
      <c r="W97" s="494"/>
      <c r="X97" s="494"/>
      <c r="Y97" s="494"/>
      <c r="Z97" s="494"/>
      <c r="AA97" s="494"/>
      <c r="AB97" s="558"/>
      <c r="AC97" s="495"/>
      <c r="AD97" s="494"/>
      <c r="AE97" s="1141"/>
      <c r="AF97" s="543">
        <v>90</v>
      </c>
      <c r="AG97" s="544">
        <f t="shared" si="182"/>
        <v>0</v>
      </c>
      <c r="AH97" s="544">
        <f t="shared" si="183"/>
        <v>0</v>
      </c>
      <c r="AI97" s="494"/>
      <c r="AJ97" s="494"/>
      <c r="AK97" s="494"/>
      <c r="AL97" s="494"/>
      <c r="AM97" s="494"/>
      <c r="AN97" s="494"/>
      <c r="AO97" s="494"/>
      <c r="AP97" s="558"/>
      <c r="AQ97" s="495"/>
      <c r="AR97" s="494"/>
      <c r="AS97" s="1141"/>
      <c r="AT97" s="543">
        <v>90</v>
      </c>
      <c r="AU97" s="544">
        <f t="shared" si="184"/>
        <v>0</v>
      </c>
      <c r="AV97" s="544">
        <f t="shared" si="185"/>
        <v>0</v>
      </c>
      <c r="AW97" s="494"/>
      <c r="AX97" s="494"/>
      <c r="AY97" s="494"/>
      <c r="AZ97" s="494"/>
      <c r="BA97" s="494"/>
      <c r="BB97" s="494"/>
      <c r="BC97" s="494"/>
      <c r="BD97" s="558"/>
      <c r="BE97" s="495"/>
      <c r="BF97" s="494"/>
      <c r="BG97" s="1141"/>
      <c r="BH97" s="543">
        <v>90</v>
      </c>
      <c r="BI97" s="544">
        <f t="shared" si="186"/>
        <v>0</v>
      </c>
      <c r="BJ97" s="544">
        <f t="shared" si="187"/>
        <v>0</v>
      </c>
      <c r="BK97" s="494"/>
      <c r="BL97" s="494"/>
      <c r="BM97" s="494"/>
      <c r="BN97" s="494"/>
      <c r="BO97" s="494"/>
      <c r="BP97" s="494"/>
      <c r="BQ97" s="494"/>
      <c r="BR97" s="558"/>
      <c r="BS97" s="495"/>
      <c r="BT97" s="494"/>
      <c r="BU97" s="1141"/>
      <c r="BV97" s="543">
        <v>90</v>
      </c>
      <c r="BW97" s="544">
        <f t="shared" si="188"/>
        <v>0</v>
      </c>
      <c r="BX97" s="544">
        <f t="shared" si="189"/>
        <v>0</v>
      </c>
      <c r="BY97" s="494"/>
      <c r="BZ97" s="494"/>
      <c r="CA97" s="494"/>
      <c r="CB97" s="494"/>
      <c r="CC97" s="494"/>
      <c r="CD97" s="494"/>
      <c r="CE97" s="494"/>
      <c r="CF97" s="558"/>
      <c r="CG97" s="495"/>
      <c r="CH97" s="494"/>
      <c r="CI97" s="1141"/>
      <c r="CJ97" s="543">
        <v>90</v>
      </c>
      <c r="CK97" s="544">
        <f t="shared" si="190"/>
        <v>0</v>
      </c>
      <c r="CL97" s="544">
        <f t="shared" si="191"/>
        <v>0</v>
      </c>
      <c r="CM97" s="494"/>
      <c r="CN97" s="494"/>
      <c r="CO97" s="494"/>
      <c r="CP97" s="494"/>
      <c r="CQ97" s="494"/>
      <c r="CR97" s="494"/>
      <c r="CS97" s="494"/>
      <c r="CT97" s="558"/>
      <c r="CU97" s="495"/>
      <c r="CV97" s="494"/>
      <c r="CW97" s="1141"/>
      <c r="CX97" s="543">
        <v>90</v>
      </c>
      <c r="CY97" s="544">
        <f t="shared" si="192"/>
        <v>0</v>
      </c>
      <c r="CZ97" s="544">
        <f t="shared" si="193"/>
        <v>0</v>
      </c>
      <c r="DA97" s="494"/>
      <c r="DB97" s="494"/>
      <c r="DC97" s="494"/>
      <c r="DD97" s="494"/>
      <c r="DE97" s="494"/>
      <c r="DF97" s="494"/>
      <c r="DG97" s="494"/>
      <c r="DH97" s="558"/>
      <c r="DI97" s="495"/>
      <c r="DJ97" s="494"/>
      <c r="DK97" s="1141"/>
      <c r="DL97" s="543">
        <v>90</v>
      </c>
      <c r="DM97" s="544">
        <f t="shared" si="194"/>
        <v>0</v>
      </c>
      <c r="DN97" s="544">
        <f t="shared" si="195"/>
        <v>0</v>
      </c>
      <c r="DO97" s="494"/>
      <c r="DP97" s="494"/>
      <c r="DQ97" s="494"/>
      <c r="DR97" s="494"/>
      <c r="DS97" s="494"/>
      <c r="DT97" s="494"/>
      <c r="DU97" s="494"/>
      <c r="DV97" s="558"/>
      <c r="DW97" s="495"/>
      <c r="DX97" s="494"/>
      <c r="DY97" s="1141"/>
      <c r="DZ97" s="543">
        <v>90</v>
      </c>
      <c r="EA97" s="544">
        <f t="shared" si="196"/>
        <v>0</v>
      </c>
      <c r="EB97" s="544">
        <f t="shared" si="197"/>
        <v>0</v>
      </c>
      <c r="EC97" s="494"/>
      <c r="ED97" s="494"/>
      <c r="EE97" s="494"/>
      <c r="EF97" s="494"/>
      <c r="EG97" s="494"/>
      <c r="EH97" s="494"/>
      <c r="EI97" s="494"/>
      <c r="EJ97" s="558"/>
      <c r="EK97" s="495"/>
      <c r="EL97" s="494"/>
      <c r="EM97" s="1141"/>
      <c r="EN97" s="543">
        <v>90</v>
      </c>
      <c r="EO97" s="544">
        <f t="shared" si="198"/>
        <v>0</v>
      </c>
      <c r="EP97" s="544">
        <f t="shared" si="199"/>
        <v>0</v>
      </c>
      <c r="EQ97" s="494"/>
      <c r="ER97" s="494"/>
      <c r="ES97" s="494"/>
      <c r="ET97" s="494"/>
      <c r="EU97" s="494"/>
      <c r="EV97" s="494"/>
      <c r="EW97" s="494"/>
      <c r="EX97" s="558"/>
      <c r="EY97" s="495"/>
      <c r="EZ97" s="622"/>
      <c r="FA97" s="1141"/>
      <c r="FB97" s="543">
        <v>90</v>
      </c>
      <c r="FC97" s="544">
        <f t="shared" si="200"/>
        <v>0</v>
      </c>
      <c r="FD97" s="544">
        <f t="shared" si="201"/>
        <v>0</v>
      </c>
      <c r="FE97" s="494"/>
      <c r="FF97" s="494"/>
      <c r="FG97" s="494"/>
      <c r="FH97" s="494"/>
      <c r="FI97" s="494"/>
      <c r="FJ97" s="494"/>
      <c r="FK97" s="494"/>
      <c r="FL97" s="558"/>
      <c r="FM97" s="495"/>
      <c r="FO97" s="1141"/>
      <c r="FP97" s="543">
        <v>90</v>
      </c>
      <c r="FQ97" s="544">
        <f t="shared" si="202"/>
        <v>0</v>
      </c>
      <c r="FR97" s="544">
        <f t="shared" si="203"/>
        <v>0</v>
      </c>
      <c r="FS97" s="494"/>
      <c r="FT97" s="494"/>
      <c r="FU97" s="494"/>
      <c r="FV97" s="494"/>
      <c r="FW97" s="494"/>
      <c r="FX97" s="494"/>
      <c r="FY97" s="494"/>
      <c r="FZ97" s="558"/>
      <c r="GA97" s="495"/>
      <c r="GB97" s="622"/>
      <c r="GC97" s="1141"/>
      <c r="GD97" s="543">
        <v>90</v>
      </c>
      <c r="GE97" s="544">
        <f t="shared" si="204"/>
        <v>0</v>
      </c>
      <c r="GF97" s="544">
        <f t="shared" si="205"/>
        <v>0</v>
      </c>
      <c r="GG97" s="494"/>
      <c r="GH97" s="494"/>
      <c r="GI97" s="494"/>
      <c r="GJ97" s="494"/>
      <c r="GK97" s="494"/>
      <c r="GL97" s="494"/>
      <c r="GM97" s="494"/>
      <c r="GN97" s="558"/>
      <c r="GO97" s="495"/>
      <c r="GP97" s="551"/>
      <c r="GQ97" s="1141"/>
      <c r="GR97" s="543">
        <v>90</v>
      </c>
      <c r="GS97" s="544">
        <f t="shared" si="206"/>
        <v>0</v>
      </c>
      <c r="GT97" s="544">
        <f t="shared" si="207"/>
        <v>0</v>
      </c>
      <c r="GU97" s="494"/>
      <c r="GV97" s="494"/>
      <c r="GW97" s="494"/>
      <c r="GX97" s="494"/>
      <c r="GY97" s="494"/>
      <c r="GZ97" s="494"/>
      <c r="HA97" s="494"/>
      <c r="HB97" s="558"/>
      <c r="HC97" s="495"/>
      <c r="HD97" s="552"/>
      <c r="HE97" s="1141"/>
      <c r="HF97" s="543">
        <v>90</v>
      </c>
      <c r="HG97" s="544">
        <f t="shared" si="208"/>
        <v>0</v>
      </c>
      <c r="HH97" s="544">
        <f t="shared" si="209"/>
        <v>0</v>
      </c>
      <c r="HI97" s="494"/>
      <c r="HJ97" s="494"/>
      <c r="HK97" s="494"/>
      <c r="HL97" s="494"/>
      <c r="HM97" s="494"/>
      <c r="HN97" s="494"/>
      <c r="HO97" s="494"/>
      <c r="HP97" s="558"/>
      <c r="HQ97" s="495"/>
      <c r="HR97" s="552"/>
      <c r="HS97" s="1141"/>
      <c r="HT97" s="543">
        <v>90</v>
      </c>
      <c r="HU97" s="544">
        <f t="shared" si="210"/>
        <v>0</v>
      </c>
      <c r="HV97" s="544">
        <f t="shared" si="211"/>
        <v>0</v>
      </c>
      <c r="HW97" s="494"/>
      <c r="HX97" s="494"/>
      <c r="HY97" s="494"/>
      <c r="HZ97" s="494"/>
      <c r="IA97" s="494"/>
      <c r="IB97" s="494"/>
      <c r="IC97" s="494"/>
      <c r="ID97" s="558"/>
      <c r="IE97" s="495"/>
      <c r="IG97" s="1141"/>
      <c r="IH97" s="543">
        <v>90</v>
      </c>
      <c r="II97" s="544">
        <f t="shared" si="212"/>
        <v>0</v>
      </c>
      <c r="IJ97" s="544">
        <f t="shared" si="213"/>
        <v>0</v>
      </c>
      <c r="IK97" s="494"/>
      <c r="IL97" s="494"/>
      <c r="IM97" s="494"/>
      <c r="IN97" s="494"/>
      <c r="IO97" s="494"/>
      <c r="IP97" s="494"/>
      <c r="IQ97" s="494"/>
      <c r="IR97" s="558"/>
      <c r="IS97" s="495"/>
    </row>
    <row r="98" spans="1:253" s="497" customFormat="1">
      <c r="A98" s="494"/>
      <c r="B98" s="528"/>
      <c r="C98" s="1141"/>
      <c r="D98" s="543">
        <v>91</v>
      </c>
      <c r="E98" s="544">
        <f t="shared" si="178"/>
        <v>0</v>
      </c>
      <c r="F98" s="544">
        <f t="shared" si="179"/>
        <v>0</v>
      </c>
      <c r="G98" s="494"/>
      <c r="H98" s="494"/>
      <c r="I98" s="494"/>
      <c r="J98" s="494"/>
      <c r="K98" s="494"/>
      <c r="L98" s="494"/>
      <c r="M98" s="494"/>
      <c r="N98" s="558"/>
      <c r="O98" s="495"/>
      <c r="P98" s="494"/>
      <c r="Q98" s="1141"/>
      <c r="R98" s="543">
        <v>91</v>
      </c>
      <c r="S98" s="544">
        <f t="shared" si="180"/>
        <v>0</v>
      </c>
      <c r="T98" s="544">
        <f t="shared" si="181"/>
        <v>0</v>
      </c>
      <c r="U98" s="494"/>
      <c r="V98" s="494"/>
      <c r="W98" s="494"/>
      <c r="X98" s="494"/>
      <c r="Y98" s="494"/>
      <c r="Z98" s="494"/>
      <c r="AA98" s="494"/>
      <c r="AB98" s="558"/>
      <c r="AC98" s="495"/>
      <c r="AD98" s="494"/>
      <c r="AE98" s="1141"/>
      <c r="AF98" s="543">
        <v>91</v>
      </c>
      <c r="AG98" s="544">
        <f t="shared" si="182"/>
        <v>0</v>
      </c>
      <c r="AH98" s="544">
        <f t="shared" si="183"/>
        <v>0</v>
      </c>
      <c r="AI98" s="494"/>
      <c r="AJ98" s="494"/>
      <c r="AK98" s="494"/>
      <c r="AL98" s="494"/>
      <c r="AM98" s="494"/>
      <c r="AN98" s="494"/>
      <c r="AO98" s="494"/>
      <c r="AP98" s="558"/>
      <c r="AQ98" s="495"/>
      <c r="AR98" s="494"/>
      <c r="AS98" s="1141"/>
      <c r="AT98" s="543">
        <v>91</v>
      </c>
      <c r="AU98" s="544">
        <f t="shared" si="184"/>
        <v>0</v>
      </c>
      <c r="AV98" s="544">
        <f t="shared" si="185"/>
        <v>0</v>
      </c>
      <c r="AW98" s="494"/>
      <c r="AX98" s="494"/>
      <c r="AY98" s="494"/>
      <c r="AZ98" s="494"/>
      <c r="BA98" s="494"/>
      <c r="BB98" s="494"/>
      <c r="BC98" s="494"/>
      <c r="BD98" s="558"/>
      <c r="BE98" s="495"/>
      <c r="BF98" s="494"/>
      <c r="BG98" s="1141"/>
      <c r="BH98" s="543">
        <v>91</v>
      </c>
      <c r="BI98" s="544">
        <f t="shared" si="186"/>
        <v>0</v>
      </c>
      <c r="BJ98" s="544">
        <f t="shared" si="187"/>
        <v>0</v>
      </c>
      <c r="BK98" s="494"/>
      <c r="BL98" s="494"/>
      <c r="BM98" s="494"/>
      <c r="BN98" s="494"/>
      <c r="BO98" s="494"/>
      <c r="BP98" s="494"/>
      <c r="BQ98" s="494"/>
      <c r="BR98" s="558"/>
      <c r="BS98" s="495"/>
      <c r="BT98" s="494"/>
      <c r="BU98" s="1141"/>
      <c r="BV98" s="543">
        <v>91</v>
      </c>
      <c r="BW98" s="544">
        <f t="shared" si="188"/>
        <v>0</v>
      </c>
      <c r="BX98" s="544">
        <f t="shared" si="189"/>
        <v>0</v>
      </c>
      <c r="BY98" s="494"/>
      <c r="BZ98" s="494"/>
      <c r="CA98" s="494"/>
      <c r="CB98" s="494"/>
      <c r="CC98" s="494"/>
      <c r="CD98" s="494"/>
      <c r="CE98" s="494"/>
      <c r="CF98" s="558"/>
      <c r="CG98" s="495"/>
      <c r="CH98" s="494"/>
      <c r="CI98" s="1141"/>
      <c r="CJ98" s="543">
        <v>91</v>
      </c>
      <c r="CK98" s="544">
        <f t="shared" si="190"/>
        <v>0</v>
      </c>
      <c r="CL98" s="544">
        <f t="shared" si="191"/>
        <v>0</v>
      </c>
      <c r="CM98" s="494"/>
      <c r="CN98" s="494"/>
      <c r="CO98" s="494"/>
      <c r="CP98" s="494"/>
      <c r="CQ98" s="494"/>
      <c r="CR98" s="494"/>
      <c r="CS98" s="494"/>
      <c r="CT98" s="558"/>
      <c r="CU98" s="495"/>
      <c r="CV98" s="494"/>
      <c r="CW98" s="1141"/>
      <c r="CX98" s="543">
        <v>91</v>
      </c>
      <c r="CY98" s="544">
        <f t="shared" si="192"/>
        <v>0</v>
      </c>
      <c r="CZ98" s="544">
        <f t="shared" si="193"/>
        <v>0</v>
      </c>
      <c r="DA98" s="494"/>
      <c r="DB98" s="494"/>
      <c r="DC98" s="494"/>
      <c r="DD98" s="494"/>
      <c r="DE98" s="494"/>
      <c r="DF98" s="494"/>
      <c r="DG98" s="494"/>
      <c r="DH98" s="558"/>
      <c r="DI98" s="495"/>
      <c r="DJ98" s="494"/>
      <c r="DK98" s="1141"/>
      <c r="DL98" s="543">
        <v>91</v>
      </c>
      <c r="DM98" s="544">
        <f t="shared" si="194"/>
        <v>0</v>
      </c>
      <c r="DN98" s="544">
        <f t="shared" si="195"/>
        <v>0</v>
      </c>
      <c r="DO98" s="494"/>
      <c r="DP98" s="494"/>
      <c r="DQ98" s="494"/>
      <c r="DR98" s="494"/>
      <c r="DS98" s="494"/>
      <c r="DT98" s="494"/>
      <c r="DU98" s="494"/>
      <c r="DV98" s="558"/>
      <c r="DW98" s="495"/>
      <c r="DX98" s="494"/>
      <c r="DY98" s="1141"/>
      <c r="DZ98" s="543">
        <v>91</v>
      </c>
      <c r="EA98" s="544">
        <f t="shared" si="196"/>
        <v>0</v>
      </c>
      <c r="EB98" s="544">
        <f t="shared" si="197"/>
        <v>0</v>
      </c>
      <c r="EC98" s="494"/>
      <c r="ED98" s="494"/>
      <c r="EE98" s="494"/>
      <c r="EF98" s="494"/>
      <c r="EG98" s="494"/>
      <c r="EH98" s="494"/>
      <c r="EI98" s="494"/>
      <c r="EJ98" s="558"/>
      <c r="EK98" s="495"/>
      <c r="EL98" s="494"/>
      <c r="EM98" s="1141"/>
      <c r="EN98" s="543">
        <v>91</v>
      </c>
      <c r="EO98" s="544">
        <f t="shared" si="198"/>
        <v>0</v>
      </c>
      <c r="EP98" s="544">
        <f t="shared" si="199"/>
        <v>0</v>
      </c>
      <c r="EQ98" s="494"/>
      <c r="ER98" s="494"/>
      <c r="ES98" s="494"/>
      <c r="ET98" s="494"/>
      <c r="EU98" s="494"/>
      <c r="EV98" s="494"/>
      <c r="EW98" s="494"/>
      <c r="EX98" s="558"/>
      <c r="EY98" s="495"/>
      <c r="EZ98" s="622"/>
      <c r="FA98" s="1141"/>
      <c r="FB98" s="543">
        <v>91</v>
      </c>
      <c r="FC98" s="544">
        <f t="shared" si="200"/>
        <v>0</v>
      </c>
      <c r="FD98" s="544">
        <f t="shared" si="201"/>
        <v>0</v>
      </c>
      <c r="FE98" s="494"/>
      <c r="FF98" s="494"/>
      <c r="FG98" s="494"/>
      <c r="FH98" s="494"/>
      <c r="FI98" s="494"/>
      <c r="FJ98" s="494"/>
      <c r="FK98" s="494"/>
      <c r="FL98" s="558"/>
      <c r="FM98" s="495"/>
      <c r="FO98" s="1141"/>
      <c r="FP98" s="543">
        <v>91</v>
      </c>
      <c r="FQ98" s="544">
        <f t="shared" si="202"/>
        <v>0</v>
      </c>
      <c r="FR98" s="544">
        <f t="shared" si="203"/>
        <v>0</v>
      </c>
      <c r="FS98" s="494"/>
      <c r="FT98" s="494"/>
      <c r="FU98" s="494"/>
      <c r="FV98" s="494"/>
      <c r="FW98" s="494"/>
      <c r="FX98" s="494"/>
      <c r="FY98" s="494"/>
      <c r="FZ98" s="558"/>
      <c r="GA98" s="495"/>
      <c r="GB98" s="622"/>
      <c r="GC98" s="1141"/>
      <c r="GD98" s="543">
        <v>91</v>
      </c>
      <c r="GE98" s="544">
        <f t="shared" si="204"/>
        <v>0</v>
      </c>
      <c r="GF98" s="544">
        <f t="shared" si="205"/>
        <v>0</v>
      </c>
      <c r="GG98" s="494"/>
      <c r="GH98" s="494"/>
      <c r="GI98" s="494"/>
      <c r="GJ98" s="494"/>
      <c r="GK98" s="494"/>
      <c r="GL98" s="494"/>
      <c r="GM98" s="494"/>
      <c r="GN98" s="558"/>
      <c r="GO98" s="495"/>
      <c r="GP98" s="551"/>
      <c r="GQ98" s="1141"/>
      <c r="GR98" s="543">
        <v>91</v>
      </c>
      <c r="GS98" s="544">
        <f t="shared" si="206"/>
        <v>0</v>
      </c>
      <c r="GT98" s="544">
        <f t="shared" si="207"/>
        <v>0</v>
      </c>
      <c r="GU98" s="494"/>
      <c r="GV98" s="494"/>
      <c r="GW98" s="494"/>
      <c r="GX98" s="494"/>
      <c r="GY98" s="494"/>
      <c r="GZ98" s="494"/>
      <c r="HA98" s="494"/>
      <c r="HB98" s="558"/>
      <c r="HC98" s="495"/>
      <c r="HD98" s="552"/>
      <c r="HE98" s="1141"/>
      <c r="HF98" s="543">
        <v>91</v>
      </c>
      <c r="HG98" s="544">
        <f t="shared" si="208"/>
        <v>0</v>
      </c>
      <c r="HH98" s="544">
        <f t="shared" si="209"/>
        <v>0</v>
      </c>
      <c r="HI98" s="494"/>
      <c r="HJ98" s="494"/>
      <c r="HK98" s="494"/>
      <c r="HL98" s="494"/>
      <c r="HM98" s="494"/>
      <c r="HN98" s="494"/>
      <c r="HO98" s="494"/>
      <c r="HP98" s="558"/>
      <c r="HQ98" s="495"/>
      <c r="HR98" s="552"/>
      <c r="HS98" s="1141"/>
      <c r="HT98" s="543">
        <v>91</v>
      </c>
      <c r="HU98" s="544">
        <f t="shared" si="210"/>
        <v>0</v>
      </c>
      <c r="HV98" s="544">
        <f t="shared" si="211"/>
        <v>0</v>
      </c>
      <c r="HW98" s="494"/>
      <c r="HX98" s="494"/>
      <c r="HY98" s="494"/>
      <c r="HZ98" s="494"/>
      <c r="IA98" s="494"/>
      <c r="IB98" s="494"/>
      <c r="IC98" s="494"/>
      <c r="ID98" s="558"/>
      <c r="IE98" s="495"/>
      <c r="IG98" s="1141"/>
      <c r="IH98" s="543">
        <v>91</v>
      </c>
      <c r="II98" s="544">
        <f t="shared" si="212"/>
        <v>0</v>
      </c>
      <c r="IJ98" s="544">
        <f t="shared" si="213"/>
        <v>0</v>
      </c>
      <c r="IK98" s="494"/>
      <c r="IL98" s="494"/>
      <c r="IM98" s="494"/>
      <c r="IN98" s="494"/>
      <c r="IO98" s="494"/>
      <c r="IP98" s="494"/>
      <c r="IQ98" s="494"/>
      <c r="IR98" s="558"/>
      <c r="IS98" s="495"/>
    </row>
    <row r="99" spans="1:253" s="497" customFormat="1">
      <c r="A99" s="494"/>
      <c r="B99" s="528"/>
      <c r="C99" s="1141"/>
      <c r="D99" s="543">
        <v>92</v>
      </c>
      <c r="E99" s="544">
        <f t="shared" si="178"/>
        <v>0</v>
      </c>
      <c r="F99" s="544">
        <f t="shared" si="179"/>
        <v>0</v>
      </c>
      <c r="G99" s="494"/>
      <c r="H99" s="494"/>
      <c r="I99" s="494"/>
      <c r="J99" s="494"/>
      <c r="K99" s="494"/>
      <c r="L99" s="494"/>
      <c r="M99" s="494"/>
      <c r="N99" s="558"/>
      <c r="O99" s="495"/>
      <c r="P99" s="494"/>
      <c r="Q99" s="1141"/>
      <c r="R99" s="543">
        <v>92</v>
      </c>
      <c r="S99" s="544">
        <f t="shared" si="180"/>
        <v>0</v>
      </c>
      <c r="T99" s="544">
        <f t="shared" si="181"/>
        <v>0</v>
      </c>
      <c r="U99" s="494"/>
      <c r="V99" s="494"/>
      <c r="W99" s="494"/>
      <c r="X99" s="494"/>
      <c r="Y99" s="494"/>
      <c r="Z99" s="494"/>
      <c r="AA99" s="494"/>
      <c r="AB99" s="558"/>
      <c r="AC99" s="495"/>
      <c r="AD99" s="494"/>
      <c r="AE99" s="1141"/>
      <c r="AF99" s="543">
        <v>92</v>
      </c>
      <c r="AG99" s="544">
        <f t="shared" si="182"/>
        <v>0</v>
      </c>
      <c r="AH99" s="544">
        <f t="shared" si="183"/>
        <v>0</v>
      </c>
      <c r="AI99" s="494"/>
      <c r="AJ99" s="494"/>
      <c r="AK99" s="494"/>
      <c r="AL99" s="494"/>
      <c r="AM99" s="494"/>
      <c r="AN99" s="494"/>
      <c r="AO99" s="494"/>
      <c r="AP99" s="558"/>
      <c r="AQ99" s="495"/>
      <c r="AR99" s="494"/>
      <c r="AS99" s="1141"/>
      <c r="AT99" s="543">
        <v>92</v>
      </c>
      <c r="AU99" s="544">
        <f t="shared" si="184"/>
        <v>0</v>
      </c>
      <c r="AV99" s="544">
        <f t="shared" si="185"/>
        <v>0</v>
      </c>
      <c r="AW99" s="494"/>
      <c r="AX99" s="494"/>
      <c r="AY99" s="494"/>
      <c r="AZ99" s="494"/>
      <c r="BA99" s="494"/>
      <c r="BB99" s="494"/>
      <c r="BC99" s="494"/>
      <c r="BD99" s="558"/>
      <c r="BE99" s="495"/>
      <c r="BF99" s="494"/>
      <c r="BG99" s="1141"/>
      <c r="BH99" s="543">
        <v>92</v>
      </c>
      <c r="BI99" s="544">
        <f t="shared" si="186"/>
        <v>0</v>
      </c>
      <c r="BJ99" s="544">
        <f t="shared" si="187"/>
        <v>0</v>
      </c>
      <c r="BK99" s="494"/>
      <c r="BL99" s="494"/>
      <c r="BM99" s="494"/>
      <c r="BN99" s="494"/>
      <c r="BO99" s="494"/>
      <c r="BP99" s="494"/>
      <c r="BQ99" s="494"/>
      <c r="BR99" s="558"/>
      <c r="BS99" s="495"/>
      <c r="BT99" s="494"/>
      <c r="BU99" s="1141"/>
      <c r="BV99" s="543">
        <v>92</v>
      </c>
      <c r="BW99" s="544">
        <f t="shared" si="188"/>
        <v>0</v>
      </c>
      <c r="BX99" s="544">
        <f t="shared" si="189"/>
        <v>0</v>
      </c>
      <c r="BY99" s="494"/>
      <c r="BZ99" s="494"/>
      <c r="CA99" s="494"/>
      <c r="CB99" s="494"/>
      <c r="CC99" s="494"/>
      <c r="CD99" s="494"/>
      <c r="CE99" s="494"/>
      <c r="CF99" s="558"/>
      <c r="CG99" s="495"/>
      <c r="CH99" s="494"/>
      <c r="CI99" s="1141"/>
      <c r="CJ99" s="543">
        <v>92</v>
      </c>
      <c r="CK99" s="544">
        <f t="shared" si="190"/>
        <v>0</v>
      </c>
      <c r="CL99" s="544">
        <f t="shared" si="191"/>
        <v>0</v>
      </c>
      <c r="CM99" s="494"/>
      <c r="CN99" s="494"/>
      <c r="CO99" s="494"/>
      <c r="CP99" s="494"/>
      <c r="CQ99" s="494"/>
      <c r="CR99" s="494"/>
      <c r="CS99" s="494"/>
      <c r="CT99" s="558"/>
      <c r="CU99" s="495"/>
      <c r="CV99" s="494"/>
      <c r="CW99" s="1141"/>
      <c r="CX99" s="543">
        <v>92</v>
      </c>
      <c r="CY99" s="544">
        <f t="shared" si="192"/>
        <v>0</v>
      </c>
      <c r="CZ99" s="544">
        <f t="shared" si="193"/>
        <v>0</v>
      </c>
      <c r="DA99" s="494"/>
      <c r="DB99" s="494"/>
      <c r="DC99" s="494"/>
      <c r="DD99" s="494"/>
      <c r="DE99" s="494"/>
      <c r="DF99" s="494"/>
      <c r="DG99" s="494"/>
      <c r="DH99" s="558"/>
      <c r="DI99" s="495"/>
      <c r="DJ99" s="494"/>
      <c r="DK99" s="1141"/>
      <c r="DL99" s="543">
        <v>92</v>
      </c>
      <c r="DM99" s="544">
        <f t="shared" si="194"/>
        <v>0</v>
      </c>
      <c r="DN99" s="544">
        <f t="shared" si="195"/>
        <v>0</v>
      </c>
      <c r="DO99" s="494"/>
      <c r="DP99" s="494"/>
      <c r="DQ99" s="494"/>
      <c r="DR99" s="494"/>
      <c r="DS99" s="494"/>
      <c r="DT99" s="494"/>
      <c r="DU99" s="494"/>
      <c r="DV99" s="558"/>
      <c r="DW99" s="495"/>
      <c r="DX99" s="494"/>
      <c r="DY99" s="1141"/>
      <c r="DZ99" s="543">
        <v>92</v>
      </c>
      <c r="EA99" s="544">
        <f t="shared" si="196"/>
        <v>0</v>
      </c>
      <c r="EB99" s="544">
        <f t="shared" si="197"/>
        <v>0</v>
      </c>
      <c r="EC99" s="494"/>
      <c r="ED99" s="494"/>
      <c r="EE99" s="494"/>
      <c r="EF99" s="494"/>
      <c r="EG99" s="494"/>
      <c r="EH99" s="494"/>
      <c r="EI99" s="494"/>
      <c r="EJ99" s="558"/>
      <c r="EK99" s="495"/>
      <c r="EL99" s="494"/>
      <c r="EM99" s="1141"/>
      <c r="EN99" s="543">
        <v>92</v>
      </c>
      <c r="EO99" s="544">
        <f t="shared" si="198"/>
        <v>0</v>
      </c>
      <c r="EP99" s="544">
        <f t="shared" si="199"/>
        <v>0</v>
      </c>
      <c r="EQ99" s="494"/>
      <c r="ER99" s="494"/>
      <c r="ES99" s="494"/>
      <c r="ET99" s="494"/>
      <c r="EU99" s="494"/>
      <c r="EV99" s="494"/>
      <c r="EW99" s="494"/>
      <c r="EX99" s="558"/>
      <c r="EY99" s="495"/>
      <c r="EZ99" s="622"/>
      <c r="FA99" s="1141"/>
      <c r="FB99" s="543">
        <v>92</v>
      </c>
      <c r="FC99" s="544">
        <f t="shared" si="200"/>
        <v>0</v>
      </c>
      <c r="FD99" s="544">
        <f t="shared" si="201"/>
        <v>0</v>
      </c>
      <c r="FE99" s="494"/>
      <c r="FF99" s="494"/>
      <c r="FG99" s="494"/>
      <c r="FH99" s="494"/>
      <c r="FI99" s="494"/>
      <c r="FJ99" s="494"/>
      <c r="FK99" s="494"/>
      <c r="FL99" s="558"/>
      <c r="FM99" s="495"/>
      <c r="FO99" s="1141"/>
      <c r="FP99" s="543">
        <v>92</v>
      </c>
      <c r="FQ99" s="544">
        <f t="shared" si="202"/>
        <v>0</v>
      </c>
      <c r="FR99" s="544">
        <f t="shared" si="203"/>
        <v>0</v>
      </c>
      <c r="FS99" s="494"/>
      <c r="FT99" s="494"/>
      <c r="FU99" s="494"/>
      <c r="FV99" s="494"/>
      <c r="FW99" s="494"/>
      <c r="FX99" s="494"/>
      <c r="FY99" s="494"/>
      <c r="FZ99" s="558"/>
      <c r="GA99" s="495"/>
      <c r="GB99" s="622"/>
      <c r="GC99" s="1141"/>
      <c r="GD99" s="543">
        <v>92</v>
      </c>
      <c r="GE99" s="544">
        <f t="shared" si="204"/>
        <v>0</v>
      </c>
      <c r="GF99" s="544">
        <f t="shared" si="205"/>
        <v>0</v>
      </c>
      <c r="GG99" s="494"/>
      <c r="GH99" s="494"/>
      <c r="GI99" s="494"/>
      <c r="GJ99" s="494"/>
      <c r="GK99" s="494"/>
      <c r="GL99" s="494"/>
      <c r="GM99" s="494"/>
      <c r="GN99" s="558"/>
      <c r="GO99" s="495"/>
      <c r="GP99" s="551"/>
      <c r="GQ99" s="1141"/>
      <c r="GR99" s="543">
        <v>92</v>
      </c>
      <c r="GS99" s="544">
        <f t="shared" si="206"/>
        <v>0</v>
      </c>
      <c r="GT99" s="544">
        <f t="shared" si="207"/>
        <v>0</v>
      </c>
      <c r="GU99" s="494"/>
      <c r="GV99" s="494"/>
      <c r="GW99" s="494"/>
      <c r="GX99" s="494"/>
      <c r="GY99" s="494"/>
      <c r="GZ99" s="494"/>
      <c r="HA99" s="494"/>
      <c r="HB99" s="558"/>
      <c r="HC99" s="495"/>
      <c r="HD99" s="552"/>
      <c r="HE99" s="1141"/>
      <c r="HF99" s="543">
        <v>92</v>
      </c>
      <c r="HG99" s="544">
        <f t="shared" si="208"/>
        <v>0</v>
      </c>
      <c r="HH99" s="544">
        <f t="shared" si="209"/>
        <v>0</v>
      </c>
      <c r="HI99" s="494"/>
      <c r="HJ99" s="494"/>
      <c r="HK99" s="494"/>
      <c r="HL99" s="494"/>
      <c r="HM99" s="494"/>
      <c r="HN99" s="494"/>
      <c r="HO99" s="494"/>
      <c r="HP99" s="558"/>
      <c r="HQ99" s="495"/>
      <c r="HR99" s="552"/>
      <c r="HS99" s="1141"/>
      <c r="HT99" s="543">
        <v>92</v>
      </c>
      <c r="HU99" s="544">
        <f t="shared" si="210"/>
        <v>0</v>
      </c>
      <c r="HV99" s="544">
        <f t="shared" si="211"/>
        <v>0</v>
      </c>
      <c r="HW99" s="494"/>
      <c r="HX99" s="494"/>
      <c r="HY99" s="494"/>
      <c r="HZ99" s="494"/>
      <c r="IA99" s="494"/>
      <c r="IB99" s="494"/>
      <c r="IC99" s="494"/>
      <c r="ID99" s="558"/>
      <c r="IE99" s="495"/>
      <c r="IG99" s="1141"/>
      <c r="IH99" s="543">
        <v>92</v>
      </c>
      <c r="II99" s="544">
        <f t="shared" si="212"/>
        <v>0</v>
      </c>
      <c r="IJ99" s="544">
        <f t="shared" si="213"/>
        <v>0</v>
      </c>
      <c r="IK99" s="494"/>
      <c r="IL99" s="494"/>
      <c r="IM99" s="494"/>
      <c r="IN99" s="494"/>
      <c r="IO99" s="494"/>
      <c r="IP99" s="494"/>
      <c r="IQ99" s="494"/>
      <c r="IR99" s="558"/>
      <c r="IS99" s="495"/>
    </row>
    <row r="100" spans="1:253" s="497" customFormat="1">
      <c r="A100" s="494"/>
      <c r="B100" s="528"/>
      <c r="C100" s="1141"/>
      <c r="D100" s="543">
        <v>93</v>
      </c>
      <c r="E100" s="544">
        <f t="shared" si="178"/>
        <v>0</v>
      </c>
      <c r="F100" s="544">
        <f t="shared" si="179"/>
        <v>0</v>
      </c>
      <c r="G100" s="494"/>
      <c r="H100" s="494"/>
      <c r="I100" s="494"/>
      <c r="J100" s="494"/>
      <c r="K100" s="494"/>
      <c r="L100" s="494"/>
      <c r="M100" s="494"/>
      <c r="N100" s="558"/>
      <c r="O100" s="495"/>
      <c r="P100" s="494"/>
      <c r="Q100" s="1141"/>
      <c r="R100" s="543">
        <v>93</v>
      </c>
      <c r="S100" s="544">
        <f t="shared" si="180"/>
        <v>0</v>
      </c>
      <c r="T100" s="544">
        <f t="shared" si="181"/>
        <v>0</v>
      </c>
      <c r="U100" s="494"/>
      <c r="V100" s="494"/>
      <c r="W100" s="494"/>
      <c r="X100" s="494"/>
      <c r="Y100" s="494"/>
      <c r="Z100" s="494"/>
      <c r="AA100" s="494"/>
      <c r="AB100" s="558"/>
      <c r="AC100" s="495"/>
      <c r="AD100" s="494"/>
      <c r="AE100" s="1141"/>
      <c r="AF100" s="543">
        <v>93</v>
      </c>
      <c r="AG100" s="544">
        <f t="shared" si="182"/>
        <v>0</v>
      </c>
      <c r="AH100" s="544">
        <f t="shared" si="183"/>
        <v>0</v>
      </c>
      <c r="AI100" s="494"/>
      <c r="AJ100" s="494"/>
      <c r="AK100" s="494"/>
      <c r="AL100" s="494"/>
      <c r="AM100" s="494"/>
      <c r="AN100" s="494"/>
      <c r="AO100" s="494"/>
      <c r="AP100" s="558"/>
      <c r="AQ100" s="495"/>
      <c r="AR100" s="494"/>
      <c r="AS100" s="1141"/>
      <c r="AT100" s="543">
        <v>93</v>
      </c>
      <c r="AU100" s="544">
        <f t="shared" si="184"/>
        <v>0</v>
      </c>
      <c r="AV100" s="544">
        <f t="shared" si="185"/>
        <v>0</v>
      </c>
      <c r="AW100" s="494"/>
      <c r="AX100" s="494"/>
      <c r="AY100" s="494"/>
      <c r="AZ100" s="494"/>
      <c r="BA100" s="494"/>
      <c r="BB100" s="494"/>
      <c r="BC100" s="494"/>
      <c r="BD100" s="558"/>
      <c r="BE100" s="495"/>
      <c r="BF100" s="494"/>
      <c r="BG100" s="1141"/>
      <c r="BH100" s="543">
        <v>93</v>
      </c>
      <c r="BI100" s="544">
        <f t="shared" si="186"/>
        <v>0</v>
      </c>
      <c r="BJ100" s="544">
        <f t="shared" si="187"/>
        <v>0</v>
      </c>
      <c r="BK100" s="494"/>
      <c r="BL100" s="494"/>
      <c r="BM100" s="494"/>
      <c r="BN100" s="494"/>
      <c r="BO100" s="494"/>
      <c r="BP100" s="494"/>
      <c r="BQ100" s="494"/>
      <c r="BR100" s="558"/>
      <c r="BS100" s="495"/>
      <c r="BT100" s="494"/>
      <c r="BU100" s="1141"/>
      <c r="BV100" s="543">
        <v>93</v>
      </c>
      <c r="BW100" s="544">
        <f t="shared" si="188"/>
        <v>0</v>
      </c>
      <c r="BX100" s="544">
        <f t="shared" si="189"/>
        <v>0</v>
      </c>
      <c r="BY100" s="494"/>
      <c r="BZ100" s="494"/>
      <c r="CA100" s="494"/>
      <c r="CB100" s="494"/>
      <c r="CC100" s="494"/>
      <c r="CD100" s="494"/>
      <c r="CE100" s="494"/>
      <c r="CF100" s="558"/>
      <c r="CG100" s="495"/>
      <c r="CH100" s="494"/>
      <c r="CI100" s="1141"/>
      <c r="CJ100" s="543">
        <v>93</v>
      </c>
      <c r="CK100" s="544">
        <f t="shared" si="190"/>
        <v>0</v>
      </c>
      <c r="CL100" s="544">
        <f t="shared" si="191"/>
        <v>0</v>
      </c>
      <c r="CM100" s="494"/>
      <c r="CN100" s="494"/>
      <c r="CO100" s="494"/>
      <c r="CP100" s="494"/>
      <c r="CQ100" s="494"/>
      <c r="CR100" s="494"/>
      <c r="CS100" s="494"/>
      <c r="CT100" s="558"/>
      <c r="CU100" s="495"/>
      <c r="CV100" s="494"/>
      <c r="CW100" s="1141"/>
      <c r="CX100" s="543">
        <v>93</v>
      </c>
      <c r="CY100" s="544">
        <f t="shared" si="192"/>
        <v>0</v>
      </c>
      <c r="CZ100" s="544">
        <f t="shared" si="193"/>
        <v>0</v>
      </c>
      <c r="DA100" s="494"/>
      <c r="DB100" s="494"/>
      <c r="DC100" s="494"/>
      <c r="DD100" s="494"/>
      <c r="DE100" s="494"/>
      <c r="DF100" s="494"/>
      <c r="DG100" s="494"/>
      <c r="DH100" s="558"/>
      <c r="DI100" s="495"/>
      <c r="DJ100" s="494"/>
      <c r="DK100" s="1141"/>
      <c r="DL100" s="543">
        <v>93</v>
      </c>
      <c r="DM100" s="544">
        <f t="shared" si="194"/>
        <v>0</v>
      </c>
      <c r="DN100" s="544">
        <f t="shared" si="195"/>
        <v>0</v>
      </c>
      <c r="DO100" s="494"/>
      <c r="DP100" s="494"/>
      <c r="DQ100" s="494"/>
      <c r="DR100" s="494"/>
      <c r="DS100" s="494"/>
      <c r="DT100" s="494"/>
      <c r="DU100" s="494"/>
      <c r="DV100" s="558"/>
      <c r="DW100" s="495"/>
      <c r="DX100" s="494"/>
      <c r="DY100" s="1141"/>
      <c r="DZ100" s="543">
        <v>93</v>
      </c>
      <c r="EA100" s="544">
        <f t="shared" si="196"/>
        <v>0</v>
      </c>
      <c r="EB100" s="544">
        <f t="shared" si="197"/>
        <v>0</v>
      </c>
      <c r="EC100" s="494"/>
      <c r="ED100" s="494"/>
      <c r="EE100" s="494"/>
      <c r="EF100" s="494"/>
      <c r="EG100" s="494"/>
      <c r="EH100" s="494"/>
      <c r="EI100" s="494"/>
      <c r="EJ100" s="558"/>
      <c r="EK100" s="495"/>
      <c r="EL100" s="494"/>
      <c r="EM100" s="1141"/>
      <c r="EN100" s="543">
        <v>93</v>
      </c>
      <c r="EO100" s="544">
        <f t="shared" si="198"/>
        <v>0</v>
      </c>
      <c r="EP100" s="544">
        <f t="shared" si="199"/>
        <v>0</v>
      </c>
      <c r="EQ100" s="494"/>
      <c r="ER100" s="494"/>
      <c r="ES100" s="494"/>
      <c r="ET100" s="494"/>
      <c r="EU100" s="494"/>
      <c r="EV100" s="494"/>
      <c r="EW100" s="494"/>
      <c r="EX100" s="558"/>
      <c r="EY100" s="495"/>
      <c r="EZ100" s="622"/>
      <c r="FA100" s="1141"/>
      <c r="FB100" s="543">
        <v>93</v>
      </c>
      <c r="FC100" s="544">
        <f t="shared" si="200"/>
        <v>0</v>
      </c>
      <c r="FD100" s="544">
        <f t="shared" si="201"/>
        <v>0</v>
      </c>
      <c r="FE100" s="494"/>
      <c r="FF100" s="494"/>
      <c r="FG100" s="494"/>
      <c r="FH100" s="494"/>
      <c r="FI100" s="494"/>
      <c r="FJ100" s="494"/>
      <c r="FK100" s="494"/>
      <c r="FL100" s="558"/>
      <c r="FM100" s="495"/>
      <c r="FO100" s="1141"/>
      <c r="FP100" s="543">
        <v>93</v>
      </c>
      <c r="FQ100" s="544">
        <f t="shared" si="202"/>
        <v>0</v>
      </c>
      <c r="FR100" s="544">
        <f t="shared" si="203"/>
        <v>0</v>
      </c>
      <c r="FS100" s="494"/>
      <c r="FT100" s="494"/>
      <c r="FU100" s="494"/>
      <c r="FV100" s="494"/>
      <c r="FW100" s="494"/>
      <c r="FX100" s="494"/>
      <c r="FY100" s="494"/>
      <c r="FZ100" s="558"/>
      <c r="GA100" s="495"/>
      <c r="GB100" s="622"/>
      <c r="GC100" s="1141"/>
      <c r="GD100" s="543">
        <v>93</v>
      </c>
      <c r="GE100" s="544">
        <f t="shared" si="204"/>
        <v>0</v>
      </c>
      <c r="GF100" s="544">
        <f t="shared" si="205"/>
        <v>0</v>
      </c>
      <c r="GG100" s="494"/>
      <c r="GH100" s="494"/>
      <c r="GI100" s="494"/>
      <c r="GJ100" s="494"/>
      <c r="GK100" s="494"/>
      <c r="GL100" s="494"/>
      <c r="GM100" s="494"/>
      <c r="GN100" s="558"/>
      <c r="GO100" s="495"/>
      <c r="GP100" s="551"/>
      <c r="GQ100" s="1141"/>
      <c r="GR100" s="543">
        <v>93</v>
      </c>
      <c r="GS100" s="544">
        <f t="shared" si="206"/>
        <v>0</v>
      </c>
      <c r="GT100" s="544">
        <f t="shared" si="207"/>
        <v>0</v>
      </c>
      <c r="GU100" s="494"/>
      <c r="GV100" s="494"/>
      <c r="GW100" s="494"/>
      <c r="GX100" s="494"/>
      <c r="GY100" s="494"/>
      <c r="GZ100" s="494"/>
      <c r="HA100" s="494"/>
      <c r="HB100" s="558"/>
      <c r="HC100" s="495"/>
      <c r="HD100" s="552"/>
      <c r="HE100" s="1141"/>
      <c r="HF100" s="543">
        <v>93</v>
      </c>
      <c r="HG100" s="544">
        <f t="shared" si="208"/>
        <v>0</v>
      </c>
      <c r="HH100" s="544">
        <f t="shared" si="209"/>
        <v>0</v>
      </c>
      <c r="HI100" s="494"/>
      <c r="HJ100" s="494"/>
      <c r="HK100" s="494"/>
      <c r="HL100" s="494"/>
      <c r="HM100" s="494"/>
      <c r="HN100" s="494"/>
      <c r="HO100" s="494"/>
      <c r="HP100" s="558"/>
      <c r="HQ100" s="495"/>
      <c r="HR100" s="552"/>
      <c r="HS100" s="1141"/>
      <c r="HT100" s="543">
        <v>93</v>
      </c>
      <c r="HU100" s="544">
        <f t="shared" si="210"/>
        <v>0</v>
      </c>
      <c r="HV100" s="544">
        <f t="shared" si="211"/>
        <v>0</v>
      </c>
      <c r="HW100" s="494"/>
      <c r="HX100" s="494"/>
      <c r="HY100" s="494"/>
      <c r="HZ100" s="494"/>
      <c r="IA100" s="494"/>
      <c r="IB100" s="494"/>
      <c r="IC100" s="494"/>
      <c r="ID100" s="558"/>
      <c r="IE100" s="495"/>
      <c r="IG100" s="1141"/>
      <c r="IH100" s="543">
        <v>93</v>
      </c>
      <c r="II100" s="544">
        <f t="shared" si="212"/>
        <v>0</v>
      </c>
      <c r="IJ100" s="544">
        <f t="shared" si="213"/>
        <v>0</v>
      </c>
      <c r="IK100" s="494"/>
      <c r="IL100" s="494"/>
      <c r="IM100" s="494"/>
      <c r="IN100" s="494"/>
      <c r="IO100" s="494"/>
      <c r="IP100" s="494"/>
      <c r="IQ100" s="494"/>
      <c r="IR100" s="558"/>
      <c r="IS100" s="495"/>
    </row>
    <row r="101" spans="1:253" s="497" customFormat="1">
      <c r="A101" s="494"/>
      <c r="B101" s="528"/>
      <c r="C101" s="1141"/>
      <c r="D101" s="543">
        <v>94</v>
      </c>
      <c r="E101" s="544">
        <f t="shared" si="178"/>
        <v>0</v>
      </c>
      <c r="F101" s="544">
        <f t="shared" si="179"/>
        <v>0</v>
      </c>
      <c r="G101" s="494"/>
      <c r="H101" s="494"/>
      <c r="I101" s="494"/>
      <c r="J101" s="494"/>
      <c r="K101" s="494"/>
      <c r="L101" s="494"/>
      <c r="M101" s="494"/>
      <c r="N101" s="558"/>
      <c r="O101" s="495"/>
      <c r="P101" s="494"/>
      <c r="Q101" s="1141"/>
      <c r="R101" s="543">
        <v>94</v>
      </c>
      <c r="S101" s="544">
        <f t="shared" si="180"/>
        <v>0</v>
      </c>
      <c r="T101" s="544">
        <f t="shared" si="181"/>
        <v>0</v>
      </c>
      <c r="U101" s="494"/>
      <c r="V101" s="494"/>
      <c r="W101" s="494"/>
      <c r="X101" s="494"/>
      <c r="Y101" s="494"/>
      <c r="Z101" s="494"/>
      <c r="AA101" s="494"/>
      <c r="AB101" s="558"/>
      <c r="AC101" s="495"/>
      <c r="AD101" s="494"/>
      <c r="AE101" s="1141"/>
      <c r="AF101" s="543">
        <v>94</v>
      </c>
      <c r="AG101" s="544">
        <f t="shared" si="182"/>
        <v>0</v>
      </c>
      <c r="AH101" s="544">
        <f t="shared" si="183"/>
        <v>0</v>
      </c>
      <c r="AI101" s="494"/>
      <c r="AJ101" s="494"/>
      <c r="AK101" s="494"/>
      <c r="AL101" s="494"/>
      <c r="AM101" s="494"/>
      <c r="AN101" s="494"/>
      <c r="AO101" s="494"/>
      <c r="AP101" s="558"/>
      <c r="AQ101" s="495"/>
      <c r="AR101" s="494"/>
      <c r="AS101" s="1141"/>
      <c r="AT101" s="543">
        <v>94</v>
      </c>
      <c r="AU101" s="544">
        <f t="shared" si="184"/>
        <v>0</v>
      </c>
      <c r="AV101" s="544">
        <f t="shared" si="185"/>
        <v>0</v>
      </c>
      <c r="AW101" s="494"/>
      <c r="AX101" s="494"/>
      <c r="AY101" s="494"/>
      <c r="AZ101" s="494"/>
      <c r="BA101" s="494"/>
      <c r="BB101" s="494"/>
      <c r="BC101" s="494"/>
      <c r="BD101" s="558"/>
      <c r="BE101" s="495"/>
      <c r="BF101" s="494"/>
      <c r="BG101" s="1141"/>
      <c r="BH101" s="543">
        <v>94</v>
      </c>
      <c r="BI101" s="544">
        <f t="shared" si="186"/>
        <v>0</v>
      </c>
      <c r="BJ101" s="544">
        <f t="shared" si="187"/>
        <v>0</v>
      </c>
      <c r="BK101" s="494"/>
      <c r="BL101" s="494"/>
      <c r="BM101" s="494"/>
      <c r="BN101" s="494"/>
      <c r="BO101" s="494"/>
      <c r="BP101" s="494"/>
      <c r="BQ101" s="494"/>
      <c r="BR101" s="558"/>
      <c r="BS101" s="495"/>
      <c r="BT101" s="494"/>
      <c r="BU101" s="1141"/>
      <c r="BV101" s="543">
        <v>94</v>
      </c>
      <c r="BW101" s="544">
        <f t="shared" si="188"/>
        <v>0</v>
      </c>
      <c r="BX101" s="544">
        <f t="shared" si="189"/>
        <v>0</v>
      </c>
      <c r="BY101" s="494"/>
      <c r="BZ101" s="494"/>
      <c r="CA101" s="494"/>
      <c r="CB101" s="494"/>
      <c r="CC101" s="494"/>
      <c r="CD101" s="494"/>
      <c r="CE101" s="494"/>
      <c r="CF101" s="558"/>
      <c r="CG101" s="495"/>
      <c r="CH101" s="494"/>
      <c r="CI101" s="1141"/>
      <c r="CJ101" s="543">
        <v>94</v>
      </c>
      <c r="CK101" s="544">
        <f t="shared" si="190"/>
        <v>0</v>
      </c>
      <c r="CL101" s="544">
        <f t="shared" si="191"/>
        <v>0</v>
      </c>
      <c r="CM101" s="494"/>
      <c r="CN101" s="494"/>
      <c r="CO101" s="494"/>
      <c r="CP101" s="494"/>
      <c r="CQ101" s="494"/>
      <c r="CR101" s="494"/>
      <c r="CS101" s="494"/>
      <c r="CT101" s="558"/>
      <c r="CU101" s="495"/>
      <c r="CV101" s="494"/>
      <c r="CW101" s="1141"/>
      <c r="CX101" s="543">
        <v>94</v>
      </c>
      <c r="CY101" s="544">
        <f t="shared" si="192"/>
        <v>0</v>
      </c>
      <c r="CZ101" s="544">
        <f t="shared" si="193"/>
        <v>0</v>
      </c>
      <c r="DA101" s="494"/>
      <c r="DB101" s="494"/>
      <c r="DC101" s="494"/>
      <c r="DD101" s="494"/>
      <c r="DE101" s="494"/>
      <c r="DF101" s="494"/>
      <c r="DG101" s="494"/>
      <c r="DH101" s="558"/>
      <c r="DI101" s="495"/>
      <c r="DJ101" s="494"/>
      <c r="DK101" s="1141"/>
      <c r="DL101" s="543">
        <v>94</v>
      </c>
      <c r="DM101" s="544">
        <f t="shared" si="194"/>
        <v>0</v>
      </c>
      <c r="DN101" s="544">
        <f t="shared" si="195"/>
        <v>0</v>
      </c>
      <c r="DO101" s="494"/>
      <c r="DP101" s="494"/>
      <c r="DQ101" s="494"/>
      <c r="DR101" s="494"/>
      <c r="DS101" s="494"/>
      <c r="DT101" s="494"/>
      <c r="DU101" s="494"/>
      <c r="DV101" s="558"/>
      <c r="DW101" s="495"/>
      <c r="DX101" s="494"/>
      <c r="DY101" s="1141"/>
      <c r="DZ101" s="543">
        <v>94</v>
      </c>
      <c r="EA101" s="544">
        <f t="shared" si="196"/>
        <v>0</v>
      </c>
      <c r="EB101" s="544">
        <f t="shared" si="197"/>
        <v>0</v>
      </c>
      <c r="EC101" s="494"/>
      <c r="ED101" s="494"/>
      <c r="EE101" s="494"/>
      <c r="EF101" s="494"/>
      <c r="EG101" s="494"/>
      <c r="EH101" s="494"/>
      <c r="EI101" s="494"/>
      <c r="EJ101" s="558"/>
      <c r="EK101" s="495"/>
      <c r="EL101" s="494"/>
      <c r="EM101" s="1141"/>
      <c r="EN101" s="543">
        <v>94</v>
      </c>
      <c r="EO101" s="544">
        <f t="shared" si="198"/>
        <v>0</v>
      </c>
      <c r="EP101" s="544">
        <f t="shared" si="199"/>
        <v>0</v>
      </c>
      <c r="EQ101" s="494"/>
      <c r="ER101" s="494"/>
      <c r="ES101" s="494"/>
      <c r="ET101" s="494"/>
      <c r="EU101" s="494"/>
      <c r="EV101" s="494"/>
      <c r="EW101" s="494"/>
      <c r="EX101" s="558"/>
      <c r="EY101" s="495"/>
      <c r="EZ101" s="622"/>
      <c r="FA101" s="1141"/>
      <c r="FB101" s="543">
        <v>94</v>
      </c>
      <c r="FC101" s="544">
        <f t="shared" si="200"/>
        <v>0</v>
      </c>
      <c r="FD101" s="544">
        <f t="shared" si="201"/>
        <v>0</v>
      </c>
      <c r="FE101" s="494"/>
      <c r="FF101" s="494"/>
      <c r="FG101" s="494"/>
      <c r="FH101" s="494"/>
      <c r="FI101" s="494"/>
      <c r="FJ101" s="494"/>
      <c r="FK101" s="494"/>
      <c r="FL101" s="558"/>
      <c r="FM101" s="495"/>
      <c r="FO101" s="1141"/>
      <c r="FP101" s="543">
        <v>94</v>
      </c>
      <c r="FQ101" s="544">
        <f t="shared" si="202"/>
        <v>0</v>
      </c>
      <c r="FR101" s="544">
        <f t="shared" si="203"/>
        <v>0</v>
      </c>
      <c r="FS101" s="494"/>
      <c r="FT101" s="494"/>
      <c r="FU101" s="494"/>
      <c r="FV101" s="494"/>
      <c r="FW101" s="494"/>
      <c r="FX101" s="494"/>
      <c r="FY101" s="494"/>
      <c r="FZ101" s="558"/>
      <c r="GA101" s="495"/>
      <c r="GB101" s="622"/>
      <c r="GC101" s="1141"/>
      <c r="GD101" s="543">
        <v>94</v>
      </c>
      <c r="GE101" s="544">
        <f t="shared" si="204"/>
        <v>0</v>
      </c>
      <c r="GF101" s="544">
        <f t="shared" si="205"/>
        <v>0</v>
      </c>
      <c r="GG101" s="494"/>
      <c r="GH101" s="494"/>
      <c r="GI101" s="494"/>
      <c r="GJ101" s="494"/>
      <c r="GK101" s="494"/>
      <c r="GL101" s="494"/>
      <c r="GM101" s="494"/>
      <c r="GN101" s="558"/>
      <c r="GO101" s="495"/>
      <c r="GP101" s="551"/>
      <c r="GQ101" s="1141"/>
      <c r="GR101" s="543">
        <v>94</v>
      </c>
      <c r="GS101" s="544">
        <f t="shared" si="206"/>
        <v>0</v>
      </c>
      <c r="GT101" s="544">
        <f t="shared" si="207"/>
        <v>0</v>
      </c>
      <c r="GU101" s="494"/>
      <c r="GV101" s="494"/>
      <c r="GW101" s="494"/>
      <c r="GX101" s="494"/>
      <c r="GY101" s="494"/>
      <c r="GZ101" s="494"/>
      <c r="HA101" s="494"/>
      <c r="HB101" s="558"/>
      <c r="HC101" s="495"/>
      <c r="HD101" s="552"/>
      <c r="HE101" s="1141"/>
      <c r="HF101" s="543">
        <v>94</v>
      </c>
      <c r="HG101" s="544">
        <f t="shared" si="208"/>
        <v>0</v>
      </c>
      <c r="HH101" s="544">
        <f t="shared" si="209"/>
        <v>0</v>
      </c>
      <c r="HI101" s="494"/>
      <c r="HJ101" s="494"/>
      <c r="HK101" s="494"/>
      <c r="HL101" s="494"/>
      <c r="HM101" s="494"/>
      <c r="HN101" s="494"/>
      <c r="HO101" s="494"/>
      <c r="HP101" s="558"/>
      <c r="HQ101" s="495"/>
      <c r="HR101" s="552"/>
      <c r="HS101" s="1141"/>
      <c r="HT101" s="543">
        <v>94</v>
      </c>
      <c r="HU101" s="544">
        <f t="shared" si="210"/>
        <v>0</v>
      </c>
      <c r="HV101" s="544">
        <f t="shared" si="211"/>
        <v>0</v>
      </c>
      <c r="HW101" s="494"/>
      <c r="HX101" s="494"/>
      <c r="HY101" s="494"/>
      <c r="HZ101" s="494"/>
      <c r="IA101" s="494"/>
      <c r="IB101" s="494"/>
      <c r="IC101" s="494"/>
      <c r="ID101" s="558"/>
      <c r="IE101" s="495"/>
      <c r="IG101" s="1141"/>
      <c r="IH101" s="543">
        <v>94</v>
      </c>
      <c r="II101" s="544">
        <f t="shared" si="212"/>
        <v>0</v>
      </c>
      <c r="IJ101" s="544">
        <f t="shared" si="213"/>
        <v>0</v>
      </c>
      <c r="IK101" s="494"/>
      <c r="IL101" s="494"/>
      <c r="IM101" s="494"/>
      <c r="IN101" s="494"/>
      <c r="IO101" s="494"/>
      <c r="IP101" s="494"/>
      <c r="IQ101" s="494"/>
      <c r="IR101" s="558"/>
      <c r="IS101" s="495"/>
    </row>
    <row r="102" spans="1:253" s="497" customFormat="1">
      <c r="A102" s="494"/>
      <c r="B102" s="528"/>
      <c r="C102" s="1141"/>
      <c r="D102" s="543">
        <v>95</v>
      </c>
      <c r="E102" s="544">
        <f t="shared" si="178"/>
        <v>0</v>
      </c>
      <c r="F102" s="544">
        <f t="shared" si="179"/>
        <v>0</v>
      </c>
      <c r="G102" s="494"/>
      <c r="H102" s="494"/>
      <c r="I102" s="494"/>
      <c r="J102" s="494"/>
      <c r="K102" s="494"/>
      <c r="L102" s="494"/>
      <c r="M102" s="494"/>
      <c r="N102" s="558"/>
      <c r="O102" s="495"/>
      <c r="P102" s="494"/>
      <c r="Q102" s="1141"/>
      <c r="R102" s="543">
        <v>95</v>
      </c>
      <c r="S102" s="544">
        <f t="shared" si="180"/>
        <v>0</v>
      </c>
      <c r="T102" s="544">
        <f t="shared" si="181"/>
        <v>0</v>
      </c>
      <c r="U102" s="494"/>
      <c r="V102" s="494"/>
      <c r="W102" s="494"/>
      <c r="X102" s="494"/>
      <c r="Y102" s="494"/>
      <c r="Z102" s="494"/>
      <c r="AA102" s="494"/>
      <c r="AB102" s="558"/>
      <c r="AC102" s="495"/>
      <c r="AD102" s="494"/>
      <c r="AE102" s="1141"/>
      <c r="AF102" s="543">
        <v>95</v>
      </c>
      <c r="AG102" s="544">
        <f t="shared" si="182"/>
        <v>0</v>
      </c>
      <c r="AH102" s="544">
        <f t="shared" si="183"/>
        <v>0</v>
      </c>
      <c r="AI102" s="494"/>
      <c r="AJ102" s="494"/>
      <c r="AK102" s="494"/>
      <c r="AL102" s="494"/>
      <c r="AM102" s="494"/>
      <c r="AN102" s="494"/>
      <c r="AO102" s="494"/>
      <c r="AP102" s="558"/>
      <c r="AQ102" s="495"/>
      <c r="AR102" s="494"/>
      <c r="AS102" s="1141"/>
      <c r="AT102" s="543">
        <v>95</v>
      </c>
      <c r="AU102" s="544">
        <f t="shared" si="184"/>
        <v>0</v>
      </c>
      <c r="AV102" s="544">
        <f t="shared" si="185"/>
        <v>0</v>
      </c>
      <c r="AW102" s="494"/>
      <c r="AX102" s="494"/>
      <c r="AY102" s="494"/>
      <c r="AZ102" s="494"/>
      <c r="BA102" s="494"/>
      <c r="BB102" s="494"/>
      <c r="BC102" s="494"/>
      <c r="BD102" s="558"/>
      <c r="BE102" s="495"/>
      <c r="BF102" s="494"/>
      <c r="BG102" s="1141"/>
      <c r="BH102" s="543">
        <v>95</v>
      </c>
      <c r="BI102" s="544">
        <f t="shared" si="186"/>
        <v>0</v>
      </c>
      <c r="BJ102" s="544">
        <f t="shared" si="187"/>
        <v>0</v>
      </c>
      <c r="BK102" s="494"/>
      <c r="BL102" s="494"/>
      <c r="BM102" s="494"/>
      <c r="BN102" s="494"/>
      <c r="BO102" s="494"/>
      <c r="BP102" s="494"/>
      <c r="BQ102" s="494"/>
      <c r="BR102" s="558"/>
      <c r="BS102" s="495"/>
      <c r="BT102" s="494"/>
      <c r="BU102" s="1141"/>
      <c r="BV102" s="543">
        <v>95</v>
      </c>
      <c r="BW102" s="544">
        <f t="shared" si="188"/>
        <v>0</v>
      </c>
      <c r="BX102" s="544">
        <f t="shared" si="189"/>
        <v>0</v>
      </c>
      <c r="BY102" s="494"/>
      <c r="BZ102" s="494"/>
      <c r="CA102" s="494"/>
      <c r="CB102" s="494"/>
      <c r="CC102" s="494"/>
      <c r="CD102" s="494"/>
      <c r="CE102" s="494"/>
      <c r="CF102" s="558"/>
      <c r="CG102" s="495"/>
      <c r="CH102" s="494"/>
      <c r="CI102" s="1141"/>
      <c r="CJ102" s="543">
        <v>95</v>
      </c>
      <c r="CK102" s="544">
        <f t="shared" si="190"/>
        <v>0</v>
      </c>
      <c r="CL102" s="544">
        <f t="shared" si="191"/>
        <v>0</v>
      </c>
      <c r="CM102" s="494"/>
      <c r="CN102" s="494"/>
      <c r="CO102" s="494"/>
      <c r="CP102" s="494"/>
      <c r="CQ102" s="494"/>
      <c r="CR102" s="494"/>
      <c r="CS102" s="494"/>
      <c r="CT102" s="558"/>
      <c r="CU102" s="495"/>
      <c r="CV102" s="494"/>
      <c r="CW102" s="1141"/>
      <c r="CX102" s="543">
        <v>95</v>
      </c>
      <c r="CY102" s="544">
        <f t="shared" si="192"/>
        <v>0</v>
      </c>
      <c r="CZ102" s="544">
        <f t="shared" si="193"/>
        <v>0</v>
      </c>
      <c r="DA102" s="494"/>
      <c r="DB102" s="494"/>
      <c r="DC102" s="494"/>
      <c r="DD102" s="494"/>
      <c r="DE102" s="494"/>
      <c r="DF102" s="494"/>
      <c r="DG102" s="494"/>
      <c r="DH102" s="558"/>
      <c r="DI102" s="495"/>
      <c r="DJ102" s="494"/>
      <c r="DK102" s="1141"/>
      <c r="DL102" s="543">
        <v>95</v>
      </c>
      <c r="DM102" s="544">
        <f t="shared" si="194"/>
        <v>0</v>
      </c>
      <c r="DN102" s="544">
        <f t="shared" si="195"/>
        <v>0</v>
      </c>
      <c r="DO102" s="494"/>
      <c r="DP102" s="494"/>
      <c r="DQ102" s="494"/>
      <c r="DR102" s="494"/>
      <c r="DS102" s="494"/>
      <c r="DT102" s="494"/>
      <c r="DU102" s="494"/>
      <c r="DV102" s="558"/>
      <c r="DW102" s="495"/>
      <c r="DX102" s="494"/>
      <c r="DY102" s="1141"/>
      <c r="DZ102" s="543">
        <v>95</v>
      </c>
      <c r="EA102" s="544">
        <f t="shared" si="196"/>
        <v>0</v>
      </c>
      <c r="EB102" s="544">
        <f t="shared" si="197"/>
        <v>0</v>
      </c>
      <c r="EC102" s="494"/>
      <c r="ED102" s="494"/>
      <c r="EE102" s="494"/>
      <c r="EF102" s="494"/>
      <c r="EG102" s="494"/>
      <c r="EH102" s="494"/>
      <c r="EI102" s="494"/>
      <c r="EJ102" s="558"/>
      <c r="EK102" s="495"/>
      <c r="EL102" s="494"/>
      <c r="EM102" s="1141"/>
      <c r="EN102" s="543">
        <v>95</v>
      </c>
      <c r="EO102" s="544">
        <f t="shared" si="198"/>
        <v>0</v>
      </c>
      <c r="EP102" s="544">
        <f t="shared" si="199"/>
        <v>0</v>
      </c>
      <c r="EQ102" s="494"/>
      <c r="ER102" s="494"/>
      <c r="ES102" s="494"/>
      <c r="ET102" s="494"/>
      <c r="EU102" s="494"/>
      <c r="EV102" s="494"/>
      <c r="EW102" s="494"/>
      <c r="EX102" s="558"/>
      <c r="EY102" s="495"/>
      <c r="EZ102" s="622"/>
      <c r="FA102" s="1141"/>
      <c r="FB102" s="543">
        <v>95</v>
      </c>
      <c r="FC102" s="544">
        <f t="shared" si="200"/>
        <v>0</v>
      </c>
      <c r="FD102" s="544">
        <f t="shared" si="201"/>
        <v>0</v>
      </c>
      <c r="FE102" s="494"/>
      <c r="FF102" s="494"/>
      <c r="FG102" s="494"/>
      <c r="FH102" s="494"/>
      <c r="FI102" s="494"/>
      <c r="FJ102" s="494"/>
      <c r="FK102" s="494"/>
      <c r="FL102" s="558"/>
      <c r="FM102" s="495"/>
      <c r="FO102" s="1141"/>
      <c r="FP102" s="543">
        <v>95</v>
      </c>
      <c r="FQ102" s="544">
        <f t="shared" si="202"/>
        <v>0</v>
      </c>
      <c r="FR102" s="544">
        <f t="shared" si="203"/>
        <v>0</v>
      </c>
      <c r="FS102" s="494"/>
      <c r="FT102" s="494"/>
      <c r="FU102" s="494"/>
      <c r="FV102" s="494"/>
      <c r="FW102" s="494"/>
      <c r="FX102" s="494"/>
      <c r="FY102" s="494"/>
      <c r="FZ102" s="558"/>
      <c r="GA102" s="495"/>
      <c r="GB102" s="622"/>
      <c r="GC102" s="1141"/>
      <c r="GD102" s="543">
        <v>95</v>
      </c>
      <c r="GE102" s="544">
        <f t="shared" si="204"/>
        <v>0</v>
      </c>
      <c r="GF102" s="544">
        <f t="shared" si="205"/>
        <v>0</v>
      </c>
      <c r="GG102" s="494"/>
      <c r="GH102" s="494"/>
      <c r="GI102" s="494"/>
      <c r="GJ102" s="494"/>
      <c r="GK102" s="494"/>
      <c r="GL102" s="494"/>
      <c r="GM102" s="494"/>
      <c r="GN102" s="558"/>
      <c r="GO102" s="495"/>
      <c r="GP102" s="551"/>
      <c r="GQ102" s="1141"/>
      <c r="GR102" s="543">
        <v>95</v>
      </c>
      <c r="GS102" s="544">
        <f t="shared" si="206"/>
        <v>0</v>
      </c>
      <c r="GT102" s="544">
        <f t="shared" si="207"/>
        <v>0</v>
      </c>
      <c r="GU102" s="494"/>
      <c r="GV102" s="494"/>
      <c r="GW102" s="494"/>
      <c r="GX102" s="494"/>
      <c r="GY102" s="494"/>
      <c r="GZ102" s="494"/>
      <c r="HA102" s="494"/>
      <c r="HB102" s="558"/>
      <c r="HC102" s="495"/>
      <c r="HD102" s="552"/>
      <c r="HE102" s="1141"/>
      <c r="HF102" s="543">
        <v>95</v>
      </c>
      <c r="HG102" s="544">
        <f t="shared" si="208"/>
        <v>0</v>
      </c>
      <c r="HH102" s="544">
        <f t="shared" si="209"/>
        <v>0</v>
      </c>
      <c r="HI102" s="494"/>
      <c r="HJ102" s="494"/>
      <c r="HK102" s="494"/>
      <c r="HL102" s="494"/>
      <c r="HM102" s="494"/>
      <c r="HN102" s="494"/>
      <c r="HO102" s="494"/>
      <c r="HP102" s="558"/>
      <c r="HQ102" s="495"/>
      <c r="HR102" s="552"/>
      <c r="HS102" s="1141"/>
      <c r="HT102" s="543">
        <v>95</v>
      </c>
      <c r="HU102" s="544">
        <f t="shared" si="210"/>
        <v>0</v>
      </c>
      <c r="HV102" s="544">
        <f t="shared" si="211"/>
        <v>0</v>
      </c>
      <c r="HW102" s="494"/>
      <c r="HX102" s="494"/>
      <c r="HY102" s="494"/>
      <c r="HZ102" s="494"/>
      <c r="IA102" s="494"/>
      <c r="IB102" s="494"/>
      <c r="IC102" s="494"/>
      <c r="ID102" s="558"/>
      <c r="IE102" s="495"/>
      <c r="IG102" s="1141"/>
      <c r="IH102" s="543">
        <v>95</v>
      </c>
      <c r="II102" s="544">
        <f t="shared" si="212"/>
        <v>0</v>
      </c>
      <c r="IJ102" s="544">
        <f t="shared" si="213"/>
        <v>0</v>
      </c>
      <c r="IK102" s="494"/>
      <c r="IL102" s="494"/>
      <c r="IM102" s="494"/>
      <c r="IN102" s="494"/>
      <c r="IO102" s="494"/>
      <c r="IP102" s="494"/>
      <c r="IQ102" s="494"/>
      <c r="IR102" s="558"/>
      <c r="IS102" s="495"/>
    </row>
    <row r="103" spans="1:253" s="497" customFormat="1">
      <c r="A103" s="494"/>
      <c r="B103" s="528"/>
      <c r="C103" s="1141"/>
      <c r="D103" s="543">
        <v>96</v>
      </c>
      <c r="E103" s="544">
        <f t="shared" si="178"/>
        <v>0</v>
      </c>
      <c r="F103" s="544">
        <f t="shared" si="179"/>
        <v>0</v>
      </c>
      <c r="G103" s="494"/>
      <c r="H103" s="494"/>
      <c r="I103" s="494"/>
      <c r="J103" s="494"/>
      <c r="K103" s="494"/>
      <c r="L103" s="494"/>
      <c r="M103" s="494"/>
      <c r="N103" s="558"/>
      <c r="O103" s="495"/>
      <c r="P103" s="494"/>
      <c r="Q103" s="1141"/>
      <c r="R103" s="543">
        <v>96</v>
      </c>
      <c r="S103" s="544">
        <f t="shared" si="180"/>
        <v>0</v>
      </c>
      <c r="T103" s="544">
        <f t="shared" si="181"/>
        <v>0</v>
      </c>
      <c r="U103" s="494"/>
      <c r="V103" s="494"/>
      <c r="W103" s="494"/>
      <c r="X103" s="494"/>
      <c r="Y103" s="494"/>
      <c r="Z103" s="494"/>
      <c r="AA103" s="494"/>
      <c r="AB103" s="558"/>
      <c r="AC103" s="495"/>
      <c r="AD103" s="494"/>
      <c r="AE103" s="1141"/>
      <c r="AF103" s="543">
        <v>96</v>
      </c>
      <c r="AG103" s="544">
        <f t="shared" si="182"/>
        <v>0</v>
      </c>
      <c r="AH103" s="544">
        <f t="shared" si="183"/>
        <v>0</v>
      </c>
      <c r="AI103" s="494"/>
      <c r="AJ103" s="494"/>
      <c r="AK103" s="494"/>
      <c r="AL103" s="494"/>
      <c r="AM103" s="494"/>
      <c r="AN103" s="494"/>
      <c r="AO103" s="494"/>
      <c r="AP103" s="558"/>
      <c r="AQ103" s="495"/>
      <c r="AR103" s="494"/>
      <c r="AS103" s="1141"/>
      <c r="AT103" s="543">
        <v>96</v>
      </c>
      <c r="AU103" s="544">
        <f t="shared" si="184"/>
        <v>0</v>
      </c>
      <c r="AV103" s="544">
        <f t="shared" si="185"/>
        <v>0</v>
      </c>
      <c r="AW103" s="494"/>
      <c r="AX103" s="494"/>
      <c r="AY103" s="494"/>
      <c r="AZ103" s="494"/>
      <c r="BA103" s="494"/>
      <c r="BB103" s="494"/>
      <c r="BC103" s="494"/>
      <c r="BD103" s="558"/>
      <c r="BE103" s="495"/>
      <c r="BF103" s="494"/>
      <c r="BG103" s="1141"/>
      <c r="BH103" s="543">
        <v>96</v>
      </c>
      <c r="BI103" s="544">
        <f t="shared" si="186"/>
        <v>0</v>
      </c>
      <c r="BJ103" s="544">
        <f t="shared" si="187"/>
        <v>0</v>
      </c>
      <c r="BK103" s="494"/>
      <c r="BL103" s="494"/>
      <c r="BM103" s="494"/>
      <c r="BN103" s="494"/>
      <c r="BO103" s="494"/>
      <c r="BP103" s="494"/>
      <c r="BQ103" s="494"/>
      <c r="BR103" s="558"/>
      <c r="BS103" s="495"/>
      <c r="BT103" s="494"/>
      <c r="BU103" s="1141"/>
      <c r="BV103" s="543">
        <v>96</v>
      </c>
      <c r="BW103" s="544">
        <f t="shared" si="188"/>
        <v>0</v>
      </c>
      <c r="BX103" s="544">
        <f t="shared" si="189"/>
        <v>0</v>
      </c>
      <c r="BY103" s="494"/>
      <c r="BZ103" s="494"/>
      <c r="CA103" s="494"/>
      <c r="CB103" s="494"/>
      <c r="CC103" s="494"/>
      <c r="CD103" s="494"/>
      <c r="CE103" s="494"/>
      <c r="CF103" s="558"/>
      <c r="CG103" s="495"/>
      <c r="CH103" s="494"/>
      <c r="CI103" s="1141"/>
      <c r="CJ103" s="543">
        <v>96</v>
      </c>
      <c r="CK103" s="544">
        <f t="shared" si="190"/>
        <v>0</v>
      </c>
      <c r="CL103" s="544">
        <f t="shared" si="191"/>
        <v>0</v>
      </c>
      <c r="CM103" s="494"/>
      <c r="CN103" s="494"/>
      <c r="CO103" s="494"/>
      <c r="CP103" s="494"/>
      <c r="CQ103" s="494"/>
      <c r="CR103" s="494"/>
      <c r="CS103" s="494"/>
      <c r="CT103" s="558"/>
      <c r="CU103" s="495"/>
      <c r="CV103" s="494"/>
      <c r="CW103" s="1141"/>
      <c r="CX103" s="543">
        <v>96</v>
      </c>
      <c r="CY103" s="544">
        <f t="shared" si="192"/>
        <v>0</v>
      </c>
      <c r="CZ103" s="544">
        <f t="shared" si="193"/>
        <v>0</v>
      </c>
      <c r="DA103" s="494"/>
      <c r="DB103" s="494"/>
      <c r="DC103" s="494"/>
      <c r="DD103" s="494"/>
      <c r="DE103" s="494"/>
      <c r="DF103" s="494"/>
      <c r="DG103" s="494"/>
      <c r="DH103" s="558"/>
      <c r="DI103" s="495"/>
      <c r="DJ103" s="494"/>
      <c r="DK103" s="1141"/>
      <c r="DL103" s="543">
        <v>96</v>
      </c>
      <c r="DM103" s="544">
        <f t="shared" si="194"/>
        <v>0</v>
      </c>
      <c r="DN103" s="544">
        <f t="shared" si="195"/>
        <v>0</v>
      </c>
      <c r="DO103" s="494"/>
      <c r="DP103" s="494"/>
      <c r="DQ103" s="494"/>
      <c r="DR103" s="494"/>
      <c r="DS103" s="494"/>
      <c r="DT103" s="494"/>
      <c r="DU103" s="494"/>
      <c r="DV103" s="558"/>
      <c r="DW103" s="495"/>
      <c r="DX103" s="494"/>
      <c r="DY103" s="1141"/>
      <c r="DZ103" s="543">
        <v>96</v>
      </c>
      <c r="EA103" s="544">
        <f t="shared" si="196"/>
        <v>0</v>
      </c>
      <c r="EB103" s="544">
        <f t="shared" si="197"/>
        <v>0</v>
      </c>
      <c r="EC103" s="494"/>
      <c r="ED103" s="494"/>
      <c r="EE103" s="494"/>
      <c r="EF103" s="494"/>
      <c r="EG103" s="494"/>
      <c r="EH103" s="494"/>
      <c r="EI103" s="494"/>
      <c r="EJ103" s="558"/>
      <c r="EK103" s="495"/>
      <c r="EL103" s="494"/>
      <c r="EM103" s="1141"/>
      <c r="EN103" s="543">
        <v>96</v>
      </c>
      <c r="EO103" s="544">
        <f t="shared" si="198"/>
        <v>0</v>
      </c>
      <c r="EP103" s="544">
        <f t="shared" si="199"/>
        <v>0</v>
      </c>
      <c r="EQ103" s="494"/>
      <c r="ER103" s="494"/>
      <c r="ES103" s="494"/>
      <c r="ET103" s="494"/>
      <c r="EU103" s="494"/>
      <c r="EV103" s="494"/>
      <c r="EW103" s="494"/>
      <c r="EX103" s="558"/>
      <c r="EY103" s="495"/>
      <c r="EZ103" s="622"/>
      <c r="FA103" s="1141"/>
      <c r="FB103" s="543">
        <v>96</v>
      </c>
      <c r="FC103" s="544">
        <f t="shared" si="200"/>
        <v>0</v>
      </c>
      <c r="FD103" s="544">
        <f t="shared" si="201"/>
        <v>0</v>
      </c>
      <c r="FE103" s="494"/>
      <c r="FF103" s="494"/>
      <c r="FG103" s="494"/>
      <c r="FH103" s="494"/>
      <c r="FI103" s="494"/>
      <c r="FJ103" s="494"/>
      <c r="FK103" s="494"/>
      <c r="FL103" s="558"/>
      <c r="FM103" s="495"/>
      <c r="FO103" s="1141"/>
      <c r="FP103" s="543">
        <v>96</v>
      </c>
      <c r="FQ103" s="544">
        <f t="shared" si="202"/>
        <v>0</v>
      </c>
      <c r="FR103" s="544">
        <f t="shared" si="203"/>
        <v>0</v>
      </c>
      <c r="FS103" s="494"/>
      <c r="FT103" s="494"/>
      <c r="FU103" s="494"/>
      <c r="FV103" s="494"/>
      <c r="FW103" s="494"/>
      <c r="FX103" s="494"/>
      <c r="FY103" s="494"/>
      <c r="FZ103" s="558"/>
      <c r="GA103" s="495"/>
      <c r="GB103" s="622"/>
      <c r="GC103" s="1141"/>
      <c r="GD103" s="543">
        <v>96</v>
      </c>
      <c r="GE103" s="544">
        <f t="shared" si="204"/>
        <v>0</v>
      </c>
      <c r="GF103" s="544">
        <f t="shared" si="205"/>
        <v>0</v>
      </c>
      <c r="GG103" s="494"/>
      <c r="GH103" s="494"/>
      <c r="GI103" s="494"/>
      <c r="GJ103" s="494"/>
      <c r="GK103" s="494"/>
      <c r="GL103" s="494"/>
      <c r="GM103" s="494"/>
      <c r="GN103" s="558"/>
      <c r="GO103" s="495"/>
      <c r="GP103" s="551"/>
      <c r="GQ103" s="1141"/>
      <c r="GR103" s="543">
        <v>96</v>
      </c>
      <c r="GS103" s="544">
        <f t="shared" si="206"/>
        <v>0</v>
      </c>
      <c r="GT103" s="544">
        <f t="shared" si="207"/>
        <v>0</v>
      </c>
      <c r="GU103" s="494"/>
      <c r="GV103" s="494"/>
      <c r="GW103" s="494"/>
      <c r="GX103" s="494"/>
      <c r="GY103" s="494"/>
      <c r="GZ103" s="494"/>
      <c r="HA103" s="494"/>
      <c r="HB103" s="558"/>
      <c r="HC103" s="495"/>
      <c r="HD103" s="552"/>
      <c r="HE103" s="1141"/>
      <c r="HF103" s="543">
        <v>96</v>
      </c>
      <c r="HG103" s="544">
        <f t="shared" si="208"/>
        <v>0</v>
      </c>
      <c r="HH103" s="544">
        <f t="shared" si="209"/>
        <v>0</v>
      </c>
      <c r="HI103" s="494"/>
      <c r="HJ103" s="494"/>
      <c r="HK103" s="494"/>
      <c r="HL103" s="494"/>
      <c r="HM103" s="494"/>
      <c r="HN103" s="494"/>
      <c r="HO103" s="494"/>
      <c r="HP103" s="558"/>
      <c r="HQ103" s="495"/>
      <c r="HR103" s="552"/>
      <c r="HS103" s="1141"/>
      <c r="HT103" s="543">
        <v>96</v>
      </c>
      <c r="HU103" s="544">
        <f t="shared" si="210"/>
        <v>0</v>
      </c>
      <c r="HV103" s="544">
        <f t="shared" si="211"/>
        <v>0</v>
      </c>
      <c r="HW103" s="494"/>
      <c r="HX103" s="494"/>
      <c r="HY103" s="494"/>
      <c r="HZ103" s="494"/>
      <c r="IA103" s="494"/>
      <c r="IB103" s="494"/>
      <c r="IC103" s="494"/>
      <c r="ID103" s="558"/>
      <c r="IE103" s="495"/>
      <c r="IG103" s="1141"/>
      <c r="IH103" s="543">
        <v>96</v>
      </c>
      <c r="II103" s="544">
        <f t="shared" si="212"/>
        <v>0</v>
      </c>
      <c r="IJ103" s="544">
        <f t="shared" si="213"/>
        <v>0</v>
      </c>
      <c r="IK103" s="494"/>
      <c r="IL103" s="494"/>
      <c r="IM103" s="494"/>
      <c r="IN103" s="494"/>
      <c r="IO103" s="494"/>
      <c r="IP103" s="494"/>
      <c r="IQ103" s="494"/>
      <c r="IR103" s="558"/>
      <c r="IS103" s="495"/>
    </row>
    <row r="104" spans="1:253" s="497" customFormat="1">
      <c r="A104" s="494"/>
      <c r="B104" s="528"/>
      <c r="C104" s="1141"/>
      <c r="D104" s="543">
        <v>97</v>
      </c>
      <c r="E104" s="544">
        <f t="shared" si="178"/>
        <v>0</v>
      </c>
      <c r="F104" s="544">
        <f t="shared" si="179"/>
        <v>0</v>
      </c>
      <c r="G104" s="494"/>
      <c r="H104" s="494"/>
      <c r="I104" s="494"/>
      <c r="J104" s="494"/>
      <c r="K104" s="494"/>
      <c r="L104" s="494"/>
      <c r="M104" s="494"/>
      <c r="N104" s="558"/>
      <c r="O104" s="495"/>
      <c r="P104" s="494"/>
      <c r="Q104" s="1141"/>
      <c r="R104" s="543">
        <v>97</v>
      </c>
      <c r="S104" s="544">
        <f t="shared" si="180"/>
        <v>0</v>
      </c>
      <c r="T104" s="544">
        <f t="shared" si="181"/>
        <v>0</v>
      </c>
      <c r="U104" s="494"/>
      <c r="V104" s="494"/>
      <c r="W104" s="494"/>
      <c r="X104" s="494"/>
      <c r="Y104" s="494"/>
      <c r="Z104" s="494"/>
      <c r="AA104" s="494"/>
      <c r="AB104" s="558"/>
      <c r="AC104" s="495"/>
      <c r="AD104" s="494"/>
      <c r="AE104" s="1141"/>
      <c r="AF104" s="543">
        <v>97</v>
      </c>
      <c r="AG104" s="544">
        <f t="shared" si="182"/>
        <v>0</v>
      </c>
      <c r="AH104" s="544">
        <f t="shared" si="183"/>
        <v>0</v>
      </c>
      <c r="AI104" s="494"/>
      <c r="AJ104" s="494"/>
      <c r="AK104" s="494"/>
      <c r="AL104" s="494"/>
      <c r="AM104" s="494"/>
      <c r="AN104" s="494"/>
      <c r="AO104" s="494"/>
      <c r="AP104" s="558"/>
      <c r="AQ104" s="495"/>
      <c r="AR104" s="494"/>
      <c r="AS104" s="1141"/>
      <c r="AT104" s="543">
        <v>97</v>
      </c>
      <c r="AU104" s="544">
        <f t="shared" si="184"/>
        <v>0</v>
      </c>
      <c r="AV104" s="544">
        <f t="shared" si="185"/>
        <v>0</v>
      </c>
      <c r="AW104" s="494"/>
      <c r="AX104" s="494"/>
      <c r="AY104" s="494"/>
      <c r="AZ104" s="494"/>
      <c r="BA104" s="494"/>
      <c r="BB104" s="494"/>
      <c r="BC104" s="494"/>
      <c r="BD104" s="558"/>
      <c r="BE104" s="495"/>
      <c r="BF104" s="494"/>
      <c r="BG104" s="1141"/>
      <c r="BH104" s="543">
        <v>97</v>
      </c>
      <c r="BI104" s="544">
        <f t="shared" si="186"/>
        <v>0</v>
      </c>
      <c r="BJ104" s="544">
        <f t="shared" si="187"/>
        <v>0</v>
      </c>
      <c r="BK104" s="494"/>
      <c r="BL104" s="494"/>
      <c r="BM104" s="494"/>
      <c r="BN104" s="494"/>
      <c r="BO104" s="494"/>
      <c r="BP104" s="494"/>
      <c r="BQ104" s="494"/>
      <c r="BR104" s="558"/>
      <c r="BS104" s="495"/>
      <c r="BT104" s="494"/>
      <c r="BU104" s="1141"/>
      <c r="BV104" s="543">
        <v>97</v>
      </c>
      <c r="BW104" s="544">
        <f t="shared" si="188"/>
        <v>0</v>
      </c>
      <c r="BX104" s="544">
        <f t="shared" si="189"/>
        <v>0</v>
      </c>
      <c r="BY104" s="494"/>
      <c r="BZ104" s="494"/>
      <c r="CA104" s="494"/>
      <c r="CB104" s="494"/>
      <c r="CC104" s="494"/>
      <c r="CD104" s="494"/>
      <c r="CE104" s="494"/>
      <c r="CF104" s="558"/>
      <c r="CG104" s="495"/>
      <c r="CH104" s="494"/>
      <c r="CI104" s="1141"/>
      <c r="CJ104" s="543">
        <v>97</v>
      </c>
      <c r="CK104" s="544">
        <f t="shared" si="190"/>
        <v>0</v>
      </c>
      <c r="CL104" s="544">
        <f t="shared" si="191"/>
        <v>0</v>
      </c>
      <c r="CM104" s="494"/>
      <c r="CN104" s="494"/>
      <c r="CO104" s="494"/>
      <c r="CP104" s="494"/>
      <c r="CQ104" s="494"/>
      <c r="CR104" s="494"/>
      <c r="CS104" s="494"/>
      <c r="CT104" s="558"/>
      <c r="CU104" s="495"/>
      <c r="CV104" s="494"/>
      <c r="CW104" s="1141"/>
      <c r="CX104" s="543">
        <v>97</v>
      </c>
      <c r="CY104" s="544">
        <f t="shared" si="192"/>
        <v>0</v>
      </c>
      <c r="CZ104" s="544">
        <f t="shared" si="193"/>
        <v>0</v>
      </c>
      <c r="DA104" s="494"/>
      <c r="DB104" s="494"/>
      <c r="DC104" s="494"/>
      <c r="DD104" s="494"/>
      <c r="DE104" s="494"/>
      <c r="DF104" s="494"/>
      <c r="DG104" s="494"/>
      <c r="DH104" s="558"/>
      <c r="DI104" s="495"/>
      <c r="DJ104" s="494"/>
      <c r="DK104" s="1141"/>
      <c r="DL104" s="543">
        <v>97</v>
      </c>
      <c r="DM104" s="544">
        <f t="shared" si="194"/>
        <v>0</v>
      </c>
      <c r="DN104" s="544">
        <f t="shared" si="195"/>
        <v>0</v>
      </c>
      <c r="DO104" s="494"/>
      <c r="DP104" s="494"/>
      <c r="DQ104" s="494"/>
      <c r="DR104" s="494"/>
      <c r="DS104" s="494"/>
      <c r="DT104" s="494"/>
      <c r="DU104" s="494"/>
      <c r="DV104" s="558"/>
      <c r="DW104" s="495"/>
      <c r="DX104" s="494"/>
      <c r="DY104" s="1141"/>
      <c r="DZ104" s="543">
        <v>97</v>
      </c>
      <c r="EA104" s="544">
        <f t="shared" si="196"/>
        <v>0</v>
      </c>
      <c r="EB104" s="544">
        <f t="shared" si="197"/>
        <v>0</v>
      </c>
      <c r="EC104" s="494"/>
      <c r="ED104" s="494"/>
      <c r="EE104" s="494"/>
      <c r="EF104" s="494"/>
      <c r="EG104" s="494"/>
      <c r="EH104" s="494"/>
      <c r="EI104" s="494"/>
      <c r="EJ104" s="558"/>
      <c r="EK104" s="495"/>
      <c r="EL104" s="494"/>
      <c r="EM104" s="1141"/>
      <c r="EN104" s="543">
        <v>97</v>
      </c>
      <c r="EO104" s="544">
        <f t="shared" si="198"/>
        <v>0</v>
      </c>
      <c r="EP104" s="544">
        <f t="shared" si="199"/>
        <v>0</v>
      </c>
      <c r="EQ104" s="494"/>
      <c r="ER104" s="494"/>
      <c r="ES104" s="494"/>
      <c r="ET104" s="494"/>
      <c r="EU104" s="494"/>
      <c r="EV104" s="494"/>
      <c r="EW104" s="494"/>
      <c r="EX104" s="558"/>
      <c r="EY104" s="495"/>
      <c r="EZ104" s="622"/>
      <c r="FA104" s="1141"/>
      <c r="FB104" s="543">
        <v>97</v>
      </c>
      <c r="FC104" s="544">
        <f t="shared" si="200"/>
        <v>0</v>
      </c>
      <c r="FD104" s="544">
        <f t="shared" si="201"/>
        <v>0</v>
      </c>
      <c r="FE104" s="494"/>
      <c r="FF104" s="494"/>
      <c r="FG104" s="494"/>
      <c r="FH104" s="494"/>
      <c r="FI104" s="494"/>
      <c r="FJ104" s="494"/>
      <c r="FK104" s="494"/>
      <c r="FL104" s="558"/>
      <c r="FM104" s="495"/>
      <c r="FO104" s="1141"/>
      <c r="FP104" s="543">
        <v>97</v>
      </c>
      <c r="FQ104" s="544">
        <f t="shared" si="202"/>
        <v>0</v>
      </c>
      <c r="FR104" s="544">
        <f t="shared" si="203"/>
        <v>0</v>
      </c>
      <c r="FS104" s="494"/>
      <c r="FT104" s="494"/>
      <c r="FU104" s="494"/>
      <c r="FV104" s="494"/>
      <c r="FW104" s="494"/>
      <c r="FX104" s="494"/>
      <c r="FY104" s="494"/>
      <c r="FZ104" s="558"/>
      <c r="GA104" s="495"/>
      <c r="GB104" s="622"/>
      <c r="GC104" s="1141"/>
      <c r="GD104" s="543">
        <v>97</v>
      </c>
      <c r="GE104" s="544">
        <f t="shared" si="204"/>
        <v>0</v>
      </c>
      <c r="GF104" s="544">
        <f t="shared" si="205"/>
        <v>0</v>
      </c>
      <c r="GG104" s="494"/>
      <c r="GH104" s="494"/>
      <c r="GI104" s="494"/>
      <c r="GJ104" s="494"/>
      <c r="GK104" s="494"/>
      <c r="GL104" s="494"/>
      <c r="GM104" s="494"/>
      <c r="GN104" s="558"/>
      <c r="GO104" s="495"/>
      <c r="GP104" s="551"/>
      <c r="GQ104" s="1141"/>
      <c r="GR104" s="543">
        <v>97</v>
      </c>
      <c r="GS104" s="544">
        <f t="shared" si="206"/>
        <v>0</v>
      </c>
      <c r="GT104" s="544">
        <f t="shared" si="207"/>
        <v>0</v>
      </c>
      <c r="GU104" s="494"/>
      <c r="GV104" s="494"/>
      <c r="GW104" s="494"/>
      <c r="GX104" s="494"/>
      <c r="GY104" s="494"/>
      <c r="GZ104" s="494"/>
      <c r="HA104" s="494"/>
      <c r="HB104" s="558"/>
      <c r="HC104" s="495"/>
      <c r="HD104" s="552"/>
      <c r="HE104" s="1141"/>
      <c r="HF104" s="543">
        <v>97</v>
      </c>
      <c r="HG104" s="544">
        <f t="shared" si="208"/>
        <v>0</v>
      </c>
      <c r="HH104" s="544">
        <f t="shared" si="209"/>
        <v>0</v>
      </c>
      <c r="HI104" s="494"/>
      <c r="HJ104" s="494"/>
      <c r="HK104" s="494"/>
      <c r="HL104" s="494"/>
      <c r="HM104" s="494"/>
      <c r="HN104" s="494"/>
      <c r="HO104" s="494"/>
      <c r="HP104" s="558"/>
      <c r="HQ104" s="495"/>
      <c r="HR104" s="552"/>
      <c r="HS104" s="1141"/>
      <c r="HT104" s="543">
        <v>97</v>
      </c>
      <c r="HU104" s="544">
        <f t="shared" si="210"/>
        <v>0</v>
      </c>
      <c r="HV104" s="544">
        <f t="shared" si="211"/>
        <v>0</v>
      </c>
      <c r="HW104" s="494"/>
      <c r="HX104" s="494"/>
      <c r="HY104" s="494"/>
      <c r="HZ104" s="494"/>
      <c r="IA104" s="494"/>
      <c r="IB104" s="494"/>
      <c r="IC104" s="494"/>
      <c r="ID104" s="558"/>
      <c r="IE104" s="495"/>
      <c r="IG104" s="1141"/>
      <c r="IH104" s="543">
        <v>97</v>
      </c>
      <c r="II104" s="544">
        <f t="shared" si="212"/>
        <v>0</v>
      </c>
      <c r="IJ104" s="544">
        <f t="shared" si="213"/>
        <v>0</v>
      </c>
      <c r="IK104" s="494"/>
      <c r="IL104" s="494"/>
      <c r="IM104" s="494"/>
      <c r="IN104" s="494"/>
      <c r="IO104" s="494"/>
      <c r="IP104" s="494"/>
      <c r="IQ104" s="494"/>
      <c r="IR104" s="558"/>
      <c r="IS104" s="495"/>
    </row>
    <row r="105" spans="1:253" s="497" customFormat="1">
      <c r="A105" s="494"/>
      <c r="B105" s="528"/>
      <c r="C105" s="1141"/>
      <c r="D105" s="543">
        <v>98</v>
      </c>
      <c r="E105" s="544">
        <f t="shared" si="178"/>
        <v>0</v>
      </c>
      <c r="F105" s="544">
        <f t="shared" si="179"/>
        <v>0</v>
      </c>
      <c r="G105" s="494"/>
      <c r="H105" s="494"/>
      <c r="I105" s="494"/>
      <c r="J105" s="494"/>
      <c r="K105" s="494"/>
      <c r="L105" s="494"/>
      <c r="M105" s="494"/>
      <c r="N105" s="558"/>
      <c r="O105" s="495"/>
      <c r="P105" s="494"/>
      <c r="Q105" s="1141"/>
      <c r="R105" s="543">
        <v>98</v>
      </c>
      <c r="S105" s="544">
        <f t="shared" si="180"/>
        <v>0</v>
      </c>
      <c r="T105" s="544">
        <f t="shared" si="181"/>
        <v>0</v>
      </c>
      <c r="U105" s="494"/>
      <c r="V105" s="494"/>
      <c r="W105" s="494"/>
      <c r="X105" s="494"/>
      <c r="Y105" s="494"/>
      <c r="Z105" s="494"/>
      <c r="AA105" s="494"/>
      <c r="AB105" s="558"/>
      <c r="AC105" s="495"/>
      <c r="AD105" s="494"/>
      <c r="AE105" s="1141"/>
      <c r="AF105" s="543">
        <v>98</v>
      </c>
      <c r="AG105" s="544">
        <f t="shared" si="182"/>
        <v>0</v>
      </c>
      <c r="AH105" s="544">
        <f t="shared" si="183"/>
        <v>0</v>
      </c>
      <c r="AI105" s="494"/>
      <c r="AJ105" s="494"/>
      <c r="AK105" s="494"/>
      <c r="AL105" s="494"/>
      <c r="AM105" s="494"/>
      <c r="AN105" s="494"/>
      <c r="AO105" s="494"/>
      <c r="AP105" s="558"/>
      <c r="AQ105" s="495"/>
      <c r="AR105" s="494"/>
      <c r="AS105" s="1141"/>
      <c r="AT105" s="543">
        <v>98</v>
      </c>
      <c r="AU105" s="544">
        <f t="shared" si="184"/>
        <v>0</v>
      </c>
      <c r="AV105" s="544">
        <f t="shared" si="185"/>
        <v>0</v>
      </c>
      <c r="AW105" s="494"/>
      <c r="AX105" s="494"/>
      <c r="AY105" s="494"/>
      <c r="AZ105" s="494"/>
      <c r="BA105" s="494"/>
      <c r="BB105" s="494"/>
      <c r="BC105" s="494"/>
      <c r="BD105" s="558"/>
      <c r="BE105" s="495"/>
      <c r="BF105" s="494"/>
      <c r="BG105" s="1141"/>
      <c r="BH105" s="543">
        <v>98</v>
      </c>
      <c r="BI105" s="544">
        <f t="shared" si="186"/>
        <v>0</v>
      </c>
      <c r="BJ105" s="544">
        <f t="shared" si="187"/>
        <v>0</v>
      </c>
      <c r="BK105" s="494"/>
      <c r="BL105" s="494"/>
      <c r="BM105" s="494"/>
      <c r="BN105" s="494"/>
      <c r="BO105" s="494"/>
      <c r="BP105" s="494"/>
      <c r="BQ105" s="494"/>
      <c r="BR105" s="558"/>
      <c r="BS105" s="495"/>
      <c r="BT105" s="494"/>
      <c r="BU105" s="1141"/>
      <c r="BV105" s="543">
        <v>98</v>
      </c>
      <c r="BW105" s="544">
        <f t="shared" si="188"/>
        <v>0</v>
      </c>
      <c r="BX105" s="544">
        <f t="shared" si="189"/>
        <v>0</v>
      </c>
      <c r="BY105" s="494"/>
      <c r="BZ105" s="494"/>
      <c r="CA105" s="494"/>
      <c r="CB105" s="494"/>
      <c r="CC105" s="494"/>
      <c r="CD105" s="494"/>
      <c r="CE105" s="494"/>
      <c r="CF105" s="558"/>
      <c r="CG105" s="495"/>
      <c r="CH105" s="494"/>
      <c r="CI105" s="1141"/>
      <c r="CJ105" s="543">
        <v>98</v>
      </c>
      <c r="CK105" s="544">
        <f t="shared" si="190"/>
        <v>0</v>
      </c>
      <c r="CL105" s="544">
        <f t="shared" si="191"/>
        <v>0</v>
      </c>
      <c r="CM105" s="494"/>
      <c r="CN105" s="494"/>
      <c r="CO105" s="494"/>
      <c r="CP105" s="494"/>
      <c r="CQ105" s="494"/>
      <c r="CR105" s="494"/>
      <c r="CS105" s="494"/>
      <c r="CT105" s="558"/>
      <c r="CU105" s="495"/>
      <c r="CV105" s="494"/>
      <c r="CW105" s="1141"/>
      <c r="CX105" s="543">
        <v>98</v>
      </c>
      <c r="CY105" s="544">
        <f t="shared" si="192"/>
        <v>0</v>
      </c>
      <c r="CZ105" s="544">
        <f t="shared" si="193"/>
        <v>0</v>
      </c>
      <c r="DA105" s="494"/>
      <c r="DB105" s="494"/>
      <c r="DC105" s="494"/>
      <c r="DD105" s="494"/>
      <c r="DE105" s="494"/>
      <c r="DF105" s="494"/>
      <c r="DG105" s="494"/>
      <c r="DH105" s="558"/>
      <c r="DI105" s="495"/>
      <c r="DJ105" s="494"/>
      <c r="DK105" s="1141"/>
      <c r="DL105" s="543">
        <v>98</v>
      </c>
      <c r="DM105" s="544">
        <f t="shared" si="194"/>
        <v>0</v>
      </c>
      <c r="DN105" s="544">
        <f t="shared" si="195"/>
        <v>0</v>
      </c>
      <c r="DO105" s="494"/>
      <c r="DP105" s="494"/>
      <c r="DQ105" s="494"/>
      <c r="DR105" s="494"/>
      <c r="DS105" s="494"/>
      <c r="DT105" s="494"/>
      <c r="DU105" s="494"/>
      <c r="DV105" s="558"/>
      <c r="DW105" s="495"/>
      <c r="DX105" s="494"/>
      <c r="DY105" s="1141"/>
      <c r="DZ105" s="543">
        <v>98</v>
      </c>
      <c r="EA105" s="544">
        <f t="shared" si="196"/>
        <v>0</v>
      </c>
      <c r="EB105" s="544">
        <f t="shared" si="197"/>
        <v>0</v>
      </c>
      <c r="EC105" s="494"/>
      <c r="ED105" s="494"/>
      <c r="EE105" s="494"/>
      <c r="EF105" s="494"/>
      <c r="EG105" s="494"/>
      <c r="EH105" s="494"/>
      <c r="EI105" s="494"/>
      <c r="EJ105" s="558"/>
      <c r="EK105" s="495"/>
      <c r="EL105" s="494"/>
      <c r="EM105" s="1141"/>
      <c r="EN105" s="543">
        <v>98</v>
      </c>
      <c r="EO105" s="544">
        <f t="shared" si="198"/>
        <v>0</v>
      </c>
      <c r="EP105" s="544">
        <f t="shared" si="199"/>
        <v>0</v>
      </c>
      <c r="EQ105" s="494"/>
      <c r="ER105" s="494"/>
      <c r="ES105" s="494"/>
      <c r="ET105" s="494"/>
      <c r="EU105" s="494"/>
      <c r="EV105" s="494"/>
      <c r="EW105" s="494"/>
      <c r="EX105" s="558"/>
      <c r="EY105" s="495"/>
      <c r="EZ105" s="622"/>
      <c r="FA105" s="1141"/>
      <c r="FB105" s="543">
        <v>98</v>
      </c>
      <c r="FC105" s="544">
        <f t="shared" si="200"/>
        <v>0</v>
      </c>
      <c r="FD105" s="544">
        <f t="shared" si="201"/>
        <v>0</v>
      </c>
      <c r="FE105" s="494"/>
      <c r="FF105" s="494"/>
      <c r="FG105" s="494"/>
      <c r="FH105" s="494"/>
      <c r="FI105" s="494"/>
      <c r="FJ105" s="494"/>
      <c r="FK105" s="494"/>
      <c r="FL105" s="558"/>
      <c r="FM105" s="495"/>
      <c r="FO105" s="1141"/>
      <c r="FP105" s="543">
        <v>98</v>
      </c>
      <c r="FQ105" s="544">
        <f t="shared" si="202"/>
        <v>0</v>
      </c>
      <c r="FR105" s="544">
        <f t="shared" si="203"/>
        <v>0</v>
      </c>
      <c r="FS105" s="494"/>
      <c r="FT105" s="494"/>
      <c r="FU105" s="494"/>
      <c r="FV105" s="494"/>
      <c r="FW105" s="494"/>
      <c r="FX105" s="494"/>
      <c r="FY105" s="494"/>
      <c r="FZ105" s="558"/>
      <c r="GA105" s="495"/>
      <c r="GB105" s="622"/>
      <c r="GC105" s="1141"/>
      <c r="GD105" s="543">
        <v>98</v>
      </c>
      <c r="GE105" s="544">
        <f t="shared" si="204"/>
        <v>0</v>
      </c>
      <c r="GF105" s="544">
        <f t="shared" si="205"/>
        <v>0</v>
      </c>
      <c r="GG105" s="494"/>
      <c r="GH105" s="494"/>
      <c r="GI105" s="494"/>
      <c r="GJ105" s="494"/>
      <c r="GK105" s="494"/>
      <c r="GL105" s="494"/>
      <c r="GM105" s="494"/>
      <c r="GN105" s="558"/>
      <c r="GO105" s="495"/>
      <c r="GP105" s="551"/>
      <c r="GQ105" s="1141"/>
      <c r="GR105" s="543">
        <v>98</v>
      </c>
      <c r="GS105" s="544">
        <f t="shared" si="206"/>
        <v>0</v>
      </c>
      <c r="GT105" s="544">
        <f t="shared" si="207"/>
        <v>0</v>
      </c>
      <c r="GU105" s="494"/>
      <c r="GV105" s="494"/>
      <c r="GW105" s="494"/>
      <c r="GX105" s="494"/>
      <c r="GY105" s="494"/>
      <c r="GZ105" s="494"/>
      <c r="HA105" s="494"/>
      <c r="HB105" s="558"/>
      <c r="HC105" s="495"/>
      <c r="HD105" s="552"/>
      <c r="HE105" s="1141"/>
      <c r="HF105" s="543">
        <v>98</v>
      </c>
      <c r="HG105" s="544">
        <f t="shared" si="208"/>
        <v>0</v>
      </c>
      <c r="HH105" s="544">
        <f t="shared" si="209"/>
        <v>0</v>
      </c>
      <c r="HI105" s="494"/>
      <c r="HJ105" s="494"/>
      <c r="HK105" s="494"/>
      <c r="HL105" s="494"/>
      <c r="HM105" s="494"/>
      <c r="HN105" s="494"/>
      <c r="HO105" s="494"/>
      <c r="HP105" s="558"/>
      <c r="HQ105" s="495"/>
      <c r="HR105" s="552"/>
      <c r="HS105" s="1141"/>
      <c r="HT105" s="543">
        <v>98</v>
      </c>
      <c r="HU105" s="544">
        <f t="shared" si="210"/>
        <v>0</v>
      </c>
      <c r="HV105" s="544">
        <f t="shared" si="211"/>
        <v>0</v>
      </c>
      <c r="HW105" s="494"/>
      <c r="HX105" s="494"/>
      <c r="HY105" s="494"/>
      <c r="HZ105" s="494"/>
      <c r="IA105" s="494"/>
      <c r="IB105" s="494"/>
      <c r="IC105" s="494"/>
      <c r="ID105" s="558"/>
      <c r="IE105" s="495"/>
      <c r="IG105" s="1141"/>
      <c r="IH105" s="543">
        <v>98</v>
      </c>
      <c r="II105" s="544">
        <f t="shared" si="212"/>
        <v>0</v>
      </c>
      <c r="IJ105" s="544">
        <f t="shared" si="213"/>
        <v>0</v>
      </c>
      <c r="IK105" s="494"/>
      <c r="IL105" s="494"/>
      <c r="IM105" s="494"/>
      <c r="IN105" s="494"/>
      <c r="IO105" s="494"/>
      <c r="IP105" s="494"/>
      <c r="IQ105" s="494"/>
      <c r="IR105" s="558"/>
      <c r="IS105" s="495"/>
    </row>
    <row r="106" spans="1:253" s="497" customFormat="1">
      <c r="A106" s="494"/>
      <c r="B106" s="528"/>
      <c r="C106" s="1141"/>
      <c r="D106" s="543">
        <v>99</v>
      </c>
      <c r="E106" s="544">
        <f t="shared" si="178"/>
        <v>0</v>
      </c>
      <c r="F106" s="544">
        <f t="shared" si="179"/>
        <v>0</v>
      </c>
      <c r="G106" s="494"/>
      <c r="H106" s="494"/>
      <c r="I106" s="494"/>
      <c r="J106" s="494"/>
      <c r="K106" s="494"/>
      <c r="L106" s="494"/>
      <c r="M106" s="494"/>
      <c r="N106" s="558"/>
      <c r="O106" s="495"/>
      <c r="P106" s="494"/>
      <c r="Q106" s="1141"/>
      <c r="R106" s="543">
        <v>99</v>
      </c>
      <c r="S106" s="544">
        <f t="shared" si="180"/>
        <v>0</v>
      </c>
      <c r="T106" s="544">
        <f t="shared" si="181"/>
        <v>0</v>
      </c>
      <c r="U106" s="494"/>
      <c r="V106" s="494"/>
      <c r="W106" s="494"/>
      <c r="X106" s="494"/>
      <c r="Y106" s="494"/>
      <c r="Z106" s="494"/>
      <c r="AA106" s="494"/>
      <c r="AB106" s="558"/>
      <c r="AC106" s="495"/>
      <c r="AD106" s="494"/>
      <c r="AE106" s="1141"/>
      <c r="AF106" s="543">
        <v>99</v>
      </c>
      <c r="AG106" s="544">
        <f t="shared" si="182"/>
        <v>0</v>
      </c>
      <c r="AH106" s="544">
        <f t="shared" si="183"/>
        <v>0</v>
      </c>
      <c r="AI106" s="494"/>
      <c r="AJ106" s="494"/>
      <c r="AK106" s="494"/>
      <c r="AL106" s="494"/>
      <c r="AM106" s="494"/>
      <c r="AN106" s="494"/>
      <c r="AO106" s="494"/>
      <c r="AP106" s="558"/>
      <c r="AQ106" s="495"/>
      <c r="AR106" s="494"/>
      <c r="AS106" s="1141"/>
      <c r="AT106" s="543">
        <v>99</v>
      </c>
      <c r="AU106" s="544">
        <f t="shared" si="184"/>
        <v>0</v>
      </c>
      <c r="AV106" s="544">
        <f t="shared" si="185"/>
        <v>0</v>
      </c>
      <c r="AW106" s="494"/>
      <c r="AX106" s="494"/>
      <c r="AY106" s="494"/>
      <c r="AZ106" s="494"/>
      <c r="BA106" s="494"/>
      <c r="BB106" s="494"/>
      <c r="BC106" s="494"/>
      <c r="BD106" s="558"/>
      <c r="BE106" s="495"/>
      <c r="BF106" s="494"/>
      <c r="BG106" s="1141"/>
      <c r="BH106" s="543">
        <v>99</v>
      </c>
      <c r="BI106" s="544">
        <f t="shared" si="186"/>
        <v>0</v>
      </c>
      <c r="BJ106" s="544">
        <f t="shared" si="187"/>
        <v>0</v>
      </c>
      <c r="BK106" s="494"/>
      <c r="BL106" s="494"/>
      <c r="BM106" s="494"/>
      <c r="BN106" s="494"/>
      <c r="BO106" s="494"/>
      <c r="BP106" s="494"/>
      <c r="BQ106" s="494"/>
      <c r="BR106" s="558"/>
      <c r="BS106" s="495"/>
      <c r="BT106" s="494"/>
      <c r="BU106" s="1141"/>
      <c r="BV106" s="543">
        <v>99</v>
      </c>
      <c r="BW106" s="544">
        <f t="shared" si="188"/>
        <v>0</v>
      </c>
      <c r="BX106" s="544">
        <f t="shared" si="189"/>
        <v>0</v>
      </c>
      <c r="BY106" s="494"/>
      <c r="BZ106" s="494"/>
      <c r="CA106" s="494"/>
      <c r="CB106" s="494"/>
      <c r="CC106" s="494"/>
      <c r="CD106" s="494"/>
      <c r="CE106" s="494"/>
      <c r="CF106" s="558"/>
      <c r="CG106" s="495"/>
      <c r="CH106" s="494"/>
      <c r="CI106" s="1141"/>
      <c r="CJ106" s="543">
        <v>99</v>
      </c>
      <c r="CK106" s="544">
        <f t="shared" si="190"/>
        <v>0</v>
      </c>
      <c r="CL106" s="544">
        <f t="shared" si="191"/>
        <v>0</v>
      </c>
      <c r="CM106" s="494"/>
      <c r="CN106" s="494"/>
      <c r="CO106" s="494"/>
      <c r="CP106" s="494"/>
      <c r="CQ106" s="494"/>
      <c r="CR106" s="494"/>
      <c r="CS106" s="494"/>
      <c r="CT106" s="558"/>
      <c r="CU106" s="495"/>
      <c r="CV106" s="494"/>
      <c r="CW106" s="1141"/>
      <c r="CX106" s="543">
        <v>99</v>
      </c>
      <c r="CY106" s="544">
        <f t="shared" si="192"/>
        <v>0</v>
      </c>
      <c r="CZ106" s="544">
        <f t="shared" si="193"/>
        <v>0</v>
      </c>
      <c r="DA106" s="494"/>
      <c r="DB106" s="494"/>
      <c r="DC106" s="494"/>
      <c r="DD106" s="494"/>
      <c r="DE106" s="494"/>
      <c r="DF106" s="494"/>
      <c r="DG106" s="494"/>
      <c r="DH106" s="558"/>
      <c r="DI106" s="495"/>
      <c r="DJ106" s="494"/>
      <c r="DK106" s="1141"/>
      <c r="DL106" s="543">
        <v>99</v>
      </c>
      <c r="DM106" s="544">
        <f t="shared" si="194"/>
        <v>0</v>
      </c>
      <c r="DN106" s="544">
        <f t="shared" si="195"/>
        <v>0</v>
      </c>
      <c r="DO106" s="494"/>
      <c r="DP106" s="494"/>
      <c r="DQ106" s="494"/>
      <c r="DR106" s="494"/>
      <c r="DS106" s="494"/>
      <c r="DT106" s="494"/>
      <c r="DU106" s="494"/>
      <c r="DV106" s="558"/>
      <c r="DW106" s="495"/>
      <c r="DX106" s="494"/>
      <c r="DY106" s="1141"/>
      <c r="DZ106" s="543">
        <v>99</v>
      </c>
      <c r="EA106" s="544">
        <f t="shared" si="196"/>
        <v>0</v>
      </c>
      <c r="EB106" s="544">
        <f t="shared" si="197"/>
        <v>0</v>
      </c>
      <c r="EC106" s="494"/>
      <c r="ED106" s="494"/>
      <c r="EE106" s="494"/>
      <c r="EF106" s="494"/>
      <c r="EG106" s="494"/>
      <c r="EH106" s="494"/>
      <c r="EI106" s="494"/>
      <c r="EJ106" s="558"/>
      <c r="EK106" s="495"/>
      <c r="EL106" s="494"/>
      <c r="EM106" s="1141"/>
      <c r="EN106" s="543">
        <v>99</v>
      </c>
      <c r="EO106" s="544">
        <f t="shared" si="198"/>
        <v>0</v>
      </c>
      <c r="EP106" s="544">
        <f t="shared" si="199"/>
        <v>0</v>
      </c>
      <c r="EQ106" s="494"/>
      <c r="ER106" s="494"/>
      <c r="ES106" s="494"/>
      <c r="ET106" s="494"/>
      <c r="EU106" s="494"/>
      <c r="EV106" s="494"/>
      <c r="EW106" s="494"/>
      <c r="EX106" s="558"/>
      <c r="EY106" s="495"/>
      <c r="EZ106" s="622"/>
      <c r="FA106" s="1141"/>
      <c r="FB106" s="543">
        <v>99</v>
      </c>
      <c r="FC106" s="544">
        <f t="shared" si="200"/>
        <v>0</v>
      </c>
      <c r="FD106" s="544">
        <f t="shared" si="201"/>
        <v>0</v>
      </c>
      <c r="FE106" s="494"/>
      <c r="FF106" s="494"/>
      <c r="FG106" s="494"/>
      <c r="FH106" s="494"/>
      <c r="FI106" s="494"/>
      <c r="FJ106" s="494"/>
      <c r="FK106" s="494"/>
      <c r="FL106" s="558"/>
      <c r="FM106" s="495"/>
      <c r="FO106" s="1141"/>
      <c r="FP106" s="543">
        <v>99</v>
      </c>
      <c r="FQ106" s="544">
        <f t="shared" si="202"/>
        <v>0</v>
      </c>
      <c r="FR106" s="544">
        <f t="shared" si="203"/>
        <v>0</v>
      </c>
      <c r="FS106" s="494"/>
      <c r="FT106" s="494"/>
      <c r="FU106" s="494"/>
      <c r="FV106" s="494"/>
      <c r="FW106" s="494"/>
      <c r="FX106" s="494"/>
      <c r="FY106" s="494"/>
      <c r="FZ106" s="558"/>
      <c r="GA106" s="495"/>
      <c r="GB106" s="622"/>
      <c r="GC106" s="1141"/>
      <c r="GD106" s="543">
        <v>99</v>
      </c>
      <c r="GE106" s="544">
        <f t="shared" si="204"/>
        <v>0</v>
      </c>
      <c r="GF106" s="544">
        <f t="shared" si="205"/>
        <v>0</v>
      </c>
      <c r="GG106" s="494"/>
      <c r="GH106" s="494"/>
      <c r="GI106" s="494"/>
      <c r="GJ106" s="494"/>
      <c r="GK106" s="494"/>
      <c r="GL106" s="494"/>
      <c r="GM106" s="494"/>
      <c r="GN106" s="558"/>
      <c r="GO106" s="495"/>
      <c r="GP106" s="551"/>
      <c r="GQ106" s="1141"/>
      <c r="GR106" s="543">
        <v>99</v>
      </c>
      <c r="GS106" s="544">
        <f t="shared" si="206"/>
        <v>0</v>
      </c>
      <c r="GT106" s="544">
        <f t="shared" si="207"/>
        <v>0</v>
      </c>
      <c r="GU106" s="494"/>
      <c r="GV106" s="494"/>
      <c r="GW106" s="494"/>
      <c r="GX106" s="494"/>
      <c r="GY106" s="494"/>
      <c r="GZ106" s="494"/>
      <c r="HA106" s="494"/>
      <c r="HB106" s="558"/>
      <c r="HC106" s="495"/>
      <c r="HD106" s="552"/>
      <c r="HE106" s="1141"/>
      <c r="HF106" s="543">
        <v>99</v>
      </c>
      <c r="HG106" s="544">
        <f t="shared" si="208"/>
        <v>0</v>
      </c>
      <c r="HH106" s="544">
        <f t="shared" si="209"/>
        <v>0</v>
      </c>
      <c r="HI106" s="494"/>
      <c r="HJ106" s="494"/>
      <c r="HK106" s="494"/>
      <c r="HL106" s="494"/>
      <c r="HM106" s="494"/>
      <c r="HN106" s="494"/>
      <c r="HO106" s="494"/>
      <c r="HP106" s="558"/>
      <c r="HQ106" s="495"/>
      <c r="HR106" s="552"/>
      <c r="HS106" s="1141"/>
      <c r="HT106" s="543">
        <v>99</v>
      </c>
      <c r="HU106" s="544">
        <f t="shared" si="210"/>
        <v>0</v>
      </c>
      <c r="HV106" s="544">
        <f t="shared" si="211"/>
        <v>0</v>
      </c>
      <c r="HW106" s="494"/>
      <c r="HX106" s="494"/>
      <c r="HY106" s="494"/>
      <c r="HZ106" s="494"/>
      <c r="IA106" s="494"/>
      <c r="IB106" s="494"/>
      <c r="IC106" s="494"/>
      <c r="ID106" s="558"/>
      <c r="IE106" s="495"/>
      <c r="IG106" s="1141"/>
      <c r="IH106" s="543">
        <v>99</v>
      </c>
      <c r="II106" s="544">
        <f t="shared" si="212"/>
        <v>0</v>
      </c>
      <c r="IJ106" s="544">
        <f t="shared" si="213"/>
        <v>0</v>
      </c>
      <c r="IK106" s="494"/>
      <c r="IL106" s="494"/>
      <c r="IM106" s="494"/>
      <c r="IN106" s="494"/>
      <c r="IO106" s="494"/>
      <c r="IP106" s="494"/>
      <c r="IQ106" s="494"/>
      <c r="IR106" s="558"/>
      <c r="IS106" s="495"/>
    </row>
    <row r="107" spans="1:253" s="497" customFormat="1">
      <c r="A107" s="494"/>
      <c r="B107" s="528"/>
      <c r="C107" s="1141"/>
      <c r="D107" s="543">
        <v>100</v>
      </c>
      <c r="E107" s="544">
        <f t="shared" si="178"/>
        <v>0</v>
      </c>
      <c r="F107" s="544">
        <f t="shared" si="179"/>
        <v>0</v>
      </c>
      <c r="G107" s="494"/>
      <c r="H107" s="494"/>
      <c r="I107" s="494"/>
      <c r="J107" s="494"/>
      <c r="K107" s="494"/>
      <c r="L107" s="494"/>
      <c r="M107" s="494"/>
      <c r="N107" s="558"/>
      <c r="O107" s="495"/>
      <c r="P107" s="494"/>
      <c r="Q107" s="1141"/>
      <c r="R107" s="543">
        <v>100</v>
      </c>
      <c r="S107" s="544">
        <f t="shared" si="180"/>
        <v>0</v>
      </c>
      <c r="T107" s="544">
        <f t="shared" si="181"/>
        <v>0</v>
      </c>
      <c r="U107" s="494"/>
      <c r="V107" s="494"/>
      <c r="W107" s="494"/>
      <c r="X107" s="494"/>
      <c r="Y107" s="494"/>
      <c r="Z107" s="494"/>
      <c r="AA107" s="494"/>
      <c r="AB107" s="558"/>
      <c r="AC107" s="495"/>
      <c r="AD107" s="494"/>
      <c r="AE107" s="1141"/>
      <c r="AF107" s="543">
        <v>100</v>
      </c>
      <c r="AG107" s="544">
        <f t="shared" si="182"/>
        <v>0</v>
      </c>
      <c r="AH107" s="544">
        <f t="shared" si="183"/>
        <v>0</v>
      </c>
      <c r="AI107" s="494"/>
      <c r="AJ107" s="494"/>
      <c r="AK107" s="494"/>
      <c r="AL107" s="494"/>
      <c r="AM107" s="494"/>
      <c r="AN107" s="494"/>
      <c r="AO107" s="494"/>
      <c r="AP107" s="558"/>
      <c r="AQ107" s="495"/>
      <c r="AR107" s="494"/>
      <c r="AS107" s="1141"/>
      <c r="AT107" s="543">
        <v>100</v>
      </c>
      <c r="AU107" s="544">
        <f t="shared" si="184"/>
        <v>0</v>
      </c>
      <c r="AV107" s="544">
        <f t="shared" si="185"/>
        <v>0</v>
      </c>
      <c r="AW107" s="494"/>
      <c r="AX107" s="494"/>
      <c r="AY107" s="494"/>
      <c r="AZ107" s="494"/>
      <c r="BA107" s="494"/>
      <c r="BB107" s="494"/>
      <c r="BC107" s="494"/>
      <c r="BD107" s="558"/>
      <c r="BE107" s="495"/>
      <c r="BF107" s="494"/>
      <c r="BG107" s="1141"/>
      <c r="BH107" s="543">
        <v>100</v>
      </c>
      <c r="BI107" s="544">
        <f t="shared" si="186"/>
        <v>0</v>
      </c>
      <c r="BJ107" s="544">
        <f t="shared" si="187"/>
        <v>0</v>
      </c>
      <c r="BK107" s="494"/>
      <c r="BL107" s="494"/>
      <c r="BM107" s="494"/>
      <c r="BN107" s="494"/>
      <c r="BO107" s="494"/>
      <c r="BP107" s="494"/>
      <c r="BQ107" s="494"/>
      <c r="BR107" s="558"/>
      <c r="BS107" s="495"/>
      <c r="BT107" s="494"/>
      <c r="BU107" s="1141"/>
      <c r="BV107" s="543">
        <v>100</v>
      </c>
      <c r="BW107" s="544">
        <f t="shared" si="188"/>
        <v>0</v>
      </c>
      <c r="BX107" s="544">
        <f t="shared" si="189"/>
        <v>0</v>
      </c>
      <c r="BY107" s="494"/>
      <c r="BZ107" s="494"/>
      <c r="CA107" s="494"/>
      <c r="CB107" s="494"/>
      <c r="CC107" s="494"/>
      <c r="CD107" s="494"/>
      <c r="CE107" s="494"/>
      <c r="CF107" s="558"/>
      <c r="CG107" s="495"/>
      <c r="CH107" s="494"/>
      <c r="CI107" s="1141"/>
      <c r="CJ107" s="543">
        <v>100</v>
      </c>
      <c r="CK107" s="544">
        <f t="shared" si="190"/>
        <v>0</v>
      </c>
      <c r="CL107" s="544">
        <f t="shared" si="191"/>
        <v>0</v>
      </c>
      <c r="CM107" s="494"/>
      <c r="CN107" s="494"/>
      <c r="CO107" s="494"/>
      <c r="CP107" s="494"/>
      <c r="CQ107" s="494"/>
      <c r="CR107" s="494"/>
      <c r="CS107" s="494"/>
      <c r="CT107" s="558"/>
      <c r="CU107" s="495"/>
      <c r="CV107" s="494"/>
      <c r="CW107" s="1141"/>
      <c r="CX107" s="543">
        <v>100</v>
      </c>
      <c r="CY107" s="544">
        <f t="shared" si="192"/>
        <v>0</v>
      </c>
      <c r="CZ107" s="544">
        <f t="shared" si="193"/>
        <v>0</v>
      </c>
      <c r="DA107" s="494"/>
      <c r="DB107" s="494"/>
      <c r="DC107" s="494"/>
      <c r="DD107" s="494"/>
      <c r="DE107" s="494"/>
      <c r="DF107" s="494"/>
      <c r="DG107" s="494"/>
      <c r="DH107" s="558"/>
      <c r="DI107" s="495"/>
      <c r="DJ107" s="494"/>
      <c r="DK107" s="1141"/>
      <c r="DL107" s="543">
        <v>100</v>
      </c>
      <c r="DM107" s="544">
        <f t="shared" si="194"/>
        <v>0</v>
      </c>
      <c r="DN107" s="544">
        <f t="shared" si="195"/>
        <v>0</v>
      </c>
      <c r="DO107" s="494"/>
      <c r="DP107" s="494"/>
      <c r="DQ107" s="494"/>
      <c r="DR107" s="494"/>
      <c r="DS107" s="494"/>
      <c r="DT107" s="494"/>
      <c r="DU107" s="494"/>
      <c r="DV107" s="558"/>
      <c r="DW107" s="495"/>
      <c r="DX107" s="494"/>
      <c r="DY107" s="1141"/>
      <c r="DZ107" s="543">
        <v>100</v>
      </c>
      <c r="EA107" s="544">
        <f t="shared" si="196"/>
        <v>0</v>
      </c>
      <c r="EB107" s="544">
        <f t="shared" si="197"/>
        <v>0</v>
      </c>
      <c r="EC107" s="494"/>
      <c r="ED107" s="494"/>
      <c r="EE107" s="494"/>
      <c r="EF107" s="494"/>
      <c r="EG107" s="494"/>
      <c r="EH107" s="494"/>
      <c r="EI107" s="494"/>
      <c r="EJ107" s="558"/>
      <c r="EK107" s="495"/>
      <c r="EL107" s="494"/>
      <c r="EM107" s="1141"/>
      <c r="EN107" s="543">
        <v>100</v>
      </c>
      <c r="EO107" s="544">
        <f t="shared" si="198"/>
        <v>0</v>
      </c>
      <c r="EP107" s="544">
        <f t="shared" si="199"/>
        <v>0</v>
      </c>
      <c r="EQ107" s="494"/>
      <c r="ER107" s="494"/>
      <c r="ES107" s="494"/>
      <c r="ET107" s="494"/>
      <c r="EU107" s="494"/>
      <c r="EV107" s="494"/>
      <c r="EW107" s="494"/>
      <c r="EX107" s="558"/>
      <c r="EY107" s="495"/>
      <c r="EZ107" s="622"/>
      <c r="FA107" s="1141"/>
      <c r="FB107" s="543">
        <v>100</v>
      </c>
      <c r="FC107" s="544">
        <f t="shared" si="200"/>
        <v>0</v>
      </c>
      <c r="FD107" s="544">
        <f t="shared" si="201"/>
        <v>0</v>
      </c>
      <c r="FE107" s="494"/>
      <c r="FF107" s="494"/>
      <c r="FG107" s="494"/>
      <c r="FH107" s="494"/>
      <c r="FI107" s="494"/>
      <c r="FJ107" s="494"/>
      <c r="FK107" s="494"/>
      <c r="FL107" s="558"/>
      <c r="FM107" s="495"/>
      <c r="FO107" s="1141"/>
      <c r="FP107" s="543">
        <v>100</v>
      </c>
      <c r="FQ107" s="544">
        <f t="shared" si="202"/>
        <v>0</v>
      </c>
      <c r="FR107" s="544">
        <f t="shared" si="203"/>
        <v>0</v>
      </c>
      <c r="FS107" s="494"/>
      <c r="FT107" s="494"/>
      <c r="FU107" s="494"/>
      <c r="FV107" s="494"/>
      <c r="FW107" s="494"/>
      <c r="FX107" s="494"/>
      <c r="FY107" s="494"/>
      <c r="FZ107" s="558"/>
      <c r="GA107" s="495"/>
      <c r="GB107" s="622"/>
      <c r="GC107" s="1141"/>
      <c r="GD107" s="543">
        <v>100</v>
      </c>
      <c r="GE107" s="544">
        <f t="shared" si="204"/>
        <v>0</v>
      </c>
      <c r="GF107" s="544">
        <f t="shared" si="205"/>
        <v>0</v>
      </c>
      <c r="GG107" s="494"/>
      <c r="GH107" s="494"/>
      <c r="GI107" s="494"/>
      <c r="GJ107" s="494"/>
      <c r="GK107" s="494"/>
      <c r="GL107" s="494"/>
      <c r="GM107" s="494"/>
      <c r="GN107" s="558"/>
      <c r="GO107" s="495"/>
      <c r="GP107" s="551"/>
      <c r="GQ107" s="1141"/>
      <c r="GR107" s="543">
        <v>100</v>
      </c>
      <c r="GS107" s="544">
        <f t="shared" si="206"/>
        <v>0</v>
      </c>
      <c r="GT107" s="544">
        <f t="shared" si="207"/>
        <v>0</v>
      </c>
      <c r="GU107" s="494"/>
      <c r="GV107" s="494"/>
      <c r="GW107" s="494"/>
      <c r="GX107" s="494"/>
      <c r="GY107" s="494"/>
      <c r="GZ107" s="494"/>
      <c r="HA107" s="494"/>
      <c r="HB107" s="558"/>
      <c r="HC107" s="495"/>
      <c r="HD107" s="552"/>
      <c r="HE107" s="1141"/>
      <c r="HF107" s="543">
        <v>100</v>
      </c>
      <c r="HG107" s="544">
        <f t="shared" si="208"/>
        <v>0</v>
      </c>
      <c r="HH107" s="544">
        <f t="shared" si="209"/>
        <v>0</v>
      </c>
      <c r="HI107" s="494"/>
      <c r="HJ107" s="494"/>
      <c r="HK107" s="494"/>
      <c r="HL107" s="494"/>
      <c r="HM107" s="494"/>
      <c r="HN107" s="494"/>
      <c r="HO107" s="494"/>
      <c r="HP107" s="558"/>
      <c r="HQ107" s="495"/>
      <c r="HR107" s="552"/>
      <c r="HS107" s="1141"/>
      <c r="HT107" s="543">
        <v>100</v>
      </c>
      <c r="HU107" s="544">
        <f t="shared" si="210"/>
        <v>0</v>
      </c>
      <c r="HV107" s="544">
        <f t="shared" si="211"/>
        <v>0</v>
      </c>
      <c r="HW107" s="494"/>
      <c r="HX107" s="494"/>
      <c r="HY107" s="494"/>
      <c r="HZ107" s="494"/>
      <c r="IA107" s="494"/>
      <c r="IB107" s="494"/>
      <c r="IC107" s="494"/>
      <c r="ID107" s="558"/>
      <c r="IE107" s="495"/>
      <c r="IG107" s="1141"/>
      <c r="IH107" s="543">
        <v>100</v>
      </c>
      <c r="II107" s="544">
        <f t="shared" si="212"/>
        <v>0</v>
      </c>
      <c r="IJ107" s="544">
        <f t="shared" si="213"/>
        <v>0</v>
      </c>
      <c r="IK107" s="494"/>
      <c r="IL107" s="494"/>
      <c r="IM107" s="494"/>
      <c r="IN107" s="494"/>
      <c r="IO107" s="494"/>
      <c r="IP107" s="494"/>
      <c r="IQ107" s="494"/>
      <c r="IR107" s="558"/>
      <c r="IS107" s="495"/>
    </row>
    <row r="108" spans="1:253" s="497" customFormat="1">
      <c r="A108" s="494"/>
      <c r="B108" s="528"/>
      <c r="C108" s="1141"/>
      <c r="D108" s="543">
        <v>101</v>
      </c>
      <c r="E108" s="544">
        <f t="shared" si="178"/>
        <v>0</v>
      </c>
      <c r="F108" s="544">
        <f t="shared" si="179"/>
        <v>0</v>
      </c>
      <c r="G108" s="604"/>
      <c r="H108" s="604"/>
      <c r="I108" s="604"/>
      <c r="J108" s="604"/>
      <c r="K108" s="604"/>
      <c r="L108" s="604"/>
      <c r="M108" s="604"/>
      <c r="N108" s="604"/>
      <c r="O108" s="495"/>
      <c r="P108" s="494"/>
      <c r="Q108" s="1141"/>
      <c r="R108" s="543">
        <v>101</v>
      </c>
      <c r="S108" s="544">
        <f t="shared" si="180"/>
        <v>0</v>
      </c>
      <c r="T108" s="544">
        <f t="shared" si="181"/>
        <v>0</v>
      </c>
      <c r="U108" s="604"/>
      <c r="V108" s="604"/>
      <c r="W108" s="604"/>
      <c r="X108" s="604"/>
      <c r="Y108" s="604"/>
      <c r="Z108" s="604"/>
      <c r="AA108" s="604"/>
      <c r="AB108" s="604"/>
      <c r="AC108" s="495"/>
      <c r="AD108" s="494"/>
      <c r="AE108" s="1141"/>
      <c r="AF108" s="543">
        <v>101</v>
      </c>
      <c r="AG108" s="544">
        <f t="shared" si="182"/>
        <v>0</v>
      </c>
      <c r="AH108" s="544">
        <f t="shared" si="183"/>
        <v>0</v>
      </c>
      <c r="AI108" s="604"/>
      <c r="AJ108" s="604"/>
      <c r="AK108" s="604"/>
      <c r="AL108" s="604"/>
      <c r="AM108" s="604"/>
      <c r="AN108" s="604"/>
      <c r="AO108" s="604"/>
      <c r="AP108" s="604"/>
      <c r="AQ108" s="495"/>
      <c r="AR108" s="494"/>
      <c r="AS108" s="1141"/>
      <c r="AT108" s="543">
        <v>101</v>
      </c>
      <c r="AU108" s="544">
        <f t="shared" si="184"/>
        <v>0</v>
      </c>
      <c r="AV108" s="544">
        <f t="shared" si="185"/>
        <v>0</v>
      </c>
      <c r="AW108" s="604"/>
      <c r="AX108" s="604"/>
      <c r="AY108" s="604"/>
      <c r="AZ108" s="604"/>
      <c r="BA108" s="604"/>
      <c r="BB108" s="604"/>
      <c r="BC108" s="604"/>
      <c r="BD108" s="604"/>
      <c r="BE108" s="495"/>
      <c r="BF108" s="494"/>
      <c r="BG108" s="1141"/>
      <c r="BH108" s="543">
        <v>101</v>
      </c>
      <c r="BI108" s="544">
        <f t="shared" si="186"/>
        <v>0</v>
      </c>
      <c r="BJ108" s="544">
        <f t="shared" si="187"/>
        <v>0</v>
      </c>
      <c r="BK108" s="604"/>
      <c r="BL108" s="604"/>
      <c r="BM108" s="604"/>
      <c r="BN108" s="604"/>
      <c r="BO108" s="604"/>
      <c r="BP108" s="604"/>
      <c r="BQ108" s="604"/>
      <c r="BR108" s="604"/>
      <c r="BS108" s="495"/>
      <c r="BT108" s="494"/>
      <c r="BU108" s="1141"/>
      <c r="BV108" s="543">
        <v>101</v>
      </c>
      <c r="BW108" s="544">
        <f t="shared" si="188"/>
        <v>0</v>
      </c>
      <c r="BX108" s="544">
        <f t="shared" si="189"/>
        <v>0</v>
      </c>
      <c r="BY108" s="604"/>
      <c r="BZ108" s="604"/>
      <c r="CA108" s="604"/>
      <c r="CB108" s="604"/>
      <c r="CC108" s="604"/>
      <c r="CD108" s="604"/>
      <c r="CE108" s="604"/>
      <c r="CF108" s="604"/>
      <c r="CG108" s="495"/>
      <c r="CH108" s="494"/>
      <c r="CI108" s="1141"/>
      <c r="CJ108" s="543">
        <v>101</v>
      </c>
      <c r="CK108" s="544">
        <f t="shared" si="190"/>
        <v>0</v>
      </c>
      <c r="CL108" s="544">
        <f t="shared" si="191"/>
        <v>0</v>
      </c>
      <c r="CM108" s="604"/>
      <c r="CN108" s="604"/>
      <c r="CO108" s="604"/>
      <c r="CP108" s="604"/>
      <c r="CQ108" s="604"/>
      <c r="CR108" s="604"/>
      <c r="CS108" s="604"/>
      <c r="CT108" s="604"/>
      <c r="CU108" s="495"/>
      <c r="CV108" s="494"/>
      <c r="CW108" s="1141"/>
      <c r="CX108" s="543">
        <v>101</v>
      </c>
      <c r="CY108" s="544">
        <f t="shared" si="192"/>
        <v>0</v>
      </c>
      <c r="CZ108" s="544">
        <f t="shared" si="193"/>
        <v>0</v>
      </c>
      <c r="DA108" s="604"/>
      <c r="DB108" s="604"/>
      <c r="DC108" s="604"/>
      <c r="DD108" s="604"/>
      <c r="DE108" s="604"/>
      <c r="DF108" s="604"/>
      <c r="DG108" s="604"/>
      <c r="DH108" s="604"/>
      <c r="DI108" s="495"/>
      <c r="DJ108" s="494"/>
      <c r="DK108" s="1141"/>
      <c r="DL108" s="543">
        <v>101</v>
      </c>
      <c r="DM108" s="544">
        <f t="shared" si="194"/>
        <v>0</v>
      </c>
      <c r="DN108" s="544">
        <f t="shared" si="195"/>
        <v>0</v>
      </c>
      <c r="DO108" s="604"/>
      <c r="DP108" s="604"/>
      <c r="DQ108" s="604"/>
      <c r="DR108" s="604"/>
      <c r="DS108" s="604"/>
      <c r="DT108" s="604"/>
      <c r="DU108" s="604"/>
      <c r="DV108" s="604"/>
      <c r="DW108" s="495"/>
      <c r="DX108" s="494"/>
      <c r="DY108" s="1141"/>
      <c r="DZ108" s="543">
        <v>101</v>
      </c>
      <c r="EA108" s="544">
        <f t="shared" si="196"/>
        <v>0</v>
      </c>
      <c r="EB108" s="544">
        <f t="shared" si="197"/>
        <v>0</v>
      </c>
      <c r="EC108" s="604"/>
      <c r="ED108" s="604"/>
      <c r="EE108" s="604"/>
      <c r="EF108" s="604"/>
      <c r="EG108" s="604"/>
      <c r="EH108" s="604"/>
      <c r="EI108" s="604"/>
      <c r="EJ108" s="604"/>
      <c r="EK108" s="495"/>
      <c r="EL108" s="494"/>
      <c r="EM108" s="1141"/>
      <c r="EN108" s="543">
        <v>101</v>
      </c>
      <c r="EO108" s="544">
        <f t="shared" si="198"/>
        <v>0</v>
      </c>
      <c r="EP108" s="544">
        <f t="shared" si="199"/>
        <v>0</v>
      </c>
      <c r="EQ108" s="604"/>
      <c r="ER108" s="604"/>
      <c r="ES108" s="604"/>
      <c r="ET108" s="604"/>
      <c r="EU108" s="604"/>
      <c r="EV108" s="604"/>
      <c r="EW108" s="604"/>
      <c r="EX108" s="604"/>
      <c r="EY108" s="495"/>
      <c r="EZ108" s="622"/>
      <c r="FA108" s="1141"/>
      <c r="FB108" s="543">
        <v>101</v>
      </c>
      <c r="FC108" s="544">
        <f t="shared" si="200"/>
        <v>0</v>
      </c>
      <c r="FD108" s="544">
        <f t="shared" si="201"/>
        <v>0</v>
      </c>
      <c r="FE108" s="604"/>
      <c r="FF108" s="604"/>
      <c r="FG108" s="604"/>
      <c r="FH108" s="604"/>
      <c r="FI108" s="604"/>
      <c r="FJ108" s="604"/>
      <c r="FK108" s="604"/>
      <c r="FL108" s="604"/>
      <c r="FM108" s="495"/>
      <c r="FO108" s="1141"/>
      <c r="FP108" s="543">
        <v>101</v>
      </c>
      <c r="FQ108" s="544">
        <f t="shared" si="202"/>
        <v>0</v>
      </c>
      <c r="FR108" s="544">
        <f t="shared" si="203"/>
        <v>0</v>
      </c>
      <c r="FS108" s="604"/>
      <c r="FT108" s="604"/>
      <c r="FU108" s="604"/>
      <c r="FV108" s="604"/>
      <c r="FW108" s="604"/>
      <c r="FX108" s="604"/>
      <c r="FY108" s="604"/>
      <c r="FZ108" s="604"/>
      <c r="GA108" s="495"/>
      <c r="GB108" s="622"/>
      <c r="GC108" s="1141"/>
      <c r="GD108" s="543">
        <v>101</v>
      </c>
      <c r="GE108" s="544">
        <f t="shared" si="204"/>
        <v>0</v>
      </c>
      <c r="GF108" s="544">
        <f t="shared" si="205"/>
        <v>0</v>
      </c>
      <c r="GG108" s="604"/>
      <c r="GH108" s="604"/>
      <c r="GI108" s="604"/>
      <c r="GJ108" s="604"/>
      <c r="GK108" s="604"/>
      <c r="GL108" s="604"/>
      <c r="GM108" s="604"/>
      <c r="GN108" s="604"/>
      <c r="GO108" s="495"/>
      <c r="GP108" s="551"/>
      <c r="GQ108" s="1141"/>
      <c r="GR108" s="543">
        <v>101</v>
      </c>
      <c r="GS108" s="544">
        <f t="shared" si="206"/>
        <v>0</v>
      </c>
      <c r="GT108" s="544">
        <f t="shared" si="207"/>
        <v>0</v>
      </c>
      <c r="GU108" s="604"/>
      <c r="GV108" s="604"/>
      <c r="GW108" s="604"/>
      <c r="GX108" s="604"/>
      <c r="GY108" s="604"/>
      <c r="GZ108" s="604"/>
      <c r="HA108" s="604"/>
      <c r="HB108" s="604"/>
      <c r="HC108" s="495"/>
      <c r="HD108" s="552"/>
      <c r="HE108" s="1141"/>
      <c r="HF108" s="543">
        <v>101</v>
      </c>
      <c r="HG108" s="544">
        <f t="shared" si="208"/>
        <v>0</v>
      </c>
      <c r="HH108" s="544">
        <f t="shared" si="209"/>
        <v>0</v>
      </c>
      <c r="HI108" s="604"/>
      <c r="HJ108" s="604"/>
      <c r="HK108" s="604"/>
      <c r="HL108" s="604"/>
      <c r="HM108" s="604"/>
      <c r="HN108" s="604"/>
      <c r="HO108" s="604"/>
      <c r="HP108" s="604"/>
      <c r="HQ108" s="495"/>
      <c r="HR108" s="552"/>
      <c r="HS108" s="1141"/>
      <c r="HT108" s="543">
        <v>101</v>
      </c>
      <c r="HU108" s="544">
        <f t="shared" si="210"/>
        <v>0</v>
      </c>
      <c r="HV108" s="544">
        <f t="shared" si="211"/>
        <v>0</v>
      </c>
      <c r="HW108" s="604"/>
      <c r="HX108" s="604"/>
      <c r="HY108" s="604"/>
      <c r="HZ108" s="604"/>
      <c r="IA108" s="604"/>
      <c r="IB108" s="604"/>
      <c r="IC108" s="604"/>
      <c r="ID108" s="604"/>
      <c r="IE108" s="495"/>
      <c r="IF108" s="662"/>
      <c r="IG108" s="1141"/>
      <c r="IH108" s="543">
        <v>101</v>
      </c>
      <c r="II108" s="544">
        <f t="shared" si="212"/>
        <v>0</v>
      </c>
      <c r="IJ108" s="544">
        <f t="shared" si="213"/>
        <v>0</v>
      </c>
      <c r="IK108" s="604"/>
      <c r="IL108" s="604"/>
      <c r="IM108" s="604"/>
      <c r="IN108" s="604"/>
      <c r="IO108" s="604"/>
      <c r="IP108" s="604"/>
      <c r="IQ108" s="604"/>
      <c r="IR108" s="604"/>
      <c r="IS108" s="495"/>
    </row>
    <row r="109" spans="1:253" s="497" customFormat="1">
      <c r="A109" s="494"/>
      <c r="B109" s="528"/>
      <c r="C109" s="1141"/>
      <c r="D109" s="543">
        <v>102</v>
      </c>
      <c r="E109" s="544">
        <f t="shared" si="178"/>
        <v>0</v>
      </c>
      <c r="F109" s="544">
        <f t="shared" si="179"/>
        <v>0</v>
      </c>
      <c r="G109" s="604"/>
      <c r="H109" s="604"/>
      <c r="I109" s="604"/>
      <c r="J109" s="604"/>
      <c r="K109" s="604"/>
      <c r="L109" s="604"/>
      <c r="M109" s="604"/>
      <c r="N109" s="604"/>
      <c r="O109" s="495"/>
      <c r="P109" s="494"/>
      <c r="Q109" s="1141"/>
      <c r="R109" s="543">
        <v>102</v>
      </c>
      <c r="S109" s="544">
        <f t="shared" si="180"/>
        <v>0</v>
      </c>
      <c r="T109" s="544">
        <f t="shared" si="181"/>
        <v>0</v>
      </c>
      <c r="U109" s="604"/>
      <c r="V109" s="604"/>
      <c r="W109" s="604"/>
      <c r="X109" s="604"/>
      <c r="Y109" s="604"/>
      <c r="Z109" s="604"/>
      <c r="AA109" s="604"/>
      <c r="AB109" s="604"/>
      <c r="AC109" s="495"/>
      <c r="AD109" s="494"/>
      <c r="AE109" s="1141"/>
      <c r="AF109" s="543">
        <v>102</v>
      </c>
      <c r="AG109" s="544">
        <f t="shared" si="182"/>
        <v>0</v>
      </c>
      <c r="AH109" s="544">
        <f t="shared" si="183"/>
        <v>0</v>
      </c>
      <c r="AI109" s="604"/>
      <c r="AJ109" s="604"/>
      <c r="AK109" s="604"/>
      <c r="AL109" s="604"/>
      <c r="AM109" s="604"/>
      <c r="AN109" s="604"/>
      <c r="AO109" s="604"/>
      <c r="AP109" s="604"/>
      <c r="AQ109" s="495"/>
      <c r="AR109" s="494"/>
      <c r="AS109" s="1141"/>
      <c r="AT109" s="543">
        <v>102</v>
      </c>
      <c r="AU109" s="544">
        <f t="shared" si="184"/>
        <v>0</v>
      </c>
      <c r="AV109" s="544">
        <f t="shared" si="185"/>
        <v>0</v>
      </c>
      <c r="AW109" s="604"/>
      <c r="AX109" s="604"/>
      <c r="AY109" s="604"/>
      <c r="AZ109" s="604"/>
      <c r="BA109" s="604"/>
      <c r="BB109" s="604"/>
      <c r="BC109" s="604"/>
      <c r="BD109" s="604"/>
      <c r="BE109" s="495"/>
      <c r="BF109" s="494"/>
      <c r="BG109" s="1141"/>
      <c r="BH109" s="543">
        <v>102</v>
      </c>
      <c r="BI109" s="544">
        <f t="shared" si="186"/>
        <v>0</v>
      </c>
      <c r="BJ109" s="544">
        <f t="shared" si="187"/>
        <v>0</v>
      </c>
      <c r="BK109" s="604"/>
      <c r="BL109" s="604"/>
      <c r="BM109" s="604"/>
      <c r="BN109" s="604"/>
      <c r="BO109" s="604"/>
      <c r="BP109" s="604"/>
      <c r="BQ109" s="604"/>
      <c r="BR109" s="604"/>
      <c r="BS109" s="495"/>
      <c r="BT109" s="494"/>
      <c r="BU109" s="1141"/>
      <c r="BV109" s="543">
        <v>102</v>
      </c>
      <c r="BW109" s="544">
        <f t="shared" si="188"/>
        <v>0</v>
      </c>
      <c r="BX109" s="544">
        <f t="shared" si="189"/>
        <v>0</v>
      </c>
      <c r="BY109" s="604"/>
      <c r="BZ109" s="604"/>
      <c r="CA109" s="604"/>
      <c r="CB109" s="604"/>
      <c r="CC109" s="604"/>
      <c r="CD109" s="604"/>
      <c r="CE109" s="604"/>
      <c r="CF109" s="604"/>
      <c r="CG109" s="495"/>
      <c r="CH109" s="494"/>
      <c r="CI109" s="1141"/>
      <c r="CJ109" s="543">
        <v>102</v>
      </c>
      <c r="CK109" s="544">
        <f t="shared" si="190"/>
        <v>0</v>
      </c>
      <c r="CL109" s="544">
        <f t="shared" si="191"/>
        <v>0</v>
      </c>
      <c r="CM109" s="604"/>
      <c r="CN109" s="604"/>
      <c r="CO109" s="604"/>
      <c r="CP109" s="604"/>
      <c r="CQ109" s="604"/>
      <c r="CR109" s="604"/>
      <c r="CS109" s="604"/>
      <c r="CT109" s="604"/>
      <c r="CU109" s="495"/>
      <c r="CV109" s="494"/>
      <c r="CW109" s="1141"/>
      <c r="CX109" s="543">
        <v>102</v>
      </c>
      <c r="CY109" s="544">
        <f t="shared" si="192"/>
        <v>0</v>
      </c>
      <c r="CZ109" s="544">
        <f t="shared" si="193"/>
        <v>0</v>
      </c>
      <c r="DA109" s="604"/>
      <c r="DB109" s="604"/>
      <c r="DC109" s="604"/>
      <c r="DD109" s="604"/>
      <c r="DE109" s="604"/>
      <c r="DF109" s="604"/>
      <c r="DG109" s="604"/>
      <c r="DH109" s="604"/>
      <c r="DI109" s="495"/>
      <c r="DJ109" s="494"/>
      <c r="DK109" s="1141"/>
      <c r="DL109" s="543">
        <v>102</v>
      </c>
      <c r="DM109" s="544">
        <f t="shared" si="194"/>
        <v>0</v>
      </c>
      <c r="DN109" s="544">
        <f t="shared" si="195"/>
        <v>0</v>
      </c>
      <c r="DO109" s="604"/>
      <c r="DP109" s="604"/>
      <c r="DQ109" s="604"/>
      <c r="DR109" s="604"/>
      <c r="DS109" s="604"/>
      <c r="DT109" s="604"/>
      <c r="DU109" s="604"/>
      <c r="DV109" s="604"/>
      <c r="DW109" s="495"/>
      <c r="DX109" s="494"/>
      <c r="DY109" s="1141"/>
      <c r="DZ109" s="543">
        <v>102</v>
      </c>
      <c r="EA109" s="544">
        <f t="shared" si="196"/>
        <v>0</v>
      </c>
      <c r="EB109" s="544">
        <f t="shared" si="197"/>
        <v>0</v>
      </c>
      <c r="EC109" s="604"/>
      <c r="ED109" s="604"/>
      <c r="EE109" s="604"/>
      <c r="EF109" s="604"/>
      <c r="EG109" s="604"/>
      <c r="EH109" s="604"/>
      <c r="EI109" s="604"/>
      <c r="EJ109" s="604"/>
      <c r="EK109" s="495"/>
      <c r="EL109" s="494"/>
      <c r="EM109" s="1141"/>
      <c r="EN109" s="543">
        <v>102</v>
      </c>
      <c r="EO109" s="544">
        <f t="shared" si="198"/>
        <v>0</v>
      </c>
      <c r="EP109" s="544">
        <f t="shared" si="199"/>
        <v>0</v>
      </c>
      <c r="EQ109" s="604"/>
      <c r="ER109" s="604"/>
      <c r="ES109" s="604"/>
      <c r="ET109" s="604"/>
      <c r="EU109" s="604"/>
      <c r="EV109" s="604"/>
      <c r="EW109" s="604"/>
      <c r="EX109" s="604"/>
      <c r="EY109" s="495"/>
      <c r="EZ109" s="622"/>
      <c r="FA109" s="1141"/>
      <c r="FB109" s="543">
        <v>102</v>
      </c>
      <c r="FC109" s="544">
        <f t="shared" si="200"/>
        <v>0</v>
      </c>
      <c r="FD109" s="544">
        <f t="shared" si="201"/>
        <v>0</v>
      </c>
      <c r="FE109" s="604"/>
      <c r="FF109" s="604"/>
      <c r="FG109" s="604"/>
      <c r="FH109" s="604"/>
      <c r="FI109" s="604"/>
      <c r="FJ109" s="604"/>
      <c r="FK109" s="604"/>
      <c r="FL109" s="604"/>
      <c r="FM109" s="495"/>
      <c r="FO109" s="1141"/>
      <c r="FP109" s="543">
        <v>102</v>
      </c>
      <c r="FQ109" s="544">
        <f t="shared" si="202"/>
        <v>0</v>
      </c>
      <c r="FR109" s="544">
        <f t="shared" si="203"/>
        <v>0</v>
      </c>
      <c r="FS109" s="604"/>
      <c r="FT109" s="604"/>
      <c r="FU109" s="604"/>
      <c r="FV109" s="604"/>
      <c r="FW109" s="604"/>
      <c r="FX109" s="604"/>
      <c r="FY109" s="604"/>
      <c r="FZ109" s="604"/>
      <c r="GA109" s="495"/>
      <c r="GB109" s="622"/>
      <c r="GC109" s="1141"/>
      <c r="GD109" s="543">
        <v>102</v>
      </c>
      <c r="GE109" s="544">
        <f t="shared" si="204"/>
        <v>0</v>
      </c>
      <c r="GF109" s="544">
        <f t="shared" si="205"/>
        <v>0</v>
      </c>
      <c r="GG109" s="604"/>
      <c r="GH109" s="604"/>
      <c r="GI109" s="604"/>
      <c r="GJ109" s="604"/>
      <c r="GK109" s="604"/>
      <c r="GL109" s="604"/>
      <c r="GM109" s="604"/>
      <c r="GN109" s="604"/>
      <c r="GO109" s="495"/>
      <c r="GP109" s="551"/>
      <c r="GQ109" s="1141"/>
      <c r="GR109" s="543">
        <v>102</v>
      </c>
      <c r="GS109" s="544">
        <f t="shared" si="206"/>
        <v>0</v>
      </c>
      <c r="GT109" s="544">
        <f t="shared" si="207"/>
        <v>0</v>
      </c>
      <c r="GU109" s="604"/>
      <c r="GV109" s="604"/>
      <c r="GW109" s="604"/>
      <c r="GX109" s="604"/>
      <c r="GY109" s="604"/>
      <c r="GZ109" s="604"/>
      <c r="HA109" s="604"/>
      <c r="HB109" s="604"/>
      <c r="HC109" s="495"/>
      <c r="HD109" s="552"/>
      <c r="HE109" s="1141"/>
      <c r="HF109" s="543">
        <v>102</v>
      </c>
      <c r="HG109" s="544">
        <f t="shared" si="208"/>
        <v>0</v>
      </c>
      <c r="HH109" s="544">
        <f t="shared" si="209"/>
        <v>0</v>
      </c>
      <c r="HI109" s="604"/>
      <c r="HJ109" s="604"/>
      <c r="HK109" s="604"/>
      <c r="HL109" s="604"/>
      <c r="HM109" s="604"/>
      <c r="HN109" s="604"/>
      <c r="HO109" s="604"/>
      <c r="HP109" s="604"/>
      <c r="HQ109" s="495"/>
      <c r="HR109" s="552"/>
      <c r="HS109" s="1141"/>
      <c r="HT109" s="543">
        <v>102</v>
      </c>
      <c r="HU109" s="544">
        <f t="shared" si="210"/>
        <v>0</v>
      </c>
      <c r="HV109" s="544">
        <f t="shared" si="211"/>
        <v>0</v>
      </c>
      <c r="HW109" s="604"/>
      <c r="HX109" s="604"/>
      <c r="HY109" s="604"/>
      <c r="HZ109" s="604"/>
      <c r="IA109" s="604"/>
      <c r="IB109" s="604"/>
      <c r="IC109" s="604"/>
      <c r="ID109" s="604"/>
      <c r="IE109" s="495"/>
      <c r="IF109" s="662"/>
      <c r="IG109" s="1141"/>
      <c r="IH109" s="543">
        <v>102</v>
      </c>
      <c r="II109" s="544">
        <f t="shared" si="212"/>
        <v>0</v>
      </c>
      <c r="IJ109" s="544">
        <f t="shared" si="213"/>
        <v>0</v>
      </c>
      <c r="IK109" s="604"/>
      <c r="IL109" s="604"/>
      <c r="IM109" s="604"/>
      <c r="IN109" s="604"/>
      <c r="IO109" s="604"/>
      <c r="IP109" s="604"/>
      <c r="IQ109" s="604"/>
      <c r="IR109" s="604"/>
      <c r="IS109" s="495"/>
    </row>
    <row r="110" spans="1:253" s="497" customFormat="1">
      <c r="A110" s="494"/>
      <c r="B110" s="528"/>
      <c r="C110" s="1141"/>
      <c r="D110" s="543">
        <v>103</v>
      </c>
      <c r="E110" s="544">
        <f t="shared" si="178"/>
        <v>0</v>
      </c>
      <c r="F110" s="544">
        <f t="shared" si="179"/>
        <v>0</v>
      </c>
      <c r="G110" s="495"/>
      <c r="H110" s="2447"/>
      <c r="I110" s="2447"/>
      <c r="J110" s="2447"/>
      <c r="K110" s="671"/>
      <c r="L110" s="671"/>
      <c r="M110" s="671"/>
      <c r="N110" s="671"/>
      <c r="O110" s="495"/>
      <c r="P110" s="494"/>
      <c r="Q110" s="1141"/>
      <c r="R110" s="543">
        <v>103</v>
      </c>
      <c r="S110" s="544">
        <f t="shared" si="180"/>
        <v>0</v>
      </c>
      <c r="T110" s="544">
        <f t="shared" si="181"/>
        <v>0</v>
      </c>
      <c r="U110" s="495"/>
      <c r="V110" s="2447"/>
      <c r="W110" s="2447"/>
      <c r="X110" s="2447"/>
      <c r="Y110" s="671"/>
      <c r="Z110" s="671"/>
      <c r="AA110" s="671"/>
      <c r="AB110" s="671"/>
      <c r="AC110" s="495"/>
      <c r="AD110" s="494"/>
      <c r="AE110" s="1141"/>
      <c r="AF110" s="543">
        <v>103</v>
      </c>
      <c r="AG110" s="544">
        <f t="shared" si="182"/>
        <v>0</v>
      </c>
      <c r="AH110" s="544">
        <f t="shared" si="183"/>
        <v>0</v>
      </c>
      <c r="AI110" s="495"/>
      <c r="AJ110" s="2447"/>
      <c r="AK110" s="2447"/>
      <c r="AL110" s="2447"/>
      <c r="AM110" s="671"/>
      <c r="AN110" s="671"/>
      <c r="AO110" s="671"/>
      <c r="AP110" s="671"/>
      <c r="AQ110" s="495"/>
      <c r="AR110" s="494"/>
      <c r="AS110" s="1141"/>
      <c r="AT110" s="543">
        <v>103</v>
      </c>
      <c r="AU110" s="544">
        <f t="shared" si="184"/>
        <v>0</v>
      </c>
      <c r="AV110" s="544">
        <f t="shared" si="185"/>
        <v>0</v>
      </c>
      <c r="AW110" s="495"/>
      <c r="AX110" s="2447"/>
      <c r="AY110" s="2447"/>
      <c r="AZ110" s="2447"/>
      <c r="BA110" s="671"/>
      <c r="BB110" s="671"/>
      <c r="BC110" s="671"/>
      <c r="BD110" s="671"/>
      <c r="BE110" s="495"/>
      <c r="BF110" s="494"/>
      <c r="BG110" s="1141"/>
      <c r="BH110" s="543">
        <v>103</v>
      </c>
      <c r="BI110" s="544">
        <f t="shared" si="186"/>
        <v>0</v>
      </c>
      <c r="BJ110" s="544">
        <f t="shared" si="187"/>
        <v>0</v>
      </c>
      <c r="BK110" s="495"/>
      <c r="BL110" s="2447"/>
      <c r="BM110" s="2447"/>
      <c r="BN110" s="2447"/>
      <c r="BO110" s="671"/>
      <c r="BP110" s="671"/>
      <c r="BQ110" s="671"/>
      <c r="BR110" s="671"/>
      <c r="BS110" s="495"/>
      <c r="BT110" s="494"/>
      <c r="BU110" s="1141"/>
      <c r="BV110" s="543">
        <v>103</v>
      </c>
      <c r="BW110" s="544">
        <f t="shared" si="188"/>
        <v>0</v>
      </c>
      <c r="BX110" s="544">
        <f t="shared" si="189"/>
        <v>0</v>
      </c>
      <c r="BY110" s="495"/>
      <c r="BZ110" s="2447"/>
      <c r="CA110" s="2447"/>
      <c r="CB110" s="2447"/>
      <c r="CC110" s="671"/>
      <c r="CD110" s="671"/>
      <c r="CE110" s="671"/>
      <c r="CF110" s="671"/>
      <c r="CG110" s="495"/>
      <c r="CH110" s="494"/>
      <c r="CI110" s="1141"/>
      <c r="CJ110" s="543">
        <v>103</v>
      </c>
      <c r="CK110" s="544">
        <f t="shared" si="190"/>
        <v>0</v>
      </c>
      <c r="CL110" s="544">
        <f t="shared" si="191"/>
        <v>0</v>
      </c>
      <c r="CM110" s="495"/>
      <c r="CN110" s="2447"/>
      <c r="CO110" s="2447"/>
      <c r="CP110" s="2447"/>
      <c r="CQ110" s="671"/>
      <c r="CR110" s="671"/>
      <c r="CS110" s="671"/>
      <c r="CT110" s="671"/>
      <c r="CU110" s="495"/>
      <c r="CV110" s="494"/>
      <c r="CW110" s="1141"/>
      <c r="CX110" s="543">
        <v>103</v>
      </c>
      <c r="CY110" s="544">
        <f t="shared" si="192"/>
        <v>0</v>
      </c>
      <c r="CZ110" s="544">
        <f t="shared" si="193"/>
        <v>0</v>
      </c>
      <c r="DA110" s="495"/>
      <c r="DB110" s="2447"/>
      <c r="DC110" s="2447"/>
      <c r="DD110" s="2447"/>
      <c r="DE110" s="671"/>
      <c r="DF110" s="671"/>
      <c r="DG110" s="671"/>
      <c r="DH110" s="671"/>
      <c r="DI110" s="495"/>
      <c r="DJ110" s="494"/>
      <c r="DK110" s="1141"/>
      <c r="DL110" s="543">
        <v>103</v>
      </c>
      <c r="DM110" s="544">
        <f t="shared" si="194"/>
        <v>0</v>
      </c>
      <c r="DN110" s="544">
        <f t="shared" si="195"/>
        <v>0</v>
      </c>
      <c r="DO110" s="495"/>
      <c r="DP110" s="2447"/>
      <c r="DQ110" s="2447"/>
      <c r="DR110" s="2447"/>
      <c r="DS110" s="671"/>
      <c r="DT110" s="671"/>
      <c r="DU110" s="671"/>
      <c r="DV110" s="671"/>
      <c r="DW110" s="495"/>
      <c r="DX110" s="494"/>
      <c r="DY110" s="1141"/>
      <c r="DZ110" s="543">
        <v>103</v>
      </c>
      <c r="EA110" s="544">
        <f t="shared" si="196"/>
        <v>0</v>
      </c>
      <c r="EB110" s="544">
        <f t="shared" si="197"/>
        <v>0</v>
      </c>
      <c r="EC110" s="495"/>
      <c r="ED110" s="2447"/>
      <c r="EE110" s="2447"/>
      <c r="EF110" s="2447"/>
      <c r="EG110" s="671"/>
      <c r="EH110" s="671"/>
      <c r="EI110" s="671"/>
      <c r="EJ110" s="671"/>
      <c r="EK110" s="495"/>
      <c r="EL110" s="494"/>
      <c r="EM110" s="1141"/>
      <c r="EN110" s="543">
        <v>103</v>
      </c>
      <c r="EO110" s="544">
        <f t="shared" si="198"/>
        <v>0</v>
      </c>
      <c r="EP110" s="544">
        <f t="shared" si="199"/>
        <v>0</v>
      </c>
      <c r="EQ110" s="495"/>
      <c r="ER110" s="2447"/>
      <c r="ES110" s="2447"/>
      <c r="ET110" s="2447"/>
      <c r="EU110" s="671"/>
      <c r="EV110" s="671"/>
      <c r="EW110" s="671"/>
      <c r="EX110" s="671"/>
      <c r="EY110" s="495"/>
      <c r="EZ110" s="622"/>
      <c r="FA110" s="1141"/>
      <c r="FB110" s="543">
        <v>103</v>
      </c>
      <c r="FC110" s="544">
        <f t="shared" si="200"/>
        <v>0</v>
      </c>
      <c r="FD110" s="544">
        <f t="shared" si="201"/>
        <v>0</v>
      </c>
      <c r="FE110" s="495"/>
      <c r="FF110" s="2447"/>
      <c r="FG110" s="2447"/>
      <c r="FH110" s="2447"/>
      <c r="FI110" s="671"/>
      <c r="FJ110" s="671"/>
      <c r="FK110" s="671"/>
      <c r="FL110" s="671"/>
      <c r="FM110" s="495"/>
      <c r="FO110" s="1141"/>
      <c r="FP110" s="543">
        <v>103</v>
      </c>
      <c r="FQ110" s="544">
        <f t="shared" si="202"/>
        <v>0</v>
      </c>
      <c r="FR110" s="544">
        <f t="shared" si="203"/>
        <v>0</v>
      </c>
      <c r="FS110" s="495"/>
      <c r="FT110" s="2447"/>
      <c r="FU110" s="2447"/>
      <c r="FV110" s="2447"/>
      <c r="FW110" s="671"/>
      <c r="FX110" s="671"/>
      <c r="FY110" s="671"/>
      <c r="FZ110" s="671"/>
      <c r="GA110" s="495"/>
      <c r="GB110" s="622"/>
      <c r="GC110" s="1141"/>
      <c r="GD110" s="543">
        <v>103</v>
      </c>
      <c r="GE110" s="544">
        <f t="shared" si="204"/>
        <v>0</v>
      </c>
      <c r="GF110" s="544">
        <f t="shared" si="205"/>
        <v>0</v>
      </c>
      <c r="GG110" s="495"/>
      <c r="GH110" s="2447"/>
      <c r="GI110" s="2447"/>
      <c r="GJ110" s="2447"/>
      <c r="GK110" s="671"/>
      <c r="GL110" s="671"/>
      <c r="GM110" s="671"/>
      <c r="GN110" s="671"/>
      <c r="GO110" s="495"/>
      <c r="GP110" s="551"/>
      <c r="GQ110" s="1141"/>
      <c r="GR110" s="543">
        <v>103</v>
      </c>
      <c r="GS110" s="544">
        <f t="shared" si="206"/>
        <v>0</v>
      </c>
      <c r="GT110" s="544">
        <f t="shared" si="207"/>
        <v>0</v>
      </c>
      <c r="GU110" s="495"/>
      <c r="GV110" s="2447"/>
      <c r="GW110" s="2447"/>
      <c r="GX110" s="2447"/>
      <c r="GY110" s="671"/>
      <c r="GZ110" s="671"/>
      <c r="HA110" s="671"/>
      <c r="HB110" s="671"/>
      <c r="HC110" s="495"/>
      <c r="HD110" s="552"/>
      <c r="HE110" s="1141"/>
      <c r="HF110" s="543">
        <v>103</v>
      </c>
      <c r="HG110" s="544">
        <f t="shared" si="208"/>
        <v>0</v>
      </c>
      <c r="HH110" s="544">
        <f t="shared" si="209"/>
        <v>0</v>
      </c>
      <c r="HI110" s="495"/>
      <c r="HJ110" s="2447"/>
      <c r="HK110" s="2447"/>
      <c r="HL110" s="2447"/>
      <c r="HM110" s="671"/>
      <c r="HN110" s="671"/>
      <c r="HO110" s="671"/>
      <c r="HP110" s="671"/>
      <c r="HQ110" s="495"/>
      <c r="HR110" s="552"/>
      <c r="HS110" s="1141"/>
      <c r="HT110" s="543">
        <v>103</v>
      </c>
      <c r="HU110" s="544">
        <f t="shared" si="210"/>
        <v>0</v>
      </c>
      <c r="HV110" s="544">
        <f t="shared" si="211"/>
        <v>0</v>
      </c>
      <c r="HW110" s="495"/>
      <c r="HX110" s="2447"/>
      <c r="HY110" s="2447"/>
      <c r="HZ110" s="2447"/>
      <c r="IA110" s="671"/>
      <c r="IB110" s="671"/>
      <c r="IC110" s="671"/>
      <c r="ID110" s="671"/>
      <c r="IE110" s="495"/>
      <c r="IG110" s="1141"/>
      <c r="IH110" s="543">
        <v>103</v>
      </c>
      <c r="II110" s="544">
        <f t="shared" si="212"/>
        <v>0</v>
      </c>
      <c r="IJ110" s="544">
        <f t="shared" si="213"/>
        <v>0</v>
      </c>
      <c r="IK110" s="495"/>
      <c r="IL110" s="2447"/>
      <c r="IM110" s="2447"/>
      <c r="IN110" s="2447"/>
      <c r="IO110" s="671"/>
      <c r="IP110" s="671"/>
      <c r="IQ110" s="671"/>
      <c r="IR110" s="671"/>
      <c r="IS110" s="495"/>
    </row>
    <row r="111" spans="1:253" s="497" customFormat="1">
      <c r="A111" s="494"/>
      <c r="B111" s="528"/>
      <c r="C111" s="1141"/>
      <c r="D111" s="543">
        <v>104</v>
      </c>
      <c r="E111" s="544">
        <f t="shared" si="178"/>
        <v>0</v>
      </c>
      <c r="F111" s="544">
        <f t="shared" si="179"/>
        <v>0</v>
      </c>
      <c r="G111" s="672"/>
      <c r="H111" s="672"/>
      <c r="I111" s="672"/>
      <c r="J111" s="672"/>
      <c r="K111" s="672"/>
      <c r="L111" s="672"/>
      <c r="M111" s="672"/>
      <c r="N111" s="672"/>
      <c r="O111" s="495"/>
      <c r="P111" s="494"/>
      <c r="Q111" s="1141"/>
      <c r="R111" s="543">
        <v>104</v>
      </c>
      <c r="S111" s="544">
        <f t="shared" si="180"/>
        <v>0</v>
      </c>
      <c r="T111" s="544">
        <f t="shared" si="181"/>
        <v>0</v>
      </c>
      <c r="U111" s="672"/>
      <c r="V111" s="672"/>
      <c r="W111" s="672"/>
      <c r="X111" s="672"/>
      <c r="Y111" s="672"/>
      <c r="Z111" s="672"/>
      <c r="AA111" s="672"/>
      <c r="AB111" s="672"/>
      <c r="AC111" s="495"/>
      <c r="AD111" s="494"/>
      <c r="AE111" s="1141"/>
      <c r="AF111" s="543">
        <v>104</v>
      </c>
      <c r="AG111" s="544">
        <f t="shared" si="182"/>
        <v>0</v>
      </c>
      <c r="AH111" s="544">
        <f t="shared" si="183"/>
        <v>0</v>
      </c>
      <c r="AI111" s="672"/>
      <c r="AJ111" s="672"/>
      <c r="AK111" s="672"/>
      <c r="AL111" s="672"/>
      <c r="AM111" s="672"/>
      <c r="AN111" s="672"/>
      <c r="AO111" s="672"/>
      <c r="AP111" s="672"/>
      <c r="AQ111" s="495"/>
      <c r="AR111" s="494"/>
      <c r="AS111" s="1141"/>
      <c r="AT111" s="543">
        <v>104</v>
      </c>
      <c r="AU111" s="544">
        <f t="shared" si="184"/>
        <v>0</v>
      </c>
      <c r="AV111" s="544">
        <f t="shared" si="185"/>
        <v>0</v>
      </c>
      <c r="AW111" s="672"/>
      <c r="AX111" s="672"/>
      <c r="AY111" s="672"/>
      <c r="AZ111" s="672"/>
      <c r="BA111" s="672"/>
      <c r="BB111" s="672"/>
      <c r="BC111" s="672"/>
      <c r="BD111" s="672"/>
      <c r="BE111" s="495"/>
      <c r="BF111" s="494"/>
      <c r="BG111" s="1141"/>
      <c r="BH111" s="543">
        <v>104</v>
      </c>
      <c r="BI111" s="544">
        <f t="shared" si="186"/>
        <v>0</v>
      </c>
      <c r="BJ111" s="544">
        <f t="shared" si="187"/>
        <v>0</v>
      </c>
      <c r="BK111" s="672"/>
      <c r="BL111" s="672"/>
      <c r="BM111" s="672"/>
      <c r="BN111" s="672"/>
      <c r="BO111" s="672"/>
      <c r="BP111" s="672"/>
      <c r="BQ111" s="672"/>
      <c r="BR111" s="672"/>
      <c r="BS111" s="495"/>
      <c r="BT111" s="494"/>
      <c r="BU111" s="1141"/>
      <c r="BV111" s="543">
        <v>104</v>
      </c>
      <c r="BW111" s="544">
        <f t="shared" si="188"/>
        <v>0</v>
      </c>
      <c r="BX111" s="544">
        <f t="shared" si="189"/>
        <v>0</v>
      </c>
      <c r="BY111" s="672"/>
      <c r="BZ111" s="672"/>
      <c r="CA111" s="672"/>
      <c r="CB111" s="672"/>
      <c r="CC111" s="672"/>
      <c r="CD111" s="672"/>
      <c r="CE111" s="672"/>
      <c r="CF111" s="672"/>
      <c r="CG111" s="495"/>
      <c r="CH111" s="494"/>
      <c r="CI111" s="1141"/>
      <c r="CJ111" s="543">
        <v>104</v>
      </c>
      <c r="CK111" s="544">
        <f t="shared" si="190"/>
        <v>0</v>
      </c>
      <c r="CL111" s="544">
        <f t="shared" si="191"/>
        <v>0</v>
      </c>
      <c r="CM111" s="672"/>
      <c r="CN111" s="672"/>
      <c r="CO111" s="672"/>
      <c r="CP111" s="672"/>
      <c r="CQ111" s="672"/>
      <c r="CR111" s="672"/>
      <c r="CS111" s="672"/>
      <c r="CT111" s="672"/>
      <c r="CU111" s="495"/>
      <c r="CV111" s="494"/>
      <c r="CW111" s="1141"/>
      <c r="CX111" s="543">
        <v>104</v>
      </c>
      <c r="CY111" s="544">
        <f t="shared" si="192"/>
        <v>0</v>
      </c>
      <c r="CZ111" s="544">
        <f t="shared" si="193"/>
        <v>0</v>
      </c>
      <c r="DA111" s="672"/>
      <c r="DB111" s="672"/>
      <c r="DC111" s="672"/>
      <c r="DD111" s="672"/>
      <c r="DE111" s="672"/>
      <c r="DF111" s="672"/>
      <c r="DG111" s="672"/>
      <c r="DH111" s="672"/>
      <c r="DI111" s="495"/>
      <c r="DJ111" s="494"/>
      <c r="DK111" s="1141"/>
      <c r="DL111" s="543">
        <v>104</v>
      </c>
      <c r="DM111" s="544">
        <f t="shared" si="194"/>
        <v>0</v>
      </c>
      <c r="DN111" s="544">
        <f t="shared" si="195"/>
        <v>0</v>
      </c>
      <c r="DO111" s="672"/>
      <c r="DP111" s="672"/>
      <c r="DQ111" s="672"/>
      <c r="DR111" s="672"/>
      <c r="DS111" s="672"/>
      <c r="DT111" s="672"/>
      <c r="DU111" s="672"/>
      <c r="DV111" s="672"/>
      <c r="DW111" s="495"/>
      <c r="DX111" s="494"/>
      <c r="DY111" s="1141"/>
      <c r="DZ111" s="543">
        <v>104</v>
      </c>
      <c r="EA111" s="544">
        <f t="shared" si="196"/>
        <v>0</v>
      </c>
      <c r="EB111" s="544">
        <f t="shared" si="197"/>
        <v>0</v>
      </c>
      <c r="EC111" s="672"/>
      <c r="ED111" s="672"/>
      <c r="EE111" s="672"/>
      <c r="EF111" s="672"/>
      <c r="EG111" s="672"/>
      <c r="EH111" s="672"/>
      <c r="EI111" s="672"/>
      <c r="EJ111" s="672"/>
      <c r="EK111" s="495"/>
      <c r="EL111" s="494"/>
      <c r="EM111" s="1141"/>
      <c r="EN111" s="543">
        <v>104</v>
      </c>
      <c r="EO111" s="544">
        <f t="shared" si="198"/>
        <v>0</v>
      </c>
      <c r="EP111" s="544">
        <f t="shared" si="199"/>
        <v>0</v>
      </c>
      <c r="EQ111" s="672"/>
      <c r="ER111" s="672"/>
      <c r="ES111" s="672"/>
      <c r="ET111" s="672"/>
      <c r="EU111" s="672"/>
      <c r="EV111" s="672"/>
      <c r="EW111" s="672"/>
      <c r="EX111" s="672"/>
      <c r="EY111" s="495"/>
      <c r="EZ111" s="622"/>
      <c r="FA111" s="1141"/>
      <c r="FB111" s="543">
        <v>104</v>
      </c>
      <c r="FC111" s="544">
        <f t="shared" si="200"/>
        <v>0</v>
      </c>
      <c r="FD111" s="544">
        <f t="shared" si="201"/>
        <v>0</v>
      </c>
      <c r="FE111" s="672"/>
      <c r="FF111" s="672"/>
      <c r="FG111" s="672"/>
      <c r="FH111" s="672"/>
      <c r="FI111" s="672"/>
      <c r="FJ111" s="672"/>
      <c r="FK111" s="672"/>
      <c r="FL111" s="672"/>
      <c r="FM111" s="495"/>
      <c r="FO111" s="1141"/>
      <c r="FP111" s="543">
        <v>104</v>
      </c>
      <c r="FQ111" s="544">
        <f t="shared" si="202"/>
        <v>0</v>
      </c>
      <c r="FR111" s="544">
        <f t="shared" si="203"/>
        <v>0</v>
      </c>
      <c r="FS111" s="672"/>
      <c r="FT111" s="672"/>
      <c r="FU111" s="672"/>
      <c r="FV111" s="672"/>
      <c r="FW111" s="672"/>
      <c r="FX111" s="672"/>
      <c r="FY111" s="672"/>
      <c r="FZ111" s="672"/>
      <c r="GA111" s="495"/>
      <c r="GB111" s="622"/>
      <c r="GC111" s="1141"/>
      <c r="GD111" s="543">
        <v>104</v>
      </c>
      <c r="GE111" s="544">
        <f t="shared" si="204"/>
        <v>0</v>
      </c>
      <c r="GF111" s="544">
        <f t="shared" si="205"/>
        <v>0</v>
      </c>
      <c r="GG111" s="672"/>
      <c r="GH111" s="672"/>
      <c r="GI111" s="672"/>
      <c r="GJ111" s="672"/>
      <c r="GK111" s="672"/>
      <c r="GL111" s="672"/>
      <c r="GM111" s="672"/>
      <c r="GN111" s="672"/>
      <c r="GO111" s="495"/>
      <c r="GP111" s="551"/>
      <c r="GQ111" s="1141"/>
      <c r="GR111" s="543">
        <v>104</v>
      </c>
      <c r="GS111" s="544">
        <f t="shared" si="206"/>
        <v>0</v>
      </c>
      <c r="GT111" s="544">
        <f t="shared" si="207"/>
        <v>0</v>
      </c>
      <c r="GU111" s="672"/>
      <c r="GV111" s="672"/>
      <c r="GW111" s="672"/>
      <c r="GX111" s="672"/>
      <c r="GY111" s="672"/>
      <c r="GZ111" s="672"/>
      <c r="HA111" s="672"/>
      <c r="HB111" s="672"/>
      <c r="HC111" s="495"/>
      <c r="HD111" s="552"/>
      <c r="HE111" s="1141"/>
      <c r="HF111" s="543">
        <v>104</v>
      </c>
      <c r="HG111" s="544">
        <f t="shared" si="208"/>
        <v>0</v>
      </c>
      <c r="HH111" s="544">
        <f t="shared" si="209"/>
        <v>0</v>
      </c>
      <c r="HI111" s="672"/>
      <c r="HJ111" s="672"/>
      <c r="HK111" s="672"/>
      <c r="HL111" s="672"/>
      <c r="HM111" s="672"/>
      <c r="HN111" s="672"/>
      <c r="HO111" s="672"/>
      <c r="HP111" s="672"/>
      <c r="HQ111" s="495"/>
      <c r="HR111" s="552"/>
      <c r="HS111" s="1141"/>
      <c r="HT111" s="543">
        <v>104</v>
      </c>
      <c r="HU111" s="544">
        <f t="shared" si="210"/>
        <v>0</v>
      </c>
      <c r="HV111" s="544">
        <f t="shared" si="211"/>
        <v>0</v>
      </c>
      <c r="HW111" s="672"/>
      <c r="HX111" s="672"/>
      <c r="HY111" s="672"/>
      <c r="HZ111" s="672"/>
      <c r="IA111" s="672"/>
      <c r="IB111" s="672"/>
      <c r="IC111" s="672"/>
      <c r="ID111" s="672"/>
      <c r="IE111" s="495"/>
      <c r="IF111" s="553"/>
      <c r="IG111" s="1141"/>
      <c r="IH111" s="543">
        <v>104</v>
      </c>
      <c r="II111" s="544">
        <f t="shared" si="212"/>
        <v>0</v>
      </c>
      <c r="IJ111" s="544">
        <f t="shared" si="213"/>
        <v>0</v>
      </c>
      <c r="IK111" s="672"/>
      <c r="IL111" s="672"/>
      <c r="IM111" s="672"/>
      <c r="IN111" s="672"/>
      <c r="IO111" s="672"/>
      <c r="IP111" s="672"/>
      <c r="IQ111" s="672"/>
      <c r="IR111" s="672"/>
      <c r="IS111" s="495"/>
    </row>
    <row r="112" spans="1:253" s="497" customFormat="1">
      <c r="A112" s="494"/>
      <c r="B112" s="528"/>
      <c r="C112" s="1141"/>
      <c r="D112" s="543">
        <v>105</v>
      </c>
      <c r="E112" s="544">
        <f t="shared" si="178"/>
        <v>0</v>
      </c>
      <c r="F112" s="544">
        <f t="shared" si="179"/>
        <v>0</v>
      </c>
      <c r="G112" s="604"/>
      <c r="H112" s="604"/>
      <c r="I112" s="604"/>
      <c r="J112" s="604"/>
      <c r="K112" s="604"/>
      <c r="L112" s="604"/>
      <c r="M112" s="604"/>
      <c r="N112" s="604" t="s">
        <v>261</v>
      </c>
      <c r="O112" s="495"/>
      <c r="P112" s="494"/>
      <c r="Q112" s="1141"/>
      <c r="R112" s="543">
        <v>105</v>
      </c>
      <c r="S112" s="544">
        <f t="shared" si="180"/>
        <v>0</v>
      </c>
      <c r="T112" s="544">
        <f t="shared" si="181"/>
        <v>0</v>
      </c>
      <c r="U112" s="604"/>
      <c r="V112" s="604"/>
      <c r="W112" s="604"/>
      <c r="X112" s="604"/>
      <c r="Y112" s="604"/>
      <c r="Z112" s="604"/>
      <c r="AA112" s="604"/>
      <c r="AB112" s="604" t="s">
        <v>261</v>
      </c>
      <c r="AC112" s="495"/>
      <c r="AD112" s="494"/>
      <c r="AE112" s="1141"/>
      <c r="AF112" s="543">
        <v>105</v>
      </c>
      <c r="AG112" s="544">
        <f t="shared" si="182"/>
        <v>0</v>
      </c>
      <c r="AH112" s="544">
        <f t="shared" si="183"/>
        <v>0</v>
      </c>
      <c r="AI112" s="604"/>
      <c r="AJ112" s="604"/>
      <c r="AK112" s="604"/>
      <c r="AL112" s="604"/>
      <c r="AM112" s="604"/>
      <c r="AN112" s="604"/>
      <c r="AO112" s="604"/>
      <c r="AP112" s="604" t="s">
        <v>261</v>
      </c>
      <c r="AQ112" s="495"/>
      <c r="AR112" s="494"/>
      <c r="AS112" s="1141"/>
      <c r="AT112" s="543">
        <v>105</v>
      </c>
      <c r="AU112" s="544">
        <f t="shared" si="184"/>
        <v>0</v>
      </c>
      <c r="AV112" s="544">
        <f t="shared" si="185"/>
        <v>0</v>
      </c>
      <c r="AW112" s="604"/>
      <c r="AX112" s="604"/>
      <c r="AY112" s="604"/>
      <c r="AZ112" s="604"/>
      <c r="BA112" s="604"/>
      <c r="BB112" s="604"/>
      <c r="BC112" s="604"/>
      <c r="BD112" s="604" t="s">
        <v>261</v>
      </c>
      <c r="BE112" s="495"/>
      <c r="BF112" s="494"/>
      <c r="BG112" s="1141"/>
      <c r="BH112" s="543">
        <v>105</v>
      </c>
      <c r="BI112" s="544">
        <f t="shared" si="186"/>
        <v>0</v>
      </c>
      <c r="BJ112" s="544">
        <f t="shared" si="187"/>
        <v>0</v>
      </c>
      <c r="BK112" s="604"/>
      <c r="BL112" s="604"/>
      <c r="BM112" s="604"/>
      <c r="BN112" s="604"/>
      <c r="BO112" s="604"/>
      <c r="BP112" s="604"/>
      <c r="BQ112" s="604"/>
      <c r="BR112" s="604" t="s">
        <v>261</v>
      </c>
      <c r="BS112" s="495"/>
      <c r="BT112" s="494"/>
      <c r="BU112" s="1141"/>
      <c r="BV112" s="543">
        <v>105</v>
      </c>
      <c r="BW112" s="544">
        <f t="shared" si="188"/>
        <v>0</v>
      </c>
      <c r="BX112" s="544">
        <f t="shared" si="189"/>
        <v>0</v>
      </c>
      <c r="BY112" s="604"/>
      <c r="BZ112" s="604"/>
      <c r="CA112" s="604"/>
      <c r="CB112" s="604"/>
      <c r="CC112" s="604"/>
      <c r="CD112" s="604"/>
      <c r="CE112" s="604"/>
      <c r="CF112" s="604" t="s">
        <v>261</v>
      </c>
      <c r="CG112" s="495"/>
      <c r="CH112" s="494"/>
      <c r="CI112" s="1141"/>
      <c r="CJ112" s="543">
        <v>105</v>
      </c>
      <c r="CK112" s="544">
        <f t="shared" si="190"/>
        <v>0</v>
      </c>
      <c r="CL112" s="544">
        <f t="shared" si="191"/>
        <v>0</v>
      </c>
      <c r="CM112" s="604"/>
      <c r="CN112" s="604"/>
      <c r="CO112" s="604"/>
      <c r="CP112" s="604"/>
      <c r="CQ112" s="604"/>
      <c r="CR112" s="604"/>
      <c r="CS112" s="604"/>
      <c r="CT112" s="604" t="s">
        <v>261</v>
      </c>
      <c r="CU112" s="495"/>
      <c r="CV112" s="494"/>
      <c r="CW112" s="1141"/>
      <c r="CX112" s="543">
        <v>105</v>
      </c>
      <c r="CY112" s="544">
        <f t="shared" si="192"/>
        <v>0</v>
      </c>
      <c r="CZ112" s="544">
        <f t="shared" si="193"/>
        <v>0</v>
      </c>
      <c r="DA112" s="604"/>
      <c r="DB112" s="604"/>
      <c r="DC112" s="604"/>
      <c r="DD112" s="604"/>
      <c r="DE112" s="604"/>
      <c r="DF112" s="604"/>
      <c r="DG112" s="604"/>
      <c r="DH112" s="604" t="s">
        <v>261</v>
      </c>
      <c r="DI112" s="495"/>
      <c r="DJ112" s="494"/>
      <c r="DK112" s="1141"/>
      <c r="DL112" s="543">
        <v>105</v>
      </c>
      <c r="DM112" s="544">
        <f t="shared" si="194"/>
        <v>0</v>
      </c>
      <c r="DN112" s="544">
        <f t="shared" si="195"/>
        <v>0</v>
      </c>
      <c r="DO112" s="604"/>
      <c r="DP112" s="604"/>
      <c r="DQ112" s="604"/>
      <c r="DR112" s="604"/>
      <c r="DS112" s="604"/>
      <c r="DT112" s="604"/>
      <c r="DU112" s="604"/>
      <c r="DV112" s="604" t="s">
        <v>261</v>
      </c>
      <c r="DW112" s="495"/>
      <c r="DX112" s="494"/>
      <c r="DY112" s="1141"/>
      <c r="DZ112" s="543">
        <v>105</v>
      </c>
      <c r="EA112" s="544">
        <f t="shared" si="196"/>
        <v>0</v>
      </c>
      <c r="EB112" s="544">
        <f t="shared" si="197"/>
        <v>0</v>
      </c>
      <c r="EC112" s="604"/>
      <c r="ED112" s="604"/>
      <c r="EE112" s="604"/>
      <c r="EF112" s="604"/>
      <c r="EG112" s="604"/>
      <c r="EH112" s="604"/>
      <c r="EI112" s="604"/>
      <c r="EJ112" s="604" t="s">
        <v>261</v>
      </c>
      <c r="EK112" s="495"/>
      <c r="EL112" s="494"/>
      <c r="EM112" s="1141"/>
      <c r="EN112" s="543">
        <v>105</v>
      </c>
      <c r="EO112" s="544">
        <f t="shared" si="198"/>
        <v>0</v>
      </c>
      <c r="EP112" s="544">
        <f t="shared" si="199"/>
        <v>0</v>
      </c>
      <c r="EQ112" s="604"/>
      <c r="ER112" s="604"/>
      <c r="ES112" s="604"/>
      <c r="ET112" s="604"/>
      <c r="EU112" s="604"/>
      <c r="EV112" s="604"/>
      <c r="EW112" s="604"/>
      <c r="EX112" s="604" t="s">
        <v>261</v>
      </c>
      <c r="EY112" s="495"/>
      <c r="EZ112" s="622"/>
      <c r="FA112" s="1141"/>
      <c r="FB112" s="543">
        <v>105</v>
      </c>
      <c r="FC112" s="544">
        <f t="shared" si="200"/>
        <v>0</v>
      </c>
      <c r="FD112" s="544">
        <f t="shared" si="201"/>
        <v>0</v>
      </c>
      <c r="FE112" s="604"/>
      <c r="FF112" s="604"/>
      <c r="FG112" s="604"/>
      <c r="FH112" s="604"/>
      <c r="FI112" s="604"/>
      <c r="FJ112" s="604"/>
      <c r="FK112" s="604"/>
      <c r="FL112" s="604" t="s">
        <v>261</v>
      </c>
      <c r="FM112" s="495"/>
      <c r="FO112" s="1141"/>
      <c r="FP112" s="543">
        <v>105</v>
      </c>
      <c r="FQ112" s="544">
        <f t="shared" si="202"/>
        <v>0</v>
      </c>
      <c r="FR112" s="544">
        <f t="shared" si="203"/>
        <v>0</v>
      </c>
      <c r="FS112" s="604"/>
      <c r="FT112" s="604"/>
      <c r="FU112" s="604"/>
      <c r="FV112" s="604"/>
      <c r="FW112" s="604"/>
      <c r="FX112" s="604"/>
      <c r="FY112" s="604"/>
      <c r="FZ112" s="604" t="s">
        <v>261</v>
      </c>
      <c r="GA112" s="495"/>
      <c r="GB112" s="622"/>
      <c r="GC112" s="1141"/>
      <c r="GD112" s="543">
        <v>105</v>
      </c>
      <c r="GE112" s="544">
        <f t="shared" si="204"/>
        <v>0</v>
      </c>
      <c r="GF112" s="544">
        <f t="shared" si="205"/>
        <v>0</v>
      </c>
      <c r="GG112" s="604"/>
      <c r="GH112" s="604"/>
      <c r="GI112" s="604"/>
      <c r="GJ112" s="604"/>
      <c r="GK112" s="604"/>
      <c r="GL112" s="604"/>
      <c r="GM112" s="604"/>
      <c r="GN112" s="604" t="s">
        <v>261</v>
      </c>
      <c r="GO112" s="495"/>
      <c r="GP112" s="551"/>
      <c r="GQ112" s="1141"/>
      <c r="GR112" s="543">
        <v>105</v>
      </c>
      <c r="GS112" s="544">
        <f t="shared" si="206"/>
        <v>0</v>
      </c>
      <c r="GT112" s="544">
        <f t="shared" si="207"/>
        <v>0</v>
      </c>
      <c r="GU112" s="604"/>
      <c r="GV112" s="604"/>
      <c r="GW112" s="604"/>
      <c r="GX112" s="604"/>
      <c r="GY112" s="604"/>
      <c r="GZ112" s="604"/>
      <c r="HA112" s="604"/>
      <c r="HB112" s="604" t="s">
        <v>261</v>
      </c>
      <c r="HC112" s="495"/>
      <c r="HD112" s="552"/>
      <c r="HE112" s="1141"/>
      <c r="HF112" s="543">
        <v>105</v>
      </c>
      <c r="HG112" s="544">
        <f t="shared" si="208"/>
        <v>0</v>
      </c>
      <c r="HH112" s="544">
        <f t="shared" si="209"/>
        <v>0</v>
      </c>
      <c r="HI112" s="604"/>
      <c r="HJ112" s="604"/>
      <c r="HK112" s="604"/>
      <c r="HL112" s="604"/>
      <c r="HM112" s="604"/>
      <c r="HN112" s="604"/>
      <c r="HO112" s="604"/>
      <c r="HP112" s="604" t="s">
        <v>261</v>
      </c>
      <c r="HQ112" s="495"/>
      <c r="HR112" s="552"/>
      <c r="HS112" s="1141"/>
      <c r="HT112" s="543">
        <v>105</v>
      </c>
      <c r="HU112" s="544">
        <f t="shared" si="210"/>
        <v>0</v>
      </c>
      <c r="HV112" s="544">
        <f t="shared" si="211"/>
        <v>0</v>
      </c>
      <c r="HW112" s="604"/>
      <c r="HX112" s="604"/>
      <c r="HY112" s="604"/>
      <c r="HZ112" s="604"/>
      <c r="IA112" s="604"/>
      <c r="IB112" s="604"/>
      <c r="IC112" s="604"/>
      <c r="ID112" s="604" t="s">
        <v>261</v>
      </c>
      <c r="IE112" s="495"/>
      <c r="IF112" s="662"/>
      <c r="IG112" s="1141"/>
      <c r="IH112" s="543">
        <v>105</v>
      </c>
      <c r="II112" s="544">
        <f t="shared" si="212"/>
        <v>0</v>
      </c>
      <c r="IJ112" s="544">
        <f t="shared" si="213"/>
        <v>0</v>
      </c>
      <c r="IK112" s="604"/>
      <c r="IL112" s="604"/>
      <c r="IM112" s="604"/>
      <c r="IN112" s="604"/>
      <c r="IO112" s="604"/>
      <c r="IP112" s="604"/>
      <c r="IQ112" s="604"/>
      <c r="IR112" s="604" t="s">
        <v>261</v>
      </c>
      <c r="IS112" s="495"/>
    </row>
    <row r="113" spans="1:253" s="497" customFormat="1">
      <c r="A113" s="494"/>
      <c r="B113" s="528"/>
      <c r="C113" s="1141"/>
      <c r="D113" s="543">
        <v>106</v>
      </c>
      <c r="E113" s="544">
        <f t="shared" si="178"/>
        <v>0</v>
      </c>
      <c r="F113" s="544">
        <f t="shared" si="179"/>
        <v>0</v>
      </c>
      <c r="G113" s="673"/>
      <c r="H113" s="544"/>
      <c r="I113" s="544"/>
      <c r="J113" s="544"/>
      <c r="K113" s="604"/>
      <c r="L113" s="673"/>
      <c r="M113" s="604"/>
      <c r="N113" s="604"/>
      <c r="O113" s="495"/>
      <c r="P113" s="494"/>
      <c r="Q113" s="1141"/>
      <c r="R113" s="543">
        <v>106</v>
      </c>
      <c r="S113" s="544">
        <f t="shared" si="180"/>
        <v>0</v>
      </c>
      <c r="T113" s="544">
        <f t="shared" si="181"/>
        <v>0</v>
      </c>
      <c r="U113" s="673"/>
      <c r="V113" s="544"/>
      <c r="W113" s="544"/>
      <c r="X113" s="544"/>
      <c r="Y113" s="604"/>
      <c r="Z113" s="673"/>
      <c r="AA113" s="604"/>
      <c r="AB113" s="604"/>
      <c r="AC113" s="495"/>
      <c r="AD113" s="494"/>
      <c r="AE113" s="1141"/>
      <c r="AF113" s="543">
        <v>106</v>
      </c>
      <c r="AG113" s="544">
        <f t="shared" si="182"/>
        <v>0</v>
      </c>
      <c r="AH113" s="544">
        <f t="shared" si="183"/>
        <v>0</v>
      </c>
      <c r="AI113" s="673"/>
      <c r="AJ113" s="544"/>
      <c r="AK113" s="544"/>
      <c r="AL113" s="544"/>
      <c r="AM113" s="604"/>
      <c r="AN113" s="673"/>
      <c r="AO113" s="604"/>
      <c r="AP113" s="604"/>
      <c r="AQ113" s="495"/>
      <c r="AR113" s="494"/>
      <c r="AS113" s="1141"/>
      <c r="AT113" s="543">
        <v>106</v>
      </c>
      <c r="AU113" s="544">
        <f t="shared" si="184"/>
        <v>0</v>
      </c>
      <c r="AV113" s="544">
        <f t="shared" si="185"/>
        <v>0</v>
      </c>
      <c r="AW113" s="673"/>
      <c r="AX113" s="544"/>
      <c r="AY113" s="544"/>
      <c r="AZ113" s="544"/>
      <c r="BA113" s="604"/>
      <c r="BB113" s="673"/>
      <c r="BC113" s="604"/>
      <c r="BD113" s="604"/>
      <c r="BE113" s="495"/>
      <c r="BF113" s="494"/>
      <c r="BG113" s="1141"/>
      <c r="BH113" s="543">
        <v>106</v>
      </c>
      <c r="BI113" s="544">
        <f t="shared" si="186"/>
        <v>0</v>
      </c>
      <c r="BJ113" s="544">
        <f t="shared" si="187"/>
        <v>0</v>
      </c>
      <c r="BK113" s="673"/>
      <c r="BL113" s="544"/>
      <c r="BM113" s="544"/>
      <c r="BN113" s="544"/>
      <c r="BO113" s="604"/>
      <c r="BP113" s="673"/>
      <c r="BQ113" s="604"/>
      <c r="BR113" s="604"/>
      <c r="BS113" s="495"/>
      <c r="BT113" s="494"/>
      <c r="BU113" s="1141"/>
      <c r="BV113" s="543">
        <v>106</v>
      </c>
      <c r="BW113" s="544">
        <f t="shared" si="188"/>
        <v>0</v>
      </c>
      <c r="BX113" s="544">
        <f t="shared" si="189"/>
        <v>0</v>
      </c>
      <c r="BY113" s="673"/>
      <c r="BZ113" s="544"/>
      <c r="CA113" s="544"/>
      <c r="CB113" s="544"/>
      <c r="CC113" s="604"/>
      <c r="CD113" s="673"/>
      <c r="CE113" s="604"/>
      <c r="CF113" s="604"/>
      <c r="CG113" s="495"/>
      <c r="CH113" s="494"/>
      <c r="CI113" s="1141"/>
      <c r="CJ113" s="543">
        <v>106</v>
      </c>
      <c r="CK113" s="544">
        <f t="shared" si="190"/>
        <v>0</v>
      </c>
      <c r="CL113" s="544">
        <f t="shared" si="191"/>
        <v>0</v>
      </c>
      <c r="CM113" s="673"/>
      <c r="CN113" s="544"/>
      <c r="CO113" s="544"/>
      <c r="CP113" s="544"/>
      <c r="CQ113" s="604"/>
      <c r="CR113" s="673"/>
      <c r="CS113" s="604"/>
      <c r="CT113" s="604"/>
      <c r="CU113" s="495"/>
      <c r="CV113" s="494"/>
      <c r="CW113" s="1141"/>
      <c r="CX113" s="543">
        <v>106</v>
      </c>
      <c r="CY113" s="544">
        <f t="shared" si="192"/>
        <v>0</v>
      </c>
      <c r="CZ113" s="544">
        <f t="shared" si="193"/>
        <v>0</v>
      </c>
      <c r="DA113" s="673"/>
      <c r="DB113" s="544"/>
      <c r="DC113" s="544"/>
      <c r="DD113" s="544"/>
      <c r="DE113" s="604"/>
      <c r="DF113" s="673"/>
      <c r="DG113" s="604"/>
      <c r="DH113" s="604"/>
      <c r="DI113" s="495"/>
      <c r="DJ113" s="494"/>
      <c r="DK113" s="1141"/>
      <c r="DL113" s="543">
        <v>106</v>
      </c>
      <c r="DM113" s="544">
        <f t="shared" si="194"/>
        <v>0</v>
      </c>
      <c r="DN113" s="544">
        <f t="shared" si="195"/>
        <v>0</v>
      </c>
      <c r="DO113" s="673"/>
      <c r="DP113" s="544"/>
      <c r="DQ113" s="544"/>
      <c r="DR113" s="544"/>
      <c r="DS113" s="604"/>
      <c r="DT113" s="673"/>
      <c r="DU113" s="604"/>
      <c r="DV113" s="604"/>
      <c r="DW113" s="495"/>
      <c r="DX113" s="494"/>
      <c r="DY113" s="1141"/>
      <c r="DZ113" s="543">
        <v>106</v>
      </c>
      <c r="EA113" s="544">
        <f t="shared" si="196"/>
        <v>0</v>
      </c>
      <c r="EB113" s="544">
        <f t="shared" si="197"/>
        <v>0</v>
      </c>
      <c r="EC113" s="673"/>
      <c r="ED113" s="544"/>
      <c r="EE113" s="544"/>
      <c r="EF113" s="544"/>
      <c r="EG113" s="604"/>
      <c r="EH113" s="673"/>
      <c r="EI113" s="604"/>
      <c r="EJ113" s="604"/>
      <c r="EK113" s="495"/>
      <c r="EL113" s="494"/>
      <c r="EM113" s="1141"/>
      <c r="EN113" s="543">
        <v>106</v>
      </c>
      <c r="EO113" s="544">
        <f t="shared" si="198"/>
        <v>0</v>
      </c>
      <c r="EP113" s="544">
        <f t="shared" si="199"/>
        <v>0</v>
      </c>
      <c r="EQ113" s="673"/>
      <c r="ER113" s="544"/>
      <c r="ES113" s="544"/>
      <c r="ET113" s="544"/>
      <c r="EU113" s="604"/>
      <c r="EV113" s="673"/>
      <c r="EW113" s="604"/>
      <c r="EX113" s="604"/>
      <c r="EY113" s="495"/>
      <c r="EZ113" s="622"/>
      <c r="FA113" s="1141"/>
      <c r="FB113" s="543">
        <v>106</v>
      </c>
      <c r="FC113" s="544">
        <f t="shared" si="200"/>
        <v>0</v>
      </c>
      <c r="FD113" s="544">
        <f t="shared" si="201"/>
        <v>0</v>
      </c>
      <c r="FE113" s="673"/>
      <c r="FF113" s="544"/>
      <c r="FG113" s="544"/>
      <c r="FH113" s="544"/>
      <c r="FI113" s="604"/>
      <c r="FJ113" s="673"/>
      <c r="FK113" s="604"/>
      <c r="FL113" s="604"/>
      <c r="FM113" s="495"/>
      <c r="FO113" s="1141"/>
      <c r="FP113" s="543">
        <v>106</v>
      </c>
      <c r="FQ113" s="544">
        <f t="shared" si="202"/>
        <v>0</v>
      </c>
      <c r="FR113" s="544">
        <f t="shared" si="203"/>
        <v>0</v>
      </c>
      <c r="FS113" s="673"/>
      <c r="FT113" s="544"/>
      <c r="FU113" s="544"/>
      <c r="FV113" s="544"/>
      <c r="FW113" s="604"/>
      <c r="FX113" s="673"/>
      <c r="FY113" s="604"/>
      <c r="FZ113" s="604"/>
      <c r="GA113" s="495"/>
      <c r="GB113" s="622"/>
      <c r="GC113" s="1141"/>
      <c r="GD113" s="543">
        <v>106</v>
      </c>
      <c r="GE113" s="544">
        <f t="shared" si="204"/>
        <v>0</v>
      </c>
      <c r="GF113" s="544">
        <f t="shared" si="205"/>
        <v>0</v>
      </c>
      <c r="GG113" s="673"/>
      <c r="GH113" s="544"/>
      <c r="GI113" s="544"/>
      <c r="GJ113" s="544"/>
      <c r="GK113" s="604"/>
      <c r="GL113" s="673"/>
      <c r="GM113" s="604"/>
      <c r="GN113" s="604"/>
      <c r="GO113" s="495"/>
      <c r="GP113" s="551"/>
      <c r="GQ113" s="1141"/>
      <c r="GR113" s="543">
        <v>106</v>
      </c>
      <c r="GS113" s="544">
        <f t="shared" si="206"/>
        <v>0</v>
      </c>
      <c r="GT113" s="544">
        <f t="shared" si="207"/>
        <v>0</v>
      </c>
      <c r="GU113" s="673"/>
      <c r="GV113" s="544"/>
      <c r="GW113" s="544"/>
      <c r="GX113" s="544"/>
      <c r="GY113" s="604"/>
      <c r="GZ113" s="673"/>
      <c r="HA113" s="604"/>
      <c r="HB113" s="604"/>
      <c r="HC113" s="495"/>
      <c r="HD113" s="552"/>
      <c r="HE113" s="1141"/>
      <c r="HF113" s="543">
        <v>106</v>
      </c>
      <c r="HG113" s="544">
        <f t="shared" si="208"/>
        <v>0</v>
      </c>
      <c r="HH113" s="544">
        <f t="shared" si="209"/>
        <v>0</v>
      </c>
      <c r="HI113" s="673"/>
      <c r="HJ113" s="544"/>
      <c r="HK113" s="544"/>
      <c r="HL113" s="544"/>
      <c r="HM113" s="604"/>
      <c r="HN113" s="673"/>
      <c r="HO113" s="604"/>
      <c r="HP113" s="604"/>
      <c r="HQ113" s="495"/>
      <c r="HR113" s="552"/>
      <c r="HS113" s="1141"/>
      <c r="HT113" s="543">
        <v>106</v>
      </c>
      <c r="HU113" s="544">
        <f t="shared" si="210"/>
        <v>0</v>
      </c>
      <c r="HV113" s="544">
        <f t="shared" si="211"/>
        <v>0</v>
      </c>
      <c r="HW113" s="673"/>
      <c r="HX113" s="544"/>
      <c r="HY113" s="544"/>
      <c r="HZ113" s="544"/>
      <c r="IA113" s="604"/>
      <c r="IB113" s="673"/>
      <c r="IC113" s="604"/>
      <c r="ID113" s="604"/>
      <c r="IE113" s="495"/>
      <c r="IF113" s="622"/>
      <c r="IG113" s="1141"/>
      <c r="IH113" s="543">
        <v>106</v>
      </c>
      <c r="II113" s="544">
        <f t="shared" si="212"/>
        <v>0</v>
      </c>
      <c r="IJ113" s="544">
        <f t="shared" si="213"/>
        <v>0</v>
      </c>
      <c r="IK113" s="673"/>
      <c r="IL113" s="544"/>
      <c r="IM113" s="544"/>
      <c r="IN113" s="544"/>
      <c r="IO113" s="604"/>
      <c r="IP113" s="673"/>
      <c r="IQ113" s="604"/>
      <c r="IR113" s="604"/>
      <c r="IS113" s="495"/>
    </row>
    <row r="114" spans="1:253" s="497" customFormat="1">
      <c r="A114" s="494"/>
      <c r="B114" s="528"/>
      <c r="C114" s="1141"/>
      <c r="D114" s="543">
        <v>107</v>
      </c>
      <c r="E114" s="544">
        <f t="shared" si="178"/>
        <v>0</v>
      </c>
      <c r="F114" s="544">
        <f t="shared" si="179"/>
        <v>0</v>
      </c>
      <c r="G114" s="673"/>
      <c r="H114" s="544"/>
      <c r="I114" s="544"/>
      <c r="J114" s="544"/>
      <c r="K114" s="604"/>
      <c r="L114" s="673"/>
      <c r="M114" s="604"/>
      <c r="N114" s="604"/>
      <c r="O114" s="495"/>
      <c r="P114" s="494"/>
      <c r="Q114" s="1141"/>
      <c r="R114" s="543">
        <v>107</v>
      </c>
      <c r="S114" s="544">
        <f t="shared" si="180"/>
        <v>0</v>
      </c>
      <c r="T114" s="544">
        <f t="shared" si="181"/>
        <v>0</v>
      </c>
      <c r="U114" s="673"/>
      <c r="V114" s="544"/>
      <c r="W114" s="544"/>
      <c r="X114" s="544"/>
      <c r="Y114" s="604"/>
      <c r="Z114" s="673"/>
      <c r="AA114" s="604"/>
      <c r="AB114" s="604"/>
      <c r="AC114" s="495"/>
      <c r="AD114" s="494"/>
      <c r="AE114" s="1141"/>
      <c r="AF114" s="543">
        <v>107</v>
      </c>
      <c r="AG114" s="544">
        <f t="shared" si="182"/>
        <v>0</v>
      </c>
      <c r="AH114" s="544">
        <f t="shared" si="183"/>
        <v>0</v>
      </c>
      <c r="AI114" s="673"/>
      <c r="AJ114" s="544"/>
      <c r="AK114" s="544"/>
      <c r="AL114" s="544"/>
      <c r="AM114" s="604"/>
      <c r="AN114" s="673"/>
      <c r="AO114" s="604"/>
      <c r="AP114" s="604"/>
      <c r="AQ114" s="495"/>
      <c r="AR114" s="494"/>
      <c r="AS114" s="1141"/>
      <c r="AT114" s="543">
        <v>107</v>
      </c>
      <c r="AU114" s="544">
        <f t="shared" si="184"/>
        <v>0</v>
      </c>
      <c r="AV114" s="544">
        <f t="shared" si="185"/>
        <v>0</v>
      </c>
      <c r="AW114" s="673"/>
      <c r="AX114" s="544"/>
      <c r="AY114" s="544"/>
      <c r="AZ114" s="544"/>
      <c r="BA114" s="604"/>
      <c r="BB114" s="673"/>
      <c r="BC114" s="604"/>
      <c r="BD114" s="604"/>
      <c r="BE114" s="495"/>
      <c r="BF114" s="494"/>
      <c r="BG114" s="1141"/>
      <c r="BH114" s="543">
        <v>107</v>
      </c>
      <c r="BI114" s="544">
        <f t="shared" si="186"/>
        <v>0</v>
      </c>
      <c r="BJ114" s="544">
        <f t="shared" si="187"/>
        <v>0</v>
      </c>
      <c r="BK114" s="673"/>
      <c r="BL114" s="544"/>
      <c r="BM114" s="544"/>
      <c r="BN114" s="544"/>
      <c r="BO114" s="604"/>
      <c r="BP114" s="673"/>
      <c r="BQ114" s="604"/>
      <c r="BR114" s="604"/>
      <c r="BS114" s="495"/>
      <c r="BT114" s="494"/>
      <c r="BU114" s="1141"/>
      <c r="BV114" s="543">
        <v>107</v>
      </c>
      <c r="BW114" s="544">
        <f t="shared" si="188"/>
        <v>0</v>
      </c>
      <c r="BX114" s="544">
        <f t="shared" si="189"/>
        <v>0</v>
      </c>
      <c r="BY114" s="673"/>
      <c r="BZ114" s="544"/>
      <c r="CA114" s="544"/>
      <c r="CB114" s="544"/>
      <c r="CC114" s="604"/>
      <c r="CD114" s="673"/>
      <c r="CE114" s="604"/>
      <c r="CF114" s="604"/>
      <c r="CG114" s="495"/>
      <c r="CH114" s="494"/>
      <c r="CI114" s="1141"/>
      <c r="CJ114" s="543">
        <v>107</v>
      </c>
      <c r="CK114" s="544">
        <f t="shared" si="190"/>
        <v>0</v>
      </c>
      <c r="CL114" s="544">
        <f t="shared" si="191"/>
        <v>0</v>
      </c>
      <c r="CM114" s="673"/>
      <c r="CN114" s="544"/>
      <c r="CO114" s="544"/>
      <c r="CP114" s="544"/>
      <c r="CQ114" s="604"/>
      <c r="CR114" s="673"/>
      <c r="CS114" s="604"/>
      <c r="CT114" s="604"/>
      <c r="CU114" s="495"/>
      <c r="CV114" s="494"/>
      <c r="CW114" s="1141"/>
      <c r="CX114" s="543">
        <v>107</v>
      </c>
      <c r="CY114" s="544">
        <f t="shared" si="192"/>
        <v>0</v>
      </c>
      <c r="CZ114" s="544">
        <f t="shared" si="193"/>
        <v>0</v>
      </c>
      <c r="DA114" s="673"/>
      <c r="DB114" s="544"/>
      <c r="DC114" s="544"/>
      <c r="DD114" s="544"/>
      <c r="DE114" s="604"/>
      <c r="DF114" s="673"/>
      <c r="DG114" s="604"/>
      <c r="DH114" s="604"/>
      <c r="DI114" s="495"/>
      <c r="DJ114" s="494"/>
      <c r="DK114" s="1141"/>
      <c r="DL114" s="543">
        <v>107</v>
      </c>
      <c r="DM114" s="544">
        <f t="shared" si="194"/>
        <v>0</v>
      </c>
      <c r="DN114" s="544">
        <f t="shared" si="195"/>
        <v>0</v>
      </c>
      <c r="DO114" s="673"/>
      <c r="DP114" s="544"/>
      <c r="DQ114" s="544"/>
      <c r="DR114" s="544"/>
      <c r="DS114" s="604"/>
      <c r="DT114" s="673"/>
      <c r="DU114" s="604"/>
      <c r="DV114" s="604"/>
      <c r="DW114" s="495"/>
      <c r="DX114" s="494"/>
      <c r="DY114" s="1141"/>
      <c r="DZ114" s="543">
        <v>107</v>
      </c>
      <c r="EA114" s="544">
        <f t="shared" si="196"/>
        <v>0</v>
      </c>
      <c r="EB114" s="544">
        <f t="shared" si="197"/>
        <v>0</v>
      </c>
      <c r="EC114" s="673"/>
      <c r="ED114" s="544"/>
      <c r="EE114" s="544"/>
      <c r="EF114" s="544"/>
      <c r="EG114" s="604"/>
      <c r="EH114" s="673"/>
      <c r="EI114" s="604"/>
      <c r="EJ114" s="604"/>
      <c r="EK114" s="495"/>
      <c r="EL114" s="494"/>
      <c r="EM114" s="1141"/>
      <c r="EN114" s="543">
        <v>107</v>
      </c>
      <c r="EO114" s="544">
        <f t="shared" si="198"/>
        <v>0</v>
      </c>
      <c r="EP114" s="544">
        <f t="shared" si="199"/>
        <v>0</v>
      </c>
      <c r="EQ114" s="673"/>
      <c r="ER114" s="544"/>
      <c r="ES114" s="544"/>
      <c r="ET114" s="544"/>
      <c r="EU114" s="604"/>
      <c r="EV114" s="673"/>
      <c r="EW114" s="604"/>
      <c r="EX114" s="604"/>
      <c r="EY114" s="495"/>
      <c r="EZ114" s="622"/>
      <c r="FA114" s="1141"/>
      <c r="FB114" s="543">
        <v>107</v>
      </c>
      <c r="FC114" s="544">
        <f t="shared" si="200"/>
        <v>0</v>
      </c>
      <c r="FD114" s="544">
        <f t="shared" si="201"/>
        <v>0</v>
      </c>
      <c r="FE114" s="673"/>
      <c r="FF114" s="544"/>
      <c r="FG114" s="544"/>
      <c r="FH114" s="544"/>
      <c r="FI114" s="604"/>
      <c r="FJ114" s="673"/>
      <c r="FK114" s="604"/>
      <c r="FL114" s="604"/>
      <c r="FM114" s="495"/>
      <c r="FO114" s="1141"/>
      <c r="FP114" s="543">
        <v>107</v>
      </c>
      <c r="FQ114" s="544">
        <f t="shared" si="202"/>
        <v>0</v>
      </c>
      <c r="FR114" s="544">
        <f t="shared" si="203"/>
        <v>0</v>
      </c>
      <c r="FS114" s="673"/>
      <c r="FT114" s="544"/>
      <c r="FU114" s="544"/>
      <c r="FV114" s="544"/>
      <c r="FW114" s="604"/>
      <c r="FX114" s="673"/>
      <c r="FY114" s="604"/>
      <c r="FZ114" s="604"/>
      <c r="GA114" s="495"/>
      <c r="GB114" s="622"/>
      <c r="GC114" s="1141"/>
      <c r="GD114" s="543">
        <v>107</v>
      </c>
      <c r="GE114" s="544">
        <f t="shared" si="204"/>
        <v>0</v>
      </c>
      <c r="GF114" s="544">
        <f t="shared" si="205"/>
        <v>0</v>
      </c>
      <c r="GG114" s="673"/>
      <c r="GH114" s="544"/>
      <c r="GI114" s="544"/>
      <c r="GJ114" s="544"/>
      <c r="GK114" s="604"/>
      <c r="GL114" s="673"/>
      <c r="GM114" s="604"/>
      <c r="GN114" s="604"/>
      <c r="GO114" s="495"/>
      <c r="GP114" s="551"/>
      <c r="GQ114" s="1141"/>
      <c r="GR114" s="543">
        <v>107</v>
      </c>
      <c r="GS114" s="544">
        <f t="shared" si="206"/>
        <v>0</v>
      </c>
      <c r="GT114" s="544">
        <f t="shared" si="207"/>
        <v>0</v>
      </c>
      <c r="GU114" s="673"/>
      <c r="GV114" s="544"/>
      <c r="GW114" s="544"/>
      <c r="GX114" s="544"/>
      <c r="GY114" s="604"/>
      <c r="GZ114" s="673"/>
      <c r="HA114" s="604"/>
      <c r="HB114" s="604"/>
      <c r="HC114" s="495"/>
      <c r="HD114" s="552"/>
      <c r="HE114" s="1141"/>
      <c r="HF114" s="543">
        <v>107</v>
      </c>
      <c r="HG114" s="544">
        <f t="shared" si="208"/>
        <v>0</v>
      </c>
      <c r="HH114" s="544">
        <f t="shared" si="209"/>
        <v>0</v>
      </c>
      <c r="HI114" s="673"/>
      <c r="HJ114" s="544"/>
      <c r="HK114" s="544"/>
      <c r="HL114" s="544"/>
      <c r="HM114" s="604"/>
      <c r="HN114" s="673"/>
      <c r="HO114" s="604"/>
      <c r="HP114" s="604"/>
      <c r="HQ114" s="495"/>
      <c r="HR114" s="552"/>
      <c r="HS114" s="1141"/>
      <c r="HT114" s="543">
        <v>107</v>
      </c>
      <c r="HU114" s="544">
        <f t="shared" si="210"/>
        <v>0</v>
      </c>
      <c r="HV114" s="544">
        <f t="shared" si="211"/>
        <v>0</v>
      </c>
      <c r="HW114" s="673"/>
      <c r="HX114" s="544"/>
      <c r="HY114" s="544"/>
      <c r="HZ114" s="544"/>
      <c r="IA114" s="604"/>
      <c r="IB114" s="673"/>
      <c r="IC114" s="604"/>
      <c r="ID114" s="604"/>
      <c r="IE114" s="495"/>
      <c r="IF114" s="622"/>
      <c r="IG114" s="1141"/>
      <c r="IH114" s="543">
        <v>107</v>
      </c>
      <c r="II114" s="544">
        <f t="shared" si="212"/>
        <v>0</v>
      </c>
      <c r="IJ114" s="544">
        <f t="shared" si="213"/>
        <v>0</v>
      </c>
      <c r="IK114" s="673"/>
      <c r="IL114" s="544"/>
      <c r="IM114" s="544"/>
      <c r="IN114" s="544"/>
      <c r="IO114" s="604"/>
      <c r="IP114" s="673"/>
      <c r="IQ114" s="604"/>
      <c r="IR114" s="604"/>
      <c r="IS114" s="495"/>
    </row>
    <row r="115" spans="1:253" s="497" customFormat="1">
      <c r="A115" s="494"/>
      <c r="B115" s="528"/>
      <c r="C115" s="1141"/>
      <c r="D115" s="543">
        <v>108</v>
      </c>
      <c r="E115" s="544">
        <f t="shared" si="178"/>
        <v>0</v>
      </c>
      <c r="F115" s="544">
        <f t="shared" si="179"/>
        <v>0</v>
      </c>
      <c r="G115" s="673"/>
      <c r="H115" s="544"/>
      <c r="I115" s="544"/>
      <c r="J115" s="544"/>
      <c r="K115" s="604"/>
      <c r="L115" s="673"/>
      <c r="M115" s="604"/>
      <c r="N115" s="604"/>
      <c r="O115" s="495"/>
      <c r="P115" s="494"/>
      <c r="Q115" s="1141"/>
      <c r="R115" s="543">
        <v>108</v>
      </c>
      <c r="S115" s="544">
        <f t="shared" si="180"/>
        <v>0</v>
      </c>
      <c r="T115" s="544">
        <f t="shared" si="181"/>
        <v>0</v>
      </c>
      <c r="U115" s="673"/>
      <c r="V115" s="544"/>
      <c r="W115" s="544"/>
      <c r="X115" s="544"/>
      <c r="Y115" s="604"/>
      <c r="Z115" s="673"/>
      <c r="AA115" s="604"/>
      <c r="AB115" s="604"/>
      <c r="AC115" s="495"/>
      <c r="AD115" s="494"/>
      <c r="AE115" s="1141"/>
      <c r="AF115" s="543">
        <v>108</v>
      </c>
      <c r="AG115" s="544">
        <f t="shared" si="182"/>
        <v>0</v>
      </c>
      <c r="AH115" s="544">
        <f t="shared" si="183"/>
        <v>0</v>
      </c>
      <c r="AI115" s="673"/>
      <c r="AJ115" s="544"/>
      <c r="AK115" s="544"/>
      <c r="AL115" s="544"/>
      <c r="AM115" s="604"/>
      <c r="AN115" s="673"/>
      <c r="AO115" s="604"/>
      <c r="AP115" s="604"/>
      <c r="AQ115" s="495"/>
      <c r="AR115" s="494"/>
      <c r="AS115" s="1141"/>
      <c r="AT115" s="543">
        <v>108</v>
      </c>
      <c r="AU115" s="544">
        <f t="shared" si="184"/>
        <v>0</v>
      </c>
      <c r="AV115" s="544">
        <f t="shared" si="185"/>
        <v>0</v>
      </c>
      <c r="AW115" s="673"/>
      <c r="AX115" s="544"/>
      <c r="AY115" s="544"/>
      <c r="AZ115" s="544"/>
      <c r="BA115" s="604"/>
      <c r="BB115" s="673"/>
      <c r="BC115" s="604"/>
      <c r="BD115" s="604"/>
      <c r="BE115" s="495"/>
      <c r="BF115" s="494"/>
      <c r="BG115" s="1141"/>
      <c r="BH115" s="543">
        <v>108</v>
      </c>
      <c r="BI115" s="544">
        <f t="shared" si="186"/>
        <v>0</v>
      </c>
      <c r="BJ115" s="544">
        <f t="shared" si="187"/>
        <v>0</v>
      </c>
      <c r="BK115" s="673"/>
      <c r="BL115" s="544"/>
      <c r="BM115" s="544"/>
      <c r="BN115" s="544"/>
      <c r="BO115" s="604"/>
      <c r="BP115" s="673"/>
      <c r="BQ115" s="604"/>
      <c r="BR115" s="604"/>
      <c r="BS115" s="495"/>
      <c r="BT115" s="494"/>
      <c r="BU115" s="1141"/>
      <c r="BV115" s="543">
        <v>108</v>
      </c>
      <c r="BW115" s="544">
        <f t="shared" si="188"/>
        <v>0</v>
      </c>
      <c r="BX115" s="544">
        <f t="shared" si="189"/>
        <v>0</v>
      </c>
      <c r="BY115" s="673"/>
      <c r="BZ115" s="544"/>
      <c r="CA115" s="544"/>
      <c r="CB115" s="544"/>
      <c r="CC115" s="604"/>
      <c r="CD115" s="673"/>
      <c r="CE115" s="604"/>
      <c r="CF115" s="604"/>
      <c r="CG115" s="495"/>
      <c r="CH115" s="494"/>
      <c r="CI115" s="1141"/>
      <c r="CJ115" s="543">
        <v>108</v>
      </c>
      <c r="CK115" s="544">
        <f t="shared" si="190"/>
        <v>0</v>
      </c>
      <c r="CL115" s="544">
        <f t="shared" si="191"/>
        <v>0</v>
      </c>
      <c r="CM115" s="673"/>
      <c r="CN115" s="544"/>
      <c r="CO115" s="544"/>
      <c r="CP115" s="544"/>
      <c r="CQ115" s="604"/>
      <c r="CR115" s="673"/>
      <c r="CS115" s="604"/>
      <c r="CT115" s="604"/>
      <c r="CU115" s="495"/>
      <c r="CV115" s="494"/>
      <c r="CW115" s="1141"/>
      <c r="CX115" s="543">
        <v>108</v>
      </c>
      <c r="CY115" s="544">
        <f t="shared" si="192"/>
        <v>0</v>
      </c>
      <c r="CZ115" s="544">
        <f t="shared" si="193"/>
        <v>0</v>
      </c>
      <c r="DA115" s="673"/>
      <c r="DB115" s="544"/>
      <c r="DC115" s="544"/>
      <c r="DD115" s="544"/>
      <c r="DE115" s="604"/>
      <c r="DF115" s="673"/>
      <c r="DG115" s="604"/>
      <c r="DH115" s="604"/>
      <c r="DI115" s="495"/>
      <c r="DJ115" s="494"/>
      <c r="DK115" s="1141"/>
      <c r="DL115" s="543">
        <v>108</v>
      </c>
      <c r="DM115" s="544">
        <f t="shared" si="194"/>
        <v>0</v>
      </c>
      <c r="DN115" s="544">
        <f t="shared" si="195"/>
        <v>0</v>
      </c>
      <c r="DO115" s="673"/>
      <c r="DP115" s="544"/>
      <c r="DQ115" s="544"/>
      <c r="DR115" s="544"/>
      <c r="DS115" s="604"/>
      <c r="DT115" s="673"/>
      <c r="DU115" s="604"/>
      <c r="DV115" s="604"/>
      <c r="DW115" s="495"/>
      <c r="DX115" s="494"/>
      <c r="DY115" s="1141"/>
      <c r="DZ115" s="543">
        <v>108</v>
      </c>
      <c r="EA115" s="544">
        <f t="shared" si="196"/>
        <v>0</v>
      </c>
      <c r="EB115" s="544">
        <f t="shared" si="197"/>
        <v>0</v>
      </c>
      <c r="EC115" s="673"/>
      <c r="ED115" s="544"/>
      <c r="EE115" s="544"/>
      <c r="EF115" s="544"/>
      <c r="EG115" s="604"/>
      <c r="EH115" s="673"/>
      <c r="EI115" s="604"/>
      <c r="EJ115" s="604"/>
      <c r="EK115" s="495"/>
      <c r="EL115" s="494"/>
      <c r="EM115" s="1141"/>
      <c r="EN115" s="543">
        <v>108</v>
      </c>
      <c r="EO115" s="544">
        <f t="shared" si="198"/>
        <v>0</v>
      </c>
      <c r="EP115" s="544">
        <f t="shared" si="199"/>
        <v>0</v>
      </c>
      <c r="EQ115" s="673"/>
      <c r="ER115" s="544"/>
      <c r="ES115" s="544"/>
      <c r="ET115" s="544"/>
      <c r="EU115" s="604"/>
      <c r="EV115" s="673"/>
      <c r="EW115" s="604"/>
      <c r="EX115" s="604"/>
      <c r="EY115" s="495"/>
      <c r="EZ115" s="622"/>
      <c r="FA115" s="1141"/>
      <c r="FB115" s="543">
        <v>108</v>
      </c>
      <c r="FC115" s="544">
        <f t="shared" si="200"/>
        <v>0</v>
      </c>
      <c r="FD115" s="544">
        <f t="shared" si="201"/>
        <v>0</v>
      </c>
      <c r="FE115" s="673"/>
      <c r="FF115" s="544"/>
      <c r="FG115" s="544"/>
      <c r="FH115" s="544"/>
      <c r="FI115" s="604"/>
      <c r="FJ115" s="673"/>
      <c r="FK115" s="604"/>
      <c r="FL115" s="604"/>
      <c r="FM115" s="495"/>
      <c r="FO115" s="1141"/>
      <c r="FP115" s="543">
        <v>108</v>
      </c>
      <c r="FQ115" s="544">
        <f t="shared" si="202"/>
        <v>0</v>
      </c>
      <c r="FR115" s="544">
        <f t="shared" si="203"/>
        <v>0</v>
      </c>
      <c r="FS115" s="673"/>
      <c r="FT115" s="544"/>
      <c r="FU115" s="544"/>
      <c r="FV115" s="544"/>
      <c r="FW115" s="604"/>
      <c r="FX115" s="673"/>
      <c r="FY115" s="604"/>
      <c r="FZ115" s="604"/>
      <c r="GA115" s="495"/>
      <c r="GB115" s="622"/>
      <c r="GC115" s="1141"/>
      <c r="GD115" s="543">
        <v>108</v>
      </c>
      <c r="GE115" s="544">
        <f t="shared" si="204"/>
        <v>0</v>
      </c>
      <c r="GF115" s="544">
        <f t="shared" si="205"/>
        <v>0</v>
      </c>
      <c r="GG115" s="673"/>
      <c r="GH115" s="544"/>
      <c r="GI115" s="544"/>
      <c r="GJ115" s="544"/>
      <c r="GK115" s="604"/>
      <c r="GL115" s="673"/>
      <c r="GM115" s="604"/>
      <c r="GN115" s="604"/>
      <c r="GO115" s="495"/>
      <c r="GP115" s="551"/>
      <c r="GQ115" s="1141"/>
      <c r="GR115" s="543">
        <v>108</v>
      </c>
      <c r="GS115" s="544">
        <f t="shared" si="206"/>
        <v>0</v>
      </c>
      <c r="GT115" s="544">
        <f t="shared" si="207"/>
        <v>0</v>
      </c>
      <c r="GU115" s="673"/>
      <c r="GV115" s="544"/>
      <c r="GW115" s="544"/>
      <c r="GX115" s="544"/>
      <c r="GY115" s="604"/>
      <c r="GZ115" s="673"/>
      <c r="HA115" s="604"/>
      <c r="HB115" s="604"/>
      <c r="HC115" s="495"/>
      <c r="HD115" s="552"/>
      <c r="HE115" s="1141"/>
      <c r="HF115" s="543">
        <v>108</v>
      </c>
      <c r="HG115" s="544">
        <f t="shared" si="208"/>
        <v>0</v>
      </c>
      <c r="HH115" s="544">
        <f t="shared" si="209"/>
        <v>0</v>
      </c>
      <c r="HI115" s="673"/>
      <c r="HJ115" s="544"/>
      <c r="HK115" s="544"/>
      <c r="HL115" s="544"/>
      <c r="HM115" s="604"/>
      <c r="HN115" s="673"/>
      <c r="HO115" s="604"/>
      <c r="HP115" s="604"/>
      <c r="HQ115" s="495"/>
      <c r="HR115" s="552"/>
      <c r="HS115" s="1141"/>
      <c r="HT115" s="543">
        <v>108</v>
      </c>
      <c r="HU115" s="544">
        <f t="shared" si="210"/>
        <v>0</v>
      </c>
      <c r="HV115" s="544">
        <f t="shared" si="211"/>
        <v>0</v>
      </c>
      <c r="HW115" s="673"/>
      <c r="HX115" s="544"/>
      <c r="HY115" s="544"/>
      <c r="HZ115" s="544"/>
      <c r="IA115" s="604"/>
      <c r="IB115" s="673"/>
      <c r="IC115" s="604"/>
      <c r="ID115" s="604"/>
      <c r="IE115" s="495"/>
      <c r="IF115" s="622"/>
      <c r="IG115" s="1141"/>
      <c r="IH115" s="543">
        <v>108</v>
      </c>
      <c r="II115" s="544">
        <f t="shared" si="212"/>
        <v>0</v>
      </c>
      <c r="IJ115" s="544">
        <f t="shared" si="213"/>
        <v>0</v>
      </c>
      <c r="IK115" s="673"/>
      <c r="IL115" s="544"/>
      <c r="IM115" s="544"/>
      <c r="IN115" s="544"/>
      <c r="IO115" s="604"/>
      <c r="IP115" s="673"/>
      <c r="IQ115" s="604"/>
      <c r="IR115" s="604"/>
      <c r="IS115" s="495"/>
    </row>
    <row r="116" spans="1:253" s="497" customFormat="1">
      <c r="A116" s="494"/>
      <c r="B116" s="528"/>
      <c r="C116" s="1141"/>
      <c r="D116" s="543">
        <v>109</v>
      </c>
      <c r="E116" s="544">
        <f t="shared" si="178"/>
        <v>0</v>
      </c>
      <c r="F116" s="544">
        <f t="shared" si="179"/>
        <v>0</v>
      </c>
      <c r="G116" s="673"/>
      <c r="H116" s="544"/>
      <c r="I116" s="544"/>
      <c r="J116" s="544"/>
      <c r="K116" s="604"/>
      <c r="L116" s="673"/>
      <c r="M116" s="604"/>
      <c r="N116" s="604"/>
      <c r="O116" s="495"/>
      <c r="P116" s="494"/>
      <c r="Q116" s="1141"/>
      <c r="R116" s="543">
        <v>109</v>
      </c>
      <c r="S116" s="544">
        <f t="shared" si="180"/>
        <v>0</v>
      </c>
      <c r="T116" s="544">
        <f t="shared" si="181"/>
        <v>0</v>
      </c>
      <c r="U116" s="673"/>
      <c r="V116" s="544"/>
      <c r="W116" s="544"/>
      <c r="X116" s="544"/>
      <c r="Y116" s="604"/>
      <c r="Z116" s="673"/>
      <c r="AA116" s="604"/>
      <c r="AB116" s="604"/>
      <c r="AC116" s="495"/>
      <c r="AD116" s="494"/>
      <c r="AE116" s="1141"/>
      <c r="AF116" s="543">
        <v>109</v>
      </c>
      <c r="AG116" s="544">
        <f t="shared" si="182"/>
        <v>0</v>
      </c>
      <c r="AH116" s="544">
        <f t="shared" si="183"/>
        <v>0</v>
      </c>
      <c r="AI116" s="673"/>
      <c r="AJ116" s="544"/>
      <c r="AK116" s="544"/>
      <c r="AL116" s="544"/>
      <c r="AM116" s="604"/>
      <c r="AN116" s="673"/>
      <c r="AO116" s="604"/>
      <c r="AP116" s="604"/>
      <c r="AQ116" s="495"/>
      <c r="AR116" s="494"/>
      <c r="AS116" s="1141"/>
      <c r="AT116" s="543">
        <v>109</v>
      </c>
      <c r="AU116" s="544">
        <f t="shared" si="184"/>
        <v>0</v>
      </c>
      <c r="AV116" s="544">
        <f t="shared" si="185"/>
        <v>0</v>
      </c>
      <c r="AW116" s="673"/>
      <c r="AX116" s="544"/>
      <c r="AY116" s="544"/>
      <c r="AZ116" s="544"/>
      <c r="BA116" s="604"/>
      <c r="BB116" s="673"/>
      <c r="BC116" s="604"/>
      <c r="BD116" s="604"/>
      <c r="BE116" s="495"/>
      <c r="BF116" s="494"/>
      <c r="BG116" s="1141"/>
      <c r="BH116" s="543">
        <v>109</v>
      </c>
      <c r="BI116" s="544">
        <f t="shared" si="186"/>
        <v>0</v>
      </c>
      <c r="BJ116" s="544">
        <f t="shared" si="187"/>
        <v>0</v>
      </c>
      <c r="BK116" s="673"/>
      <c r="BL116" s="544"/>
      <c r="BM116" s="544"/>
      <c r="BN116" s="544"/>
      <c r="BO116" s="604"/>
      <c r="BP116" s="673"/>
      <c r="BQ116" s="604"/>
      <c r="BR116" s="604"/>
      <c r="BS116" s="495"/>
      <c r="BT116" s="494"/>
      <c r="BU116" s="1141"/>
      <c r="BV116" s="543">
        <v>109</v>
      </c>
      <c r="BW116" s="544">
        <f t="shared" si="188"/>
        <v>0</v>
      </c>
      <c r="BX116" s="544">
        <f t="shared" si="189"/>
        <v>0</v>
      </c>
      <c r="BY116" s="673"/>
      <c r="BZ116" s="544"/>
      <c r="CA116" s="544"/>
      <c r="CB116" s="544"/>
      <c r="CC116" s="604"/>
      <c r="CD116" s="673"/>
      <c r="CE116" s="604"/>
      <c r="CF116" s="604"/>
      <c r="CG116" s="495"/>
      <c r="CH116" s="494"/>
      <c r="CI116" s="1141"/>
      <c r="CJ116" s="543">
        <v>109</v>
      </c>
      <c r="CK116" s="544">
        <f t="shared" si="190"/>
        <v>0</v>
      </c>
      <c r="CL116" s="544">
        <f t="shared" si="191"/>
        <v>0</v>
      </c>
      <c r="CM116" s="673"/>
      <c r="CN116" s="544"/>
      <c r="CO116" s="544"/>
      <c r="CP116" s="544"/>
      <c r="CQ116" s="604"/>
      <c r="CR116" s="673"/>
      <c r="CS116" s="604"/>
      <c r="CT116" s="604"/>
      <c r="CU116" s="495"/>
      <c r="CV116" s="494"/>
      <c r="CW116" s="1141"/>
      <c r="CX116" s="543">
        <v>109</v>
      </c>
      <c r="CY116" s="544">
        <f t="shared" si="192"/>
        <v>0</v>
      </c>
      <c r="CZ116" s="544">
        <f t="shared" si="193"/>
        <v>0</v>
      </c>
      <c r="DA116" s="673"/>
      <c r="DB116" s="544"/>
      <c r="DC116" s="544"/>
      <c r="DD116" s="544"/>
      <c r="DE116" s="604"/>
      <c r="DF116" s="673"/>
      <c r="DG116" s="604"/>
      <c r="DH116" s="604"/>
      <c r="DI116" s="495"/>
      <c r="DJ116" s="494"/>
      <c r="DK116" s="1141"/>
      <c r="DL116" s="543">
        <v>109</v>
      </c>
      <c r="DM116" s="544">
        <f t="shared" si="194"/>
        <v>0</v>
      </c>
      <c r="DN116" s="544">
        <f t="shared" si="195"/>
        <v>0</v>
      </c>
      <c r="DO116" s="673"/>
      <c r="DP116" s="544"/>
      <c r="DQ116" s="544"/>
      <c r="DR116" s="544"/>
      <c r="DS116" s="604"/>
      <c r="DT116" s="673"/>
      <c r="DU116" s="604"/>
      <c r="DV116" s="604"/>
      <c r="DW116" s="495"/>
      <c r="DX116" s="494"/>
      <c r="DY116" s="1141"/>
      <c r="DZ116" s="543">
        <v>109</v>
      </c>
      <c r="EA116" s="544">
        <f t="shared" si="196"/>
        <v>0</v>
      </c>
      <c r="EB116" s="544">
        <f t="shared" si="197"/>
        <v>0</v>
      </c>
      <c r="EC116" s="673"/>
      <c r="ED116" s="544"/>
      <c r="EE116" s="544"/>
      <c r="EF116" s="544"/>
      <c r="EG116" s="604"/>
      <c r="EH116" s="673"/>
      <c r="EI116" s="604"/>
      <c r="EJ116" s="604"/>
      <c r="EK116" s="495"/>
      <c r="EL116" s="494"/>
      <c r="EM116" s="1141"/>
      <c r="EN116" s="543">
        <v>109</v>
      </c>
      <c r="EO116" s="544">
        <f t="shared" si="198"/>
        <v>0</v>
      </c>
      <c r="EP116" s="544">
        <f t="shared" si="199"/>
        <v>0</v>
      </c>
      <c r="EQ116" s="673"/>
      <c r="ER116" s="544"/>
      <c r="ES116" s="544"/>
      <c r="ET116" s="544"/>
      <c r="EU116" s="604"/>
      <c r="EV116" s="673"/>
      <c r="EW116" s="604"/>
      <c r="EX116" s="604"/>
      <c r="EY116" s="495"/>
      <c r="EZ116" s="622"/>
      <c r="FA116" s="1141"/>
      <c r="FB116" s="543">
        <v>109</v>
      </c>
      <c r="FC116" s="544">
        <f t="shared" si="200"/>
        <v>0</v>
      </c>
      <c r="FD116" s="544">
        <f t="shared" si="201"/>
        <v>0</v>
      </c>
      <c r="FE116" s="673"/>
      <c r="FF116" s="544"/>
      <c r="FG116" s="544"/>
      <c r="FH116" s="544"/>
      <c r="FI116" s="604"/>
      <c r="FJ116" s="673"/>
      <c r="FK116" s="604"/>
      <c r="FL116" s="604"/>
      <c r="FM116" s="495"/>
      <c r="FO116" s="1141"/>
      <c r="FP116" s="543">
        <v>109</v>
      </c>
      <c r="FQ116" s="544">
        <f t="shared" si="202"/>
        <v>0</v>
      </c>
      <c r="FR116" s="544">
        <f t="shared" si="203"/>
        <v>0</v>
      </c>
      <c r="FS116" s="673"/>
      <c r="FT116" s="544"/>
      <c r="FU116" s="544"/>
      <c r="FV116" s="544"/>
      <c r="FW116" s="604"/>
      <c r="FX116" s="673"/>
      <c r="FY116" s="604"/>
      <c r="FZ116" s="604"/>
      <c r="GA116" s="495"/>
      <c r="GB116" s="622"/>
      <c r="GC116" s="1141"/>
      <c r="GD116" s="543">
        <v>109</v>
      </c>
      <c r="GE116" s="544">
        <f t="shared" si="204"/>
        <v>0</v>
      </c>
      <c r="GF116" s="544">
        <f t="shared" si="205"/>
        <v>0</v>
      </c>
      <c r="GG116" s="673"/>
      <c r="GH116" s="544"/>
      <c r="GI116" s="544"/>
      <c r="GJ116" s="544"/>
      <c r="GK116" s="604"/>
      <c r="GL116" s="673"/>
      <c r="GM116" s="604"/>
      <c r="GN116" s="604"/>
      <c r="GO116" s="495"/>
      <c r="GP116" s="551"/>
      <c r="GQ116" s="1141"/>
      <c r="GR116" s="543">
        <v>109</v>
      </c>
      <c r="GS116" s="544">
        <f t="shared" si="206"/>
        <v>0</v>
      </c>
      <c r="GT116" s="544">
        <f t="shared" si="207"/>
        <v>0</v>
      </c>
      <c r="GU116" s="673"/>
      <c r="GV116" s="544"/>
      <c r="GW116" s="544"/>
      <c r="GX116" s="544"/>
      <c r="GY116" s="604"/>
      <c r="GZ116" s="673"/>
      <c r="HA116" s="604"/>
      <c r="HB116" s="604"/>
      <c r="HC116" s="495"/>
      <c r="HD116" s="552"/>
      <c r="HE116" s="1141"/>
      <c r="HF116" s="543">
        <v>109</v>
      </c>
      <c r="HG116" s="544">
        <f t="shared" si="208"/>
        <v>0</v>
      </c>
      <c r="HH116" s="544">
        <f t="shared" si="209"/>
        <v>0</v>
      </c>
      <c r="HI116" s="673"/>
      <c r="HJ116" s="544"/>
      <c r="HK116" s="544"/>
      <c r="HL116" s="544"/>
      <c r="HM116" s="604"/>
      <c r="HN116" s="673"/>
      <c r="HO116" s="604"/>
      <c r="HP116" s="604"/>
      <c r="HQ116" s="495"/>
      <c r="HR116" s="552"/>
      <c r="HS116" s="1141"/>
      <c r="HT116" s="543">
        <v>109</v>
      </c>
      <c r="HU116" s="544">
        <f t="shared" si="210"/>
        <v>0</v>
      </c>
      <c r="HV116" s="544">
        <f t="shared" si="211"/>
        <v>0</v>
      </c>
      <c r="HW116" s="673"/>
      <c r="HX116" s="544"/>
      <c r="HY116" s="544"/>
      <c r="HZ116" s="544"/>
      <c r="IA116" s="604"/>
      <c r="IB116" s="673"/>
      <c r="IC116" s="604"/>
      <c r="ID116" s="604"/>
      <c r="IE116" s="495"/>
      <c r="IF116" s="622"/>
      <c r="IG116" s="1141"/>
      <c r="IH116" s="543">
        <v>109</v>
      </c>
      <c r="II116" s="544">
        <f t="shared" si="212"/>
        <v>0</v>
      </c>
      <c r="IJ116" s="544">
        <f t="shared" si="213"/>
        <v>0</v>
      </c>
      <c r="IK116" s="673"/>
      <c r="IL116" s="544"/>
      <c r="IM116" s="544"/>
      <c r="IN116" s="544"/>
      <c r="IO116" s="604"/>
      <c r="IP116" s="673"/>
      <c r="IQ116" s="604"/>
      <c r="IR116" s="604"/>
      <c r="IS116" s="495"/>
    </row>
    <row r="117" spans="1:253" s="497" customFormat="1">
      <c r="A117" s="494"/>
      <c r="B117" s="528"/>
      <c r="C117" s="1141"/>
      <c r="D117" s="543">
        <v>110</v>
      </c>
      <c r="E117" s="544">
        <f t="shared" si="178"/>
        <v>0</v>
      </c>
      <c r="F117" s="544">
        <f t="shared" si="179"/>
        <v>0</v>
      </c>
      <c r="G117" s="673"/>
      <c r="H117" s="544"/>
      <c r="I117" s="544"/>
      <c r="J117" s="544"/>
      <c r="K117" s="604"/>
      <c r="L117" s="673"/>
      <c r="M117" s="604"/>
      <c r="N117" s="604"/>
      <c r="O117" s="495"/>
      <c r="P117" s="494"/>
      <c r="Q117" s="1141"/>
      <c r="R117" s="543">
        <v>110</v>
      </c>
      <c r="S117" s="544">
        <f t="shared" si="180"/>
        <v>0</v>
      </c>
      <c r="T117" s="544">
        <f t="shared" si="181"/>
        <v>0</v>
      </c>
      <c r="U117" s="673"/>
      <c r="V117" s="544"/>
      <c r="W117" s="544"/>
      <c r="X117" s="544"/>
      <c r="Y117" s="604"/>
      <c r="Z117" s="673"/>
      <c r="AA117" s="604"/>
      <c r="AB117" s="604"/>
      <c r="AC117" s="495"/>
      <c r="AD117" s="494"/>
      <c r="AE117" s="1141"/>
      <c r="AF117" s="543">
        <v>110</v>
      </c>
      <c r="AG117" s="544">
        <f t="shared" si="182"/>
        <v>0</v>
      </c>
      <c r="AH117" s="544">
        <f t="shared" si="183"/>
        <v>0</v>
      </c>
      <c r="AI117" s="673"/>
      <c r="AJ117" s="544"/>
      <c r="AK117" s="544"/>
      <c r="AL117" s="544"/>
      <c r="AM117" s="604"/>
      <c r="AN117" s="673"/>
      <c r="AO117" s="604"/>
      <c r="AP117" s="604"/>
      <c r="AQ117" s="495"/>
      <c r="AR117" s="494"/>
      <c r="AS117" s="1141"/>
      <c r="AT117" s="543">
        <v>110</v>
      </c>
      <c r="AU117" s="544">
        <f t="shared" si="184"/>
        <v>0</v>
      </c>
      <c r="AV117" s="544">
        <f t="shared" si="185"/>
        <v>0</v>
      </c>
      <c r="AW117" s="673"/>
      <c r="AX117" s="544"/>
      <c r="AY117" s="544"/>
      <c r="AZ117" s="544"/>
      <c r="BA117" s="604"/>
      <c r="BB117" s="673"/>
      <c r="BC117" s="604"/>
      <c r="BD117" s="604"/>
      <c r="BE117" s="495"/>
      <c r="BF117" s="494"/>
      <c r="BG117" s="1141"/>
      <c r="BH117" s="543">
        <v>110</v>
      </c>
      <c r="BI117" s="544">
        <f t="shared" si="186"/>
        <v>0</v>
      </c>
      <c r="BJ117" s="544">
        <f t="shared" si="187"/>
        <v>0</v>
      </c>
      <c r="BK117" s="673"/>
      <c r="BL117" s="544"/>
      <c r="BM117" s="544"/>
      <c r="BN117" s="544"/>
      <c r="BO117" s="604"/>
      <c r="BP117" s="673"/>
      <c r="BQ117" s="604"/>
      <c r="BR117" s="604"/>
      <c r="BS117" s="495"/>
      <c r="BT117" s="494"/>
      <c r="BU117" s="1141"/>
      <c r="BV117" s="543">
        <v>110</v>
      </c>
      <c r="BW117" s="544">
        <f t="shared" si="188"/>
        <v>0</v>
      </c>
      <c r="BX117" s="544">
        <f t="shared" si="189"/>
        <v>0</v>
      </c>
      <c r="BY117" s="673"/>
      <c r="BZ117" s="544"/>
      <c r="CA117" s="544"/>
      <c r="CB117" s="544"/>
      <c r="CC117" s="604"/>
      <c r="CD117" s="673"/>
      <c r="CE117" s="604"/>
      <c r="CF117" s="604"/>
      <c r="CG117" s="495"/>
      <c r="CH117" s="494"/>
      <c r="CI117" s="1141"/>
      <c r="CJ117" s="543">
        <v>110</v>
      </c>
      <c r="CK117" s="544">
        <f t="shared" si="190"/>
        <v>0</v>
      </c>
      <c r="CL117" s="544">
        <f t="shared" si="191"/>
        <v>0</v>
      </c>
      <c r="CM117" s="673"/>
      <c r="CN117" s="544"/>
      <c r="CO117" s="544"/>
      <c r="CP117" s="544"/>
      <c r="CQ117" s="604"/>
      <c r="CR117" s="673"/>
      <c r="CS117" s="604"/>
      <c r="CT117" s="604"/>
      <c r="CU117" s="495"/>
      <c r="CV117" s="494"/>
      <c r="CW117" s="1141"/>
      <c r="CX117" s="543">
        <v>110</v>
      </c>
      <c r="CY117" s="544">
        <f t="shared" si="192"/>
        <v>0</v>
      </c>
      <c r="CZ117" s="544">
        <f t="shared" si="193"/>
        <v>0</v>
      </c>
      <c r="DA117" s="673"/>
      <c r="DB117" s="544"/>
      <c r="DC117" s="544"/>
      <c r="DD117" s="544"/>
      <c r="DE117" s="604"/>
      <c r="DF117" s="673"/>
      <c r="DG117" s="604"/>
      <c r="DH117" s="604"/>
      <c r="DI117" s="495"/>
      <c r="DJ117" s="494"/>
      <c r="DK117" s="1141"/>
      <c r="DL117" s="543">
        <v>110</v>
      </c>
      <c r="DM117" s="544">
        <f t="shared" si="194"/>
        <v>0</v>
      </c>
      <c r="DN117" s="544">
        <f t="shared" si="195"/>
        <v>0</v>
      </c>
      <c r="DO117" s="673"/>
      <c r="DP117" s="544"/>
      <c r="DQ117" s="544"/>
      <c r="DR117" s="544"/>
      <c r="DS117" s="604"/>
      <c r="DT117" s="673"/>
      <c r="DU117" s="604"/>
      <c r="DV117" s="604"/>
      <c r="DW117" s="495"/>
      <c r="DX117" s="494"/>
      <c r="DY117" s="1141"/>
      <c r="DZ117" s="543">
        <v>110</v>
      </c>
      <c r="EA117" s="544">
        <f t="shared" si="196"/>
        <v>0</v>
      </c>
      <c r="EB117" s="544">
        <f t="shared" si="197"/>
        <v>0</v>
      </c>
      <c r="EC117" s="673"/>
      <c r="ED117" s="544"/>
      <c r="EE117" s="544"/>
      <c r="EF117" s="544"/>
      <c r="EG117" s="604"/>
      <c r="EH117" s="673"/>
      <c r="EI117" s="604"/>
      <c r="EJ117" s="604"/>
      <c r="EK117" s="495"/>
      <c r="EL117" s="494"/>
      <c r="EM117" s="1141"/>
      <c r="EN117" s="543">
        <v>110</v>
      </c>
      <c r="EO117" s="544">
        <f t="shared" si="198"/>
        <v>0</v>
      </c>
      <c r="EP117" s="544">
        <f t="shared" si="199"/>
        <v>0</v>
      </c>
      <c r="EQ117" s="673"/>
      <c r="ER117" s="544"/>
      <c r="ES117" s="544"/>
      <c r="ET117" s="544"/>
      <c r="EU117" s="604"/>
      <c r="EV117" s="673"/>
      <c r="EW117" s="604"/>
      <c r="EX117" s="604"/>
      <c r="EY117" s="495"/>
      <c r="EZ117" s="622"/>
      <c r="FA117" s="1141"/>
      <c r="FB117" s="543">
        <v>110</v>
      </c>
      <c r="FC117" s="544">
        <f t="shared" si="200"/>
        <v>0</v>
      </c>
      <c r="FD117" s="544">
        <f t="shared" si="201"/>
        <v>0</v>
      </c>
      <c r="FE117" s="673"/>
      <c r="FF117" s="544"/>
      <c r="FG117" s="544"/>
      <c r="FH117" s="544"/>
      <c r="FI117" s="604"/>
      <c r="FJ117" s="673"/>
      <c r="FK117" s="604"/>
      <c r="FL117" s="604"/>
      <c r="FM117" s="495"/>
      <c r="FO117" s="1141"/>
      <c r="FP117" s="543">
        <v>110</v>
      </c>
      <c r="FQ117" s="544">
        <f t="shared" si="202"/>
        <v>0</v>
      </c>
      <c r="FR117" s="544">
        <f t="shared" si="203"/>
        <v>0</v>
      </c>
      <c r="FS117" s="673"/>
      <c r="FT117" s="544"/>
      <c r="FU117" s="544"/>
      <c r="FV117" s="544"/>
      <c r="FW117" s="604"/>
      <c r="FX117" s="673"/>
      <c r="FY117" s="604"/>
      <c r="FZ117" s="604"/>
      <c r="GA117" s="495"/>
      <c r="GB117" s="622"/>
      <c r="GC117" s="1141"/>
      <c r="GD117" s="543">
        <v>110</v>
      </c>
      <c r="GE117" s="544">
        <f t="shared" si="204"/>
        <v>0</v>
      </c>
      <c r="GF117" s="544">
        <f t="shared" si="205"/>
        <v>0</v>
      </c>
      <c r="GG117" s="673"/>
      <c r="GH117" s="544"/>
      <c r="GI117" s="544"/>
      <c r="GJ117" s="544"/>
      <c r="GK117" s="604"/>
      <c r="GL117" s="673"/>
      <c r="GM117" s="604"/>
      <c r="GN117" s="604"/>
      <c r="GO117" s="495"/>
      <c r="GP117" s="551"/>
      <c r="GQ117" s="1141"/>
      <c r="GR117" s="543">
        <v>110</v>
      </c>
      <c r="GS117" s="544">
        <f t="shared" si="206"/>
        <v>0</v>
      </c>
      <c r="GT117" s="544">
        <f t="shared" si="207"/>
        <v>0</v>
      </c>
      <c r="GU117" s="673"/>
      <c r="GV117" s="544"/>
      <c r="GW117" s="544"/>
      <c r="GX117" s="544"/>
      <c r="GY117" s="604"/>
      <c r="GZ117" s="673"/>
      <c r="HA117" s="604"/>
      <c r="HB117" s="604"/>
      <c r="HC117" s="495"/>
      <c r="HD117" s="552"/>
      <c r="HE117" s="1141"/>
      <c r="HF117" s="543">
        <v>110</v>
      </c>
      <c r="HG117" s="544">
        <f t="shared" si="208"/>
        <v>0</v>
      </c>
      <c r="HH117" s="544">
        <f t="shared" si="209"/>
        <v>0</v>
      </c>
      <c r="HI117" s="673"/>
      <c r="HJ117" s="544"/>
      <c r="HK117" s="544"/>
      <c r="HL117" s="544"/>
      <c r="HM117" s="604"/>
      <c r="HN117" s="673"/>
      <c r="HO117" s="604"/>
      <c r="HP117" s="604"/>
      <c r="HQ117" s="495"/>
      <c r="HR117" s="552"/>
      <c r="HS117" s="1141"/>
      <c r="HT117" s="543">
        <v>110</v>
      </c>
      <c r="HU117" s="544">
        <f t="shared" si="210"/>
        <v>0</v>
      </c>
      <c r="HV117" s="544">
        <f t="shared" si="211"/>
        <v>0</v>
      </c>
      <c r="HW117" s="673"/>
      <c r="HX117" s="544"/>
      <c r="HY117" s="544"/>
      <c r="HZ117" s="544"/>
      <c r="IA117" s="604"/>
      <c r="IB117" s="673"/>
      <c r="IC117" s="604"/>
      <c r="ID117" s="604"/>
      <c r="IE117" s="495"/>
      <c r="IF117" s="622"/>
      <c r="IG117" s="1141"/>
      <c r="IH117" s="543">
        <v>110</v>
      </c>
      <c r="II117" s="544">
        <f t="shared" si="212"/>
        <v>0</v>
      </c>
      <c r="IJ117" s="544">
        <f t="shared" si="213"/>
        <v>0</v>
      </c>
      <c r="IK117" s="673"/>
      <c r="IL117" s="544"/>
      <c r="IM117" s="544"/>
      <c r="IN117" s="544"/>
      <c r="IO117" s="604"/>
      <c r="IP117" s="673"/>
      <c r="IQ117" s="604"/>
      <c r="IR117" s="604"/>
      <c r="IS117" s="495"/>
    </row>
    <row r="118" spans="1:253" s="497" customFormat="1">
      <c r="A118" s="494"/>
      <c r="B118" s="528"/>
      <c r="C118" s="1141"/>
      <c r="D118" s="543">
        <v>111</v>
      </c>
      <c r="E118" s="544">
        <f t="shared" si="178"/>
        <v>0</v>
      </c>
      <c r="F118" s="544">
        <f t="shared" si="179"/>
        <v>0</v>
      </c>
      <c r="G118" s="673"/>
      <c r="H118" s="544"/>
      <c r="I118" s="544"/>
      <c r="J118" s="544"/>
      <c r="K118" s="604"/>
      <c r="L118" s="673"/>
      <c r="M118" s="604"/>
      <c r="N118" s="604"/>
      <c r="O118" s="495"/>
      <c r="P118" s="494"/>
      <c r="Q118" s="1141"/>
      <c r="R118" s="543">
        <v>111</v>
      </c>
      <c r="S118" s="544">
        <f t="shared" si="180"/>
        <v>0</v>
      </c>
      <c r="T118" s="544">
        <f t="shared" si="181"/>
        <v>0</v>
      </c>
      <c r="U118" s="673"/>
      <c r="V118" s="544"/>
      <c r="W118" s="544"/>
      <c r="X118" s="544"/>
      <c r="Y118" s="604"/>
      <c r="Z118" s="673"/>
      <c r="AA118" s="604"/>
      <c r="AB118" s="604"/>
      <c r="AC118" s="495"/>
      <c r="AD118" s="494"/>
      <c r="AE118" s="1141"/>
      <c r="AF118" s="543">
        <v>111</v>
      </c>
      <c r="AG118" s="544">
        <f t="shared" si="182"/>
        <v>0</v>
      </c>
      <c r="AH118" s="544">
        <f t="shared" si="183"/>
        <v>0</v>
      </c>
      <c r="AI118" s="673"/>
      <c r="AJ118" s="544"/>
      <c r="AK118" s="544"/>
      <c r="AL118" s="544"/>
      <c r="AM118" s="604"/>
      <c r="AN118" s="673"/>
      <c r="AO118" s="604"/>
      <c r="AP118" s="604"/>
      <c r="AQ118" s="495"/>
      <c r="AR118" s="494"/>
      <c r="AS118" s="1141"/>
      <c r="AT118" s="543">
        <v>111</v>
      </c>
      <c r="AU118" s="544">
        <f t="shared" si="184"/>
        <v>0</v>
      </c>
      <c r="AV118" s="544">
        <f t="shared" si="185"/>
        <v>0</v>
      </c>
      <c r="AW118" s="673"/>
      <c r="AX118" s="544"/>
      <c r="AY118" s="544"/>
      <c r="AZ118" s="544"/>
      <c r="BA118" s="604"/>
      <c r="BB118" s="673"/>
      <c r="BC118" s="604"/>
      <c r="BD118" s="604"/>
      <c r="BE118" s="495"/>
      <c r="BF118" s="494"/>
      <c r="BG118" s="1141"/>
      <c r="BH118" s="543">
        <v>111</v>
      </c>
      <c r="BI118" s="544">
        <f t="shared" si="186"/>
        <v>0</v>
      </c>
      <c r="BJ118" s="544">
        <f t="shared" si="187"/>
        <v>0</v>
      </c>
      <c r="BK118" s="673"/>
      <c r="BL118" s="544"/>
      <c r="BM118" s="544"/>
      <c r="BN118" s="544"/>
      <c r="BO118" s="604"/>
      <c r="BP118" s="673"/>
      <c r="BQ118" s="604"/>
      <c r="BR118" s="604"/>
      <c r="BS118" s="495"/>
      <c r="BT118" s="494"/>
      <c r="BU118" s="1141"/>
      <c r="BV118" s="543">
        <v>111</v>
      </c>
      <c r="BW118" s="544">
        <f t="shared" si="188"/>
        <v>0</v>
      </c>
      <c r="BX118" s="544">
        <f t="shared" si="189"/>
        <v>0</v>
      </c>
      <c r="BY118" s="673"/>
      <c r="BZ118" s="544"/>
      <c r="CA118" s="544"/>
      <c r="CB118" s="544"/>
      <c r="CC118" s="604"/>
      <c r="CD118" s="673"/>
      <c r="CE118" s="604"/>
      <c r="CF118" s="604"/>
      <c r="CG118" s="495"/>
      <c r="CH118" s="494"/>
      <c r="CI118" s="1141"/>
      <c r="CJ118" s="543">
        <v>111</v>
      </c>
      <c r="CK118" s="544">
        <f t="shared" si="190"/>
        <v>0</v>
      </c>
      <c r="CL118" s="544">
        <f t="shared" si="191"/>
        <v>0</v>
      </c>
      <c r="CM118" s="673"/>
      <c r="CN118" s="544"/>
      <c r="CO118" s="544"/>
      <c r="CP118" s="544"/>
      <c r="CQ118" s="604"/>
      <c r="CR118" s="673"/>
      <c r="CS118" s="604"/>
      <c r="CT118" s="604"/>
      <c r="CU118" s="495"/>
      <c r="CV118" s="494"/>
      <c r="CW118" s="1141"/>
      <c r="CX118" s="543">
        <v>111</v>
      </c>
      <c r="CY118" s="544">
        <f t="shared" si="192"/>
        <v>0</v>
      </c>
      <c r="CZ118" s="544">
        <f t="shared" si="193"/>
        <v>0</v>
      </c>
      <c r="DA118" s="673"/>
      <c r="DB118" s="544"/>
      <c r="DC118" s="544"/>
      <c r="DD118" s="544"/>
      <c r="DE118" s="604"/>
      <c r="DF118" s="673"/>
      <c r="DG118" s="604"/>
      <c r="DH118" s="604"/>
      <c r="DI118" s="495"/>
      <c r="DJ118" s="494"/>
      <c r="DK118" s="1141"/>
      <c r="DL118" s="543">
        <v>111</v>
      </c>
      <c r="DM118" s="544">
        <f t="shared" si="194"/>
        <v>0</v>
      </c>
      <c r="DN118" s="544">
        <f t="shared" si="195"/>
        <v>0</v>
      </c>
      <c r="DO118" s="673"/>
      <c r="DP118" s="544"/>
      <c r="DQ118" s="544"/>
      <c r="DR118" s="544"/>
      <c r="DS118" s="604"/>
      <c r="DT118" s="673"/>
      <c r="DU118" s="604"/>
      <c r="DV118" s="604"/>
      <c r="DW118" s="495"/>
      <c r="DX118" s="494"/>
      <c r="DY118" s="1141"/>
      <c r="DZ118" s="543">
        <v>111</v>
      </c>
      <c r="EA118" s="544">
        <f t="shared" si="196"/>
        <v>0</v>
      </c>
      <c r="EB118" s="544">
        <f t="shared" si="197"/>
        <v>0</v>
      </c>
      <c r="EC118" s="673"/>
      <c r="ED118" s="544"/>
      <c r="EE118" s="544"/>
      <c r="EF118" s="544"/>
      <c r="EG118" s="604"/>
      <c r="EH118" s="673"/>
      <c r="EI118" s="604"/>
      <c r="EJ118" s="604"/>
      <c r="EK118" s="495"/>
      <c r="EL118" s="494"/>
      <c r="EM118" s="1141"/>
      <c r="EN118" s="543">
        <v>111</v>
      </c>
      <c r="EO118" s="544">
        <f t="shared" si="198"/>
        <v>0</v>
      </c>
      <c r="EP118" s="544">
        <f t="shared" si="199"/>
        <v>0</v>
      </c>
      <c r="EQ118" s="673"/>
      <c r="ER118" s="544"/>
      <c r="ES118" s="544"/>
      <c r="ET118" s="544"/>
      <c r="EU118" s="604"/>
      <c r="EV118" s="673"/>
      <c r="EW118" s="604"/>
      <c r="EX118" s="604"/>
      <c r="EY118" s="495"/>
      <c r="EZ118" s="622"/>
      <c r="FA118" s="1141"/>
      <c r="FB118" s="543">
        <v>111</v>
      </c>
      <c r="FC118" s="544">
        <f t="shared" si="200"/>
        <v>0</v>
      </c>
      <c r="FD118" s="544">
        <f t="shared" si="201"/>
        <v>0</v>
      </c>
      <c r="FE118" s="673"/>
      <c r="FF118" s="544"/>
      <c r="FG118" s="544"/>
      <c r="FH118" s="544"/>
      <c r="FI118" s="604"/>
      <c r="FJ118" s="673"/>
      <c r="FK118" s="604"/>
      <c r="FL118" s="604"/>
      <c r="FM118" s="495"/>
      <c r="FO118" s="1141"/>
      <c r="FP118" s="543">
        <v>111</v>
      </c>
      <c r="FQ118" s="544">
        <f t="shared" si="202"/>
        <v>0</v>
      </c>
      <c r="FR118" s="544">
        <f t="shared" si="203"/>
        <v>0</v>
      </c>
      <c r="FS118" s="673"/>
      <c r="FT118" s="544"/>
      <c r="FU118" s="544"/>
      <c r="FV118" s="544"/>
      <c r="FW118" s="604"/>
      <c r="FX118" s="673"/>
      <c r="FY118" s="604"/>
      <c r="FZ118" s="604"/>
      <c r="GA118" s="495"/>
      <c r="GB118" s="622"/>
      <c r="GC118" s="1141"/>
      <c r="GD118" s="543">
        <v>111</v>
      </c>
      <c r="GE118" s="544">
        <f t="shared" si="204"/>
        <v>0</v>
      </c>
      <c r="GF118" s="544">
        <f t="shared" si="205"/>
        <v>0</v>
      </c>
      <c r="GG118" s="673"/>
      <c r="GH118" s="544"/>
      <c r="GI118" s="544"/>
      <c r="GJ118" s="544"/>
      <c r="GK118" s="604"/>
      <c r="GL118" s="673"/>
      <c r="GM118" s="604"/>
      <c r="GN118" s="604"/>
      <c r="GO118" s="495"/>
      <c r="GP118" s="551"/>
      <c r="GQ118" s="1141"/>
      <c r="GR118" s="543">
        <v>111</v>
      </c>
      <c r="GS118" s="544">
        <f t="shared" si="206"/>
        <v>0</v>
      </c>
      <c r="GT118" s="544">
        <f t="shared" si="207"/>
        <v>0</v>
      </c>
      <c r="GU118" s="673"/>
      <c r="GV118" s="544"/>
      <c r="GW118" s="544"/>
      <c r="GX118" s="544"/>
      <c r="GY118" s="604"/>
      <c r="GZ118" s="673"/>
      <c r="HA118" s="604"/>
      <c r="HB118" s="604"/>
      <c r="HC118" s="495"/>
      <c r="HD118" s="552"/>
      <c r="HE118" s="1141"/>
      <c r="HF118" s="543">
        <v>111</v>
      </c>
      <c r="HG118" s="544">
        <f t="shared" si="208"/>
        <v>0</v>
      </c>
      <c r="HH118" s="544">
        <f t="shared" si="209"/>
        <v>0</v>
      </c>
      <c r="HI118" s="673"/>
      <c r="HJ118" s="544"/>
      <c r="HK118" s="544"/>
      <c r="HL118" s="544"/>
      <c r="HM118" s="604"/>
      <c r="HN118" s="673"/>
      <c r="HO118" s="604"/>
      <c r="HP118" s="604"/>
      <c r="HQ118" s="495"/>
      <c r="HR118" s="552"/>
      <c r="HS118" s="1141"/>
      <c r="HT118" s="543">
        <v>111</v>
      </c>
      <c r="HU118" s="544">
        <f t="shared" si="210"/>
        <v>0</v>
      </c>
      <c r="HV118" s="544">
        <f t="shared" si="211"/>
        <v>0</v>
      </c>
      <c r="HW118" s="673"/>
      <c r="HX118" s="544"/>
      <c r="HY118" s="544"/>
      <c r="HZ118" s="544"/>
      <c r="IA118" s="604"/>
      <c r="IB118" s="673"/>
      <c r="IC118" s="604"/>
      <c r="ID118" s="604"/>
      <c r="IE118" s="495"/>
      <c r="IF118" s="622"/>
      <c r="IG118" s="1141"/>
      <c r="IH118" s="543">
        <v>111</v>
      </c>
      <c r="II118" s="544">
        <f t="shared" si="212"/>
        <v>0</v>
      </c>
      <c r="IJ118" s="544">
        <f t="shared" si="213"/>
        <v>0</v>
      </c>
      <c r="IK118" s="673"/>
      <c r="IL118" s="544"/>
      <c r="IM118" s="544"/>
      <c r="IN118" s="544"/>
      <c r="IO118" s="604"/>
      <c r="IP118" s="673"/>
      <c r="IQ118" s="604"/>
      <c r="IR118" s="604"/>
      <c r="IS118" s="495"/>
    </row>
    <row r="119" spans="1:253" s="497" customFormat="1">
      <c r="A119" s="494"/>
      <c r="B119" s="528"/>
      <c r="C119" s="1141"/>
      <c r="D119" s="543">
        <v>112</v>
      </c>
      <c r="E119" s="544">
        <f t="shared" si="178"/>
        <v>0</v>
      </c>
      <c r="F119" s="544">
        <f t="shared" si="179"/>
        <v>0</v>
      </c>
      <c r="G119" s="673"/>
      <c r="H119" s="544"/>
      <c r="I119" s="544"/>
      <c r="J119" s="544"/>
      <c r="K119" s="604"/>
      <c r="L119" s="673"/>
      <c r="M119" s="604"/>
      <c r="N119" s="604"/>
      <c r="O119" s="495"/>
      <c r="P119" s="494"/>
      <c r="Q119" s="1141"/>
      <c r="R119" s="543">
        <v>112</v>
      </c>
      <c r="S119" s="544">
        <f t="shared" si="180"/>
        <v>0</v>
      </c>
      <c r="T119" s="544">
        <f t="shared" si="181"/>
        <v>0</v>
      </c>
      <c r="U119" s="673"/>
      <c r="V119" s="544"/>
      <c r="W119" s="544"/>
      <c r="X119" s="544"/>
      <c r="Y119" s="604"/>
      <c r="Z119" s="673"/>
      <c r="AA119" s="604"/>
      <c r="AB119" s="604"/>
      <c r="AC119" s="495"/>
      <c r="AD119" s="494"/>
      <c r="AE119" s="1141"/>
      <c r="AF119" s="543">
        <v>112</v>
      </c>
      <c r="AG119" s="544">
        <f t="shared" si="182"/>
        <v>0</v>
      </c>
      <c r="AH119" s="544">
        <f t="shared" si="183"/>
        <v>0</v>
      </c>
      <c r="AI119" s="673"/>
      <c r="AJ119" s="544"/>
      <c r="AK119" s="544"/>
      <c r="AL119" s="544"/>
      <c r="AM119" s="604"/>
      <c r="AN119" s="673"/>
      <c r="AO119" s="604"/>
      <c r="AP119" s="604"/>
      <c r="AQ119" s="495"/>
      <c r="AR119" s="494"/>
      <c r="AS119" s="1141"/>
      <c r="AT119" s="543">
        <v>112</v>
      </c>
      <c r="AU119" s="544">
        <f t="shared" si="184"/>
        <v>0</v>
      </c>
      <c r="AV119" s="544">
        <f t="shared" si="185"/>
        <v>0</v>
      </c>
      <c r="AW119" s="673"/>
      <c r="AX119" s="544"/>
      <c r="AY119" s="544"/>
      <c r="AZ119" s="544"/>
      <c r="BA119" s="604"/>
      <c r="BB119" s="673"/>
      <c r="BC119" s="604"/>
      <c r="BD119" s="604"/>
      <c r="BE119" s="495"/>
      <c r="BF119" s="494"/>
      <c r="BG119" s="1141"/>
      <c r="BH119" s="543">
        <v>112</v>
      </c>
      <c r="BI119" s="544">
        <f t="shared" si="186"/>
        <v>0</v>
      </c>
      <c r="BJ119" s="544">
        <f t="shared" si="187"/>
        <v>0</v>
      </c>
      <c r="BK119" s="673"/>
      <c r="BL119" s="544"/>
      <c r="BM119" s="544"/>
      <c r="BN119" s="544"/>
      <c r="BO119" s="604"/>
      <c r="BP119" s="673"/>
      <c r="BQ119" s="604"/>
      <c r="BR119" s="604"/>
      <c r="BS119" s="495"/>
      <c r="BT119" s="494"/>
      <c r="BU119" s="1141"/>
      <c r="BV119" s="543">
        <v>112</v>
      </c>
      <c r="BW119" s="544">
        <f t="shared" si="188"/>
        <v>0</v>
      </c>
      <c r="BX119" s="544">
        <f t="shared" si="189"/>
        <v>0</v>
      </c>
      <c r="BY119" s="673"/>
      <c r="BZ119" s="544"/>
      <c r="CA119" s="544"/>
      <c r="CB119" s="544"/>
      <c r="CC119" s="604"/>
      <c r="CD119" s="673"/>
      <c r="CE119" s="604"/>
      <c r="CF119" s="604"/>
      <c r="CG119" s="495"/>
      <c r="CH119" s="494"/>
      <c r="CI119" s="1141"/>
      <c r="CJ119" s="543">
        <v>112</v>
      </c>
      <c r="CK119" s="544">
        <f t="shared" si="190"/>
        <v>0</v>
      </c>
      <c r="CL119" s="544">
        <f t="shared" si="191"/>
        <v>0</v>
      </c>
      <c r="CM119" s="673"/>
      <c r="CN119" s="544"/>
      <c r="CO119" s="544"/>
      <c r="CP119" s="544"/>
      <c r="CQ119" s="604"/>
      <c r="CR119" s="673"/>
      <c r="CS119" s="604"/>
      <c r="CT119" s="604"/>
      <c r="CU119" s="495"/>
      <c r="CV119" s="494"/>
      <c r="CW119" s="1141"/>
      <c r="CX119" s="543">
        <v>112</v>
      </c>
      <c r="CY119" s="544">
        <f t="shared" si="192"/>
        <v>0</v>
      </c>
      <c r="CZ119" s="544">
        <f t="shared" si="193"/>
        <v>0</v>
      </c>
      <c r="DA119" s="673"/>
      <c r="DB119" s="544"/>
      <c r="DC119" s="544"/>
      <c r="DD119" s="544"/>
      <c r="DE119" s="604"/>
      <c r="DF119" s="673"/>
      <c r="DG119" s="604"/>
      <c r="DH119" s="604"/>
      <c r="DI119" s="495"/>
      <c r="DJ119" s="494"/>
      <c r="DK119" s="1141"/>
      <c r="DL119" s="543">
        <v>112</v>
      </c>
      <c r="DM119" s="544">
        <f t="shared" si="194"/>
        <v>0</v>
      </c>
      <c r="DN119" s="544">
        <f t="shared" si="195"/>
        <v>0</v>
      </c>
      <c r="DO119" s="673"/>
      <c r="DP119" s="544"/>
      <c r="DQ119" s="544"/>
      <c r="DR119" s="544"/>
      <c r="DS119" s="604"/>
      <c r="DT119" s="673"/>
      <c r="DU119" s="604"/>
      <c r="DV119" s="604"/>
      <c r="DW119" s="495"/>
      <c r="DX119" s="494"/>
      <c r="DY119" s="1141"/>
      <c r="DZ119" s="543">
        <v>112</v>
      </c>
      <c r="EA119" s="544">
        <f t="shared" si="196"/>
        <v>0</v>
      </c>
      <c r="EB119" s="544">
        <f t="shared" si="197"/>
        <v>0</v>
      </c>
      <c r="EC119" s="673"/>
      <c r="ED119" s="544"/>
      <c r="EE119" s="544"/>
      <c r="EF119" s="544"/>
      <c r="EG119" s="604"/>
      <c r="EH119" s="673"/>
      <c r="EI119" s="604"/>
      <c r="EJ119" s="604"/>
      <c r="EK119" s="495"/>
      <c r="EL119" s="494"/>
      <c r="EM119" s="1141"/>
      <c r="EN119" s="543">
        <v>112</v>
      </c>
      <c r="EO119" s="544">
        <f t="shared" si="198"/>
        <v>0</v>
      </c>
      <c r="EP119" s="544">
        <f t="shared" si="199"/>
        <v>0</v>
      </c>
      <c r="EQ119" s="673"/>
      <c r="ER119" s="544"/>
      <c r="ES119" s="544"/>
      <c r="ET119" s="544"/>
      <c r="EU119" s="604"/>
      <c r="EV119" s="673"/>
      <c r="EW119" s="604"/>
      <c r="EX119" s="604"/>
      <c r="EY119" s="495"/>
      <c r="EZ119" s="622"/>
      <c r="FA119" s="1141"/>
      <c r="FB119" s="543">
        <v>112</v>
      </c>
      <c r="FC119" s="544">
        <f t="shared" si="200"/>
        <v>0</v>
      </c>
      <c r="FD119" s="544">
        <f t="shared" si="201"/>
        <v>0</v>
      </c>
      <c r="FE119" s="673"/>
      <c r="FF119" s="544"/>
      <c r="FG119" s="544"/>
      <c r="FH119" s="544"/>
      <c r="FI119" s="604"/>
      <c r="FJ119" s="673"/>
      <c r="FK119" s="604"/>
      <c r="FL119" s="604"/>
      <c r="FM119" s="495"/>
      <c r="FO119" s="1141"/>
      <c r="FP119" s="543">
        <v>112</v>
      </c>
      <c r="FQ119" s="544">
        <f t="shared" si="202"/>
        <v>0</v>
      </c>
      <c r="FR119" s="544">
        <f t="shared" si="203"/>
        <v>0</v>
      </c>
      <c r="FS119" s="673"/>
      <c r="FT119" s="544"/>
      <c r="FU119" s="544"/>
      <c r="FV119" s="544"/>
      <c r="FW119" s="604"/>
      <c r="FX119" s="673"/>
      <c r="FY119" s="604"/>
      <c r="FZ119" s="604"/>
      <c r="GA119" s="495"/>
      <c r="GB119" s="622"/>
      <c r="GC119" s="1141"/>
      <c r="GD119" s="543">
        <v>112</v>
      </c>
      <c r="GE119" s="544">
        <f t="shared" si="204"/>
        <v>0</v>
      </c>
      <c r="GF119" s="544">
        <f t="shared" si="205"/>
        <v>0</v>
      </c>
      <c r="GG119" s="673"/>
      <c r="GH119" s="544"/>
      <c r="GI119" s="544"/>
      <c r="GJ119" s="544"/>
      <c r="GK119" s="604"/>
      <c r="GL119" s="673"/>
      <c r="GM119" s="604"/>
      <c r="GN119" s="604"/>
      <c r="GO119" s="495"/>
      <c r="GP119" s="551"/>
      <c r="GQ119" s="1141"/>
      <c r="GR119" s="543">
        <v>112</v>
      </c>
      <c r="GS119" s="544">
        <f t="shared" si="206"/>
        <v>0</v>
      </c>
      <c r="GT119" s="544">
        <f t="shared" si="207"/>
        <v>0</v>
      </c>
      <c r="GU119" s="673"/>
      <c r="GV119" s="544"/>
      <c r="GW119" s="544"/>
      <c r="GX119" s="544"/>
      <c r="GY119" s="604"/>
      <c r="GZ119" s="673"/>
      <c r="HA119" s="604"/>
      <c r="HB119" s="604"/>
      <c r="HC119" s="495"/>
      <c r="HD119" s="552"/>
      <c r="HE119" s="1141"/>
      <c r="HF119" s="543">
        <v>112</v>
      </c>
      <c r="HG119" s="544">
        <f t="shared" si="208"/>
        <v>0</v>
      </c>
      <c r="HH119" s="544">
        <f t="shared" si="209"/>
        <v>0</v>
      </c>
      <c r="HI119" s="673"/>
      <c r="HJ119" s="544"/>
      <c r="HK119" s="544"/>
      <c r="HL119" s="544"/>
      <c r="HM119" s="604"/>
      <c r="HN119" s="673"/>
      <c r="HO119" s="604"/>
      <c r="HP119" s="604"/>
      <c r="HQ119" s="495"/>
      <c r="HR119" s="552"/>
      <c r="HS119" s="1141"/>
      <c r="HT119" s="543">
        <v>112</v>
      </c>
      <c r="HU119" s="544">
        <f t="shared" si="210"/>
        <v>0</v>
      </c>
      <c r="HV119" s="544">
        <f t="shared" si="211"/>
        <v>0</v>
      </c>
      <c r="HW119" s="673"/>
      <c r="HX119" s="544"/>
      <c r="HY119" s="544"/>
      <c r="HZ119" s="544"/>
      <c r="IA119" s="604"/>
      <c r="IB119" s="673"/>
      <c r="IC119" s="604"/>
      <c r="ID119" s="604"/>
      <c r="IE119" s="495"/>
      <c r="IF119" s="622"/>
      <c r="IG119" s="1141"/>
      <c r="IH119" s="543">
        <v>112</v>
      </c>
      <c r="II119" s="544">
        <f t="shared" si="212"/>
        <v>0</v>
      </c>
      <c r="IJ119" s="544">
        <f t="shared" si="213"/>
        <v>0</v>
      </c>
      <c r="IK119" s="673"/>
      <c r="IL119" s="544"/>
      <c r="IM119" s="544"/>
      <c r="IN119" s="544"/>
      <c r="IO119" s="604"/>
      <c r="IP119" s="673"/>
      <c r="IQ119" s="604"/>
      <c r="IR119" s="604"/>
      <c r="IS119" s="495"/>
    </row>
    <row r="120" spans="1:253" s="497" customFormat="1">
      <c r="A120" s="494"/>
      <c r="B120" s="528"/>
      <c r="C120" s="1141"/>
      <c r="D120" s="543">
        <v>113</v>
      </c>
      <c r="E120" s="544">
        <f t="shared" si="178"/>
        <v>0</v>
      </c>
      <c r="F120" s="544">
        <f t="shared" si="179"/>
        <v>0</v>
      </c>
      <c r="G120" s="673"/>
      <c r="H120" s="544"/>
      <c r="I120" s="544"/>
      <c r="J120" s="544"/>
      <c r="K120" s="604"/>
      <c r="L120" s="673"/>
      <c r="M120" s="604"/>
      <c r="N120" s="604"/>
      <c r="O120" s="495"/>
      <c r="P120" s="494"/>
      <c r="Q120" s="1141"/>
      <c r="R120" s="543">
        <v>113</v>
      </c>
      <c r="S120" s="544">
        <f t="shared" si="180"/>
        <v>0</v>
      </c>
      <c r="T120" s="544">
        <f t="shared" si="181"/>
        <v>0</v>
      </c>
      <c r="U120" s="673"/>
      <c r="V120" s="544"/>
      <c r="W120" s="544"/>
      <c r="X120" s="544"/>
      <c r="Y120" s="604"/>
      <c r="Z120" s="673"/>
      <c r="AA120" s="604"/>
      <c r="AB120" s="604"/>
      <c r="AC120" s="495"/>
      <c r="AD120" s="494"/>
      <c r="AE120" s="1141"/>
      <c r="AF120" s="543">
        <v>113</v>
      </c>
      <c r="AG120" s="544">
        <f t="shared" si="182"/>
        <v>0</v>
      </c>
      <c r="AH120" s="544">
        <f t="shared" si="183"/>
        <v>0</v>
      </c>
      <c r="AI120" s="673"/>
      <c r="AJ120" s="544"/>
      <c r="AK120" s="544"/>
      <c r="AL120" s="544"/>
      <c r="AM120" s="604"/>
      <c r="AN120" s="673"/>
      <c r="AO120" s="604"/>
      <c r="AP120" s="604"/>
      <c r="AQ120" s="495"/>
      <c r="AR120" s="494"/>
      <c r="AS120" s="1141"/>
      <c r="AT120" s="543">
        <v>113</v>
      </c>
      <c r="AU120" s="544">
        <f t="shared" si="184"/>
        <v>0</v>
      </c>
      <c r="AV120" s="544">
        <f t="shared" si="185"/>
        <v>0</v>
      </c>
      <c r="AW120" s="673"/>
      <c r="AX120" s="544"/>
      <c r="AY120" s="544"/>
      <c r="AZ120" s="544"/>
      <c r="BA120" s="604"/>
      <c r="BB120" s="673"/>
      <c r="BC120" s="604"/>
      <c r="BD120" s="604"/>
      <c r="BE120" s="495"/>
      <c r="BF120" s="494"/>
      <c r="BG120" s="1141"/>
      <c r="BH120" s="543">
        <v>113</v>
      </c>
      <c r="BI120" s="544">
        <f t="shared" si="186"/>
        <v>0</v>
      </c>
      <c r="BJ120" s="544">
        <f t="shared" si="187"/>
        <v>0</v>
      </c>
      <c r="BK120" s="673"/>
      <c r="BL120" s="544"/>
      <c r="BM120" s="544"/>
      <c r="BN120" s="544"/>
      <c r="BO120" s="604"/>
      <c r="BP120" s="673"/>
      <c r="BQ120" s="604"/>
      <c r="BR120" s="604"/>
      <c r="BS120" s="495"/>
      <c r="BT120" s="494"/>
      <c r="BU120" s="1141"/>
      <c r="BV120" s="543">
        <v>113</v>
      </c>
      <c r="BW120" s="544">
        <f t="shared" si="188"/>
        <v>0</v>
      </c>
      <c r="BX120" s="544">
        <f t="shared" si="189"/>
        <v>0</v>
      </c>
      <c r="BY120" s="673"/>
      <c r="BZ120" s="544"/>
      <c r="CA120" s="544"/>
      <c r="CB120" s="544"/>
      <c r="CC120" s="604"/>
      <c r="CD120" s="673"/>
      <c r="CE120" s="604"/>
      <c r="CF120" s="604"/>
      <c r="CG120" s="495"/>
      <c r="CH120" s="494"/>
      <c r="CI120" s="1141"/>
      <c r="CJ120" s="543">
        <v>113</v>
      </c>
      <c r="CK120" s="544">
        <f t="shared" si="190"/>
        <v>0</v>
      </c>
      <c r="CL120" s="544">
        <f t="shared" si="191"/>
        <v>0</v>
      </c>
      <c r="CM120" s="673"/>
      <c r="CN120" s="544"/>
      <c r="CO120" s="544"/>
      <c r="CP120" s="544"/>
      <c r="CQ120" s="604"/>
      <c r="CR120" s="673"/>
      <c r="CS120" s="604"/>
      <c r="CT120" s="604"/>
      <c r="CU120" s="495"/>
      <c r="CV120" s="494"/>
      <c r="CW120" s="1141"/>
      <c r="CX120" s="543">
        <v>113</v>
      </c>
      <c r="CY120" s="544">
        <f t="shared" si="192"/>
        <v>0</v>
      </c>
      <c r="CZ120" s="544">
        <f t="shared" si="193"/>
        <v>0</v>
      </c>
      <c r="DA120" s="673"/>
      <c r="DB120" s="544"/>
      <c r="DC120" s="544"/>
      <c r="DD120" s="544"/>
      <c r="DE120" s="604"/>
      <c r="DF120" s="673"/>
      <c r="DG120" s="604"/>
      <c r="DH120" s="604"/>
      <c r="DI120" s="495"/>
      <c r="DJ120" s="494"/>
      <c r="DK120" s="1141"/>
      <c r="DL120" s="543">
        <v>113</v>
      </c>
      <c r="DM120" s="544">
        <f t="shared" si="194"/>
        <v>0</v>
      </c>
      <c r="DN120" s="544">
        <f t="shared" si="195"/>
        <v>0</v>
      </c>
      <c r="DO120" s="673"/>
      <c r="DP120" s="544"/>
      <c r="DQ120" s="544"/>
      <c r="DR120" s="544"/>
      <c r="DS120" s="604"/>
      <c r="DT120" s="673"/>
      <c r="DU120" s="604"/>
      <c r="DV120" s="604"/>
      <c r="DW120" s="495"/>
      <c r="DX120" s="494"/>
      <c r="DY120" s="1141"/>
      <c r="DZ120" s="543">
        <v>113</v>
      </c>
      <c r="EA120" s="544">
        <f t="shared" si="196"/>
        <v>0</v>
      </c>
      <c r="EB120" s="544">
        <f t="shared" si="197"/>
        <v>0</v>
      </c>
      <c r="EC120" s="673"/>
      <c r="ED120" s="544"/>
      <c r="EE120" s="544"/>
      <c r="EF120" s="544"/>
      <c r="EG120" s="604"/>
      <c r="EH120" s="673"/>
      <c r="EI120" s="604"/>
      <c r="EJ120" s="604"/>
      <c r="EK120" s="495"/>
      <c r="EL120" s="494"/>
      <c r="EM120" s="1141"/>
      <c r="EN120" s="543">
        <v>113</v>
      </c>
      <c r="EO120" s="544">
        <f t="shared" si="198"/>
        <v>0</v>
      </c>
      <c r="EP120" s="544">
        <f t="shared" si="199"/>
        <v>0</v>
      </c>
      <c r="EQ120" s="673"/>
      <c r="ER120" s="544"/>
      <c r="ES120" s="544"/>
      <c r="ET120" s="544"/>
      <c r="EU120" s="604"/>
      <c r="EV120" s="673"/>
      <c r="EW120" s="604"/>
      <c r="EX120" s="604"/>
      <c r="EY120" s="495"/>
      <c r="EZ120" s="622"/>
      <c r="FA120" s="1141"/>
      <c r="FB120" s="543">
        <v>113</v>
      </c>
      <c r="FC120" s="544">
        <f t="shared" si="200"/>
        <v>0</v>
      </c>
      <c r="FD120" s="544">
        <f t="shared" si="201"/>
        <v>0</v>
      </c>
      <c r="FE120" s="673"/>
      <c r="FF120" s="544"/>
      <c r="FG120" s="544"/>
      <c r="FH120" s="544"/>
      <c r="FI120" s="604"/>
      <c r="FJ120" s="673"/>
      <c r="FK120" s="604"/>
      <c r="FL120" s="604"/>
      <c r="FM120" s="495"/>
      <c r="FO120" s="1141"/>
      <c r="FP120" s="543">
        <v>113</v>
      </c>
      <c r="FQ120" s="544">
        <f t="shared" si="202"/>
        <v>0</v>
      </c>
      <c r="FR120" s="544">
        <f t="shared" si="203"/>
        <v>0</v>
      </c>
      <c r="FS120" s="673"/>
      <c r="FT120" s="544"/>
      <c r="FU120" s="544"/>
      <c r="FV120" s="544"/>
      <c r="FW120" s="604"/>
      <c r="FX120" s="673"/>
      <c r="FY120" s="604"/>
      <c r="FZ120" s="604"/>
      <c r="GA120" s="495"/>
      <c r="GB120" s="622"/>
      <c r="GC120" s="1141"/>
      <c r="GD120" s="543">
        <v>113</v>
      </c>
      <c r="GE120" s="544">
        <f t="shared" si="204"/>
        <v>0</v>
      </c>
      <c r="GF120" s="544">
        <f t="shared" si="205"/>
        <v>0</v>
      </c>
      <c r="GG120" s="673"/>
      <c r="GH120" s="544"/>
      <c r="GI120" s="544"/>
      <c r="GJ120" s="544"/>
      <c r="GK120" s="604"/>
      <c r="GL120" s="673"/>
      <c r="GM120" s="604"/>
      <c r="GN120" s="604"/>
      <c r="GO120" s="495"/>
      <c r="GP120" s="551"/>
      <c r="GQ120" s="1141"/>
      <c r="GR120" s="543">
        <v>113</v>
      </c>
      <c r="GS120" s="544">
        <f t="shared" si="206"/>
        <v>0</v>
      </c>
      <c r="GT120" s="544">
        <f t="shared" si="207"/>
        <v>0</v>
      </c>
      <c r="GU120" s="673"/>
      <c r="GV120" s="544"/>
      <c r="GW120" s="544"/>
      <c r="GX120" s="544"/>
      <c r="GY120" s="604"/>
      <c r="GZ120" s="673"/>
      <c r="HA120" s="604"/>
      <c r="HB120" s="604"/>
      <c r="HC120" s="495"/>
      <c r="HD120" s="552"/>
      <c r="HE120" s="1141"/>
      <c r="HF120" s="543">
        <v>113</v>
      </c>
      <c r="HG120" s="544">
        <f t="shared" si="208"/>
        <v>0</v>
      </c>
      <c r="HH120" s="544">
        <f t="shared" si="209"/>
        <v>0</v>
      </c>
      <c r="HI120" s="673"/>
      <c r="HJ120" s="544"/>
      <c r="HK120" s="544"/>
      <c r="HL120" s="544"/>
      <c r="HM120" s="604"/>
      <c r="HN120" s="673"/>
      <c r="HO120" s="604"/>
      <c r="HP120" s="604"/>
      <c r="HQ120" s="495"/>
      <c r="HR120" s="552"/>
      <c r="HS120" s="1141"/>
      <c r="HT120" s="543">
        <v>113</v>
      </c>
      <c r="HU120" s="544">
        <f t="shared" si="210"/>
        <v>0</v>
      </c>
      <c r="HV120" s="544">
        <f t="shared" si="211"/>
        <v>0</v>
      </c>
      <c r="HW120" s="673"/>
      <c r="HX120" s="544"/>
      <c r="HY120" s="544"/>
      <c r="HZ120" s="544"/>
      <c r="IA120" s="604"/>
      <c r="IB120" s="673"/>
      <c r="IC120" s="604"/>
      <c r="ID120" s="604"/>
      <c r="IE120" s="495"/>
      <c r="IF120" s="622"/>
      <c r="IG120" s="1141"/>
      <c r="IH120" s="543">
        <v>113</v>
      </c>
      <c r="II120" s="544">
        <f t="shared" si="212"/>
        <v>0</v>
      </c>
      <c r="IJ120" s="544">
        <f t="shared" si="213"/>
        <v>0</v>
      </c>
      <c r="IK120" s="673"/>
      <c r="IL120" s="544"/>
      <c r="IM120" s="544"/>
      <c r="IN120" s="544"/>
      <c r="IO120" s="604"/>
      <c r="IP120" s="673"/>
      <c r="IQ120" s="604"/>
      <c r="IR120" s="604"/>
      <c r="IS120" s="495"/>
    </row>
    <row r="121" spans="1:253" s="497" customFormat="1">
      <c r="A121" s="494"/>
      <c r="B121" s="528"/>
      <c r="C121" s="1141"/>
      <c r="D121" s="543">
        <v>114</v>
      </c>
      <c r="E121" s="544">
        <f t="shared" si="178"/>
        <v>0</v>
      </c>
      <c r="F121" s="544">
        <f t="shared" si="179"/>
        <v>0</v>
      </c>
      <c r="G121" s="673"/>
      <c r="H121" s="544"/>
      <c r="I121" s="544"/>
      <c r="J121" s="544"/>
      <c r="K121" s="604"/>
      <c r="L121" s="673"/>
      <c r="M121" s="604"/>
      <c r="N121" s="604"/>
      <c r="O121" s="495"/>
      <c r="P121" s="494"/>
      <c r="Q121" s="1141"/>
      <c r="R121" s="543">
        <v>114</v>
      </c>
      <c r="S121" s="544">
        <f t="shared" si="180"/>
        <v>0</v>
      </c>
      <c r="T121" s="544">
        <f t="shared" si="181"/>
        <v>0</v>
      </c>
      <c r="U121" s="673"/>
      <c r="V121" s="544"/>
      <c r="W121" s="544"/>
      <c r="X121" s="544"/>
      <c r="Y121" s="604"/>
      <c r="Z121" s="673"/>
      <c r="AA121" s="604"/>
      <c r="AB121" s="604"/>
      <c r="AC121" s="495"/>
      <c r="AD121" s="494"/>
      <c r="AE121" s="1141"/>
      <c r="AF121" s="543">
        <v>114</v>
      </c>
      <c r="AG121" s="544">
        <f t="shared" si="182"/>
        <v>0</v>
      </c>
      <c r="AH121" s="544">
        <f t="shared" si="183"/>
        <v>0</v>
      </c>
      <c r="AI121" s="673"/>
      <c r="AJ121" s="544"/>
      <c r="AK121" s="544"/>
      <c r="AL121" s="544"/>
      <c r="AM121" s="604"/>
      <c r="AN121" s="673"/>
      <c r="AO121" s="604"/>
      <c r="AP121" s="604"/>
      <c r="AQ121" s="495"/>
      <c r="AR121" s="494"/>
      <c r="AS121" s="1141"/>
      <c r="AT121" s="543">
        <v>114</v>
      </c>
      <c r="AU121" s="544">
        <f t="shared" si="184"/>
        <v>0</v>
      </c>
      <c r="AV121" s="544">
        <f t="shared" si="185"/>
        <v>0</v>
      </c>
      <c r="AW121" s="673"/>
      <c r="AX121" s="544"/>
      <c r="AY121" s="544"/>
      <c r="AZ121" s="544"/>
      <c r="BA121" s="604"/>
      <c r="BB121" s="673"/>
      <c r="BC121" s="604"/>
      <c r="BD121" s="604"/>
      <c r="BE121" s="495"/>
      <c r="BF121" s="494"/>
      <c r="BG121" s="1141"/>
      <c r="BH121" s="543">
        <v>114</v>
      </c>
      <c r="BI121" s="544">
        <f t="shared" si="186"/>
        <v>0</v>
      </c>
      <c r="BJ121" s="544">
        <f t="shared" si="187"/>
        <v>0</v>
      </c>
      <c r="BK121" s="673"/>
      <c r="BL121" s="544"/>
      <c r="BM121" s="544"/>
      <c r="BN121" s="544"/>
      <c r="BO121" s="604"/>
      <c r="BP121" s="673"/>
      <c r="BQ121" s="604"/>
      <c r="BR121" s="604"/>
      <c r="BS121" s="495"/>
      <c r="BT121" s="494"/>
      <c r="BU121" s="1141"/>
      <c r="BV121" s="543">
        <v>114</v>
      </c>
      <c r="BW121" s="544">
        <f t="shared" si="188"/>
        <v>0</v>
      </c>
      <c r="BX121" s="544">
        <f t="shared" si="189"/>
        <v>0</v>
      </c>
      <c r="BY121" s="673"/>
      <c r="BZ121" s="544"/>
      <c r="CA121" s="544"/>
      <c r="CB121" s="544"/>
      <c r="CC121" s="604"/>
      <c r="CD121" s="673"/>
      <c r="CE121" s="604"/>
      <c r="CF121" s="604"/>
      <c r="CG121" s="495"/>
      <c r="CH121" s="494"/>
      <c r="CI121" s="1141"/>
      <c r="CJ121" s="543">
        <v>114</v>
      </c>
      <c r="CK121" s="544">
        <f t="shared" si="190"/>
        <v>0</v>
      </c>
      <c r="CL121" s="544">
        <f t="shared" si="191"/>
        <v>0</v>
      </c>
      <c r="CM121" s="673"/>
      <c r="CN121" s="544"/>
      <c r="CO121" s="544"/>
      <c r="CP121" s="544"/>
      <c r="CQ121" s="604"/>
      <c r="CR121" s="673"/>
      <c r="CS121" s="604"/>
      <c r="CT121" s="604"/>
      <c r="CU121" s="495"/>
      <c r="CV121" s="494"/>
      <c r="CW121" s="1141"/>
      <c r="CX121" s="543">
        <v>114</v>
      </c>
      <c r="CY121" s="544">
        <f t="shared" si="192"/>
        <v>0</v>
      </c>
      <c r="CZ121" s="544">
        <f t="shared" si="193"/>
        <v>0</v>
      </c>
      <c r="DA121" s="673"/>
      <c r="DB121" s="544"/>
      <c r="DC121" s="544"/>
      <c r="DD121" s="544"/>
      <c r="DE121" s="604"/>
      <c r="DF121" s="673"/>
      <c r="DG121" s="604"/>
      <c r="DH121" s="604"/>
      <c r="DI121" s="495"/>
      <c r="DJ121" s="494"/>
      <c r="DK121" s="1141"/>
      <c r="DL121" s="543">
        <v>114</v>
      </c>
      <c r="DM121" s="544">
        <f t="shared" si="194"/>
        <v>0</v>
      </c>
      <c r="DN121" s="544">
        <f t="shared" si="195"/>
        <v>0</v>
      </c>
      <c r="DO121" s="673"/>
      <c r="DP121" s="544"/>
      <c r="DQ121" s="544"/>
      <c r="DR121" s="544"/>
      <c r="DS121" s="604"/>
      <c r="DT121" s="673"/>
      <c r="DU121" s="604"/>
      <c r="DV121" s="604"/>
      <c r="DW121" s="495"/>
      <c r="DX121" s="494"/>
      <c r="DY121" s="1141"/>
      <c r="DZ121" s="543">
        <v>114</v>
      </c>
      <c r="EA121" s="544">
        <f t="shared" si="196"/>
        <v>0</v>
      </c>
      <c r="EB121" s="544">
        <f t="shared" si="197"/>
        <v>0</v>
      </c>
      <c r="EC121" s="673"/>
      <c r="ED121" s="544"/>
      <c r="EE121" s="544"/>
      <c r="EF121" s="544"/>
      <c r="EG121" s="604"/>
      <c r="EH121" s="673"/>
      <c r="EI121" s="604"/>
      <c r="EJ121" s="604"/>
      <c r="EK121" s="495"/>
      <c r="EL121" s="494"/>
      <c r="EM121" s="1141"/>
      <c r="EN121" s="543">
        <v>114</v>
      </c>
      <c r="EO121" s="544">
        <f t="shared" si="198"/>
        <v>0</v>
      </c>
      <c r="EP121" s="544">
        <f t="shared" si="199"/>
        <v>0</v>
      </c>
      <c r="EQ121" s="673"/>
      <c r="ER121" s="544"/>
      <c r="ES121" s="544"/>
      <c r="ET121" s="544"/>
      <c r="EU121" s="604"/>
      <c r="EV121" s="673"/>
      <c r="EW121" s="604"/>
      <c r="EX121" s="604"/>
      <c r="EY121" s="495"/>
      <c r="EZ121" s="622"/>
      <c r="FA121" s="1141"/>
      <c r="FB121" s="543">
        <v>114</v>
      </c>
      <c r="FC121" s="544">
        <f t="shared" si="200"/>
        <v>0</v>
      </c>
      <c r="FD121" s="544">
        <f t="shared" si="201"/>
        <v>0</v>
      </c>
      <c r="FE121" s="673"/>
      <c r="FF121" s="544"/>
      <c r="FG121" s="544"/>
      <c r="FH121" s="544"/>
      <c r="FI121" s="604"/>
      <c r="FJ121" s="673"/>
      <c r="FK121" s="604"/>
      <c r="FL121" s="604"/>
      <c r="FM121" s="495"/>
      <c r="FO121" s="1141"/>
      <c r="FP121" s="543">
        <v>114</v>
      </c>
      <c r="FQ121" s="544">
        <f t="shared" si="202"/>
        <v>0</v>
      </c>
      <c r="FR121" s="544">
        <f t="shared" si="203"/>
        <v>0</v>
      </c>
      <c r="FS121" s="673"/>
      <c r="FT121" s="544"/>
      <c r="FU121" s="544"/>
      <c r="FV121" s="544"/>
      <c r="FW121" s="604"/>
      <c r="FX121" s="673"/>
      <c r="FY121" s="604"/>
      <c r="FZ121" s="604"/>
      <c r="GA121" s="495"/>
      <c r="GB121" s="622"/>
      <c r="GC121" s="1141"/>
      <c r="GD121" s="543">
        <v>114</v>
      </c>
      <c r="GE121" s="544">
        <f t="shared" si="204"/>
        <v>0</v>
      </c>
      <c r="GF121" s="544">
        <f t="shared" si="205"/>
        <v>0</v>
      </c>
      <c r="GG121" s="673"/>
      <c r="GH121" s="544"/>
      <c r="GI121" s="544"/>
      <c r="GJ121" s="544"/>
      <c r="GK121" s="604"/>
      <c r="GL121" s="673"/>
      <c r="GM121" s="604"/>
      <c r="GN121" s="604"/>
      <c r="GO121" s="495"/>
      <c r="GP121" s="551"/>
      <c r="GQ121" s="1141"/>
      <c r="GR121" s="543">
        <v>114</v>
      </c>
      <c r="GS121" s="544">
        <f t="shared" si="206"/>
        <v>0</v>
      </c>
      <c r="GT121" s="544">
        <f t="shared" si="207"/>
        <v>0</v>
      </c>
      <c r="GU121" s="673"/>
      <c r="GV121" s="544"/>
      <c r="GW121" s="544"/>
      <c r="GX121" s="544"/>
      <c r="GY121" s="604"/>
      <c r="GZ121" s="673"/>
      <c r="HA121" s="604"/>
      <c r="HB121" s="604"/>
      <c r="HC121" s="495"/>
      <c r="HD121" s="552"/>
      <c r="HE121" s="1141"/>
      <c r="HF121" s="543">
        <v>114</v>
      </c>
      <c r="HG121" s="544">
        <f t="shared" si="208"/>
        <v>0</v>
      </c>
      <c r="HH121" s="544">
        <f t="shared" si="209"/>
        <v>0</v>
      </c>
      <c r="HI121" s="673"/>
      <c r="HJ121" s="544"/>
      <c r="HK121" s="544"/>
      <c r="HL121" s="544"/>
      <c r="HM121" s="604"/>
      <c r="HN121" s="673"/>
      <c r="HO121" s="604"/>
      <c r="HP121" s="604"/>
      <c r="HQ121" s="495"/>
      <c r="HR121" s="552"/>
      <c r="HS121" s="1141"/>
      <c r="HT121" s="543">
        <v>114</v>
      </c>
      <c r="HU121" s="544">
        <f t="shared" si="210"/>
        <v>0</v>
      </c>
      <c r="HV121" s="544">
        <f t="shared" si="211"/>
        <v>0</v>
      </c>
      <c r="HW121" s="673"/>
      <c r="HX121" s="544"/>
      <c r="HY121" s="544"/>
      <c r="HZ121" s="544"/>
      <c r="IA121" s="604"/>
      <c r="IB121" s="673"/>
      <c r="IC121" s="604"/>
      <c r="ID121" s="604"/>
      <c r="IE121" s="495"/>
      <c r="IF121" s="622"/>
      <c r="IG121" s="1141"/>
      <c r="IH121" s="543">
        <v>114</v>
      </c>
      <c r="II121" s="544">
        <f t="shared" si="212"/>
        <v>0</v>
      </c>
      <c r="IJ121" s="544">
        <f t="shared" si="213"/>
        <v>0</v>
      </c>
      <c r="IK121" s="673"/>
      <c r="IL121" s="544"/>
      <c r="IM121" s="544"/>
      <c r="IN121" s="544"/>
      <c r="IO121" s="604"/>
      <c r="IP121" s="673"/>
      <c r="IQ121" s="604"/>
      <c r="IR121" s="604"/>
      <c r="IS121" s="495"/>
    </row>
    <row r="122" spans="1:253" s="497" customFormat="1">
      <c r="A122" s="494"/>
      <c r="B122" s="528"/>
      <c r="C122" s="1141"/>
      <c r="D122" s="543">
        <v>115</v>
      </c>
      <c r="E122" s="544">
        <f t="shared" si="178"/>
        <v>0</v>
      </c>
      <c r="F122" s="544">
        <f t="shared" si="179"/>
        <v>0</v>
      </c>
      <c r="G122" s="673"/>
      <c r="H122" s="544"/>
      <c r="I122" s="544"/>
      <c r="J122" s="544"/>
      <c r="K122" s="604"/>
      <c r="L122" s="673"/>
      <c r="M122" s="604"/>
      <c r="N122" s="604"/>
      <c r="O122" s="495"/>
      <c r="P122" s="494"/>
      <c r="Q122" s="1141"/>
      <c r="R122" s="543">
        <v>115</v>
      </c>
      <c r="S122" s="544">
        <f t="shared" si="180"/>
        <v>0</v>
      </c>
      <c r="T122" s="544">
        <f t="shared" si="181"/>
        <v>0</v>
      </c>
      <c r="U122" s="673"/>
      <c r="V122" s="544"/>
      <c r="W122" s="544"/>
      <c r="X122" s="544"/>
      <c r="Y122" s="604"/>
      <c r="Z122" s="673"/>
      <c r="AA122" s="604"/>
      <c r="AB122" s="604"/>
      <c r="AC122" s="495"/>
      <c r="AD122" s="494"/>
      <c r="AE122" s="1141"/>
      <c r="AF122" s="543">
        <v>115</v>
      </c>
      <c r="AG122" s="544">
        <f t="shared" si="182"/>
        <v>0</v>
      </c>
      <c r="AH122" s="544">
        <f t="shared" si="183"/>
        <v>0</v>
      </c>
      <c r="AI122" s="673"/>
      <c r="AJ122" s="544"/>
      <c r="AK122" s="544"/>
      <c r="AL122" s="544"/>
      <c r="AM122" s="604"/>
      <c r="AN122" s="673"/>
      <c r="AO122" s="604"/>
      <c r="AP122" s="604"/>
      <c r="AQ122" s="495"/>
      <c r="AR122" s="494"/>
      <c r="AS122" s="1141"/>
      <c r="AT122" s="543">
        <v>115</v>
      </c>
      <c r="AU122" s="544">
        <f t="shared" si="184"/>
        <v>0</v>
      </c>
      <c r="AV122" s="544">
        <f t="shared" si="185"/>
        <v>0</v>
      </c>
      <c r="AW122" s="673"/>
      <c r="AX122" s="544"/>
      <c r="AY122" s="544"/>
      <c r="AZ122" s="544"/>
      <c r="BA122" s="604"/>
      <c r="BB122" s="673"/>
      <c r="BC122" s="604"/>
      <c r="BD122" s="604"/>
      <c r="BE122" s="495"/>
      <c r="BF122" s="494"/>
      <c r="BG122" s="1141"/>
      <c r="BH122" s="543">
        <v>115</v>
      </c>
      <c r="BI122" s="544">
        <f t="shared" si="186"/>
        <v>0</v>
      </c>
      <c r="BJ122" s="544">
        <f t="shared" si="187"/>
        <v>0</v>
      </c>
      <c r="BK122" s="673"/>
      <c r="BL122" s="544"/>
      <c r="BM122" s="544"/>
      <c r="BN122" s="544"/>
      <c r="BO122" s="604"/>
      <c r="BP122" s="673"/>
      <c r="BQ122" s="604"/>
      <c r="BR122" s="604"/>
      <c r="BS122" s="495"/>
      <c r="BT122" s="494"/>
      <c r="BU122" s="1141"/>
      <c r="BV122" s="543">
        <v>115</v>
      </c>
      <c r="BW122" s="544">
        <f t="shared" si="188"/>
        <v>0</v>
      </c>
      <c r="BX122" s="544">
        <f t="shared" si="189"/>
        <v>0</v>
      </c>
      <c r="BY122" s="673"/>
      <c r="BZ122" s="544"/>
      <c r="CA122" s="544"/>
      <c r="CB122" s="544"/>
      <c r="CC122" s="604"/>
      <c r="CD122" s="673"/>
      <c r="CE122" s="604"/>
      <c r="CF122" s="604"/>
      <c r="CG122" s="495"/>
      <c r="CH122" s="494"/>
      <c r="CI122" s="1141"/>
      <c r="CJ122" s="543">
        <v>115</v>
      </c>
      <c r="CK122" s="544">
        <f t="shared" si="190"/>
        <v>0</v>
      </c>
      <c r="CL122" s="544">
        <f t="shared" si="191"/>
        <v>0</v>
      </c>
      <c r="CM122" s="673"/>
      <c r="CN122" s="544"/>
      <c r="CO122" s="544"/>
      <c r="CP122" s="544"/>
      <c r="CQ122" s="604"/>
      <c r="CR122" s="673"/>
      <c r="CS122" s="604"/>
      <c r="CT122" s="604"/>
      <c r="CU122" s="495"/>
      <c r="CV122" s="494"/>
      <c r="CW122" s="1141"/>
      <c r="CX122" s="543">
        <v>115</v>
      </c>
      <c r="CY122" s="544">
        <f t="shared" si="192"/>
        <v>0</v>
      </c>
      <c r="CZ122" s="544">
        <f t="shared" si="193"/>
        <v>0</v>
      </c>
      <c r="DA122" s="673"/>
      <c r="DB122" s="544"/>
      <c r="DC122" s="544"/>
      <c r="DD122" s="544"/>
      <c r="DE122" s="604"/>
      <c r="DF122" s="673"/>
      <c r="DG122" s="604"/>
      <c r="DH122" s="604"/>
      <c r="DI122" s="495"/>
      <c r="DJ122" s="494"/>
      <c r="DK122" s="1141"/>
      <c r="DL122" s="543">
        <v>115</v>
      </c>
      <c r="DM122" s="544">
        <f t="shared" si="194"/>
        <v>0</v>
      </c>
      <c r="DN122" s="544">
        <f t="shared" si="195"/>
        <v>0</v>
      </c>
      <c r="DO122" s="673"/>
      <c r="DP122" s="544"/>
      <c r="DQ122" s="544"/>
      <c r="DR122" s="544"/>
      <c r="DS122" s="604"/>
      <c r="DT122" s="673"/>
      <c r="DU122" s="604"/>
      <c r="DV122" s="604"/>
      <c r="DW122" s="495"/>
      <c r="DX122" s="494"/>
      <c r="DY122" s="1141"/>
      <c r="DZ122" s="543">
        <v>115</v>
      </c>
      <c r="EA122" s="544">
        <f t="shared" si="196"/>
        <v>0</v>
      </c>
      <c r="EB122" s="544">
        <f t="shared" si="197"/>
        <v>0</v>
      </c>
      <c r="EC122" s="673"/>
      <c r="ED122" s="544"/>
      <c r="EE122" s="544"/>
      <c r="EF122" s="544"/>
      <c r="EG122" s="604"/>
      <c r="EH122" s="673"/>
      <c r="EI122" s="604"/>
      <c r="EJ122" s="604"/>
      <c r="EK122" s="495"/>
      <c r="EL122" s="494"/>
      <c r="EM122" s="1141"/>
      <c r="EN122" s="543">
        <v>115</v>
      </c>
      <c r="EO122" s="544">
        <f t="shared" si="198"/>
        <v>0</v>
      </c>
      <c r="EP122" s="544">
        <f t="shared" si="199"/>
        <v>0</v>
      </c>
      <c r="EQ122" s="673"/>
      <c r="ER122" s="544"/>
      <c r="ES122" s="544"/>
      <c r="ET122" s="544"/>
      <c r="EU122" s="604"/>
      <c r="EV122" s="673"/>
      <c r="EW122" s="604"/>
      <c r="EX122" s="604"/>
      <c r="EY122" s="495"/>
      <c r="EZ122" s="622"/>
      <c r="FA122" s="1141"/>
      <c r="FB122" s="543">
        <v>115</v>
      </c>
      <c r="FC122" s="544">
        <f t="shared" si="200"/>
        <v>0</v>
      </c>
      <c r="FD122" s="544">
        <f t="shared" si="201"/>
        <v>0</v>
      </c>
      <c r="FE122" s="673"/>
      <c r="FF122" s="544"/>
      <c r="FG122" s="544"/>
      <c r="FH122" s="544"/>
      <c r="FI122" s="604"/>
      <c r="FJ122" s="673"/>
      <c r="FK122" s="604"/>
      <c r="FL122" s="604"/>
      <c r="FM122" s="495"/>
      <c r="FO122" s="1141"/>
      <c r="FP122" s="543">
        <v>115</v>
      </c>
      <c r="FQ122" s="544">
        <f t="shared" si="202"/>
        <v>0</v>
      </c>
      <c r="FR122" s="544">
        <f t="shared" si="203"/>
        <v>0</v>
      </c>
      <c r="FS122" s="673"/>
      <c r="FT122" s="544"/>
      <c r="FU122" s="544"/>
      <c r="FV122" s="544"/>
      <c r="FW122" s="604"/>
      <c r="FX122" s="673"/>
      <c r="FY122" s="604"/>
      <c r="FZ122" s="604"/>
      <c r="GA122" s="495"/>
      <c r="GB122" s="622"/>
      <c r="GC122" s="1141"/>
      <c r="GD122" s="543">
        <v>115</v>
      </c>
      <c r="GE122" s="544">
        <f t="shared" si="204"/>
        <v>0</v>
      </c>
      <c r="GF122" s="544">
        <f t="shared" si="205"/>
        <v>0</v>
      </c>
      <c r="GG122" s="673"/>
      <c r="GH122" s="544"/>
      <c r="GI122" s="544"/>
      <c r="GJ122" s="544"/>
      <c r="GK122" s="604"/>
      <c r="GL122" s="673"/>
      <c r="GM122" s="604"/>
      <c r="GN122" s="604"/>
      <c r="GO122" s="495"/>
      <c r="GP122" s="551"/>
      <c r="GQ122" s="1141"/>
      <c r="GR122" s="543">
        <v>115</v>
      </c>
      <c r="GS122" s="544">
        <f t="shared" si="206"/>
        <v>0</v>
      </c>
      <c r="GT122" s="544">
        <f t="shared" si="207"/>
        <v>0</v>
      </c>
      <c r="GU122" s="673"/>
      <c r="GV122" s="544"/>
      <c r="GW122" s="544"/>
      <c r="GX122" s="544"/>
      <c r="GY122" s="604"/>
      <c r="GZ122" s="673"/>
      <c r="HA122" s="604"/>
      <c r="HB122" s="604"/>
      <c r="HC122" s="495"/>
      <c r="HD122" s="552"/>
      <c r="HE122" s="1141"/>
      <c r="HF122" s="543">
        <v>115</v>
      </c>
      <c r="HG122" s="544">
        <f t="shared" si="208"/>
        <v>0</v>
      </c>
      <c r="HH122" s="544">
        <f t="shared" si="209"/>
        <v>0</v>
      </c>
      <c r="HI122" s="673"/>
      <c r="HJ122" s="544"/>
      <c r="HK122" s="544"/>
      <c r="HL122" s="544"/>
      <c r="HM122" s="604"/>
      <c r="HN122" s="673"/>
      <c r="HO122" s="604"/>
      <c r="HP122" s="604"/>
      <c r="HQ122" s="495"/>
      <c r="HR122" s="552"/>
      <c r="HS122" s="1141"/>
      <c r="HT122" s="543">
        <v>115</v>
      </c>
      <c r="HU122" s="544">
        <f t="shared" si="210"/>
        <v>0</v>
      </c>
      <c r="HV122" s="544">
        <f t="shared" si="211"/>
        <v>0</v>
      </c>
      <c r="HW122" s="673"/>
      <c r="HX122" s="544"/>
      <c r="HY122" s="544"/>
      <c r="HZ122" s="544"/>
      <c r="IA122" s="604"/>
      <c r="IB122" s="673"/>
      <c r="IC122" s="604"/>
      <c r="ID122" s="604"/>
      <c r="IE122" s="495"/>
      <c r="IF122" s="622"/>
      <c r="IG122" s="1141"/>
      <c r="IH122" s="543">
        <v>115</v>
      </c>
      <c r="II122" s="544">
        <f t="shared" si="212"/>
        <v>0</v>
      </c>
      <c r="IJ122" s="544">
        <f t="shared" si="213"/>
        <v>0</v>
      </c>
      <c r="IK122" s="673"/>
      <c r="IL122" s="544"/>
      <c r="IM122" s="544"/>
      <c r="IN122" s="544"/>
      <c r="IO122" s="604"/>
      <c r="IP122" s="673"/>
      <c r="IQ122" s="604"/>
      <c r="IR122" s="604"/>
      <c r="IS122" s="495"/>
    </row>
    <row r="123" spans="1:253" s="497" customFormat="1">
      <c r="A123" s="494"/>
      <c r="B123" s="528"/>
      <c r="C123" s="1141"/>
      <c r="D123" s="543">
        <v>116</v>
      </c>
      <c r="E123" s="544">
        <f t="shared" si="178"/>
        <v>0</v>
      </c>
      <c r="F123" s="544">
        <f t="shared" si="179"/>
        <v>0</v>
      </c>
      <c r="G123" s="673"/>
      <c r="H123" s="544"/>
      <c r="I123" s="544"/>
      <c r="J123" s="544"/>
      <c r="K123" s="604"/>
      <c r="L123" s="673"/>
      <c r="M123" s="604"/>
      <c r="N123" s="604"/>
      <c r="O123" s="495"/>
      <c r="P123" s="494"/>
      <c r="Q123" s="1141"/>
      <c r="R123" s="543">
        <v>116</v>
      </c>
      <c r="S123" s="544">
        <f t="shared" si="180"/>
        <v>0</v>
      </c>
      <c r="T123" s="544">
        <f t="shared" si="181"/>
        <v>0</v>
      </c>
      <c r="U123" s="673"/>
      <c r="V123" s="544"/>
      <c r="W123" s="544"/>
      <c r="X123" s="544"/>
      <c r="Y123" s="604"/>
      <c r="Z123" s="673"/>
      <c r="AA123" s="604"/>
      <c r="AB123" s="604"/>
      <c r="AC123" s="495"/>
      <c r="AD123" s="494"/>
      <c r="AE123" s="1141"/>
      <c r="AF123" s="543">
        <v>116</v>
      </c>
      <c r="AG123" s="544">
        <f t="shared" si="182"/>
        <v>0</v>
      </c>
      <c r="AH123" s="544">
        <f t="shared" si="183"/>
        <v>0</v>
      </c>
      <c r="AI123" s="673"/>
      <c r="AJ123" s="544"/>
      <c r="AK123" s="544"/>
      <c r="AL123" s="544"/>
      <c r="AM123" s="604"/>
      <c r="AN123" s="673"/>
      <c r="AO123" s="604"/>
      <c r="AP123" s="604"/>
      <c r="AQ123" s="495"/>
      <c r="AR123" s="494"/>
      <c r="AS123" s="1141"/>
      <c r="AT123" s="543">
        <v>116</v>
      </c>
      <c r="AU123" s="544">
        <f t="shared" si="184"/>
        <v>0</v>
      </c>
      <c r="AV123" s="544">
        <f t="shared" si="185"/>
        <v>0</v>
      </c>
      <c r="AW123" s="673"/>
      <c r="AX123" s="544"/>
      <c r="AY123" s="544"/>
      <c r="AZ123" s="544"/>
      <c r="BA123" s="604"/>
      <c r="BB123" s="673"/>
      <c r="BC123" s="604"/>
      <c r="BD123" s="604"/>
      <c r="BE123" s="495"/>
      <c r="BF123" s="494"/>
      <c r="BG123" s="1141"/>
      <c r="BH123" s="543">
        <v>116</v>
      </c>
      <c r="BI123" s="544">
        <f t="shared" si="186"/>
        <v>0</v>
      </c>
      <c r="BJ123" s="544">
        <f t="shared" si="187"/>
        <v>0</v>
      </c>
      <c r="BK123" s="673"/>
      <c r="BL123" s="544"/>
      <c r="BM123" s="544"/>
      <c r="BN123" s="544"/>
      <c r="BO123" s="604"/>
      <c r="BP123" s="673"/>
      <c r="BQ123" s="604"/>
      <c r="BR123" s="604"/>
      <c r="BS123" s="495"/>
      <c r="BT123" s="494"/>
      <c r="BU123" s="1141"/>
      <c r="BV123" s="543">
        <v>116</v>
      </c>
      <c r="BW123" s="544">
        <f t="shared" si="188"/>
        <v>0</v>
      </c>
      <c r="BX123" s="544">
        <f t="shared" si="189"/>
        <v>0</v>
      </c>
      <c r="BY123" s="673"/>
      <c r="BZ123" s="544"/>
      <c r="CA123" s="544"/>
      <c r="CB123" s="544"/>
      <c r="CC123" s="604"/>
      <c r="CD123" s="673"/>
      <c r="CE123" s="604"/>
      <c r="CF123" s="604"/>
      <c r="CG123" s="495"/>
      <c r="CH123" s="494"/>
      <c r="CI123" s="1141"/>
      <c r="CJ123" s="543">
        <v>116</v>
      </c>
      <c r="CK123" s="544">
        <f t="shared" si="190"/>
        <v>0</v>
      </c>
      <c r="CL123" s="544">
        <f t="shared" si="191"/>
        <v>0</v>
      </c>
      <c r="CM123" s="673"/>
      <c r="CN123" s="544"/>
      <c r="CO123" s="544"/>
      <c r="CP123" s="544"/>
      <c r="CQ123" s="604"/>
      <c r="CR123" s="673"/>
      <c r="CS123" s="604"/>
      <c r="CT123" s="604"/>
      <c r="CU123" s="495"/>
      <c r="CV123" s="494"/>
      <c r="CW123" s="1141"/>
      <c r="CX123" s="543">
        <v>116</v>
      </c>
      <c r="CY123" s="544">
        <f t="shared" si="192"/>
        <v>0</v>
      </c>
      <c r="CZ123" s="544">
        <f t="shared" si="193"/>
        <v>0</v>
      </c>
      <c r="DA123" s="673"/>
      <c r="DB123" s="544"/>
      <c r="DC123" s="544"/>
      <c r="DD123" s="544"/>
      <c r="DE123" s="604"/>
      <c r="DF123" s="673"/>
      <c r="DG123" s="604"/>
      <c r="DH123" s="604"/>
      <c r="DI123" s="495"/>
      <c r="DJ123" s="494"/>
      <c r="DK123" s="1141"/>
      <c r="DL123" s="543">
        <v>116</v>
      </c>
      <c r="DM123" s="544">
        <f t="shared" si="194"/>
        <v>0</v>
      </c>
      <c r="DN123" s="544">
        <f t="shared" si="195"/>
        <v>0</v>
      </c>
      <c r="DO123" s="673"/>
      <c r="DP123" s="544"/>
      <c r="DQ123" s="544"/>
      <c r="DR123" s="544"/>
      <c r="DS123" s="604"/>
      <c r="DT123" s="673"/>
      <c r="DU123" s="604"/>
      <c r="DV123" s="604"/>
      <c r="DW123" s="495"/>
      <c r="DX123" s="494"/>
      <c r="DY123" s="1141"/>
      <c r="DZ123" s="543">
        <v>116</v>
      </c>
      <c r="EA123" s="544">
        <f t="shared" si="196"/>
        <v>0</v>
      </c>
      <c r="EB123" s="544">
        <f t="shared" si="197"/>
        <v>0</v>
      </c>
      <c r="EC123" s="673"/>
      <c r="ED123" s="544"/>
      <c r="EE123" s="544"/>
      <c r="EF123" s="544"/>
      <c r="EG123" s="604"/>
      <c r="EH123" s="673"/>
      <c r="EI123" s="604"/>
      <c r="EJ123" s="604"/>
      <c r="EK123" s="495"/>
      <c r="EL123" s="494"/>
      <c r="EM123" s="1141"/>
      <c r="EN123" s="543">
        <v>116</v>
      </c>
      <c r="EO123" s="544">
        <f t="shared" si="198"/>
        <v>0</v>
      </c>
      <c r="EP123" s="544">
        <f t="shared" si="199"/>
        <v>0</v>
      </c>
      <c r="EQ123" s="673"/>
      <c r="ER123" s="544"/>
      <c r="ES123" s="544"/>
      <c r="ET123" s="544"/>
      <c r="EU123" s="604"/>
      <c r="EV123" s="673"/>
      <c r="EW123" s="604"/>
      <c r="EX123" s="604"/>
      <c r="EY123" s="495"/>
      <c r="EZ123" s="622"/>
      <c r="FA123" s="1141"/>
      <c r="FB123" s="543">
        <v>116</v>
      </c>
      <c r="FC123" s="544">
        <f t="shared" si="200"/>
        <v>0</v>
      </c>
      <c r="FD123" s="544">
        <f t="shared" si="201"/>
        <v>0</v>
      </c>
      <c r="FE123" s="673"/>
      <c r="FF123" s="544"/>
      <c r="FG123" s="544"/>
      <c r="FH123" s="544"/>
      <c r="FI123" s="604"/>
      <c r="FJ123" s="673"/>
      <c r="FK123" s="604"/>
      <c r="FL123" s="604"/>
      <c r="FM123" s="495"/>
      <c r="FO123" s="1141"/>
      <c r="FP123" s="543">
        <v>116</v>
      </c>
      <c r="FQ123" s="544">
        <f t="shared" si="202"/>
        <v>0</v>
      </c>
      <c r="FR123" s="544">
        <f t="shared" si="203"/>
        <v>0</v>
      </c>
      <c r="FS123" s="673"/>
      <c r="FT123" s="544"/>
      <c r="FU123" s="544"/>
      <c r="FV123" s="544"/>
      <c r="FW123" s="604"/>
      <c r="FX123" s="673"/>
      <c r="FY123" s="604"/>
      <c r="FZ123" s="604"/>
      <c r="GA123" s="495"/>
      <c r="GB123" s="622"/>
      <c r="GC123" s="1141"/>
      <c r="GD123" s="543">
        <v>116</v>
      </c>
      <c r="GE123" s="544">
        <f t="shared" si="204"/>
        <v>0</v>
      </c>
      <c r="GF123" s="544">
        <f t="shared" si="205"/>
        <v>0</v>
      </c>
      <c r="GG123" s="673"/>
      <c r="GH123" s="544"/>
      <c r="GI123" s="544"/>
      <c r="GJ123" s="544"/>
      <c r="GK123" s="604"/>
      <c r="GL123" s="673"/>
      <c r="GM123" s="604"/>
      <c r="GN123" s="604"/>
      <c r="GO123" s="495"/>
      <c r="GP123" s="551"/>
      <c r="GQ123" s="1141"/>
      <c r="GR123" s="543">
        <v>116</v>
      </c>
      <c r="GS123" s="544">
        <f t="shared" si="206"/>
        <v>0</v>
      </c>
      <c r="GT123" s="544">
        <f t="shared" si="207"/>
        <v>0</v>
      </c>
      <c r="GU123" s="673"/>
      <c r="GV123" s="544"/>
      <c r="GW123" s="544"/>
      <c r="GX123" s="544"/>
      <c r="GY123" s="604"/>
      <c r="GZ123" s="673"/>
      <c r="HA123" s="604"/>
      <c r="HB123" s="604"/>
      <c r="HC123" s="495"/>
      <c r="HD123" s="552"/>
      <c r="HE123" s="1141"/>
      <c r="HF123" s="543">
        <v>116</v>
      </c>
      <c r="HG123" s="544">
        <f t="shared" si="208"/>
        <v>0</v>
      </c>
      <c r="HH123" s="544">
        <f t="shared" si="209"/>
        <v>0</v>
      </c>
      <c r="HI123" s="673"/>
      <c r="HJ123" s="544"/>
      <c r="HK123" s="544"/>
      <c r="HL123" s="544"/>
      <c r="HM123" s="604"/>
      <c r="HN123" s="673"/>
      <c r="HO123" s="604"/>
      <c r="HP123" s="604"/>
      <c r="HQ123" s="495"/>
      <c r="HR123" s="552"/>
      <c r="HS123" s="1141"/>
      <c r="HT123" s="543">
        <v>116</v>
      </c>
      <c r="HU123" s="544">
        <f t="shared" si="210"/>
        <v>0</v>
      </c>
      <c r="HV123" s="544">
        <f t="shared" si="211"/>
        <v>0</v>
      </c>
      <c r="HW123" s="673"/>
      <c r="HX123" s="544"/>
      <c r="HY123" s="544"/>
      <c r="HZ123" s="544"/>
      <c r="IA123" s="604"/>
      <c r="IB123" s="673"/>
      <c r="IC123" s="604"/>
      <c r="ID123" s="604"/>
      <c r="IE123" s="495"/>
      <c r="IF123" s="622"/>
      <c r="IG123" s="1141"/>
      <c r="IH123" s="543">
        <v>116</v>
      </c>
      <c r="II123" s="544">
        <f t="shared" si="212"/>
        <v>0</v>
      </c>
      <c r="IJ123" s="544">
        <f t="shared" si="213"/>
        <v>0</v>
      </c>
      <c r="IK123" s="673"/>
      <c r="IL123" s="544"/>
      <c r="IM123" s="544"/>
      <c r="IN123" s="544"/>
      <c r="IO123" s="604"/>
      <c r="IP123" s="673"/>
      <c r="IQ123" s="604"/>
      <c r="IR123" s="604"/>
      <c r="IS123" s="495"/>
    </row>
    <row r="124" spans="1:253" s="497" customFormat="1">
      <c r="A124" s="494"/>
      <c r="B124" s="528"/>
      <c r="C124" s="1141"/>
      <c r="D124" s="543">
        <v>117</v>
      </c>
      <c r="E124" s="544">
        <f t="shared" si="178"/>
        <v>0</v>
      </c>
      <c r="F124" s="544">
        <f t="shared" si="179"/>
        <v>0</v>
      </c>
      <c r="G124" s="673"/>
      <c r="H124" s="544"/>
      <c r="I124" s="544"/>
      <c r="J124" s="544"/>
      <c r="K124" s="604"/>
      <c r="L124" s="673"/>
      <c r="M124" s="604"/>
      <c r="N124" s="604"/>
      <c r="O124" s="495"/>
      <c r="P124" s="494"/>
      <c r="Q124" s="1141"/>
      <c r="R124" s="543">
        <v>117</v>
      </c>
      <c r="S124" s="544">
        <f t="shared" si="180"/>
        <v>0</v>
      </c>
      <c r="T124" s="544">
        <f t="shared" si="181"/>
        <v>0</v>
      </c>
      <c r="U124" s="673"/>
      <c r="V124" s="544"/>
      <c r="W124" s="544"/>
      <c r="X124" s="544"/>
      <c r="Y124" s="604"/>
      <c r="Z124" s="673"/>
      <c r="AA124" s="604"/>
      <c r="AB124" s="604"/>
      <c r="AC124" s="495"/>
      <c r="AD124" s="494"/>
      <c r="AE124" s="1141"/>
      <c r="AF124" s="543">
        <v>117</v>
      </c>
      <c r="AG124" s="544">
        <f t="shared" si="182"/>
        <v>0</v>
      </c>
      <c r="AH124" s="544">
        <f t="shared" si="183"/>
        <v>0</v>
      </c>
      <c r="AI124" s="673"/>
      <c r="AJ124" s="544"/>
      <c r="AK124" s="544"/>
      <c r="AL124" s="544"/>
      <c r="AM124" s="604"/>
      <c r="AN124" s="673"/>
      <c r="AO124" s="604"/>
      <c r="AP124" s="604"/>
      <c r="AQ124" s="495"/>
      <c r="AR124" s="494"/>
      <c r="AS124" s="1141"/>
      <c r="AT124" s="543">
        <v>117</v>
      </c>
      <c r="AU124" s="544">
        <f t="shared" si="184"/>
        <v>0</v>
      </c>
      <c r="AV124" s="544">
        <f t="shared" si="185"/>
        <v>0</v>
      </c>
      <c r="AW124" s="673"/>
      <c r="AX124" s="544"/>
      <c r="AY124" s="544"/>
      <c r="AZ124" s="544"/>
      <c r="BA124" s="604"/>
      <c r="BB124" s="673"/>
      <c r="BC124" s="604"/>
      <c r="BD124" s="604"/>
      <c r="BE124" s="495"/>
      <c r="BF124" s="494"/>
      <c r="BG124" s="1141"/>
      <c r="BH124" s="543">
        <v>117</v>
      </c>
      <c r="BI124" s="544">
        <f t="shared" si="186"/>
        <v>0</v>
      </c>
      <c r="BJ124" s="544">
        <f t="shared" si="187"/>
        <v>0</v>
      </c>
      <c r="BK124" s="673"/>
      <c r="BL124" s="544"/>
      <c r="BM124" s="544"/>
      <c r="BN124" s="544"/>
      <c r="BO124" s="604"/>
      <c r="BP124" s="673"/>
      <c r="BQ124" s="604"/>
      <c r="BR124" s="604"/>
      <c r="BS124" s="495"/>
      <c r="BT124" s="494"/>
      <c r="BU124" s="1141"/>
      <c r="BV124" s="543">
        <v>117</v>
      </c>
      <c r="BW124" s="544">
        <f t="shared" si="188"/>
        <v>0</v>
      </c>
      <c r="BX124" s="544">
        <f t="shared" si="189"/>
        <v>0</v>
      </c>
      <c r="BY124" s="673"/>
      <c r="BZ124" s="544"/>
      <c r="CA124" s="544"/>
      <c r="CB124" s="544"/>
      <c r="CC124" s="604"/>
      <c r="CD124" s="673"/>
      <c r="CE124" s="604"/>
      <c r="CF124" s="604"/>
      <c r="CG124" s="495"/>
      <c r="CH124" s="494"/>
      <c r="CI124" s="1141"/>
      <c r="CJ124" s="543">
        <v>117</v>
      </c>
      <c r="CK124" s="544">
        <f t="shared" si="190"/>
        <v>0</v>
      </c>
      <c r="CL124" s="544">
        <f t="shared" si="191"/>
        <v>0</v>
      </c>
      <c r="CM124" s="673"/>
      <c r="CN124" s="544"/>
      <c r="CO124" s="544"/>
      <c r="CP124" s="544"/>
      <c r="CQ124" s="604"/>
      <c r="CR124" s="673"/>
      <c r="CS124" s="604"/>
      <c r="CT124" s="604"/>
      <c r="CU124" s="495"/>
      <c r="CV124" s="494"/>
      <c r="CW124" s="1141"/>
      <c r="CX124" s="543">
        <v>117</v>
      </c>
      <c r="CY124" s="544">
        <f t="shared" si="192"/>
        <v>0</v>
      </c>
      <c r="CZ124" s="544">
        <f t="shared" si="193"/>
        <v>0</v>
      </c>
      <c r="DA124" s="673"/>
      <c r="DB124" s="544"/>
      <c r="DC124" s="544"/>
      <c r="DD124" s="544"/>
      <c r="DE124" s="604"/>
      <c r="DF124" s="673"/>
      <c r="DG124" s="604"/>
      <c r="DH124" s="604"/>
      <c r="DI124" s="495"/>
      <c r="DJ124" s="494"/>
      <c r="DK124" s="1141"/>
      <c r="DL124" s="543">
        <v>117</v>
      </c>
      <c r="DM124" s="544">
        <f t="shared" si="194"/>
        <v>0</v>
      </c>
      <c r="DN124" s="544">
        <f t="shared" si="195"/>
        <v>0</v>
      </c>
      <c r="DO124" s="673"/>
      <c r="DP124" s="544"/>
      <c r="DQ124" s="544"/>
      <c r="DR124" s="544"/>
      <c r="DS124" s="604"/>
      <c r="DT124" s="673"/>
      <c r="DU124" s="604"/>
      <c r="DV124" s="604"/>
      <c r="DW124" s="495"/>
      <c r="DX124" s="494"/>
      <c r="DY124" s="1141"/>
      <c r="DZ124" s="543">
        <v>117</v>
      </c>
      <c r="EA124" s="544">
        <f t="shared" si="196"/>
        <v>0</v>
      </c>
      <c r="EB124" s="544">
        <f t="shared" si="197"/>
        <v>0</v>
      </c>
      <c r="EC124" s="673"/>
      <c r="ED124" s="544"/>
      <c r="EE124" s="544"/>
      <c r="EF124" s="544"/>
      <c r="EG124" s="604"/>
      <c r="EH124" s="673"/>
      <c r="EI124" s="604"/>
      <c r="EJ124" s="604"/>
      <c r="EK124" s="495"/>
      <c r="EL124" s="494"/>
      <c r="EM124" s="1141"/>
      <c r="EN124" s="543">
        <v>117</v>
      </c>
      <c r="EO124" s="544">
        <f t="shared" si="198"/>
        <v>0</v>
      </c>
      <c r="EP124" s="544">
        <f t="shared" si="199"/>
        <v>0</v>
      </c>
      <c r="EQ124" s="673"/>
      <c r="ER124" s="544"/>
      <c r="ES124" s="544"/>
      <c r="ET124" s="544"/>
      <c r="EU124" s="604"/>
      <c r="EV124" s="673"/>
      <c r="EW124" s="604"/>
      <c r="EX124" s="604"/>
      <c r="EY124" s="495"/>
      <c r="EZ124" s="622"/>
      <c r="FA124" s="1141"/>
      <c r="FB124" s="543">
        <v>117</v>
      </c>
      <c r="FC124" s="544">
        <f t="shared" si="200"/>
        <v>0</v>
      </c>
      <c r="FD124" s="544">
        <f t="shared" si="201"/>
        <v>0</v>
      </c>
      <c r="FE124" s="673"/>
      <c r="FF124" s="544"/>
      <c r="FG124" s="544"/>
      <c r="FH124" s="544"/>
      <c r="FI124" s="604"/>
      <c r="FJ124" s="673"/>
      <c r="FK124" s="604"/>
      <c r="FL124" s="604"/>
      <c r="FM124" s="495"/>
      <c r="FO124" s="1141"/>
      <c r="FP124" s="543">
        <v>117</v>
      </c>
      <c r="FQ124" s="544">
        <f t="shared" si="202"/>
        <v>0</v>
      </c>
      <c r="FR124" s="544">
        <f t="shared" si="203"/>
        <v>0</v>
      </c>
      <c r="FS124" s="673"/>
      <c r="FT124" s="544"/>
      <c r="FU124" s="544"/>
      <c r="FV124" s="544"/>
      <c r="FW124" s="604"/>
      <c r="FX124" s="673"/>
      <c r="FY124" s="604"/>
      <c r="FZ124" s="604"/>
      <c r="GA124" s="495"/>
      <c r="GB124" s="622"/>
      <c r="GC124" s="1141"/>
      <c r="GD124" s="543">
        <v>117</v>
      </c>
      <c r="GE124" s="544">
        <f t="shared" si="204"/>
        <v>0</v>
      </c>
      <c r="GF124" s="544">
        <f t="shared" si="205"/>
        <v>0</v>
      </c>
      <c r="GG124" s="673"/>
      <c r="GH124" s="544"/>
      <c r="GI124" s="544"/>
      <c r="GJ124" s="544"/>
      <c r="GK124" s="604"/>
      <c r="GL124" s="673"/>
      <c r="GM124" s="604"/>
      <c r="GN124" s="604"/>
      <c r="GO124" s="495"/>
      <c r="GP124" s="551"/>
      <c r="GQ124" s="1141"/>
      <c r="GR124" s="543">
        <v>117</v>
      </c>
      <c r="GS124" s="544">
        <f t="shared" si="206"/>
        <v>0</v>
      </c>
      <c r="GT124" s="544">
        <f t="shared" si="207"/>
        <v>0</v>
      </c>
      <c r="GU124" s="673"/>
      <c r="GV124" s="544"/>
      <c r="GW124" s="544"/>
      <c r="GX124" s="544"/>
      <c r="GY124" s="604"/>
      <c r="GZ124" s="673"/>
      <c r="HA124" s="604"/>
      <c r="HB124" s="604"/>
      <c r="HC124" s="495"/>
      <c r="HD124" s="552"/>
      <c r="HE124" s="1141"/>
      <c r="HF124" s="543">
        <v>117</v>
      </c>
      <c r="HG124" s="544">
        <f t="shared" si="208"/>
        <v>0</v>
      </c>
      <c r="HH124" s="544">
        <f t="shared" si="209"/>
        <v>0</v>
      </c>
      <c r="HI124" s="673"/>
      <c r="HJ124" s="544"/>
      <c r="HK124" s="544"/>
      <c r="HL124" s="544"/>
      <c r="HM124" s="604"/>
      <c r="HN124" s="673"/>
      <c r="HO124" s="604"/>
      <c r="HP124" s="604"/>
      <c r="HQ124" s="495"/>
      <c r="HR124" s="552"/>
      <c r="HS124" s="1141"/>
      <c r="HT124" s="543">
        <v>117</v>
      </c>
      <c r="HU124" s="544">
        <f t="shared" si="210"/>
        <v>0</v>
      </c>
      <c r="HV124" s="544">
        <f t="shared" si="211"/>
        <v>0</v>
      </c>
      <c r="HW124" s="673"/>
      <c r="HX124" s="544"/>
      <c r="HY124" s="544"/>
      <c r="HZ124" s="544"/>
      <c r="IA124" s="604"/>
      <c r="IB124" s="673"/>
      <c r="IC124" s="604"/>
      <c r="ID124" s="604"/>
      <c r="IE124" s="495"/>
      <c r="IF124" s="622"/>
      <c r="IG124" s="1141"/>
      <c r="IH124" s="543">
        <v>117</v>
      </c>
      <c r="II124" s="544">
        <f t="shared" si="212"/>
        <v>0</v>
      </c>
      <c r="IJ124" s="544">
        <f t="shared" si="213"/>
        <v>0</v>
      </c>
      <c r="IK124" s="673"/>
      <c r="IL124" s="544"/>
      <c r="IM124" s="544"/>
      <c r="IN124" s="544"/>
      <c r="IO124" s="604"/>
      <c r="IP124" s="673"/>
      <c r="IQ124" s="604"/>
      <c r="IR124" s="604"/>
      <c r="IS124" s="495"/>
    </row>
    <row r="125" spans="1:253" s="497" customFormat="1">
      <c r="A125" s="494"/>
      <c r="B125" s="528"/>
      <c r="C125" s="1141"/>
      <c r="D125" s="543">
        <v>118</v>
      </c>
      <c r="E125" s="544">
        <f t="shared" si="178"/>
        <v>0</v>
      </c>
      <c r="F125" s="544">
        <f t="shared" si="179"/>
        <v>0</v>
      </c>
      <c r="G125" s="673"/>
      <c r="H125" s="544"/>
      <c r="I125" s="544"/>
      <c r="J125" s="544"/>
      <c r="K125" s="604"/>
      <c r="L125" s="673"/>
      <c r="M125" s="604"/>
      <c r="N125" s="604"/>
      <c r="O125" s="495"/>
      <c r="P125" s="494"/>
      <c r="Q125" s="1141"/>
      <c r="R125" s="543">
        <v>118</v>
      </c>
      <c r="S125" s="544">
        <f t="shared" si="180"/>
        <v>0</v>
      </c>
      <c r="T125" s="544">
        <f t="shared" si="181"/>
        <v>0</v>
      </c>
      <c r="U125" s="673"/>
      <c r="V125" s="544"/>
      <c r="W125" s="544"/>
      <c r="X125" s="544"/>
      <c r="Y125" s="604"/>
      <c r="Z125" s="673"/>
      <c r="AA125" s="604"/>
      <c r="AB125" s="604"/>
      <c r="AC125" s="495"/>
      <c r="AD125" s="494"/>
      <c r="AE125" s="1141"/>
      <c r="AF125" s="543">
        <v>118</v>
      </c>
      <c r="AG125" s="544">
        <f t="shared" si="182"/>
        <v>0</v>
      </c>
      <c r="AH125" s="544">
        <f t="shared" si="183"/>
        <v>0</v>
      </c>
      <c r="AI125" s="673"/>
      <c r="AJ125" s="544"/>
      <c r="AK125" s="544"/>
      <c r="AL125" s="544"/>
      <c r="AM125" s="604"/>
      <c r="AN125" s="673"/>
      <c r="AO125" s="604"/>
      <c r="AP125" s="604"/>
      <c r="AQ125" s="495"/>
      <c r="AR125" s="494"/>
      <c r="AS125" s="1141"/>
      <c r="AT125" s="543">
        <v>118</v>
      </c>
      <c r="AU125" s="544">
        <f t="shared" si="184"/>
        <v>0</v>
      </c>
      <c r="AV125" s="544">
        <f t="shared" si="185"/>
        <v>0</v>
      </c>
      <c r="AW125" s="673"/>
      <c r="AX125" s="544"/>
      <c r="AY125" s="544"/>
      <c r="AZ125" s="544"/>
      <c r="BA125" s="604"/>
      <c r="BB125" s="673"/>
      <c r="BC125" s="604"/>
      <c r="BD125" s="604"/>
      <c r="BE125" s="495"/>
      <c r="BF125" s="494"/>
      <c r="BG125" s="1141"/>
      <c r="BH125" s="543">
        <v>118</v>
      </c>
      <c r="BI125" s="544">
        <f t="shared" si="186"/>
        <v>0</v>
      </c>
      <c r="BJ125" s="544">
        <f t="shared" si="187"/>
        <v>0</v>
      </c>
      <c r="BK125" s="673"/>
      <c r="BL125" s="544"/>
      <c r="BM125" s="544"/>
      <c r="BN125" s="544"/>
      <c r="BO125" s="604"/>
      <c r="BP125" s="673"/>
      <c r="BQ125" s="604"/>
      <c r="BR125" s="604"/>
      <c r="BS125" s="495"/>
      <c r="BT125" s="494"/>
      <c r="BU125" s="1141"/>
      <c r="BV125" s="543">
        <v>118</v>
      </c>
      <c r="BW125" s="544">
        <f t="shared" si="188"/>
        <v>0</v>
      </c>
      <c r="BX125" s="544">
        <f t="shared" si="189"/>
        <v>0</v>
      </c>
      <c r="BY125" s="673"/>
      <c r="BZ125" s="544"/>
      <c r="CA125" s="544"/>
      <c r="CB125" s="544"/>
      <c r="CC125" s="604"/>
      <c r="CD125" s="673"/>
      <c r="CE125" s="604"/>
      <c r="CF125" s="604"/>
      <c r="CG125" s="495"/>
      <c r="CH125" s="494"/>
      <c r="CI125" s="1141"/>
      <c r="CJ125" s="543">
        <v>118</v>
      </c>
      <c r="CK125" s="544">
        <f t="shared" si="190"/>
        <v>0</v>
      </c>
      <c r="CL125" s="544">
        <f t="shared" si="191"/>
        <v>0</v>
      </c>
      <c r="CM125" s="673"/>
      <c r="CN125" s="544"/>
      <c r="CO125" s="544"/>
      <c r="CP125" s="544"/>
      <c r="CQ125" s="604"/>
      <c r="CR125" s="673"/>
      <c r="CS125" s="604"/>
      <c r="CT125" s="604"/>
      <c r="CU125" s="495"/>
      <c r="CV125" s="494"/>
      <c r="CW125" s="1141"/>
      <c r="CX125" s="543">
        <v>118</v>
      </c>
      <c r="CY125" s="544">
        <f t="shared" si="192"/>
        <v>0</v>
      </c>
      <c r="CZ125" s="544">
        <f t="shared" si="193"/>
        <v>0</v>
      </c>
      <c r="DA125" s="673"/>
      <c r="DB125" s="544"/>
      <c r="DC125" s="544"/>
      <c r="DD125" s="544"/>
      <c r="DE125" s="604"/>
      <c r="DF125" s="673"/>
      <c r="DG125" s="604"/>
      <c r="DH125" s="604"/>
      <c r="DI125" s="495"/>
      <c r="DJ125" s="494"/>
      <c r="DK125" s="1141"/>
      <c r="DL125" s="543">
        <v>118</v>
      </c>
      <c r="DM125" s="544">
        <f t="shared" si="194"/>
        <v>0</v>
      </c>
      <c r="DN125" s="544">
        <f t="shared" si="195"/>
        <v>0</v>
      </c>
      <c r="DO125" s="673"/>
      <c r="DP125" s="544"/>
      <c r="DQ125" s="544"/>
      <c r="DR125" s="544"/>
      <c r="DS125" s="604"/>
      <c r="DT125" s="673"/>
      <c r="DU125" s="604"/>
      <c r="DV125" s="604"/>
      <c r="DW125" s="495"/>
      <c r="DX125" s="494"/>
      <c r="DY125" s="1141"/>
      <c r="DZ125" s="543">
        <v>118</v>
      </c>
      <c r="EA125" s="544">
        <f t="shared" si="196"/>
        <v>0</v>
      </c>
      <c r="EB125" s="544">
        <f t="shared" si="197"/>
        <v>0</v>
      </c>
      <c r="EC125" s="673"/>
      <c r="ED125" s="544"/>
      <c r="EE125" s="544"/>
      <c r="EF125" s="544"/>
      <c r="EG125" s="604"/>
      <c r="EH125" s="673"/>
      <c r="EI125" s="604"/>
      <c r="EJ125" s="604"/>
      <c r="EK125" s="495"/>
      <c r="EL125" s="494"/>
      <c r="EM125" s="1141"/>
      <c r="EN125" s="543">
        <v>118</v>
      </c>
      <c r="EO125" s="544">
        <f t="shared" si="198"/>
        <v>0</v>
      </c>
      <c r="EP125" s="544">
        <f t="shared" si="199"/>
        <v>0</v>
      </c>
      <c r="EQ125" s="673"/>
      <c r="ER125" s="544"/>
      <c r="ES125" s="544"/>
      <c r="ET125" s="544"/>
      <c r="EU125" s="604"/>
      <c r="EV125" s="673"/>
      <c r="EW125" s="604"/>
      <c r="EX125" s="604"/>
      <c r="EY125" s="495"/>
      <c r="EZ125" s="622"/>
      <c r="FA125" s="1141"/>
      <c r="FB125" s="543">
        <v>118</v>
      </c>
      <c r="FC125" s="544">
        <f t="shared" si="200"/>
        <v>0</v>
      </c>
      <c r="FD125" s="544">
        <f t="shared" si="201"/>
        <v>0</v>
      </c>
      <c r="FE125" s="673"/>
      <c r="FF125" s="544"/>
      <c r="FG125" s="544"/>
      <c r="FH125" s="544"/>
      <c r="FI125" s="604"/>
      <c r="FJ125" s="673"/>
      <c r="FK125" s="604"/>
      <c r="FL125" s="604"/>
      <c r="FM125" s="495"/>
      <c r="FO125" s="1141"/>
      <c r="FP125" s="543">
        <v>118</v>
      </c>
      <c r="FQ125" s="544">
        <f t="shared" si="202"/>
        <v>0</v>
      </c>
      <c r="FR125" s="544">
        <f t="shared" si="203"/>
        <v>0</v>
      </c>
      <c r="FS125" s="673"/>
      <c r="FT125" s="544"/>
      <c r="FU125" s="544"/>
      <c r="FV125" s="544"/>
      <c r="FW125" s="604"/>
      <c r="FX125" s="673"/>
      <c r="FY125" s="604"/>
      <c r="FZ125" s="604"/>
      <c r="GA125" s="495"/>
      <c r="GB125" s="622"/>
      <c r="GC125" s="1141"/>
      <c r="GD125" s="543">
        <v>118</v>
      </c>
      <c r="GE125" s="544">
        <f t="shared" si="204"/>
        <v>0</v>
      </c>
      <c r="GF125" s="544">
        <f t="shared" si="205"/>
        <v>0</v>
      </c>
      <c r="GG125" s="673"/>
      <c r="GH125" s="544"/>
      <c r="GI125" s="544"/>
      <c r="GJ125" s="544"/>
      <c r="GK125" s="604"/>
      <c r="GL125" s="673"/>
      <c r="GM125" s="604"/>
      <c r="GN125" s="604"/>
      <c r="GO125" s="495"/>
      <c r="GP125" s="551"/>
      <c r="GQ125" s="1141"/>
      <c r="GR125" s="543">
        <v>118</v>
      </c>
      <c r="GS125" s="544">
        <f t="shared" si="206"/>
        <v>0</v>
      </c>
      <c r="GT125" s="544">
        <f t="shared" si="207"/>
        <v>0</v>
      </c>
      <c r="GU125" s="673"/>
      <c r="GV125" s="544"/>
      <c r="GW125" s="544"/>
      <c r="GX125" s="544"/>
      <c r="GY125" s="604"/>
      <c r="GZ125" s="673"/>
      <c r="HA125" s="604"/>
      <c r="HB125" s="604"/>
      <c r="HC125" s="495"/>
      <c r="HD125" s="552"/>
      <c r="HE125" s="1141"/>
      <c r="HF125" s="543">
        <v>118</v>
      </c>
      <c r="HG125" s="544">
        <f t="shared" si="208"/>
        <v>0</v>
      </c>
      <c r="HH125" s="544">
        <f t="shared" si="209"/>
        <v>0</v>
      </c>
      <c r="HI125" s="673"/>
      <c r="HJ125" s="544"/>
      <c r="HK125" s="544"/>
      <c r="HL125" s="544"/>
      <c r="HM125" s="604"/>
      <c r="HN125" s="673"/>
      <c r="HO125" s="604"/>
      <c r="HP125" s="604"/>
      <c r="HQ125" s="495"/>
      <c r="HR125" s="552"/>
      <c r="HS125" s="1141"/>
      <c r="HT125" s="543">
        <v>118</v>
      </c>
      <c r="HU125" s="544">
        <f t="shared" si="210"/>
        <v>0</v>
      </c>
      <c r="HV125" s="544">
        <f t="shared" si="211"/>
        <v>0</v>
      </c>
      <c r="HW125" s="673"/>
      <c r="HX125" s="544"/>
      <c r="HY125" s="544"/>
      <c r="HZ125" s="544"/>
      <c r="IA125" s="604"/>
      <c r="IB125" s="673"/>
      <c r="IC125" s="604"/>
      <c r="ID125" s="604"/>
      <c r="IE125" s="495"/>
      <c r="IF125" s="622"/>
      <c r="IG125" s="1141"/>
      <c r="IH125" s="543">
        <v>118</v>
      </c>
      <c r="II125" s="544">
        <f t="shared" si="212"/>
        <v>0</v>
      </c>
      <c r="IJ125" s="544">
        <f t="shared" si="213"/>
        <v>0</v>
      </c>
      <c r="IK125" s="673"/>
      <c r="IL125" s="544"/>
      <c r="IM125" s="544"/>
      <c r="IN125" s="544"/>
      <c r="IO125" s="604"/>
      <c r="IP125" s="673"/>
      <c r="IQ125" s="604"/>
      <c r="IR125" s="604"/>
      <c r="IS125" s="495"/>
    </row>
    <row r="126" spans="1:253" s="497" customFormat="1">
      <c r="A126" s="494"/>
      <c r="B126" s="528"/>
      <c r="C126" s="1141"/>
      <c r="D126" s="543">
        <v>119</v>
      </c>
      <c r="E126" s="544">
        <f t="shared" si="178"/>
        <v>0</v>
      </c>
      <c r="F126" s="544">
        <f t="shared" si="179"/>
        <v>0</v>
      </c>
      <c r="G126" s="673"/>
      <c r="H126" s="544"/>
      <c r="I126" s="544"/>
      <c r="J126" s="544"/>
      <c r="K126" s="604"/>
      <c r="L126" s="673"/>
      <c r="M126" s="604"/>
      <c r="N126" s="604"/>
      <c r="O126" s="495"/>
      <c r="P126" s="494"/>
      <c r="Q126" s="1141"/>
      <c r="R126" s="543">
        <v>119</v>
      </c>
      <c r="S126" s="544">
        <f t="shared" si="180"/>
        <v>0</v>
      </c>
      <c r="T126" s="544">
        <f t="shared" si="181"/>
        <v>0</v>
      </c>
      <c r="U126" s="673"/>
      <c r="V126" s="544"/>
      <c r="W126" s="544"/>
      <c r="X126" s="544"/>
      <c r="Y126" s="604"/>
      <c r="Z126" s="673"/>
      <c r="AA126" s="604"/>
      <c r="AB126" s="604"/>
      <c r="AC126" s="495"/>
      <c r="AD126" s="494"/>
      <c r="AE126" s="1141"/>
      <c r="AF126" s="543">
        <v>119</v>
      </c>
      <c r="AG126" s="544">
        <f t="shared" si="182"/>
        <v>0</v>
      </c>
      <c r="AH126" s="544">
        <f t="shared" si="183"/>
        <v>0</v>
      </c>
      <c r="AI126" s="673"/>
      <c r="AJ126" s="544"/>
      <c r="AK126" s="544"/>
      <c r="AL126" s="544"/>
      <c r="AM126" s="604"/>
      <c r="AN126" s="673"/>
      <c r="AO126" s="604"/>
      <c r="AP126" s="604"/>
      <c r="AQ126" s="495"/>
      <c r="AR126" s="494"/>
      <c r="AS126" s="1141"/>
      <c r="AT126" s="543">
        <v>119</v>
      </c>
      <c r="AU126" s="544">
        <f t="shared" si="184"/>
        <v>0</v>
      </c>
      <c r="AV126" s="544">
        <f t="shared" si="185"/>
        <v>0</v>
      </c>
      <c r="AW126" s="673"/>
      <c r="AX126" s="544"/>
      <c r="AY126" s="544"/>
      <c r="AZ126" s="544"/>
      <c r="BA126" s="604"/>
      <c r="BB126" s="673"/>
      <c r="BC126" s="604"/>
      <c r="BD126" s="604"/>
      <c r="BE126" s="495"/>
      <c r="BF126" s="494"/>
      <c r="BG126" s="1141"/>
      <c r="BH126" s="543">
        <v>119</v>
      </c>
      <c r="BI126" s="544">
        <f t="shared" si="186"/>
        <v>0</v>
      </c>
      <c r="BJ126" s="544">
        <f t="shared" si="187"/>
        <v>0</v>
      </c>
      <c r="BK126" s="673"/>
      <c r="BL126" s="544"/>
      <c r="BM126" s="544"/>
      <c r="BN126" s="544"/>
      <c r="BO126" s="604"/>
      <c r="BP126" s="673"/>
      <c r="BQ126" s="604"/>
      <c r="BR126" s="604"/>
      <c r="BS126" s="495"/>
      <c r="BT126" s="494"/>
      <c r="BU126" s="1141"/>
      <c r="BV126" s="543">
        <v>119</v>
      </c>
      <c r="BW126" s="544">
        <f t="shared" si="188"/>
        <v>0</v>
      </c>
      <c r="BX126" s="544">
        <f t="shared" si="189"/>
        <v>0</v>
      </c>
      <c r="BY126" s="673"/>
      <c r="BZ126" s="544"/>
      <c r="CA126" s="544"/>
      <c r="CB126" s="544"/>
      <c r="CC126" s="604"/>
      <c r="CD126" s="673"/>
      <c r="CE126" s="604"/>
      <c r="CF126" s="604"/>
      <c r="CG126" s="495"/>
      <c r="CH126" s="494"/>
      <c r="CI126" s="1141"/>
      <c r="CJ126" s="543">
        <v>119</v>
      </c>
      <c r="CK126" s="544">
        <f t="shared" si="190"/>
        <v>0</v>
      </c>
      <c r="CL126" s="544">
        <f t="shared" si="191"/>
        <v>0</v>
      </c>
      <c r="CM126" s="673"/>
      <c r="CN126" s="544"/>
      <c r="CO126" s="544"/>
      <c r="CP126" s="544"/>
      <c r="CQ126" s="604"/>
      <c r="CR126" s="673"/>
      <c r="CS126" s="604"/>
      <c r="CT126" s="604"/>
      <c r="CU126" s="495"/>
      <c r="CV126" s="494"/>
      <c r="CW126" s="1141"/>
      <c r="CX126" s="543">
        <v>119</v>
      </c>
      <c r="CY126" s="544">
        <f t="shared" si="192"/>
        <v>0</v>
      </c>
      <c r="CZ126" s="544">
        <f t="shared" si="193"/>
        <v>0</v>
      </c>
      <c r="DA126" s="673"/>
      <c r="DB126" s="544"/>
      <c r="DC126" s="544"/>
      <c r="DD126" s="544"/>
      <c r="DE126" s="604"/>
      <c r="DF126" s="673"/>
      <c r="DG126" s="604"/>
      <c r="DH126" s="604"/>
      <c r="DI126" s="495"/>
      <c r="DJ126" s="494"/>
      <c r="DK126" s="1141"/>
      <c r="DL126" s="543">
        <v>119</v>
      </c>
      <c r="DM126" s="544">
        <f t="shared" si="194"/>
        <v>0</v>
      </c>
      <c r="DN126" s="544">
        <f t="shared" si="195"/>
        <v>0</v>
      </c>
      <c r="DO126" s="673"/>
      <c r="DP126" s="544"/>
      <c r="DQ126" s="544"/>
      <c r="DR126" s="544"/>
      <c r="DS126" s="604"/>
      <c r="DT126" s="673"/>
      <c r="DU126" s="604"/>
      <c r="DV126" s="604"/>
      <c r="DW126" s="495"/>
      <c r="DX126" s="494"/>
      <c r="DY126" s="1141"/>
      <c r="DZ126" s="543">
        <v>119</v>
      </c>
      <c r="EA126" s="544">
        <f t="shared" si="196"/>
        <v>0</v>
      </c>
      <c r="EB126" s="544">
        <f t="shared" si="197"/>
        <v>0</v>
      </c>
      <c r="EC126" s="673"/>
      <c r="ED126" s="544"/>
      <c r="EE126" s="544"/>
      <c r="EF126" s="544"/>
      <c r="EG126" s="604"/>
      <c r="EH126" s="673"/>
      <c r="EI126" s="604"/>
      <c r="EJ126" s="604"/>
      <c r="EK126" s="495"/>
      <c r="EL126" s="494"/>
      <c r="EM126" s="1141"/>
      <c r="EN126" s="543">
        <v>119</v>
      </c>
      <c r="EO126" s="544">
        <f t="shared" si="198"/>
        <v>0</v>
      </c>
      <c r="EP126" s="544">
        <f t="shared" si="199"/>
        <v>0</v>
      </c>
      <c r="EQ126" s="673"/>
      <c r="ER126" s="544"/>
      <c r="ES126" s="544"/>
      <c r="ET126" s="544"/>
      <c r="EU126" s="604"/>
      <c r="EV126" s="673"/>
      <c r="EW126" s="604"/>
      <c r="EX126" s="604"/>
      <c r="EY126" s="495"/>
      <c r="EZ126" s="622"/>
      <c r="FA126" s="1141"/>
      <c r="FB126" s="543">
        <v>119</v>
      </c>
      <c r="FC126" s="544">
        <f t="shared" si="200"/>
        <v>0</v>
      </c>
      <c r="FD126" s="544">
        <f t="shared" si="201"/>
        <v>0</v>
      </c>
      <c r="FE126" s="673"/>
      <c r="FF126" s="544"/>
      <c r="FG126" s="544"/>
      <c r="FH126" s="544"/>
      <c r="FI126" s="604"/>
      <c r="FJ126" s="673"/>
      <c r="FK126" s="604"/>
      <c r="FL126" s="604"/>
      <c r="FM126" s="495"/>
      <c r="FO126" s="1141"/>
      <c r="FP126" s="543">
        <v>119</v>
      </c>
      <c r="FQ126" s="544">
        <f t="shared" si="202"/>
        <v>0</v>
      </c>
      <c r="FR126" s="544">
        <f t="shared" si="203"/>
        <v>0</v>
      </c>
      <c r="FS126" s="673"/>
      <c r="FT126" s="544"/>
      <c r="FU126" s="544"/>
      <c r="FV126" s="544"/>
      <c r="FW126" s="604"/>
      <c r="FX126" s="673"/>
      <c r="FY126" s="604"/>
      <c r="FZ126" s="604"/>
      <c r="GA126" s="495"/>
      <c r="GB126" s="622"/>
      <c r="GC126" s="1141"/>
      <c r="GD126" s="543">
        <v>119</v>
      </c>
      <c r="GE126" s="544">
        <f t="shared" si="204"/>
        <v>0</v>
      </c>
      <c r="GF126" s="544">
        <f t="shared" si="205"/>
        <v>0</v>
      </c>
      <c r="GG126" s="673"/>
      <c r="GH126" s="544"/>
      <c r="GI126" s="544"/>
      <c r="GJ126" s="544"/>
      <c r="GK126" s="604"/>
      <c r="GL126" s="673"/>
      <c r="GM126" s="604"/>
      <c r="GN126" s="604"/>
      <c r="GO126" s="495"/>
      <c r="GP126" s="551"/>
      <c r="GQ126" s="1141"/>
      <c r="GR126" s="543">
        <v>119</v>
      </c>
      <c r="GS126" s="544">
        <f t="shared" si="206"/>
        <v>0</v>
      </c>
      <c r="GT126" s="544">
        <f t="shared" si="207"/>
        <v>0</v>
      </c>
      <c r="GU126" s="673"/>
      <c r="GV126" s="544"/>
      <c r="GW126" s="544"/>
      <c r="GX126" s="544"/>
      <c r="GY126" s="604"/>
      <c r="GZ126" s="673"/>
      <c r="HA126" s="604"/>
      <c r="HB126" s="604"/>
      <c r="HC126" s="495"/>
      <c r="HD126" s="552"/>
      <c r="HE126" s="1141"/>
      <c r="HF126" s="543">
        <v>119</v>
      </c>
      <c r="HG126" s="544">
        <f t="shared" si="208"/>
        <v>0</v>
      </c>
      <c r="HH126" s="544">
        <f t="shared" si="209"/>
        <v>0</v>
      </c>
      <c r="HI126" s="673"/>
      <c r="HJ126" s="544"/>
      <c r="HK126" s="544"/>
      <c r="HL126" s="544"/>
      <c r="HM126" s="604"/>
      <c r="HN126" s="673"/>
      <c r="HO126" s="604"/>
      <c r="HP126" s="604"/>
      <c r="HQ126" s="495"/>
      <c r="HR126" s="552"/>
      <c r="HS126" s="1141"/>
      <c r="HT126" s="543">
        <v>119</v>
      </c>
      <c r="HU126" s="544">
        <f t="shared" si="210"/>
        <v>0</v>
      </c>
      <c r="HV126" s="544">
        <f t="shared" si="211"/>
        <v>0</v>
      </c>
      <c r="HW126" s="673"/>
      <c r="HX126" s="544"/>
      <c r="HY126" s="544"/>
      <c r="HZ126" s="544"/>
      <c r="IA126" s="604"/>
      <c r="IB126" s="673"/>
      <c r="IC126" s="604"/>
      <c r="ID126" s="604"/>
      <c r="IE126" s="495"/>
      <c r="IF126" s="622"/>
      <c r="IG126" s="1141"/>
      <c r="IH126" s="543">
        <v>119</v>
      </c>
      <c r="II126" s="544">
        <f t="shared" si="212"/>
        <v>0</v>
      </c>
      <c r="IJ126" s="544">
        <f t="shared" si="213"/>
        <v>0</v>
      </c>
      <c r="IK126" s="673"/>
      <c r="IL126" s="544"/>
      <c r="IM126" s="544"/>
      <c r="IN126" s="544"/>
      <c r="IO126" s="604"/>
      <c r="IP126" s="673"/>
      <c r="IQ126" s="604"/>
      <c r="IR126" s="604"/>
      <c r="IS126" s="495"/>
    </row>
    <row r="127" spans="1:253" s="497" customFormat="1">
      <c r="A127" s="494"/>
      <c r="B127" s="528"/>
      <c r="C127" s="1141"/>
      <c r="D127" s="543">
        <v>120</v>
      </c>
      <c r="E127" s="544">
        <f t="shared" si="178"/>
        <v>0</v>
      </c>
      <c r="F127" s="544">
        <f t="shared" si="179"/>
        <v>0</v>
      </c>
      <c r="G127" s="673"/>
      <c r="H127" s="544"/>
      <c r="I127" s="544"/>
      <c r="J127" s="544"/>
      <c r="K127" s="604"/>
      <c r="L127" s="673"/>
      <c r="M127" s="604"/>
      <c r="N127" s="604"/>
      <c r="O127" s="495"/>
      <c r="P127" s="494"/>
      <c r="Q127" s="1141"/>
      <c r="R127" s="543">
        <v>120</v>
      </c>
      <c r="S127" s="544">
        <f t="shared" si="180"/>
        <v>0</v>
      </c>
      <c r="T127" s="544">
        <f t="shared" si="181"/>
        <v>0</v>
      </c>
      <c r="U127" s="673"/>
      <c r="V127" s="544"/>
      <c r="W127" s="544"/>
      <c r="X127" s="544"/>
      <c r="Y127" s="604"/>
      <c r="Z127" s="673"/>
      <c r="AA127" s="604"/>
      <c r="AB127" s="604"/>
      <c r="AC127" s="495"/>
      <c r="AD127" s="494"/>
      <c r="AE127" s="1141"/>
      <c r="AF127" s="543">
        <v>120</v>
      </c>
      <c r="AG127" s="544">
        <f t="shared" si="182"/>
        <v>0</v>
      </c>
      <c r="AH127" s="544">
        <f t="shared" si="183"/>
        <v>0</v>
      </c>
      <c r="AI127" s="673"/>
      <c r="AJ127" s="544"/>
      <c r="AK127" s="544"/>
      <c r="AL127" s="544"/>
      <c r="AM127" s="604"/>
      <c r="AN127" s="673"/>
      <c r="AO127" s="604"/>
      <c r="AP127" s="604"/>
      <c r="AQ127" s="495"/>
      <c r="AR127" s="494"/>
      <c r="AS127" s="1141"/>
      <c r="AT127" s="543">
        <v>120</v>
      </c>
      <c r="AU127" s="544">
        <f t="shared" si="184"/>
        <v>0</v>
      </c>
      <c r="AV127" s="544">
        <f t="shared" si="185"/>
        <v>0</v>
      </c>
      <c r="AW127" s="673"/>
      <c r="AX127" s="544"/>
      <c r="AY127" s="544"/>
      <c r="AZ127" s="544"/>
      <c r="BA127" s="604"/>
      <c r="BB127" s="673"/>
      <c r="BC127" s="604"/>
      <c r="BD127" s="604"/>
      <c r="BE127" s="495"/>
      <c r="BF127" s="494"/>
      <c r="BG127" s="1141"/>
      <c r="BH127" s="543">
        <v>120</v>
      </c>
      <c r="BI127" s="544">
        <f t="shared" si="186"/>
        <v>0</v>
      </c>
      <c r="BJ127" s="544">
        <f t="shared" si="187"/>
        <v>0</v>
      </c>
      <c r="BK127" s="673"/>
      <c r="BL127" s="544"/>
      <c r="BM127" s="544"/>
      <c r="BN127" s="544"/>
      <c r="BO127" s="604"/>
      <c r="BP127" s="673"/>
      <c r="BQ127" s="604"/>
      <c r="BR127" s="604"/>
      <c r="BS127" s="495"/>
      <c r="BT127" s="494"/>
      <c r="BU127" s="1141"/>
      <c r="BV127" s="543">
        <v>120</v>
      </c>
      <c r="BW127" s="544">
        <f t="shared" si="188"/>
        <v>0</v>
      </c>
      <c r="BX127" s="544">
        <f t="shared" si="189"/>
        <v>0</v>
      </c>
      <c r="BY127" s="673"/>
      <c r="BZ127" s="544"/>
      <c r="CA127" s="544"/>
      <c r="CB127" s="544"/>
      <c r="CC127" s="604"/>
      <c r="CD127" s="673"/>
      <c r="CE127" s="604"/>
      <c r="CF127" s="604"/>
      <c r="CG127" s="495"/>
      <c r="CH127" s="494"/>
      <c r="CI127" s="1141"/>
      <c r="CJ127" s="543">
        <v>120</v>
      </c>
      <c r="CK127" s="544">
        <f t="shared" si="190"/>
        <v>0</v>
      </c>
      <c r="CL127" s="544">
        <f t="shared" si="191"/>
        <v>0</v>
      </c>
      <c r="CM127" s="673"/>
      <c r="CN127" s="544"/>
      <c r="CO127" s="544"/>
      <c r="CP127" s="544"/>
      <c r="CQ127" s="604"/>
      <c r="CR127" s="673"/>
      <c r="CS127" s="604"/>
      <c r="CT127" s="604"/>
      <c r="CU127" s="495"/>
      <c r="CV127" s="494"/>
      <c r="CW127" s="1141"/>
      <c r="CX127" s="543">
        <v>120</v>
      </c>
      <c r="CY127" s="544">
        <f t="shared" si="192"/>
        <v>0</v>
      </c>
      <c r="CZ127" s="544">
        <f t="shared" si="193"/>
        <v>0</v>
      </c>
      <c r="DA127" s="673"/>
      <c r="DB127" s="544"/>
      <c r="DC127" s="544"/>
      <c r="DD127" s="544"/>
      <c r="DE127" s="604"/>
      <c r="DF127" s="673"/>
      <c r="DG127" s="604"/>
      <c r="DH127" s="604"/>
      <c r="DI127" s="495"/>
      <c r="DJ127" s="494"/>
      <c r="DK127" s="1141"/>
      <c r="DL127" s="543">
        <v>120</v>
      </c>
      <c r="DM127" s="544">
        <f t="shared" si="194"/>
        <v>0</v>
      </c>
      <c r="DN127" s="544">
        <f t="shared" si="195"/>
        <v>0</v>
      </c>
      <c r="DO127" s="673"/>
      <c r="DP127" s="544"/>
      <c r="DQ127" s="544"/>
      <c r="DR127" s="544"/>
      <c r="DS127" s="604"/>
      <c r="DT127" s="673"/>
      <c r="DU127" s="604"/>
      <c r="DV127" s="604"/>
      <c r="DW127" s="495"/>
      <c r="DX127" s="494"/>
      <c r="DY127" s="1141"/>
      <c r="DZ127" s="543">
        <v>120</v>
      </c>
      <c r="EA127" s="544">
        <f t="shared" si="196"/>
        <v>0</v>
      </c>
      <c r="EB127" s="544">
        <f t="shared" si="197"/>
        <v>0</v>
      </c>
      <c r="EC127" s="673"/>
      <c r="ED127" s="544"/>
      <c r="EE127" s="544"/>
      <c r="EF127" s="544"/>
      <c r="EG127" s="604"/>
      <c r="EH127" s="673"/>
      <c r="EI127" s="604"/>
      <c r="EJ127" s="604"/>
      <c r="EK127" s="495"/>
      <c r="EL127" s="494"/>
      <c r="EM127" s="1141"/>
      <c r="EN127" s="543">
        <v>120</v>
      </c>
      <c r="EO127" s="544">
        <f t="shared" si="198"/>
        <v>0</v>
      </c>
      <c r="EP127" s="544">
        <f t="shared" si="199"/>
        <v>0</v>
      </c>
      <c r="EQ127" s="673"/>
      <c r="ER127" s="544"/>
      <c r="ES127" s="544"/>
      <c r="ET127" s="544"/>
      <c r="EU127" s="604"/>
      <c r="EV127" s="673"/>
      <c r="EW127" s="604"/>
      <c r="EX127" s="604"/>
      <c r="EY127" s="495"/>
      <c r="EZ127" s="622"/>
      <c r="FA127" s="1141"/>
      <c r="FB127" s="543">
        <v>120</v>
      </c>
      <c r="FC127" s="544">
        <f t="shared" si="200"/>
        <v>0</v>
      </c>
      <c r="FD127" s="544">
        <f t="shared" si="201"/>
        <v>0</v>
      </c>
      <c r="FE127" s="673"/>
      <c r="FF127" s="544"/>
      <c r="FG127" s="544"/>
      <c r="FH127" s="544"/>
      <c r="FI127" s="604"/>
      <c r="FJ127" s="673"/>
      <c r="FK127" s="604"/>
      <c r="FL127" s="604"/>
      <c r="FM127" s="495"/>
      <c r="FO127" s="1141"/>
      <c r="FP127" s="543">
        <v>120</v>
      </c>
      <c r="FQ127" s="544">
        <f t="shared" si="202"/>
        <v>0</v>
      </c>
      <c r="FR127" s="544">
        <f t="shared" si="203"/>
        <v>0</v>
      </c>
      <c r="FS127" s="673"/>
      <c r="FT127" s="544"/>
      <c r="FU127" s="544"/>
      <c r="FV127" s="544"/>
      <c r="FW127" s="604"/>
      <c r="FX127" s="673"/>
      <c r="FY127" s="604"/>
      <c r="FZ127" s="604"/>
      <c r="GA127" s="495"/>
      <c r="GB127" s="622"/>
      <c r="GC127" s="1141"/>
      <c r="GD127" s="543">
        <v>120</v>
      </c>
      <c r="GE127" s="544">
        <f t="shared" si="204"/>
        <v>0</v>
      </c>
      <c r="GF127" s="544">
        <f t="shared" si="205"/>
        <v>0</v>
      </c>
      <c r="GG127" s="673"/>
      <c r="GH127" s="544"/>
      <c r="GI127" s="544"/>
      <c r="GJ127" s="544"/>
      <c r="GK127" s="604"/>
      <c r="GL127" s="673"/>
      <c r="GM127" s="604"/>
      <c r="GN127" s="604"/>
      <c r="GO127" s="495"/>
      <c r="GP127" s="551"/>
      <c r="GQ127" s="1141"/>
      <c r="GR127" s="543">
        <v>120</v>
      </c>
      <c r="GS127" s="544">
        <f t="shared" si="206"/>
        <v>0</v>
      </c>
      <c r="GT127" s="544">
        <f t="shared" si="207"/>
        <v>0</v>
      </c>
      <c r="GU127" s="673"/>
      <c r="GV127" s="544"/>
      <c r="GW127" s="544"/>
      <c r="GX127" s="544"/>
      <c r="GY127" s="604"/>
      <c r="GZ127" s="673"/>
      <c r="HA127" s="604"/>
      <c r="HB127" s="604"/>
      <c r="HC127" s="495"/>
      <c r="HD127" s="552"/>
      <c r="HE127" s="1141"/>
      <c r="HF127" s="543">
        <v>120</v>
      </c>
      <c r="HG127" s="544">
        <f t="shared" si="208"/>
        <v>0</v>
      </c>
      <c r="HH127" s="544">
        <f t="shared" si="209"/>
        <v>0</v>
      </c>
      <c r="HI127" s="673"/>
      <c r="HJ127" s="544"/>
      <c r="HK127" s="544"/>
      <c r="HL127" s="544"/>
      <c r="HM127" s="604"/>
      <c r="HN127" s="673"/>
      <c r="HO127" s="604"/>
      <c r="HP127" s="604"/>
      <c r="HQ127" s="495"/>
      <c r="HR127" s="552"/>
      <c r="HS127" s="1141"/>
      <c r="HT127" s="543">
        <v>120</v>
      </c>
      <c r="HU127" s="544">
        <f t="shared" si="210"/>
        <v>0</v>
      </c>
      <c r="HV127" s="544">
        <f t="shared" si="211"/>
        <v>0</v>
      </c>
      <c r="HW127" s="673"/>
      <c r="HX127" s="544"/>
      <c r="HY127" s="544"/>
      <c r="HZ127" s="544"/>
      <c r="IA127" s="604"/>
      <c r="IB127" s="673"/>
      <c r="IC127" s="604"/>
      <c r="ID127" s="604"/>
      <c r="IE127" s="495"/>
      <c r="IF127" s="622"/>
      <c r="IG127" s="1141"/>
      <c r="IH127" s="543">
        <v>120</v>
      </c>
      <c r="II127" s="544">
        <f t="shared" si="212"/>
        <v>0</v>
      </c>
      <c r="IJ127" s="544">
        <f t="shared" si="213"/>
        <v>0</v>
      </c>
      <c r="IK127" s="673"/>
      <c r="IL127" s="544"/>
      <c r="IM127" s="544"/>
      <c r="IN127" s="544"/>
      <c r="IO127" s="604"/>
      <c r="IP127" s="673"/>
      <c r="IQ127" s="604"/>
      <c r="IR127" s="604"/>
      <c r="IS127" s="495"/>
    </row>
    <row r="128" spans="1:253" s="497" customFormat="1">
      <c r="A128" s="494"/>
      <c r="B128" s="528"/>
      <c r="C128" s="1141"/>
      <c r="D128" s="543">
        <v>121</v>
      </c>
      <c r="E128" s="544">
        <f t="shared" si="178"/>
        <v>0</v>
      </c>
      <c r="F128" s="544">
        <f t="shared" si="179"/>
        <v>0</v>
      </c>
      <c r="G128" s="673"/>
      <c r="H128" s="544"/>
      <c r="I128" s="544"/>
      <c r="J128" s="544"/>
      <c r="K128" s="604"/>
      <c r="L128" s="673"/>
      <c r="M128" s="604"/>
      <c r="N128" s="604"/>
      <c r="O128" s="495"/>
      <c r="P128" s="494"/>
      <c r="Q128" s="1141"/>
      <c r="R128" s="543">
        <v>121</v>
      </c>
      <c r="S128" s="544">
        <f t="shared" si="180"/>
        <v>0</v>
      </c>
      <c r="T128" s="544">
        <f t="shared" si="181"/>
        <v>0</v>
      </c>
      <c r="U128" s="673"/>
      <c r="V128" s="544"/>
      <c r="W128" s="544"/>
      <c r="X128" s="544"/>
      <c r="Y128" s="604"/>
      <c r="Z128" s="673"/>
      <c r="AA128" s="604"/>
      <c r="AB128" s="604"/>
      <c r="AC128" s="495"/>
      <c r="AD128" s="494"/>
      <c r="AE128" s="1141"/>
      <c r="AF128" s="543">
        <v>121</v>
      </c>
      <c r="AG128" s="544">
        <f t="shared" si="182"/>
        <v>0</v>
      </c>
      <c r="AH128" s="544">
        <f t="shared" si="183"/>
        <v>0</v>
      </c>
      <c r="AI128" s="673"/>
      <c r="AJ128" s="544"/>
      <c r="AK128" s="544"/>
      <c r="AL128" s="544"/>
      <c r="AM128" s="604"/>
      <c r="AN128" s="673"/>
      <c r="AO128" s="604"/>
      <c r="AP128" s="604"/>
      <c r="AQ128" s="495"/>
      <c r="AR128" s="494"/>
      <c r="AS128" s="1141"/>
      <c r="AT128" s="543">
        <v>121</v>
      </c>
      <c r="AU128" s="544">
        <f t="shared" si="184"/>
        <v>0</v>
      </c>
      <c r="AV128" s="544">
        <f t="shared" si="185"/>
        <v>0</v>
      </c>
      <c r="AW128" s="673"/>
      <c r="AX128" s="544"/>
      <c r="AY128" s="544"/>
      <c r="AZ128" s="544"/>
      <c r="BA128" s="604"/>
      <c r="BB128" s="673"/>
      <c r="BC128" s="604"/>
      <c r="BD128" s="604"/>
      <c r="BE128" s="495"/>
      <c r="BF128" s="494"/>
      <c r="BG128" s="1141"/>
      <c r="BH128" s="543">
        <v>121</v>
      </c>
      <c r="BI128" s="544">
        <f t="shared" si="186"/>
        <v>0</v>
      </c>
      <c r="BJ128" s="544">
        <f t="shared" si="187"/>
        <v>0</v>
      </c>
      <c r="BK128" s="673"/>
      <c r="BL128" s="544"/>
      <c r="BM128" s="544"/>
      <c r="BN128" s="544"/>
      <c r="BO128" s="604"/>
      <c r="BP128" s="673"/>
      <c r="BQ128" s="604"/>
      <c r="BR128" s="604"/>
      <c r="BS128" s="495"/>
      <c r="BT128" s="494"/>
      <c r="BU128" s="1141"/>
      <c r="BV128" s="543">
        <v>121</v>
      </c>
      <c r="BW128" s="544">
        <f t="shared" si="188"/>
        <v>0</v>
      </c>
      <c r="BX128" s="544">
        <f t="shared" si="189"/>
        <v>0</v>
      </c>
      <c r="BY128" s="673"/>
      <c r="BZ128" s="544"/>
      <c r="CA128" s="544"/>
      <c r="CB128" s="544"/>
      <c r="CC128" s="604"/>
      <c r="CD128" s="673"/>
      <c r="CE128" s="604"/>
      <c r="CF128" s="604"/>
      <c r="CG128" s="495"/>
      <c r="CH128" s="494"/>
      <c r="CI128" s="1141"/>
      <c r="CJ128" s="543">
        <v>121</v>
      </c>
      <c r="CK128" s="544">
        <f t="shared" si="190"/>
        <v>0</v>
      </c>
      <c r="CL128" s="544">
        <f t="shared" si="191"/>
        <v>0</v>
      </c>
      <c r="CM128" s="673"/>
      <c r="CN128" s="544"/>
      <c r="CO128" s="544"/>
      <c r="CP128" s="544"/>
      <c r="CQ128" s="604"/>
      <c r="CR128" s="673"/>
      <c r="CS128" s="604"/>
      <c r="CT128" s="604"/>
      <c r="CU128" s="495"/>
      <c r="CV128" s="494"/>
      <c r="CW128" s="1141"/>
      <c r="CX128" s="543">
        <v>121</v>
      </c>
      <c r="CY128" s="544">
        <f t="shared" si="192"/>
        <v>0</v>
      </c>
      <c r="CZ128" s="544">
        <f t="shared" si="193"/>
        <v>0</v>
      </c>
      <c r="DA128" s="673"/>
      <c r="DB128" s="544"/>
      <c r="DC128" s="544"/>
      <c r="DD128" s="544"/>
      <c r="DE128" s="604"/>
      <c r="DF128" s="673"/>
      <c r="DG128" s="604"/>
      <c r="DH128" s="604"/>
      <c r="DI128" s="495"/>
      <c r="DJ128" s="494"/>
      <c r="DK128" s="1141"/>
      <c r="DL128" s="543">
        <v>121</v>
      </c>
      <c r="DM128" s="544">
        <f t="shared" si="194"/>
        <v>0</v>
      </c>
      <c r="DN128" s="544">
        <f t="shared" si="195"/>
        <v>0</v>
      </c>
      <c r="DO128" s="673"/>
      <c r="DP128" s="544"/>
      <c r="DQ128" s="544"/>
      <c r="DR128" s="544"/>
      <c r="DS128" s="604"/>
      <c r="DT128" s="673"/>
      <c r="DU128" s="604"/>
      <c r="DV128" s="604"/>
      <c r="DW128" s="495"/>
      <c r="DX128" s="494"/>
      <c r="DY128" s="1141"/>
      <c r="DZ128" s="543">
        <v>121</v>
      </c>
      <c r="EA128" s="544">
        <f t="shared" si="196"/>
        <v>0</v>
      </c>
      <c r="EB128" s="544">
        <f t="shared" si="197"/>
        <v>0</v>
      </c>
      <c r="EC128" s="673"/>
      <c r="ED128" s="544"/>
      <c r="EE128" s="544"/>
      <c r="EF128" s="544"/>
      <c r="EG128" s="604"/>
      <c r="EH128" s="673"/>
      <c r="EI128" s="604"/>
      <c r="EJ128" s="604"/>
      <c r="EK128" s="495"/>
      <c r="EL128" s="494"/>
      <c r="EM128" s="1141"/>
      <c r="EN128" s="543">
        <v>121</v>
      </c>
      <c r="EO128" s="544">
        <f t="shared" si="198"/>
        <v>0</v>
      </c>
      <c r="EP128" s="544">
        <f t="shared" si="199"/>
        <v>0</v>
      </c>
      <c r="EQ128" s="673"/>
      <c r="ER128" s="544"/>
      <c r="ES128" s="544"/>
      <c r="ET128" s="544"/>
      <c r="EU128" s="604"/>
      <c r="EV128" s="673"/>
      <c r="EW128" s="604"/>
      <c r="EX128" s="604"/>
      <c r="EY128" s="495"/>
      <c r="EZ128" s="622"/>
      <c r="FA128" s="1141"/>
      <c r="FB128" s="543">
        <v>121</v>
      </c>
      <c r="FC128" s="544">
        <f t="shared" si="200"/>
        <v>0</v>
      </c>
      <c r="FD128" s="544">
        <f t="shared" si="201"/>
        <v>0</v>
      </c>
      <c r="FE128" s="673"/>
      <c r="FF128" s="544"/>
      <c r="FG128" s="544"/>
      <c r="FH128" s="544"/>
      <c r="FI128" s="604"/>
      <c r="FJ128" s="673"/>
      <c r="FK128" s="604"/>
      <c r="FL128" s="604"/>
      <c r="FM128" s="495"/>
      <c r="FO128" s="1141"/>
      <c r="FP128" s="543">
        <v>121</v>
      </c>
      <c r="FQ128" s="544">
        <f t="shared" si="202"/>
        <v>0</v>
      </c>
      <c r="FR128" s="544">
        <f t="shared" si="203"/>
        <v>0</v>
      </c>
      <c r="FS128" s="673"/>
      <c r="FT128" s="544"/>
      <c r="FU128" s="544"/>
      <c r="FV128" s="544"/>
      <c r="FW128" s="604"/>
      <c r="FX128" s="673"/>
      <c r="FY128" s="604"/>
      <c r="FZ128" s="604"/>
      <c r="GA128" s="495"/>
      <c r="GB128" s="622"/>
      <c r="GC128" s="1141"/>
      <c r="GD128" s="543">
        <v>121</v>
      </c>
      <c r="GE128" s="544">
        <f t="shared" si="204"/>
        <v>0</v>
      </c>
      <c r="GF128" s="544">
        <f t="shared" si="205"/>
        <v>0</v>
      </c>
      <c r="GG128" s="673"/>
      <c r="GH128" s="544"/>
      <c r="GI128" s="544"/>
      <c r="GJ128" s="544"/>
      <c r="GK128" s="604"/>
      <c r="GL128" s="673"/>
      <c r="GM128" s="604"/>
      <c r="GN128" s="604"/>
      <c r="GO128" s="495"/>
      <c r="GP128" s="551"/>
      <c r="GQ128" s="1141"/>
      <c r="GR128" s="543">
        <v>121</v>
      </c>
      <c r="GS128" s="544">
        <f t="shared" si="206"/>
        <v>0</v>
      </c>
      <c r="GT128" s="544">
        <f t="shared" si="207"/>
        <v>0</v>
      </c>
      <c r="GU128" s="673"/>
      <c r="GV128" s="544"/>
      <c r="GW128" s="544"/>
      <c r="GX128" s="544"/>
      <c r="GY128" s="604"/>
      <c r="GZ128" s="673"/>
      <c r="HA128" s="604"/>
      <c r="HB128" s="604"/>
      <c r="HC128" s="495"/>
      <c r="HD128" s="552"/>
      <c r="HE128" s="1141"/>
      <c r="HF128" s="543">
        <v>121</v>
      </c>
      <c r="HG128" s="544">
        <f t="shared" si="208"/>
        <v>0</v>
      </c>
      <c r="HH128" s="544">
        <f t="shared" si="209"/>
        <v>0</v>
      </c>
      <c r="HI128" s="673"/>
      <c r="HJ128" s="544"/>
      <c r="HK128" s="544"/>
      <c r="HL128" s="544"/>
      <c r="HM128" s="604"/>
      <c r="HN128" s="673"/>
      <c r="HO128" s="604"/>
      <c r="HP128" s="604"/>
      <c r="HQ128" s="495"/>
      <c r="HR128" s="552"/>
      <c r="HS128" s="1141"/>
      <c r="HT128" s="543">
        <v>121</v>
      </c>
      <c r="HU128" s="544">
        <f t="shared" si="210"/>
        <v>0</v>
      </c>
      <c r="HV128" s="544">
        <f t="shared" si="211"/>
        <v>0</v>
      </c>
      <c r="HW128" s="673"/>
      <c r="HX128" s="544"/>
      <c r="HY128" s="544"/>
      <c r="HZ128" s="544"/>
      <c r="IA128" s="604"/>
      <c r="IB128" s="673"/>
      <c r="IC128" s="604"/>
      <c r="ID128" s="604"/>
      <c r="IE128" s="495"/>
      <c r="IF128" s="622"/>
      <c r="IG128" s="1141"/>
      <c r="IH128" s="543">
        <v>121</v>
      </c>
      <c r="II128" s="544">
        <f t="shared" si="212"/>
        <v>0</v>
      </c>
      <c r="IJ128" s="544">
        <f t="shared" si="213"/>
        <v>0</v>
      </c>
      <c r="IK128" s="673"/>
      <c r="IL128" s="544"/>
      <c r="IM128" s="544"/>
      <c r="IN128" s="544"/>
      <c r="IO128" s="604"/>
      <c r="IP128" s="673"/>
      <c r="IQ128" s="604"/>
      <c r="IR128" s="604"/>
      <c r="IS128" s="495"/>
    </row>
    <row r="129" spans="1:253" s="497" customFormat="1">
      <c r="A129" s="494"/>
      <c r="B129" s="528"/>
      <c r="C129" s="1141"/>
      <c r="D129" s="543">
        <v>122</v>
      </c>
      <c r="E129" s="544">
        <f t="shared" si="178"/>
        <v>0</v>
      </c>
      <c r="F129" s="544">
        <f t="shared" si="179"/>
        <v>0</v>
      </c>
      <c r="G129" s="673"/>
      <c r="H129" s="544"/>
      <c r="I129" s="544"/>
      <c r="J129" s="544"/>
      <c r="K129" s="604"/>
      <c r="L129" s="673"/>
      <c r="M129" s="604"/>
      <c r="N129" s="604"/>
      <c r="O129" s="495"/>
      <c r="P129" s="494"/>
      <c r="Q129" s="1141"/>
      <c r="R129" s="543">
        <v>122</v>
      </c>
      <c r="S129" s="544">
        <f t="shared" si="180"/>
        <v>0</v>
      </c>
      <c r="T129" s="544">
        <f t="shared" si="181"/>
        <v>0</v>
      </c>
      <c r="U129" s="673"/>
      <c r="V129" s="544"/>
      <c r="W129" s="544"/>
      <c r="X129" s="544"/>
      <c r="Y129" s="604"/>
      <c r="Z129" s="673"/>
      <c r="AA129" s="604"/>
      <c r="AB129" s="604"/>
      <c r="AC129" s="495"/>
      <c r="AD129" s="494"/>
      <c r="AE129" s="1141"/>
      <c r="AF129" s="543">
        <v>122</v>
      </c>
      <c r="AG129" s="544">
        <f t="shared" si="182"/>
        <v>0</v>
      </c>
      <c r="AH129" s="544">
        <f t="shared" si="183"/>
        <v>0</v>
      </c>
      <c r="AI129" s="673"/>
      <c r="AJ129" s="544"/>
      <c r="AK129" s="544"/>
      <c r="AL129" s="544"/>
      <c r="AM129" s="604"/>
      <c r="AN129" s="673"/>
      <c r="AO129" s="604"/>
      <c r="AP129" s="604"/>
      <c r="AQ129" s="495"/>
      <c r="AR129" s="494"/>
      <c r="AS129" s="1141"/>
      <c r="AT129" s="543">
        <v>122</v>
      </c>
      <c r="AU129" s="544">
        <f t="shared" si="184"/>
        <v>0</v>
      </c>
      <c r="AV129" s="544">
        <f t="shared" si="185"/>
        <v>0</v>
      </c>
      <c r="AW129" s="673"/>
      <c r="AX129" s="544"/>
      <c r="AY129" s="544"/>
      <c r="AZ129" s="544"/>
      <c r="BA129" s="604"/>
      <c r="BB129" s="673"/>
      <c r="BC129" s="604"/>
      <c r="BD129" s="604"/>
      <c r="BE129" s="495"/>
      <c r="BF129" s="494"/>
      <c r="BG129" s="1141"/>
      <c r="BH129" s="543">
        <v>122</v>
      </c>
      <c r="BI129" s="544">
        <f t="shared" si="186"/>
        <v>0</v>
      </c>
      <c r="BJ129" s="544">
        <f t="shared" si="187"/>
        <v>0</v>
      </c>
      <c r="BK129" s="673"/>
      <c r="BL129" s="544"/>
      <c r="BM129" s="544"/>
      <c r="BN129" s="544"/>
      <c r="BO129" s="604"/>
      <c r="BP129" s="673"/>
      <c r="BQ129" s="604"/>
      <c r="BR129" s="604"/>
      <c r="BS129" s="495"/>
      <c r="BT129" s="494"/>
      <c r="BU129" s="1141"/>
      <c r="BV129" s="543">
        <v>122</v>
      </c>
      <c r="BW129" s="544">
        <f t="shared" si="188"/>
        <v>0</v>
      </c>
      <c r="BX129" s="544">
        <f t="shared" si="189"/>
        <v>0</v>
      </c>
      <c r="BY129" s="673"/>
      <c r="BZ129" s="544"/>
      <c r="CA129" s="544"/>
      <c r="CB129" s="544"/>
      <c r="CC129" s="604"/>
      <c r="CD129" s="673"/>
      <c r="CE129" s="604"/>
      <c r="CF129" s="604"/>
      <c r="CG129" s="495"/>
      <c r="CH129" s="494"/>
      <c r="CI129" s="1141"/>
      <c r="CJ129" s="543">
        <v>122</v>
      </c>
      <c r="CK129" s="544">
        <f t="shared" si="190"/>
        <v>0</v>
      </c>
      <c r="CL129" s="544">
        <f t="shared" si="191"/>
        <v>0</v>
      </c>
      <c r="CM129" s="673"/>
      <c r="CN129" s="544"/>
      <c r="CO129" s="544"/>
      <c r="CP129" s="544"/>
      <c r="CQ129" s="604"/>
      <c r="CR129" s="673"/>
      <c r="CS129" s="604"/>
      <c r="CT129" s="604"/>
      <c r="CU129" s="495"/>
      <c r="CV129" s="494"/>
      <c r="CW129" s="1141"/>
      <c r="CX129" s="543">
        <v>122</v>
      </c>
      <c r="CY129" s="544">
        <f t="shared" si="192"/>
        <v>0</v>
      </c>
      <c r="CZ129" s="544">
        <f t="shared" si="193"/>
        <v>0</v>
      </c>
      <c r="DA129" s="673"/>
      <c r="DB129" s="544"/>
      <c r="DC129" s="544"/>
      <c r="DD129" s="544"/>
      <c r="DE129" s="604"/>
      <c r="DF129" s="673"/>
      <c r="DG129" s="604"/>
      <c r="DH129" s="604"/>
      <c r="DI129" s="495"/>
      <c r="DJ129" s="494"/>
      <c r="DK129" s="1141"/>
      <c r="DL129" s="543">
        <v>122</v>
      </c>
      <c r="DM129" s="544">
        <f t="shared" si="194"/>
        <v>0</v>
      </c>
      <c r="DN129" s="544">
        <f t="shared" si="195"/>
        <v>0</v>
      </c>
      <c r="DO129" s="673"/>
      <c r="DP129" s="544"/>
      <c r="DQ129" s="544"/>
      <c r="DR129" s="544"/>
      <c r="DS129" s="604"/>
      <c r="DT129" s="673"/>
      <c r="DU129" s="604"/>
      <c r="DV129" s="604"/>
      <c r="DW129" s="495"/>
      <c r="DX129" s="494"/>
      <c r="DY129" s="1141"/>
      <c r="DZ129" s="543">
        <v>122</v>
      </c>
      <c r="EA129" s="544">
        <f t="shared" si="196"/>
        <v>0</v>
      </c>
      <c r="EB129" s="544">
        <f t="shared" si="197"/>
        <v>0</v>
      </c>
      <c r="EC129" s="673"/>
      <c r="ED129" s="544"/>
      <c r="EE129" s="544"/>
      <c r="EF129" s="544"/>
      <c r="EG129" s="604"/>
      <c r="EH129" s="673"/>
      <c r="EI129" s="604"/>
      <c r="EJ129" s="604"/>
      <c r="EK129" s="495"/>
      <c r="EL129" s="494"/>
      <c r="EM129" s="1141"/>
      <c r="EN129" s="543">
        <v>122</v>
      </c>
      <c r="EO129" s="544">
        <f t="shared" si="198"/>
        <v>0</v>
      </c>
      <c r="EP129" s="544">
        <f t="shared" si="199"/>
        <v>0</v>
      </c>
      <c r="EQ129" s="673"/>
      <c r="ER129" s="544"/>
      <c r="ES129" s="544"/>
      <c r="ET129" s="544"/>
      <c r="EU129" s="604"/>
      <c r="EV129" s="673"/>
      <c r="EW129" s="604"/>
      <c r="EX129" s="604"/>
      <c r="EY129" s="495"/>
      <c r="EZ129" s="622"/>
      <c r="FA129" s="1141"/>
      <c r="FB129" s="543">
        <v>122</v>
      </c>
      <c r="FC129" s="544">
        <f t="shared" si="200"/>
        <v>0</v>
      </c>
      <c r="FD129" s="544">
        <f t="shared" si="201"/>
        <v>0</v>
      </c>
      <c r="FE129" s="673"/>
      <c r="FF129" s="544"/>
      <c r="FG129" s="544"/>
      <c r="FH129" s="544"/>
      <c r="FI129" s="604"/>
      <c r="FJ129" s="673"/>
      <c r="FK129" s="604"/>
      <c r="FL129" s="604"/>
      <c r="FM129" s="495"/>
      <c r="FO129" s="1141"/>
      <c r="FP129" s="543">
        <v>122</v>
      </c>
      <c r="FQ129" s="544">
        <f t="shared" si="202"/>
        <v>0</v>
      </c>
      <c r="FR129" s="544">
        <f t="shared" si="203"/>
        <v>0</v>
      </c>
      <c r="FS129" s="673"/>
      <c r="FT129" s="544"/>
      <c r="FU129" s="544"/>
      <c r="FV129" s="544"/>
      <c r="FW129" s="604"/>
      <c r="FX129" s="673"/>
      <c r="FY129" s="604"/>
      <c r="FZ129" s="604"/>
      <c r="GA129" s="495"/>
      <c r="GB129" s="622"/>
      <c r="GC129" s="1141"/>
      <c r="GD129" s="543">
        <v>122</v>
      </c>
      <c r="GE129" s="544">
        <f t="shared" si="204"/>
        <v>0</v>
      </c>
      <c r="GF129" s="544">
        <f t="shared" si="205"/>
        <v>0</v>
      </c>
      <c r="GG129" s="673"/>
      <c r="GH129" s="544"/>
      <c r="GI129" s="544"/>
      <c r="GJ129" s="544"/>
      <c r="GK129" s="604"/>
      <c r="GL129" s="673"/>
      <c r="GM129" s="604"/>
      <c r="GN129" s="604"/>
      <c r="GO129" s="495"/>
      <c r="GP129" s="551"/>
      <c r="GQ129" s="1141"/>
      <c r="GR129" s="543">
        <v>122</v>
      </c>
      <c r="GS129" s="544">
        <f t="shared" si="206"/>
        <v>0</v>
      </c>
      <c r="GT129" s="544">
        <f t="shared" si="207"/>
        <v>0</v>
      </c>
      <c r="GU129" s="673"/>
      <c r="GV129" s="544"/>
      <c r="GW129" s="544"/>
      <c r="GX129" s="544"/>
      <c r="GY129" s="604"/>
      <c r="GZ129" s="673"/>
      <c r="HA129" s="604"/>
      <c r="HB129" s="604"/>
      <c r="HC129" s="495"/>
      <c r="HD129" s="552"/>
      <c r="HE129" s="1141"/>
      <c r="HF129" s="543">
        <v>122</v>
      </c>
      <c r="HG129" s="544">
        <f t="shared" si="208"/>
        <v>0</v>
      </c>
      <c r="HH129" s="544">
        <f t="shared" si="209"/>
        <v>0</v>
      </c>
      <c r="HI129" s="673"/>
      <c r="HJ129" s="544"/>
      <c r="HK129" s="544"/>
      <c r="HL129" s="544"/>
      <c r="HM129" s="604"/>
      <c r="HN129" s="673"/>
      <c r="HO129" s="604"/>
      <c r="HP129" s="604"/>
      <c r="HQ129" s="495"/>
      <c r="HR129" s="552"/>
      <c r="HS129" s="1141"/>
      <c r="HT129" s="543">
        <v>122</v>
      </c>
      <c r="HU129" s="544">
        <f t="shared" si="210"/>
        <v>0</v>
      </c>
      <c r="HV129" s="544">
        <f t="shared" si="211"/>
        <v>0</v>
      </c>
      <c r="HW129" s="673"/>
      <c r="HX129" s="544"/>
      <c r="HY129" s="544"/>
      <c r="HZ129" s="544"/>
      <c r="IA129" s="604"/>
      <c r="IB129" s="673"/>
      <c r="IC129" s="604"/>
      <c r="ID129" s="604"/>
      <c r="IE129" s="495"/>
      <c r="IF129" s="622"/>
      <c r="IG129" s="1141"/>
      <c r="IH129" s="543">
        <v>122</v>
      </c>
      <c r="II129" s="544">
        <f t="shared" si="212"/>
        <v>0</v>
      </c>
      <c r="IJ129" s="544">
        <f t="shared" si="213"/>
        <v>0</v>
      </c>
      <c r="IK129" s="673"/>
      <c r="IL129" s="544"/>
      <c r="IM129" s="544"/>
      <c r="IN129" s="544"/>
      <c r="IO129" s="604"/>
      <c r="IP129" s="673"/>
      <c r="IQ129" s="604"/>
      <c r="IR129" s="604"/>
      <c r="IS129" s="495"/>
    </row>
    <row r="130" spans="1:253" s="497" customFormat="1">
      <c r="A130" s="494"/>
      <c r="B130" s="528"/>
      <c r="C130" s="1141"/>
      <c r="D130" s="543">
        <v>123</v>
      </c>
      <c r="E130" s="544">
        <f t="shared" si="178"/>
        <v>0</v>
      </c>
      <c r="F130" s="544">
        <f t="shared" si="179"/>
        <v>0</v>
      </c>
      <c r="G130" s="673"/>
      <c r="H130" s="544"/>
      <c r="I130" s="544"/>
      <c r="J130" s="544"/>
      <c r="K130" s="604"/>
      <c r="L130" s="673"/>
      <c r="M130" s="604"/>
      <c r="N130" s="604"/>
      <c r="O130" s="495"/>
      <c r="P130" s="494"/>
      <c r="Q130" s="1141"/>
      <c r="R130" s="543">
        <v>123</v>
      </c>
      <c r="S130" s="544">
        <f t="shared" si="180"/>
        <v>0</v>
      </c>
      <c r="T130" s="544">
        <f t="shared" si="181"/>
        <v>0</v>
      </c>
      <c r="U130" s="673"/>
      <c r="V130" s="544"/>
      <c r="W130" s="544"/>
      <c r="X130" s="544"/>
      <c r="Y130" s="604"/>
      <c r="Z130" s="673"/>
      <c r="AA130" s="604"/>
      <c r="AB130" s="604"/>
      <c r="AC130" s="495"/>
      <c r="AD130" s="494"/>
      <c r="AE130" s="1141"/>
      <c r="AF130" s="543">
        <v>123</v>
      </c>
      <c r="AG130" s="544">
        <f t="shared" si="182"/>
        <v>0</v>
      </c>
      <c r="AH130" s="544">
        <f t="shared" si="183"/>
        <v>0</v>
      </c>
      <c r="AI130" s="673"/>
      <c r="AJ130" s="544"/>
      <c r="AK130" s="544"/>
      <c r="AL130" s="544"/>
      <c r="AM130" s="604"/>
      <c r="AN130" s="673"/>
      <c r="AO130" s="604"/>
      <c r="AP130" s="604"/>
      <c r="AQ130" s="495"/>
      <c r="AR130" s="494"/>
      <c r="AS130" s="1141"/>
      <c r="AT130" s="543">
        <v>123</v>
      </c>
      <c r="AU130" s="544">
        <f t="shared" si="184"/>
        <v>0</v>
      </c>
      <c r="AV130" s="544">
        <f t="shared" si="185"/>
        <v>0</v>
      </c>
      <c r="AW130" s="673"/>
      <c r="AX130" s="544"/>
      <c r="AY130" s="544"/>
      <c r="AZ130" s="544"/>
      <c r="BA130" s="604"/>
      <c r="BB130" s="673"/>
      <c r="BC130" s="604"/>
      <c r="BD130" s="604"/>
      <c r="BE130" s="495"/>
      <c r="BF130" s="494"/>
      <c r="BG130" s="1141"/>
      <c r="BH130" s="543">
        <v>123</v>
      </c>
      <c r="BI130" s="544">
        <f t="shared" si="186"/>
        <v>0</v>
      </c>
      <c r="BJ130" s="544">
        <f t="shared" si="187"/>
        <v>0</v>
      </c>
      <c r="BK130" s="673"/>
      <c r="BL130" s="544"/>
      <c r="BM130" s="544"/>
      <c r="BN130" s="544"/>
      <c r="BO130" s="604"/>
      <c r="BP130" s="673"/>
      <c r="BQ130" s="604"/>
      <c r="BR130" s="604"/>
      <c r="BS130" s="495"/>
      <c r="BT130" s="494"/>
      <c r="BU130" s="1141"/>
      <c r="BV130" s="543">
        <v>123</v>
      </c>
      <c r="BW130" s="544">
        <f t="shared" si="188"/>
        <v>0</v>
      </c>
      <c r="BX130" s="544">
        <f t="shared" si="189"/>
        <v>0</v>
      </c>
      <c r="BY130" s="673"/>
      <c r="BZ130" s="544"/>
      <c r="CA130" s="544"/>
      <c r="CB130" s="544"/>
      <c r="CC130" s="604"/>
      <c r="CD130" s="673"/>
      <c r="CE130" s="604"/>
      <c r="CF130" s="604"/>
      <c r="CG130" s="495"/>
      <c r="CH130" s="494"/>
      <c r="CI130" s="1141"/>
      <c r="CJ130" s="543">
        <v>123</v>
      </c>
      <c r="CK130" s="544">
        <f t="shared" si="190"/>
        <v>0</v>
      </c>
      <c r="CL130" s="544">
        <f t="shared" si="191"/>
        <v>0</v>
      </c>
      <c r="CM130" s="673"/>
      <c r="CN130" s="544"/>
      <c r="CO130" s="544"/>
      <c r="CP130" s="544"/>
      <c r="CQ130" s="604"/>
      <c r="CR130" s="673"/>
      <c r="CS130" s="604"/>
      <c r="CT130" s="604"/>
      <c r="CU130" s="495"/>
      <c r="CV130" s="494"/>
      <c r="CW130" s="1141"/>
      <c r="CX130" s="543">
        <v>123</v>
      </c>
      <c r="CY130" s="544">
        <f t="shared" si="192"/>
        <v>0</v>
      </c>
      <c r="CZ130" s="544">
        <f t="shared" si="193"/>
        <v>0</v>
      </c>
      <c r="DA130" s="673"/>
      <c r="DB130" s="544"/>
      <c r="DC130" s="544"/>
      <c r="DD130" s="544"/>
      <c r="DE130" s="604"/>
      <c r="DF130" s="673"/>
      <c r="DG130" s="604"/>
      <c r="DH130" s="604"/>
      <c r="DI130" s="495"/>
      <c r="DJ130" s="494"/>
      <c r="DK130" s="1141"/>
      <c r="DL130" s="543">
        <v>123</v>
      </c>
      <c r="DM130" s="544">
        <f t="shared" si="194"/>
        <v>0</v>
      </c>
      <c r="DN130" s="544">
        <f t="shared" si="195"/>
        <v>0</v>
      </c>
      <c r="DO130" s="673"/>
      <c r="DP130" s="544"/>
      <c r="DQ130" s="544"/>
      <c r="DR130" s="544"/>
      <c r="DS130" s="604"/>
      <c r="DT130" s="673"/>
      <c r="DU130" s="604"/>
      <c r="DV130" s="604"/>
      <c r="DW130" s="495"/>
      <c r="DX130" s="494"/>
      <c r="DY130" s="1141"/>
      <c r="DZ130" s="543">
        <v>123</v>
      </c>
      <c r="EA130" s="544">
        <f t="shared" si="196"/>
        <v>0</v>
      </c>
      <c r="EB130" s="544">
        <f t="shared" si="197"/>
        <v>0</v>
      </c>
      <c r="EC130" s="673"/>
      <c r="ED130" s="544"/>
      <c r="EE130" s="544"/>
      <c r="EF130" s="544"/>
      <c r="EG130" s="604"/>
      <c r="EH130" s="673"/>
      <c r="EI130" s="604"/>
      <c r="EJ130" s="604"/>
      <c r="EK130" s="495"/>
      <c r="EL130" s="494"/>
      <c r="EM130" s="1141"/>
      <c r="EN130" s="543">
        <v>123</v>
      </c>
      <c r="EO130" s="544">
        <f t="shared" si="198"/>
        <v>0</v>
      </c>
      <c r="EP130" s="544">
        <f t="shared" si="199"/>
        <v>0</v>
      </c>
      <c r="EQ130" s="673"/>
      <c r="ER130" s="544"/>
      <c r="ES130" s="544"/>
      <c r="ET130" s="544"/>
      <c r="EU130" s="604"/>
      <c r="EV130" s="673"/>
      <c r="EW130" s="604"/>
      <c r="EX130" s="604"/>
      <c r="EY130" s="495"/>
      <c r="EZ130" s="622"/>
      <c r="FA130" s="1141"/>
      <c r="FB130" s="543">
        <v>123</v>
      </c>
      <c r="FC130" s="544">
        <f t="shared" si="200"/>
        <v>0</v>
      </c>
      <c r="FD130" s="544">
        <f t="shared" si="201"/>
        <v>0</v>
      </c>
      <c r="FE130" s="673"/>
      <c r="FF130" s="544"/>
      <c r="FG130" s="544"/>
      <c r="FH130" s="544"/>
      <c r="FI130" s="604"/>
      <c r="FJ130" s="673"/>
      <c r="FK130" s="604"/>
      <c r="FL130" s="604"/>
      <c r="FM130" s="495"/>
      <c r="FO130" s="1141"/>
      <c r="FP130" s="543">
        <v>123</v>
      </c>
      <c r="FQ130" s="544">
        <f t="shared" si="202"/>
        <v>0</v>
      </c>
      <c r="FR130" s="544">
        <f t="shared" si="203"/>
        <v>0</v>
      </c>
      <c r="FS130" s="673"/>
      <c r="FT130" s="544"/>
      <c r="FU130" s="544"/>
      <c r="FV130" s="544"/>
      <c r="FW130" s="604"/>
      <c r="FX130" s="673"/>
      <c r="FY130" s="604"/>
      <c r="FZ130" s="604"/>
      <c r="GA130" s="495"/>
      <c r="GB130" s="622"/>
      <c r="GC130" s="1141"/>
      <c r="GD130" s="543">
        <v>123</v>
      </c>
      <c r="GE130" s="544">
        <f t="shared" si="204"/>
        <v>0</v>
      </c>
      <c r="GF130" s="544">
        <f t="shared" si="205"/>
        <v>0</v>
      </c>
      <c r="GG130" s="673"/>
      <c r="GH130" s="544"/>
      <c r="GI130" s="544"/>
      <c r="GJ130" s="544"/>
      <c r="GK130" s="604"/>
      <c r="GL130" s="673"/>
      <c r="GM130" s="604"/>
      <c r="GN130" s="604"/>
      <c r="GO130" s="495"/>
      <c r="GP130" s="551"/>
      <c r="GQ130" s="1141"/>
      <c r="GR130" s="543">
        <v>123</v>
      </c>
      <c r="GS130" s="544">
        <f t="shared" si="206"/>
        <v>0</v>
      </c>
      <c r="GT130" s="544">
        <f t="shared" si="207"/>
        <v>0</v>
      </c>
      <c r="GU130" s="673"/>
      <c r="GV130" s="544"/>
      <c r="GW130" s="544"/>
      <c r="GX130" s="544"/>
      <c r="GY130" s="604"/>
      <c r="GZ130" s="673"/>
      <c r="HA130" s="604"/>
      <c r="HB130" s="604"/>
      <c r="HC130" s="495"/>
      <c r="HD130" s="552"/>
      <c r="HE130" s="1141"/>
      <c r="HF130" s="543">
        <v>123</v>
      </c>
      <c r="HG130" s="544">
        <f t="shared" si="208"/>
        <v>0</v>
      </c>
      <c r="HH130" s="544">
        <f t="shared" si="209"/>
        <v>0</v>
      </c>
      <c r="HI130" s="673"/>
      <c r="HJ130" s="544"/>
      <c r="HK130" s="544"/>
      <c r="HL130" s="544"/>
      <c r="HM130" s="604"/>
      <c r="HN130" s="673"/>
      <c r="HO130" s="604"/>
      <c r="HP130" s="604"/>
      <c r="HQ130" s="495"/>
      <c r="HR130" s="552"/>
      <c r="HS130" s="1141"/>
      <c r="HT130" s="543">
        <v>123</v>
      </c>
      <c r="HU130" s="544">
        <f t="shared" si="210"/>
        <v>0</v>
      </c>
      <c r="HV130" s="544">
        <f t="shared" si="211"/>
        <v>0</v>
      </c>
      <c r="HW130" s="673"/>
      <c r="HX130" s="544"/>
      <c r="HY130" s="544"/>
      <c r="HZ130" s="544"/>
      <c r="IA130" s="604"/>
      <c r="IB130" s="673"/>
      <c r="IC130" s="604"/>
      <c r="ID130" s="604"/>
      <c r="IE130" s="495"/>
      <c r="IF130" s="622"/>
      <c r="IG130" s="1141"/>
      <c r="IH130" s="543">
        <v>123</v>
      </c>
      <c r="II130" s="544">
        <f t="shared" si="212"/>
        <v>0</v>
      </c>
      <c r="IJ130" s="544">
        <f t="shared" si="213"/>
        <v>0</v>
      </c>
      <c r="IK130" s="673"/>
      <c r="IL130" s="544"/>
      <c r="IM130" s="544"/>
      <c r="IN130" s="544"/>
      <c r="IO130" s="604"/>
      <c r="IP130" s="673"/>
      <c r="IQ130" s="604"/>
      <c r="IR130" s="604"/>
      <c r="IS130" s="495"/>
    </row>
    <row r="131" spans="1:253" s="497" customFormat="1">
      <c r="A131" s="494"/>
      <c r="B131" s="528"/>
      <c r="C131" s="1141"/>
      <c r="D131" s="543">
        <v>124</v>
      </c>
      <c r="E131" s="544">
        <f t="shared" si="178"/>
        <v>0</v>
      </c>
      <c r="F131" s="544">
        <f t="shared" si="179"/>
        <v>0</v>
      </c>
      <c r="G131" s="673"/>
      <c r="H131" s="544"/>
      <c r="I131" s="544"/>
      <c r="J131" s="544"/>
      <c r="K131" s="604"/>
      <c r="L131" s="673"/>
      <c r="M131" s="604"/>
      <c r="N131" s="604"/>
      <c r="O131" s="495"/>
      <c r="P131" s="494"/>
      <c r="Q131" s="1141"/>
      <c r="R131" s="543">
        <v>124</v>
      </c>
      <c r="S131" s="544">
        <f t="shared" si="180"/>
        <v>0</v>
      </c>
      <c r="T131" s="544">
        <f t="shared" si="181"/>
        <v>0</v>
      </c>
      <c r="U131" s="673"/>
      <c r="V131" s="544"/>
      <c r="W131" s="544"/>
      <c r="X131" s="544"/>
      <c r="Y131" s="604"/>
      <c r="Z131" s="673"/>
      <c r="AA131" s="604"/>
      <c r="AB131" s="604"/>
      <c r="AC131" s="495"/>
      <c r="AD131" s="494"/>
      <c r="AE131" s="1141"/>
      <c r="AF131" s="543">
        <v>124</v>
      </c>
      <c r="AG131" s="544">
        <f t="shared" si="182"/>
        <v>0</v>
      </c>
      <c r="AH131" s="544">
        <f t="shared" si="183"/>
        <v>0</v>
      </c>
      <c r="AI131" s="673"/>
      <c r="AJ131" s="544"/>
      <c r="AK131" s="544"/>
      <c r="AL131" s="544"/>
      <c r="AM131" s="604"/>
      <c r="AN131" s="673"/>
      <c r="AO131" s="604"/>
      <c r="AP131" s="604"/>
      <c r="AQ131" s="495"/>
      <c r="AR131" s="494"/>
      <c r="AS131" s="1141"/>
      <c r="AT131" s="543">
        <v>124</v>
      </c>
      <c r="AU131" s="544">
        <f t="shared" si="184"/>
        <v>0</v>
      </c>
      <c r="AV131" s="544">
        <f t="shared" si="185"/>
        <v>0</v>
      </c>
      <c r="AW131" s="673"/>
      <c r="AX131" s="544"/>
      <c r="AY131" s="544"/>
      <c r="AZ131" s="544"/>
      <c r="BA131" s="604"/>
      <c r="BB131" s="673"/>
      <c r="BC131" s="604"/>
      <c r="BD131" s="604"/>
      <c r="BE131" s="495"/>
      <c r="BF131" s="494"/>
      <c r="BG131" s="1141"/>
      <c r="BH131" s="543">
        <v>124</v>
      </c>
      <c r="BI131" s="544">
        <f t="shared" si="186"/>
        <v>0</v>
      </c>
      <c r="BJ131" s="544">
        <f t="shared" si="187"/>
        <v>0</v>
      </c>
      <c r="BK131" s="673"/>
      <c r="BL131" s="544"/>
      <c r="BM131" s="544"/>
      <c r="BN131" s="544"/>
      <c r="BO131" s="604"/>
      <c r="BP131" s="673"/>
      <c r="BQ131" s="604"/>
      <c r="BR131" s="604"/>
      <c r="BS131" s="495"/>
      <c r="BT131" s="494"/>
      <c r="BU131" s="1141"/>
      <c r="BV131" s="543">
        <v>124</v>
      </c>
      <c r="BW131" s="544">
        <f t="shared" si="188"/>
        <v>0</v>
      </c>
      <c r="BX131" s="544">
        <f t="shared" si="189"/>
        <v>0</v>
      </c>
      <c r="BY131" s="673"/>
      <c r="BZ131" s="544"/>
      <c r="CA131" s="544"/>
      <c r="CB131" s="544"/>
      <c r="CC131" s="604"/>
      <c r="CD131" s="673"/>
      <c r="CE131" s="604"/>
      <c r="CF131" s="604"/>
      <c r="CG131" s="495"/>
      <c r="CH131" s="494"/>
      <c r="CI131" s="1141"/>
      <c r="CJ131" s="543">
        <v>124</v>
      </c>
      <c r="CK131" s="544">
        <f t="shared" si="190"/>
        <v>0</v>
      </c>
      <c r="CL131" s="544">
        <f t="shared" si="191"/>
        <v>0</v>
      </c>
      <c r="CM131" s="673"/>
      <c r="CN131" s="544"/>
      <c r="CO131" s="544"/>
      <c r="CP131" s="544"/>
      <c r="CQ131" s="604"/>
      <c r="CR131" s="673"/>
      <c r="CS131" s="604"/>
      <c r="CT131" s="604"/>
      <c r="CU131" s="495"/>
      <c r="CV131" s="494"/>
      <c r="CW131" s="1141"/>
      <c r="CX131" s="543">
        <v>124</v>
      </c>
      <c r="CY131" s="544">
        <f t="shared" si="192"/>
        <v>0</v>
      </c>
      <c r="CZ131" s="544">
        <f t="shared" si="193"/>
        <v>0</v>
      </c>
      <c r="DA131" s="673"/>
      <c r="DB131" s="544"/>
      <c r="DC131" s="544"/>
      <c r="DD131" s="544"/>
      <c r="DE131" s="604"/>
      <c r="DF131" s="673"/>
      <c r="DG131" s="604"/>
      <c r="DH131" s="604"/>
      <c r="DI131" s="495"/>
      <c r="DJ131" s="494"/>
      <c r="DK131" s="1141"/>
      <c r="DL131" s="543">
        <v>124</v>
      </c>
      <c r="DM131" s="544">
        <f t="shared" si="194"/>
        <v>0</v>
      </c>
      <c r="DN131" s="544">
        <f t="shared" si="195"/>
        <v>0</v>
      </c>
      <c r="DO131" s="673"/>
      <c r="DP131" s="544"/>
      <c r="DQ131" s="544"/>
      <c r="DR131" s="544"/>
      <c r="DS131" s="604"/>
      <c r="DT131" s="673"/>
      <c r="DU131" s="604"/>
      <c r="DV131" s="604"/>
      <c r="DW131" s="495"/>
      <c r="DX131" s="494"/>
      <c r="DY131" s="1141"/>
      <c r="DZ131" s="543">
        <v>124</v>
      </c>
      <c r="EA131" s="544">
        <f t="shared" si="196"/>
        <v>0</v>
      </c>
      <c r="EB131" s="544">
        <f t="shared" si="197"/>
        <v>0</v>
      </c>
      <c r="EC131" s="673"/>
      <c r="ED131" s="544"/>
      <c r="EE131" s="544"/>
      <c r="EF131" s="544"/>
      <c r="EG131" s="604"/>
      <c r="EH131" s="673"/>
      <c r="EI131" s="604"/>
      <c r="EJ131" s="604"/>
      <c r="EK131" s="495"/>
      <c r="EL131" s="494"/>
      <c r="EM131" s="1141"/>
      <c r="EN131" s="543">
        <v>124</v>
      </c>
      <c r="EO131" s="544">
        <f t="shared" si="198"/>
        <v>0</v>
      </c>
      <c r="EP131" s="544">
        <f t="shared" si="199"/>
        <v>0</v>
      </c>
      <c r="EQ131" s="673"/>
      <c r="ER131" s="544"/>
      <c r="ES131" s="544"/>
      <c r="ET131" s="544"/>
      <c r="EU131" s="604"/>
      <c r="EV131" s="673"/>
      <c r="EW131" s="604"/>
      <c r="EX131" s="604"/>
      <c r="EY131" s="495"/>
      <c r="EZ131" s="622"/>
      <c r="FA131" s="1141"/>
      <c r="FB131" s="543">
        <v>124</v>
      </c>
      <c r="FC131" s="544">
        <f t="shared" si="200"/>
        <v>0</v>
      </c>
      <c r="FD131" s="544">
        <f t="shared" si="201"/>
        <v>0</v>
      </c>
      <c r="FE131" s="673"/>
      <c r="FF131" s="544"/>
      <c r="FG131" s="544"/>
      <c r="FH131" s="544"/>
      <c r="FI131" s="604"/>
      <c r="FJ131" s="673"/>
      <c r="FK131" s="604"/>
      <c r="FL131" s="604"/>
      <c r="FM131" s="495"/>
      <c r="FO131" s="1141"/>
      <c r="FP131" s="543">
        <v>124</v>
      </c>
      <c r="FQ131" s="544">
        <f t="shared" si="202"/>
        <v>0</v>
      </c>
      <c r="FR131" s="544">
        <f t="shared" si="203"/>
        <v>0</v>
      </c>
      <c r="FS131" s="673"/>
      <c r="FT131" s="544"/>
      <c r="FU131" s="544"/>
      <c r="FV131" s="544"/>
      <c r="FW131" s="604"/>
      <c r="FX131" s="673"/>
      <c r="FY131" s="604"/>
      <c r="FZ131" s="604"/>
      <c r="GA131" s="495"/>
      <c r="GB131" s="622"/>
      <c r="GC131" s="1141"/>
      <c r="GD131" s="543">
        <v>124</v>
      </c>
      <c r="GE131" s="544">
        <f t="shared" si="204"/>
        <v>0</v>
      </c>
      <c r="GF131" s="544">
        <f t="shared" si="205"/>
        <v>0</v>
      </c>
      <c r="GG131" s="673"/>
      <c r="GH131" s="544"/>
      <c r="GI131" s="544"/>
      <c r="GJ131" s="544"/>
      <c r="GK131" s="604"/>
      <c r="GL131" s="673"/>
      <c r="GM131" s="604"/>
      <c r="GN131" s="604"/>
      <c r="GO131" s="495"/>
      <c r="GP131" s="551"/>
      <c r="GQ131" s="1141"/>
      <c r="GR131" s="543">
        <v>124</v>
      </c>
      <c r="GS131" s="544">
        <f t="shared" si="206"/>
        <v>0</v>
      </c>
      <c r="GT131" s="544">
        <f t="shared" si="207"/>
        <v>0</v>
      </c>
      <c r="GU131" s="673"/>
      <c r="GV131" s="544"/>
      <c r="GW131" s="544"/>
      <c r="GX131" s="544"/>
      <c r="GY131" s="604"/>
      <c r="GZ131" s="673"/>
      <c r="HA131" s="604"/>
      <c r="HB131" s="604"/>
      <c r="HC131" s="495"/>
      <c r="HD131" s="552"/>
      <c r="HE131" s="1141"/>
      <c r="HF131" s="543">
        <v>124</v>
      </c>
      <c r="HG131" s="544">
        <f t="shared" si="208"/>
        <v>0</v>
      </c>
      <c r="HH131" s="544">
        <f t="shared" si="209"/>
        <v>0</v>
      </c>
      <c r="HI131" s="673"/>
      <c r="HJ131" s="544"/>
      <c r="HK131" s="544"/>
      <c r="HL131" s="544"/>
      <c r="HM131" s="604"/>
      <c r="HN131" s="673"/>
      <c r="HO131" s="604"/>
      <c r="HP131" s="604"/>
      <c r="HQ131" s="495"/>
      <c r="HR131" s="552"/>
      <c r="HS131" s="1141"/>
      <c r="HT131" s="543">
        <v>124</v>
      </c>
      <c r="HU131" s="544">
        <f t="shared" si="210"/>
        <v>0</v>
      </c>
      <c r="HV131" s="544">
        <f t="shared" si="211"/>
        <v>0</v>
      </c>
      <c r="HW131" s="673"/>
      <c r="HX131" s="544"/>
      <c r="HY131" s="544"/>
      <c r="HZ131" s="544"/>
      <c r="IA131" s="604"/>
      <c r="IB131" s="673"/>
      <c r="IC131" s="604"/>
      <c r="ID131" s="604"/>
      <c r="IE131" s="495"/>
      <c r="IF131" s="622"/>
      <c r="IG131" s="1141"/>
      <c r="IH131" s="543">
        <v>124</v>
      </c>
      <c r="II131" s="544">
        <f t="shared" si="212"/>
        <v>0</v>
      </c>
      <c r="IJ131" s="544">
        <f t="shared" si="213"/>
        <v>0</v>
      </c>
      <c r="IK131" s="673"/>
      <c r="IL131" s="544"/>
      <c r="IM131" s="544"/>
      <c r="IN131" s="544"/>
      <c r="IO131" s="604"/>
      <c r="IP131" s="673"/>
      <c r="IQ131" s="604"/>
      <c r="IR131" s="604"/>
      <c r="IS131" s="495"/>
    </row>
    <row r="132" spans="1:253" s="497" customFormat="1">
      <c r="A132" s="494"/>
      <c r="B132" s="528"/>
      <c r="C132" s="1141"/>
      <c r="D132" s="543">
        <v>125</v>
      </c>
      <c r="E132" s="544">
        <f t="shared" si="178"/>
        <v>0</v>
      </c>
      <c r="F132" s="544">
        <f t="shared" si="179"/>
        <v>0</v>
      </c>
      <c r="G132" s="673"/>
      <c r="H132" s="544"/>
      <c r="I132" s="544"/>
      <c r="J132" s="544"/>
      <c r="K132" s="604"/>
      <c r="L132" s="673"/>
      <c r="M132" s="604"/>
      <c r="N132" s="604"/>
      <c r="O132" s="495"/>
      <c r="P132" s="494"/>
      <c r="Q132" s="1141"/>
      <c r="R132" s="543">
        <v>125</v>
      </c>
      <c r="S132" s="544">
        <f t="shared" si="180"/>
        <v>0</v>
      </c>
      <c r="T132" s="544">
        <f t="shared" si="181"/>
        <v>0</v>
      </c>
      <c r="U132" s="673"/>
      <c r="V132" s="544"/>
      <c r="W132" s="544"/>
      <c r="X132" s="544"/>
      <c r="Y132" s="604"/>
      <c r="Z132" s="673"/>
      <c r="AA132" s="604"/>
      <c r="AB132" s="604"/>
      <c r="AC132" s="495"/>
      <c r="AD132" s="494"/>
      <c r="AE132" s="1141"/>
      <c r="AF132" s="543">
        <v>125</v>
      </c>
      <c r="AG132" s="544">
        <f t="shared" si="182"/>
        <v>0</v>
      </c>
      <c r="AH132" s="544">
        <f t="shared" si="183"/>
        <v>0</v>
      </c>
      <c r="AI132" s="673"/>
      <c r="AJ132" s="544"/>
      <c r="AK132" s="544"/>
      <c r="AL132" s="544"/>
      <c r="AM132" s="604"/>
      <c r="AN132" s="673"/>
      <c r="AO132" s="604"/>
      <c r="AP132" s="604"/>
      <c r="AQ132" s="495"/>
      <c r="AR132" s="494"/>
      <c r="AS132" s="1141"/>
      <c r="AT132" s="543">
        <v>125</v>
      </c>
      <c r="AU132" s="544">
        <f t="shared" si="184"/>
        <v>0</v>
      </c>
      <c r="AV132" s="544">
        <f t="shared" si="185"/>
        <v>0</v>
      </c>
      <c r="AW132" s="673"/>
      <c r="AX132" s="544"/>
      <c r="AY132" s="544"/>
      <c r="AZ132" s="544"/>
      <c r="BA132" s="604"/>
      <c r="BB132" s="673"/>
      <c r="BC132" s="604"/>
      <c r="BD132" s="604"/>
      <c r="BE132" s="495"/>
      <c r="BF132" s="494"/>
      <c r="BG132" s="1141"/>
      <c r="BH132" s="543">
        <v>125</v>
      </c>
      <c r="BI132" s="544">
        <f t="shared" si="186"/>
        <v>0</v>
      </c>
      <c r="BJ132" s="544">
        <f t="shared" si="187"/>
        <v>0</v>
      </c>
      <c r="BK132" s="673"/>
      <c r="BL132" s="544"/>
      <c r="BM132" s="544"/>
      <c r="BN132" s="544"/>
      <c r="BO132" s="604"/>
      <c r="BP132" s="673"/>
      <c r="BQ132" s="604"/>
      <c r="BR132" s="604"/>
      <c r="BS132" s="495"/>
      <c r="BT132" s="494"/>
      <c r="BU132" s="1141"/>
      <c r="BV132" s="543">
        <v>125</v>
      </c>
      <c r="BW132" s="544">
        <f t="shared" si="188"/>
        <v>0</v>
      </c>
      <c r="BX132" s="544">
        <f t="shared" si="189"/>
        <v>0</v>
      </c>
      <c r="BY132" s="673"/>
      <c r="BZ132" s="544"/>
      <c r="CA132" s="544"/>
      <c r="CB132" s="544"/>
      <c r="CC132" s="604"/>
      <c r="CD132" s="673"/>
      <c r="CE132" s="604"/>
      <c r="CF132" s="604"/>
      <c r="CG132" s="495"/>
      <c r="CH132" s="494"/>
      <c r="CI132" s="1141"/>
      <c r="CJ132" s="543">
        <v>125</v>
      </c>
      <c r="CK132" s="544">
        <f t="shared" si="190"/>
        <v>0</v>
      </c>
      <c r="CL132" s="544">
        <f t="shared" si="191"/>
        <v>0</v>
      </c>
      <c r="CM132" s="673"/>
      <c r="CN132" s="544"/>
      <c r="CO132" s="544"/>
      <c r="CP132" s="544"/>
      <c r="CQ132" s="604"/>
      <c r="CR132" s="673"/>
      <c r="CS132" s="604"/>
      <c r="CT132" s="604"/>
      <c r="CU132" s="495"/>
      <c r="CV132" s="494"/>
      <c r="CW132" s="1141"/>
      <c r="CX132" s="543">
        <v>125</v>
      </c>
      <c r="CY132" s="544">
        <f t="shared" si="192"/>
        <v>0</v>
      </c>
      <c r="CZ132" s="544">
        <f t="shared" si="193"/>
        <v>0</v>
      </c>
      <c r="DA132" s="673"/>
      <c r="DB132" s="544"/>
      <c r="DC132" s="544"/>
      <c r="DD132" s="544"/>
      <c r="DE132" s="604"/>
      <c r="DF132" s="673"/>
      <c r="DG132" s="604"/>
      <c r="DH132" s="604"/>
      <c r="DI132" s="495"/>
      <c r="DJ132" s="494"/>
      <c r="DK132" s="1141"/>
      <c r="DL132" s="543">
        <v>125</v>
      </c>
      <c r="DM132" s="544">
        <f t="shared" si="194"/>
        <v>0</v>
      </c>
      <c r="DN132" s="544">
        <f t="shared" si="195"/>
        <v>0</v>
      </c>
      <c r="DO132" s="673"/>
      <c r="DP132" s="544"/>
      <c r="DQ132" s="544"/>
      <c r="DR132" s="544"/>
      <c r="DS132" s="604"/>
      <c r="DT132" s="673"/>
      <c r="DU132" s="604"/>
      <c r="DV132" s="604"/>
      <c r="DW132" s="495"/>
      <c r="DX132" s="494"/>
      <c r="DY132" s="1141"/>
      <c r="DZ132" s="543">
        <v>125</v>
      </c>
      <c r="EA132" s="544">
        <f t="shared" si="196"/>
        <v>0</v>
      </c>
      <c r="EB132" s="544">
        <f t="shared" si="197"/>
        <v>0</v>
      </c>
      <c r="EC132" s="673"/>
      <c r="ED132" s="544"/>
      <c r="EE132" s="544"/>
      <c r="EF132" s="544"/>
      <c r="EG132" s="604"/>
      <c r="EH132" s="673"/>
      <c r="EI132" s="604"/>
      <c r="EJ132" s="604"/>
      <c r="EK132" s="495"/>
      <c r="EL132" s="494"/>
      <c r="EM132" s="1141"/>
      <c r="EN132" s="543">
        <v>125</v>
      </c>
      <c r="EO132" s="544">
        <f t="shared" si="198"/>
        <v>0</v>
      </c>
      <c r="EP132" s="544">
        <f t="shared" si="199"/>
        <v>0</v>
      </c>
      <c r="EQ132" s="673"/>
      <c r="ER132" s="544"/>
      <c r="ES132" s="544"/>
      <c r="ET132" s="544"/>
      <c r="EU132" s="604"/>
      <c r="EV132" s="673"/>
      <c r="EW132" s="604"/>
      <c r="EX132" s="604"/>
      <c r="EY132" s="495"/>
      <c r="EZ132" s="622"/>
      <c r="FA132" s="1141"/>
      <c r="FB132" s="543">
        <v>125</v>
      </c>
      <c r="FC132" s="544">
        <f t="shared" si="200"/>
        <v>0</v>
      </c>
      <c r="FD132" s="544">
        <f t="shared" si="201"/>
        <v>0</v>
      </c>
      <c r="FE132" s="673"/>
      <c r="FF132" s="544"/>
      <c r="FG132" s="544"/>
      <c r="FH132" s="544"/>
      <c r="FI132" s="604"/>
      <c r="FJ132" s="673"/>
      <c r="FK132" s="604"/>
      <c r="FL132" s="604"/>
      <c r="FM132" s="495"/>
      <c r="FO132" s="1141"/>
      <c r="FP132" s="543">
        <v>125</v>
      </c>
      <c r="FQ132" s="544">
        <f t="shared" si="202"/>
        <v>0</v>
      </c>
      <c r="FR132" s="544">
        <f t="shared" si="203"/>
        <v>0</v>
      </c>
      <c r="FS132" s="673"/>
      <c r="FT132" s="544"/>
      <c r="FU132" s="544"/>
      <c r="FV132" s="544"/>
      <c r="FW132" s="604"/>
      <c r="FX132" s="673"/>
      <c r="FY132" s="604"/>
      <c r="FZ132" s="604"/>
      <c r="GA132" s="495"/>
      <c r="GB132" s="622"/>
      <c r="GC132" s="1141"/>
      <c r="GD132" s="543">
        <v>125</v>
      </c>
      <c r="GE132" s="544">
        <f t="shared" si="204"/>
        <v>0</v>
      </c>
      <c r="GF132" s="544">
        <f t="shared" si="205"/>
        <v>0</v>
      </c>
      <c r="GG132" s="673"/>
      <c r="GH132" s="544"/>
      <c r="GI132" s="544"/>
      <c r="GJ132" s="544"/>
      <c r="GK132" s="604"/>
      <c r="GL132" s="673"/>
      <c r="GM132" s="604"/>
      <c r="GN132" s="604"/>
      <c r="GO132" s="495"/>
      <c r="GP132" s="551"/>
      <c r="GQ132" s="1141"/>
      <c r="GR132" s="543">
        <v>125</v>
      </c>
      <c r="GS132" s="544">
        <f t="shared" si="206"/>
        <v>0</v>
      </c>
      <c r="GT132" s="544">
        <f t="shared" si="207"/>
        <v>0</v>
      </c>
      <c r="GU132" s="673"/>
      <c r="GV132" s="544"/>
      <c r="GW132" s="544"/>
      <c r="GX132" s="544"/>
      <c r="GY132" s="604"/>
      <c r="GZ132" s="673"/>
      <c r="HA132" s="604"/>
      <c r="HB132" s="604"/>
      <c r="HC132" s="495"/>
      <c r="HD132" s="552"/>
      <c r="HE132" s="1141"/>
      <c r="HF132" s="543">
        <v>125</v>
      </c>
      <c r="HG132" s="544">
        <f t="shared" si="208"/>
        <v>0</v>
      </c>
      <c r="HH132" s="544">
        <f t="shared" si="209"/>
        <v>0</v>
      </c>
      <c r="HI132" s="673"/>
      <c r="HJ132" s="544"/>
      <c r="HK132" s="544"/>
      <c r="HL132" s="544"/>
      <c r="HM132" s="604"/>
      <c r="HN132" s="673"/>
      <c r="HO132" s="604"/>
      <c r="HP132" s="604"/>
      <c r="HQ132" s="495"/>
      <c r="HR132" s="552"/>
      <c r="HS132" s="1141"/>
      <c r="HT132" s="543">
        <v>125</v>
      </c>
      <c r="HU132" s="544">
        <f t="shared" si="210"/>
        <v>0</v>
      </c>
      <c r="HV132" s="544">
        <f t="shared" si="211"/>
        <v>0</v>
      </c>
      <c r="HW132" s="673"/>
      <c r="HX132" s="544"/>
      <c r="HY132" s="544"/>
      <c r="HZ132" s="544"/>
      <c r="IA132" s="604"/>
      <c r="IB132" s="673"/>
      <c r="IC132" s="604"/>
      <c r="ID132" s="604"/>
      <c r="IE132" s="495"/>
      <c r="IF132" s="622"/>
      <c r="IG132" s="1141"/>
      <c r="IH132" s="543">
        <v>125</v>
      </c>
      <c r="II132" s="544">
        <f t="shared" si="212"/>
        <v>0</v>
      </c>
      <c r="IJ132" s="544">
        <f t="shared" si="213"/>
        <v>0</v>
      </c>
      <c r="IK132" s="673"/>
      <c r="IL132" s="544"/>
      <c r="IM132" s="544"/>
      <c r="IN132" s="544"/>
      <c r="IO132" s="604"/>
      <c r="IP132" s="673"/>
      <c r="IQ132" s="604"/>
      <c r="IR132" s="604"/>
      <c r="IS132" s="495"/>
    </row>
    <row r="133" spans="1:253" s="497" customFormat="1">
      <c r="A133" s="494"/>
      <c r="B133" s="528"/>
      <c r="C133" s="1141"/>
      <c r="D133" s="543">
        <v>126</v>
      </c>
      <c r="E133" s="544">
        <f t="shared" si="178"/>
        <v>0</v>
      </c>
      <c r="F133" s="544">
        <f t="shared" si="179"/>
        <v>0</v>
      </c>
      <c r="G133" s="673"/>
      <c r="H133" s="544"/>
      <c r="I133" s="544"/>
      <c r="J133" s="544"/>
      <c r="K133" s="604"/>
      <c r="L133" s="673"/>
      <c r="M133" s="604"/>
      <c r="N133" s="604"/>
      <c r="O133" s="495"/>
      <c r="P133" s="494"/>
      <c r="Q133" s="1141"/>
      <c r="R133" s="543">
        <v>126</v>
      </c>
      <c r="S133" s="544">
        <f t="shared" si="180"/>
        <v>0</v>
      </c>
      <c r="T133" s="544">
        <f t="shared" si="181"/>
        <v>0</v>
      </c>
      <c r="U133" s="673"/>
      <c r="V133" s="544"/>
      <c r="W133" s="544"/>
      <c r="X133" s="544"/>
      <c r="Y133" s="604"/>
      <c r="Z133" s="673"/>
      <c r="AA133" s="604"/>
      <c r="AB133" s="604"/>
      <c r="AC133" s="495"/>
      <c r="AD133" s="494"/>
      <c r="AE133" s="1141"/>
      <c r="AF133" s="543">
        <v>126</v>
      </c>
      <c r="AG133" s="544">
        <f t="shared" si="182"/>
        <v>0</v>
      </c>
      <c r="AH133" s="544">
        <f t="shared" si="183"/>
        <v>0</v>
      </c>
      <c r="AI133" s="673"/>
      <c r="AJ133" s="544"/>
      <c r="AK133" s="544"/>
      <c r="AL133" s="544"/>
      <c r="AM133" s="604"/>
      <c r="AN133" s="673"/>
      <c r="AO133" s="604"/>
      <c r="AP133" s="604"/>
      <c r="AQ133" s="495"/>
      <c r="AR133" s="494"/>
      <c r="AS133" s="1141"/>
      <c r="AT133" s="543">
        <v>126</v>
      </c>
      <c r="AU133" s="544">
        <f t="shared" si="184"/>
        <v>0</v>
      </c>
      <c r="AV133" s="544">
        <f t="shared" si="185"/>
        <v>0</v>
      </c>
      <c r="AW133" s="673"/>
      <c r="AX133" s="544"/>
      <c r="AY133" s="544"/>
      <c r="AZ133" s="544"/>
      <c r="BA133" s="604"/>
      <c r="BB133" s="673"/>
      <c r="BC133" s="604"/>
      <c r="BD133" s="604"/>
      <c r="BE133" s="495"/>
      <c r="BF133" s="494"/>
      <c r="BG133" s="1141"/>
      <c r="BH133" s="543">
        <v>126</v>
      </c>
      <c r="BI133" s="544">
        <f t="shared" si="186"/>
        <v>0</v>
      </c>
      <c r="BJ133" s="544">
        <f t="shared" si="187"/>
        <v>0</v>
      </c>
      <c r="BK133" s="673"/>
      <c r="BL133" s="544"/>
      <c r="BM133" s="544"/>
      <c r="BN133" s="544"/>
      <c r="BO133" s="604"/>
      <c r="BP133" s="673"/>
      <c r="BQ133" s="604"/>
      <c r="BR133" s="604"/>
      <c r="BS133" s="495"/>
      <c r="BT133" s="494"/>
      <c r="BU133" s="1141"/>
      <c r="BV133" s="543">
        <v>126</v>
      </c>
      <c r="BW133" s="544">
        <f t="shared" si="188"/>
        <v>0</v>
      </c>
      <c r="BX133" s="544">
        <f t="shared" si="189"/>
        <v>0</v>
      </c>
      <c r="BY133" s="673"/>
      <c r="BZ133" s="544"/>
      <c r="CA133" s="544"/>
      <c r="CB133" s="544"/>
      <c r="CC133" s="604"/>
      <c r="CD133" s="673"/>
      <c r="CE133" s="604"/>
      <c r="CF133" s="604"/>
      <c r="CG133" s="495"/>
      <c r="CH133" s="494"/>
      <c r="CI133" s="1141"/>
      <c r="CJ133" s="543">
        <v>126</v>
      </c>
      <c r="CK133" s="544">
        <f t="shared" si="190"/>
        <v>0</v>
      </c>
      <c r="CL133" s="544">
        <f t="shared" si="191"/>
        <v>0</v>
      </c>
      <c r="CM133" s="673"/>
      <c r="CN133" s="544"/>
      <c r="CO133" s="544"/>
      <c r="CP133" s="544"/>
      <c r="CQ133" s="604"/>
      <c r="CR133" s="673"/>
      <c r="CS133" s="604"/>
      <c r="CT133" s="604"/>
      <c r="CU133" s="495"/>
      <c r="CV133" s="494"/>
      <c r="CW133" s="1141"/>
      <c r="CX133" s="543">
        <v>126</v>
      </c>
      <c r="CY133" s="544">
        <f t="shared" si="192"/>
        <v>0</v>
      </c>
      <c r="CZ133" s="544">
        <f t="shared" si="193"/>
        <v>0</v>
      </c>
      <c r="DA133" s="673"/>
      <c r="DB133" s="544"/>
      <c r="DC133" s="544"/>
      <c r="DD133" s="544"/>
      <c r="DE133" s="604"/>
      <c r="DF133" s="673"/>
      <c r="DG133" s="604"/>
      <c r="DH133" s="604"/>
      <c r="DI133" s="495"/>
      <c r="DJ133" s="494"/>
      <c r="DK133" s="1141"/>
      <c r="DL133" s="543">
        <v>126</v>
      </c>
      <c r="DM133" s="544">
        <f t="shared" si="194"/>
        <v>0</v>
      </c>
      <c r="DN133" s="544">
        <f t="shared" si="195"/>
        <v>0</v>
      </c>
      <c r="DO133" s="673"/>
      <c r="DP133" s="544"/>
      <c r="DQ133" s="544"/>
      <c r="DR133" s="544"/>
      <c r="DS133" s="604"/>
      <c r="DT133" s="673"/>
      <c r="DU133" s="604"/>
      <c r="DV133" s="604"/>
      <c r="DW133" s="495"/>
      <c r="DX133" s="494"/>
      <c r="DY133" s="1141"/>
      <c r="DZ133" s="543">
        <v>126</v>
      </c>
      <c r="EA133" s="544">
        <f t="shared" si="196"/>
        <v>0</v>
      </c>
      <c r="EB133" s="544">
        <f t="shared" si="197"/>
        <v>0</v>
      </c>
      <c r="EC133" s="673"/>
      <c r="ED133" s="544"/>
      <c r="EE133" s="544"/>
      <c r="EF133" s="544"/>
      <c r="EG133" s="604"/>
      <c r="EH133" s="673"/>
      <c r="EI133" s="604"/>
      <c r="EJ133" s="604"/>
      <c r="EK133" s="495"/>
      <c r="EL133" s="494"/>
      <c r="EM133" s="1141"/>
      <c r="EN133" s="543">
        <v>126</v>
      </c>
      <c r="EO133" s="544">
        <f t="shared" si="198"/>
        <v>0</v>
      </c>
      <c r="EP133" s="544">
        <f t="shared" si="199"/>
        <v>0</v>
      </c>
      <c r="EQ133" s="673"/>
      <c r="ER133" s="544"/>
      <c r="ES133" s="544"/>
      <c r="ET133" s="544"/>
      <c r="EU133" s="604"/>
      <c r="EV133" s="673"/>
      <c r="EW133" s="604"/>
      <c r="EX133" s="604"/>
      <c r="EY133" s="495"/>
      <c r="EZ133" s="622"/>
      <c r="FA133" s="1141"/>
      <c r="FB133" s="543">
        <v>126</v>
      </c>
      <c r="FC133" s="544">
        <f t="shared" si="200"/>
        <v>0</v>
      </c>
      <c r="FD133" s="544">
        <f t="shared" si="201"/>
        <v>0</v>
      </c>
      <c r="FE133" s="673"/>
      <c r="FF133" s="544"/>
      <c r="FG133" s="544"/>
      <c r="FH133" s="544"/>
      <c r="FI133" s="604"/>
      <c r="FJ133" s="673"/>
      <c r="FK133" s="604"/>
      <c r="FL133" s="604"/>
      <c r="FM133" s="495"/>
      <c r="FO133" s="1141"/>
      <c r="FP133" s="543">
        <v>126</v>
      </c>
      <c r="FQ133" s="544">
        <f t="shared" si="202"/>
        <v>0</v>
      </c>
      <c r="FR133" s="544">
        <f t="shared" si="203"/>
        <v>0</v>
      </c>
      <c r="FS133" s="673"/>
      <c r="FT133" s="544"/>
      <c r="FU133" s="544"/>
      <c r="FV133" s="544"/>
      <c r="FW133" s="604"/>
      <c r="FX133" s="673"/>
      <c r="FY133" s="604"/>
      <c r="FZ133" s="604"/>
      <c r="GA133" s="495"/>
      <c r="GB133" s="622"/>
      <c r="GC133" s="1141"/>
      <c r="GD133" s="543">
        <v>126</v>
      </c>
      <c r="GE133" s="544">
        <f t="shared" si="204"/>
        <v>0</v>
      </c>
      <c r="GF133" s="544">
        <f t="shared" si="205"/>
        <v>0</v>
      </c>
      <c r="GG133" s="673"/>
      <c r="GH133" s="544"/>
      <c r="GI133" s="544"/>
      <c r="GJ133" s="544"/>
      <c r="GK133" s="604"/>
      <c r="GL133" s="673"/>
      <c r="GM133" s="604"/>
      <c r="GN133" s="604"/>
      <c r="GO133" s="495"/>
      <c r="GP133" s="551"/>
      <c r="GQ133" s="1141"/>
      <c r="GR133" s="543">
        <v>126</v>
      </c>
      <c r="GS133" s="544">
        <f t="shared" si="206"/>
        <v>0</v>
      </c>
      <c r="GT133" s="544">
        <f t="shared" si="207"/>
        <v>0</v>
      </c>
      <c r="GU133" s="673"/>
      <c r="GV133" s="544"/>
      <c r="GW133" s="544"/>
      <c r="GX133" s="544"/>
      <c r="GY133" s="604"/>
      <c r="GZ133" s="673"/>
      <c r="HA133" s="604"/>
      <c r="HB133" s="604"/>
      <c r="HC133" s="495"/>
      <c r="HD133" s="552"/>
      <c r="HE133" s="1141"/>
      <c r="HF133" s="543">
        <v>126</v>
      </c>
      <c r="HG133" s="544">
        <f t="shared" si="208"/>
        <v>0</v>
      </c>
      <c r="HH133" s="544">
        <f t="shared" si="209"/>
        <v>0</v>
      </c>
      <c r="HI133" s="673"/>
      <c r="HJ133" s="544"/>
      <c r="HK133" s="544"/>
      <c r="HL133" s="544"/>
      <c r="HM133" s="604"/>
      <c r="HN133" s="673"/>
      <c r="HO133" s="604"/>
      <c r="HP133" s="604"/>
      <c r="HQ133" s="495"/>
      <c r="HR133" s="552"/>
      <c r="HS133" s="1141"/>
      <c r="HT133" s="543">
        <v>126</v>
      </c>
      <c r="HU133" s="544">
        <f t="shared" si="210"/>
        <v>0</v>
      </c>
      <c r="HV133" s="544">
        <f t="shared" si="211"/>
        <v>0</v>
      </c>
      <c r="HW133" s="673"/>
      <c r="HX133" s="544"/>
      <c r="HY133" s="544"/>
      <c r="HZ133" s="544"/>
      <c r="IA133" s="604"/>
      <c r="IB133" s="673"/>
      <c r="IC133" s="604"/>
      <c r="ID133" s="604"/>
      <c r="IE133" s="495"/>
      <c r="IF133" s="622"/>
      <c r="IG133" s="1141"/>
      <c r="IH133" s="543">
        <v>126</v>
      </c>
      <c r="II133" s="544">
        <f t="shared" si="212"/>
        <v>0</v>
      </c>
      <c r="IJ133" s="544">
        <f t="shared" si="213"/>
        <v>0</v>
      </c>
      <c r="IK133" s="673"/>
      <c r="IL133" s="544"/>
      <c r="IM133" s="544"/>
      <c r="IN133" s="544"/>
      <c r="IO133" s="604"/>
      <c r="IP133" s="673"/>
      <c r="IQ133" s="604"/>
      <c r="IR133" s="604"/>
      <c r="IS133" s="495"/>
    </row>
    <row r="134" spans="1:253" s="497" customFormat="1">
      <c r="A134" s="494"/>
      <c r="B134" s="528"/>
      <c r="C134" s="1141"/>
      <c r="D134" s="543">
        <v>127</v>
      </c>
      <c r="E134" s="544">
        <f t="shared" si="178"/>
        <v>0</v>
      </c>
      <c r="F134" s="544">
        <f t="shared" si="179"/>
        <v>0</v>
      </c>
      <c r="G134" s="673"/>
      <c r="H134" s="544"/>
      <c r="I134" s="544"/>
      <c r="J134" s="544"/>
      <c r="K134" s="604"/>
      <c r="L134" s="673"/>
      <c r="M134" s="604"/>
      <c r="N134" s="604"/>
      <c r="O134" s="495"/>
      <c r="P134" s="494"/>
      <c r="Q134" s="1141"/>
      <c r="R134" s="543">
        <v>127</v>
      </c>
      <c r="S134" s="544">
        <f t="shared" si="180"/>
        <v>0</v>
      </c>
      <c r="T134" s="544">
        <f t="shared" si="181"/>
        <v>0</v>
      </c>
      <c r="U134" s="673"/>
      <c r="V134" s="544"/>
      <c r="W134" s="544"/>
      <c r="X134" s="544"/>
      <c r="Y134" s="604"/>
      <c r="Z134" s="673"/>
      <c r="AA134" s="604"/>
      <c r="AB134" s="604"/>
      <c r="AC134" s="495"/>
      <c r="AD134" s="494"/>
      <c r="AE134" s="1141"/>
      <c r="AF134" s="543">
        <v>127</v>
      </c>
      <c r="AG134" s="544">
        <f t="shared" si="182"/>
        <v>0</v>
      </c>
      <c r="AH134" s="544">
        <f t="shared" si="183"/>
        <v>0</v>
      </c>
      <c r="AI134" s="673"/>
      <c r="AJ134" s="544"/>
      <c r="AK134" s="544"/>
      <c r="AL134" s="544"/>
      <c r="AM134" s="604"/>
      <c r="AN134" s="673"/>
      <c r="AO134" s="604"/>
      <c r="AP134" s="604"/>
      <c r="AQ134" s="495"/>
      <c r="AR134" s="494"/>
      <c r="AS134" s="1141"/>
      <c r="AT134" s="543">
        <v>127</v>
      </c>
      <c r="AU134" s="544">
        <f t="shared" si="184"/>
        <v>0</v>
      </c>
      <c r="AV134" s="544">
        <f t="shared" si="185"/>
        <v>0</v>
      </c>
      <c r="AW134" s="673"/>
      <c r="AX134" s="544"/>
      <c r="AY134" s="544"/>
      <c r="AZ134" s="544"/>
      <c r="BA134" s="604"/>
      <c r="BB134" s="673"/>
      <c r="BC134" s="604"/>
      <c r="BD134" s="604"/>
      <c r="BE134" s="495"/>
      <c r="BF134" s="494"/>
      <c r="BG134" s="1141"/>
      <c r="BH134" s="543">
        <v>127</v>
      </c>
      <c r="BI134" s="544">
        <f t="shared" si="186"/>
        <v>0</v>
      </c>
      <c r="BJ134" s="544">
        <f t="shared" si="187"/>
        <v>0</v>
      </c>
      <c r="BK134" s="673"/>
      <c r="BL134" s="544"/>
      <c r="BM134" s="544"/>
      <c r="BN134" s="544"/>
      <c r="BO134" s="604"/>
      <c r="BP134" s="673"/>
      <c r="BQ134" s="604"/>
      <c r="BR134" s="604"/>
      <c r="BS134" s="495"/>
      <c r="BT134" s="494"/>
      <c r="BU134" s="1141"/>
      <c r="BV134" s="543">
        <v>127</v>
      </c>
      <c r="BW134" s="544">
        <f t="shared" si="188"/>
        <v>0</v>
      </c>
      <c r="BX134" s="544">
        <f t="shared" si="189"/>
        <v>0</v>
      </c>
      <c r="BY134" s="673"/>
      <c r="BZ134" s="544"/>
      <c r="CA134" s="544"/>
      <c r="CB134" s="544"/>
      <c r="CC134" s="604"/>
      <c r="CD134" s="673"/>
      <c r="CE134" s="604"/>
      <c r="CF134" s="604"/>
      <c r="CG134" s="495"/>
      <c r="CH134" s="494"/>
      <c r="CI134" s="1141"/>
      <c r="CJ134" s="543">
        <v>127</v>
      </c>
      <c r="CK134" s="544">
        <f t="shared" si="190"/>
        <v>0</v>
      </c>
      <c r="CL134" s="544">
        <f t="shared" si="191"/>
        <v>0</v>
      </c>
      <c r="CM134" s="673"/>
      <c r="CN134" s="544"/>
      <c r="CO134" s="544"/>
      <c r="CP134" s="544"/>
      <c r="CQ134" s="604"/>
      <c r="CR134" s="673"/>
      <c r="CS134" s="604"/>
      <c r="CT134" s="604"/>
      <c r="CU134" s="495"/>
      <c r="CV134" s="494"/>
      <c r="CW134" s="1141"/>
      <c r="CX134" s="543">
        <v>127</v>
      </c>
      <c r="CY134" s="544">
        <f t="shared" si="192"/>
        <v>0</v>
      </c>
      <c r="CZ134" s="544">
        <f t="shared" si="193"/>
        <v>0</v>
      </c>
      <c r="DA134" s="673"/>
      <c r="DB134" s="544"/>
      <c r="DC134" s="544"/>
      <c r="DD134" s="544"/>
      <c r="DE134" s="604"/>
      <c r="DF134" s="673"/>
      <c r="DG134" s="604"/>
      <c r="DH134" s="604"/>
      <c r="DI134" s="495"/>
      <c r="DJ134" s="494"/>
      <c r="DK134" s="1141"/>
      <c r="DL134" s="543">
        <v>127</v>
      </c>
      <c r="DM134" s="544">
        <f t="shared" si="194"/>
        <v>0</v>
      </c>
      <c r="DN134" s="544">
        <f t="shared" si="195"/>
        <v>0</v>
      </c>
      <c r="DO134" s="673"/>
      <c r="DP134" s="544"/>
      <c r="DQ134" s="544"/>
      <c r="DR134" s="544"/>
      <c r="DS134" s="604"/>
      <c r="DT134" s="673"/>
      <c r="DU134" s="604"/>
      <c r="DV134" s="604"/>
      <c r="DW134" s="495"/>
      <c r="DX134" s="494"/>
      <c r="DY134" s="1141"/>
      <c r="DZ134" s="543">
        <v>127</v>
      </c>
      <c r="EA134" s="544">
        <f t="shared" si="196"/>
        <v>0</v>
      </c>
      <c r="EB134" s="544">
        <f t="shared" si="197"/>
        <v>0</v>
      </c>
      <c r="EC134" s="673"/>
      <c r="ED134" s="544"/>
      <c r="EE134" s="544"/>
      <c r="EF134" s="544"/>
      <c r="EG134" s="604"/>
      <c r="EH134" s="673"/>
      <c r="EI134" s="604"/>
      <c r="EJ134" s="604"/>
      <c r="EK134" s="495"/>
      <c r="EL134" s="494"/>
      <c r="EM134" s="1141"/>
      <c r="EN134" s="543">
        <v>127</v>
      </c>
      <c r="EO134" s="544">
        <f t="shared" si="198"/>
        <v>0</v>
      </c>
      <c r="EP134" s="544">
        <f t="shared" si="199"/>
        <v>0</v>
      </c>
      <c r="EQ134" s="673"/>
      <c r="ER134" s="544"/>
      <c r="ES134" s="544"/>
      <c r="ET134" s="544"/>
      <c r="EU134" s="604"/>
      <c r="EV134" s="673"/>
      <c r="EW134" s="604"/>
      <c r="EX134" s="604"/>
      <c r="EY134" s="495"/>
      <c r="EZ134" s="622"/>
      <c r="FA134" s="1141"/>
      <c r="FB134" s="543">
        <v>127</v>
      </c>
      <c r="FC134" s="544">
        <f t="shared" si="200"/>
        <v>0</v>
      </c>
      <c r="FD134" s="544">
        <f t="shared" si="201"/>
        <v>0</v>
      </c>
      <c r="FE134" s="673"/>
      <c r="FF134" s="544"/>
      <c r="FG134" s="544"/>
      <c r="FH134" s="544"/>
      <c r="FI134" s="604"/>
      <c r="FJ134" s="673"/>
      <c r="FK134" s="604"/>
      <c r="FL134" s="604"/>
      <c r="FM134" s="495"/>
      <c r="FO134" s="1141"/>
      <c r="FP134" s="543">
        <v>127</v>
      </c>
      <c r="FQ134" s="544">
        <f t="shared" si="202"/>
        <v>0</v>
      </c>
      <c r="FR134" s="544">
        <f t="shared" si="203"/>
        <v>0</v>
      </c>
      <c r="FS134" s="673"/>
      <c r="FT134" s="544"/>
      <c r="FU134" s="544"/>
      <c r="FV134" s="544"/>
      <c r="FW134" s="604"/>
      <c r="FX134" s="673"/>
      <c r="FY134" s="604"/>
      <c r="FZ134" s="604"/>
      <c r="GA134" s="495"/>
      <c r="GB134" s="622"/>
      <c r="GC134" s="1141"/>
      <c r="GD134" s="543">
        <v>127</v>
      </c>
      <c r="GE134" s="544">
        <f t="shared" si="204"/>
        <v>0</v>
      </c>
      <c r="GF134" s="544">
        <f t="shared" si="205"/>
        <v>0</v>
      </c>
      <c r="GG134" s="673"/>
      <c r="GH134" s="544"/>
      <c r="GI134" s="544"/>
      <c r="GJ134" s="544"/>
      <c r="GK134" s="604"/>
      <c r="GL134" s="673"/>
      <c r="GM134" s="604"/>
      <c r="GN134" s="604"/>
      <c r="GO134" s="495"/>
      <c r="GP134" s="551"/>
      <c r="GQ134" s="1141"/>
      <c r="GR134" s="543">
        <v>127</v>
      </c>
      <c r="GS134" s="544">
        <f t="shared" si="206"/>
        <v>0</v>
      </c>
      <c r="GT134" s="544">
        <f t="shared" si="207"/>
        <v>0</v>
      </c>
      <c r="GU134" s="673"/>
      <c r="GV134" s="544"/>
      <c r="GW134" s="544"/>
      <c r="GX134" s="544"/>
      <c r="GY134" s="604"/>
      <c r="GZ134" s="673"/>
      <c r="HA134" s="604"/>
      <c r="HB134" s="604"/>
      <c r="HC134" s="495"/>
      <c r="HD134" s="552"/>
      <c r="HE134" s="1141"/>
      <c r="HF134" s="543">
        <v>127</v>
      </c>
      <c r="HG134" s="544">
        <f t="shared" si="208"/>
        <v>0</v>
      </c>
      <c r="HH134" s="544">
        <f t="shared" si="209"/>
        <v>0</v>
      </c>
      <c r="HI134" s="673"/>
      <c r="HJ134" s="544"/>
      <c r="HK134" s="544"/>
      <c r="HL134" s="544"/>
      <c r="HM134" s="604"/>
      <c r="HN134" s="673"/>
      <c r="HO134" s="604"/>
      <c r="HP134" s="604"/>
      <c r="HQ134" s="495"/>
      <c r="HR134" s="552"/>
      <c r="HS134" s="1141"/>
      <c r="HT134" s="543">
        <v>127</v>
      </c>
      <c r="HU134" s="544">
        <f t="shared" si="210"/>
        <v>0</v>
      </c>
      <c r="HV134" s="544">
        <f t="shared" si="211"/>
        <v>0</v>
      </c>
      <c r="HW134" s="673"/>
      <c r="HX134" s="544"/>
      <c r="HY134" s="544"/>
      <c r="HZ134" s="544"/>
      <c r="IA134" s="604"/>
      <c r="IB134" s="673"/>
      <c r="IC134" s="604"/>
      <c r="ID134" s="604"/>
      <c r="IE134" s="495"/>
      <c r="IF134" s="622"/>
      <c r="IG134" s="1141"/>
      <c r="IH134" s="543">
        <v>127</v>
      </c>
      <c r="II134" s="544">
        <f t="shared" si="212"/>
        <v>0</v>
      </c>
      <c r="IJ134" s="544">
        <f t="shared" si="213"/>
        <v>0</v>
      </c>
      <c r="IK134" s="673"/>
      <c r="IL134" s="544"/>
      <c r="IM134" s="544"/>
      <c r="IN134" s="544"/>
      <c r="IO134" s="604"/>
      <c r="IP134" s="673"/>
      <c r="IQ134" s="604"/>
      <c r="IR134" s="604"/>
      <c r="IS134" s="495"/>
    </row>
    <row r="135" spans="1:253" s="497" customFormat="1">
      <c r="A135" s="494"/>
      <c r="B135" s="528"/>
      <c r="C135" s="1141"/>
      <c r="D135" s="543">
        <v>128</v>
      </c>
      <c r="E135" s="544">
        <f t="shared" si="178"/>
        <v>0</v>
      </c>
      <c r="F135" s="544">
        <f t="shared" si="179"/>
        <v>0</v>
      </c>
      <c r="G135" s="673"/>
      <c r="H135" s="544"/>
      <c r="I135" s="544"/>
      <c r="J135" s="544"/>
      <c r="K135" s="604"/>
      <c r="L135" s="673"/>
      <c r="M135" s="604"/>
      <c r="N135" s="604"/>
      <c r="O135" s="495"/>
      <c r="P135" s="494"/>
      <c r="Q135" s="1141"/>
      <c r="R135" s="543">
        <v>128</v>
      </c>
      <c r="S135" s="544">
        <f t="shared" si="180"/>
        <v>0</v>
      </c>
      <c r="T135" s="544">
        <f t="shared" si="181"/>
        <v>0</v>
      </c>
      <c r="U135" s="673"/>
      <c r="V135" s="544"/>
      <c r="W135" s="544"/>
      <c r="X135" s="544"/>
      <c r="Y135" s="604"/>
      <c r="Z135" s="673"/>
      <c r="AA135" s="604"/>
      <c r="AB135" s="604"/>
      <c r="AC135" s="495"/>
      <c r="AD135" s="494"/>
      <c r="AE135" s="1141"/>
      <c r="AF135" s="543">
        <v>128</v>
      </c>
      <c r="AG135" s="544">
        <f t="shared" si="182"/>
        <v>0</v>
      </c>
      <c r="AH135" s="544">
        <f t="shared" si="183"/>
        <v>0</v>
      </c>
      <c r="AI135" s="673"/>
      <c r="AJ135" s="544"/>
      <c r="AK135" s="544"/>
      <c r="AL135" s="544"/>
      <c r="AM135" s="604"/>
      <c r="AN135" s="673"/>
      <c r="AO135" s="604"/>
      <c r="AP135" s="604"/>
      <c r="AQ135" s="495"/>
      <c r="AR135" s="494"/>
      <c r="AS135" s="1141"/>
      <c r="AT135" s="543">
        <v>128</v>
      </c>
      <c r="AU135" s="544">
        <f t="shared" si="184"/>
        <v>0</v>
      </c>
      <c r="AV135" s="544">
        <f t="shared" si="185"/>
        <v>0</v>
      </c>
      <c r="AW135" s="673"/>
      <c r="AX135" s="544"/>
      <c r="AY135" s="544"/>
      <c r="AZ135" s="544"/>
      <c r="BA135" s="604"/>
      <c r="BB135" s="673"/>
      <c r="BC135" s="604"/>
      <c r="BD135" s="604"/>
      <c r="BE135" s="495"/>
      <c r="BF135" s="494"/>
      <c r="BG135" s="1141"/>
      <c r="BH135" s="543">
        <v>128</v>
      </c>
      <c r="BI135" s="544">
        <f t="shared" si="186"/>
        <v>0</v>
      </c>
      <c r="BJ135" s="544">
        <f t="shared" si="187"/>
        <v>0</v>
      </c>
      <c r="BK135" s="673"/>
      <c r="BL135" s="544"/>
      <c r="BM135" s="544"/>
      <c r="BN135" s="544"/>
      <c r="BO135" s="604"/>
      <c r="BP135" s="673"/>
      <c r="BQ135" s="604"/>
      <c r="BR135" s="604"/>
      <c r="BS135" s="495"/>
      <c r="BT135" s="494"/>
      <c r="BU135" s="1141"/>
      <c r="BV135" s="543">
        <v>128</v>
      </c>
      <c r="BW135" s="544">
        <f t="shared" si="188"/>
        <v>0</v>
      </c>
      <c r="BX135" s="544">
        <f t="shared" si="189"/>
        <v>0</v>
      </c>
      <c r="BY135" s="673"/>
      <c r="BZ135" s="544"/>
      <c r="CA135" s="544"/>
      <c r="CB135" s="544"/>
      <c r="CC135" s="604"/>
      <c r="CD135" s="673"/>
      <c r="CE135" s="604"/>
      <c r="CF135" s="604"/>
      <c r="CG135" s="495"/>
      <c r="CH135" s="494"/>
      <c r="CI135" s="1141"/>
      <c r="CJ135" s="543">
        <v>128</v>
      </c>
      <c r="CK135" s="544">
        <f t="shared" si="190"/>
        <v>0</v>
      </c>
      <c r="CL135" s="544">
        <f t="shared" si="191"/>
        <v>0</v>
      </c>
      <c r="CM135" s="673"/>
      <c r="CN135" s="544"/>
      <c r="CO135" s="544"/>
      <c r="CP135" s="544"/>
      <c r="CQ135" s="604"/>
      <c r="CR135" s="673"/>
      <c r="CS135" s="604"/>
      <c r="CT135" s="604"/>
      <c r="CU135" s="495"/>
      <c r="CV135" s="494"/>
      <c r="CW135" s="1141"/>
      <c r="CX135" s="543">
        <v>128</v>
      </c>
      <c r="CY135" s="544">
        <f t="shared" si="192"/>
        <v>0</v>
      </c>
      <c r="CZ135" s="544">
        <f t="shared" si="193"/>
        <v>0</v>
      </c>
      <c r="DA135" s="673"/>
      <c r="DB135" s="544"/>
      <c r="DC135" s="544"/>
      <c r="DD135" s="544"/>
      <c r="DE135" s="604"/>
      <c r="DF135" s="673"/>
      <c r="DG135" s="604"/>
      <c r="DH135" s="604"/>
      <c r="DI135" s="495"/>
      <c r="DJ135" s="494"/>
      <c r="DK135" s="1141"/>
      <c r="DL135" s="543">
        <v>128</v>
      </c>
      <c r="DM135" s="544">
        <f t="shared" si="194"/>
        <v>0</v>
      </c>
      <c r="DN135" s="544">
        <f t="shared" si="195"/>
        <v>0</v>
      </c>
      <c r="DO135" s="673"/>
      <c r="DP135" s="544"/>
      <c r="DQ135" s="544"/>
      <c r="DR135" s="544"/>
      <c r="DS135" s="604"/>
      <c r="DT135" s="673"/>
      <c r="DU135" s="604"/>
      <c r="DV135" s="604"/>
      <c r="DW135" s="495"/>
      <c r="DX135" s="494"/>
      <c r="DY135" s="1141"/>
      <c r="DZ135" s="543">
        <v>128</v>
      </c>
      <c r="EA135" s="544">
        <f t="shared" si="196"/>
        <v>0</v>
      </c>
      <c r="EB135" s="544">
        <f t="shared" si="197"/>
        <v>0</v>
      </c>
      <c r="EC135" s="673"/>
      <c r="ED135" s="544"/>
      <c r="EE135" s="544"/>
      <c r="EF135" s="544"/>
      <c r="EG135" s="604"/>
      <c r="EH135" s="673"/>
      <c r="EI135" s="604"/>
      <c r="EJ135" s="604"/>
      <c r="EK135" s="495"/>
      <c r="EL135" s="494"/>
      <c r="EM135" s="1141"/>
      <c r="EN135" s="543">
        <v>128</v>
      </c>
      <c r="EO135" s="544">
        <f t="shared" si="198"/>
        <v>0</v>
      </c>
      <c r="EP135" s="544">
        <f t="shared" si="199"/>
        <v>0</v>
      </c>
      <c r="EQ135" s="673"/>
      <c r="ER135" s="544"/>
      <c r="ES135" s="544"/>
      <c r="ET135" s="544"/>
      <c r="EU135" s="604"/>
      <c r="EV135" s="673"/>
      <c r="EW135" s="604"/>
      <c r="EX135" s="604"/>
      <c r="EY135" s="495"/>
      <c r="EZ135" s="622"/>
      <c r="FA135" s="1141"/>
      <c r="FB135" s="543">
        <v>128</v>
      </c>
      <c r="FC135" s="544">
        <f t="shared" si="200"/>
        <v>0</v>
      </c>
      <c r="FD135" s="544">
        <f t="shared" si="201"/>
        <v>0</v>
      </c>
      <c r="FE135" s="673"/>
      <c r="FF135" s="544"/>
      <c r="FG135" s="544"/>
      <c r="FH135" s="544"/>
      <c r="FI135" s="604"/>
      <c r="FJ135" s="673"/>
      <c r="FK135" s="604"/>
      <c r="FL135" s="604"/>
      <c r="FM135" s="495"/>
      <c r="FO135" s="1141"/>
      <c r="FP135" s="543">
        <v>128</v>
      </c>
      <c r="FQ135" s="544">
        <f t="shared" si="202"/>
        <v>0</v>
      </c>
      <c r="FR135" s="544">
        <f t="shared" si="203"/>
        <v>0</v>
      </c>
      <c r="FS135" s="673"/>
      <c r="FT135" s="544"/>
      <c r="FU135" s="544"/>
      <c r="FV135" s="544"/>
      <c r="FW135" s="604"/>
      <c r="FX135" s="673"/>
      <c r="FY135" s="604"/>
      <c r="FZ135" s="604"/>
      <c r="GA135" s="495"/>
      <c r="GB135" s="622"/>
      <c r="GC135" s="1141"/>
      <c r="GD135" s="543">
        <v>128</v>
      </c>
      <c r="GE135" s="544">
        <f t="shared" si="204"/>
        <v>0</v>
      </c>
      <c r="GF135" s="544">
        <f t="shared" si="205"/>
        <v>0</v>
      </c>
      <c r="GG135" s="673"/>
      <c r="GH135" s="544"/>
      <c r="GI135" s="544"/>
      <c r="GJ135" s="544"/>
      <c r="GK135" s="604"/>
      <c r="GL135" s="673"/>
      <c r="GM135" s="604"/>
      <c r="GN135" s="604"/>
      <c r="GO135" s="495"/>
      <c r="GP135" s="551"/>
      <c r="GQ135" s="1141"/>
      <c r="GR135" s="543">
        <v>128</v>
      </c>
      <c r="GS135" s="544">
        <f t="shared" si="206"/>
        <v>0</v>
      </c>
      <c r="GT135" s="544">
        <f t="shared" si="207"/>
        <v>0</v>
      </c>
      <c r="GU135" s="673"/>
      <c r="GV135" s="544"/>
      <c r="GW135" s="544"/>
      <c r="GX135" s="544"/>
      <c r="GY135" s="604"/>
      <c r="GZ135" s="673"/>
      <c r="HA135" s="604"/>
      <c r="HB135" s="604"/>
      <c r="HC135" s="495"/>
      <c r="HD135" s="552"/>
      <c r="HE135" s="1141"/>
      <c r="HF135" s="543">
        <v>128</v>
      </c>
      <c r="HG135" s="544">
        <f t="shared" si="208"/>
        <v>0</v>
      </c>
      <c r="HH135" s="544">
        <f t="shared" si="209"/>
        <v>0</v>
      </c>
      <c r="HI135" s="673"/>
      <c r="HJ135" s="544"/>
      <c r="HK135" s="544"/>
      <c r="HL135" s="544"/>
      <c r="HM135" s="604"/>
      <c r="HN135" s="673"/>
      <c r="HO135" s="604"/>
      <c r="HP135" s="604"/>
      <c r="HQ135" s="495"/>
      <c r="HR135" s="552"/>
      <c r="HS135" s="1141"/>
      <c r="HT135" s="543">
        <v>128</v>
      </c>
      <c r="HU135" s="544">
        <f t="shared" si="210"/>
        <v>0</v>
      </c>
      <c r="HV135" s="544">
        <f t="shared" si="211"/>
        <v>0</v>
      </c>
      <c r="HW135" s="673"/>
      <c r="HX135" s="544"/>
      <c r="HY135" s="544"/>
      <c r="HZ135" s="544"/>
      <c r="IA135" s="604"/>
      <c r="IB135" s="673"/>
      <c r="IC135" s="604"/>
      <c r="ID135" s="604"/>
      <c r="IE135" s="495"/>
      <c r="IF135" s="622"/>
      <c r="IG135" s="1141"/>
      <c r="IH135" s="543">
        <v>128</v>
      </c>
      <c r="II135" s="544">
        <f t="shared" si="212"/>
        <v>0</v>
      </c>
      <c r="IJ135" s="544">
        <f t="shared" si="213"/>
        <v>0</v>
      </c>
      <c r="IK135" s="673"/>
      <c r="IL135" s="544"/>
      <c r="IM135" s="544"/>
      <c r="IN135" s="544"/>
      <c r="IO135" s="604"/>
      <c r="IP135" s="673"/>
      <c r="IQ135" s="604"/>
      <c r="IR135" s="604"/>
      <c r="IS135" s="495"/>
    </row>
    <row r="136" spans="1:253" s="497" customFormat="1">
      <c r="A136" s="494"/>
      <c r="B136" s="528"/>
      <c r="C136" s="1141"/>
      <c r="D136" s="543">
        <v>129</v>
      </c>
      <c r="E136" s="544">
        <f t="shared" ref="E136:E158" si="214">IF(AND(C136&lt;$J$17,C136&lt;&gt;""),1,0)</f>
        <v>0</v>
      </c>
      <c r="F136" s="544">
        <f t="shared" ref="F136:F158" si="215">IF(AND(C136&gt;$J$16,C136&lt;&gt;""),1,0)</f>
        <v>0</v>
      </c>
      <c r="G136" s="673"/>
      <c r="H136" s="544"/>
      <c r="I136" s="544"/>
      <c r="J136" s="544"/>
      <c r="K136" s="604"/>
      <c r="L136" s="673"/>
      <c r="M136" s="604"/>
      <c r="N136" s="604"/>
      <c r="O136" s="495"/>
      <c r="P136" s="494"/>
      <c r="Q136" s="1141"/>
      <c r="R136" s="543">
        <v>129</v>
      </c>
      <c r="S136" s="544">
        <f t="shared" ref="S136:S158" si="216">IF(AND(Q136&lt;$X$17,Q136&lt;&gt;""),1,0)</f>
        <v>0</v>
      </c>
      <c r="T136" s="544">
        <f t="shared" ref="T136:T158" si="217">IF(AND(Q136&gt;$X$16,Q136&lt;&gt;""),1,0)</f>
        <v>0</v>
      </c>
      <c r="U136" s="673"/>
      <c r="V136" s="544"/>
      <c r="W136" s="544"/>
      <c r="X136" s="544"/>
      <c r="Y136" s="604"/>
      <c r="Z136" s="673"/>
      <c r="AA136" s="604"/>
      <c r="AB136" s="604"/>
      <c r="AC136" s="495"/>
      <c r="AD136" s="494"/>
      <c r="AE136" s="1141"/>
      <c r="AF136" s="543">
        <v>129</v>
      </c>
      <c r="AG136" s="544">
        <f t="shared" ref="AG136:AG158" si="218">IF(AND(AE136&lt;$AL$17,AE136&lt;&gt;""),1,0)</f>
        <v>0</v>
      </c>
      <c r="AH136" s="544">
        <f t="shared" ref="AH136:AH158" si="219">IF(AND(AE136&gt;$AL$16,AE136&lt;&gt;""),1,0)</f>
        <v>0</v>
      </c>
      <c r="AI136" s="673"/>
      <c r="AJ136" s="544"/>
      <c r="AK136" s="544"/>
      <c r="AL136" s="544"/>
      <c r="AM136" s="604"/>
      <c r="AN136" s="673"/>
      <c r="AO136" s="604"/>
      <c r="AP136" s="604"/>
      <c r="AQ136" s="495"/>
      <c r="AR136" s="494"/>
      <c r="AS136" s="1141"/>
      <c r="AT136" s="543">
        <v>129</v>
      </c>
      <c r="AU136" s="544">
        <f t="shared" ref="AU136:AU158" si="220">IF(AND(AS136&lt;$AZ$17,AS136&lt;&gt;""),1,0)</f>
        <v>0</v>
      </c>
      <c r="AV136" s="544">
        <f t="shared" ref="AV136:AV158" si="221">IF(AND(AS136&gt;$AZ$16,AS136&lt;&gt;""),1,0)</f>
        <v>0</v>
      </c>
      <c r="AW136" s="673"/>
      <c r="AX136" s="544"/>
      <c r="AY136" s="544"/>
      <c r="AZ136" s="544"/>
      <c r="BA136" s="604"/>
      <c r="BB136" s="673"/>
      <c r="BC136" s="604"/>
      <c r="BD136" s="604"/>
      <c r="BE136" s="495"/>
      <c r="BF136" s="494"/>
      <c r="BG136" s="1141"/>
      <c r="BH136" s="543">
        <v>129</v>
      </c>
      <c r="BI136" s="544">
        <f t="shared" ref="BI136:BI158" si="222">IF(AND(BG136&lt;$BN$17,BG136&lt;&gt;""),1,0)</f>
        <v>0</v>
      </c>
      <c r="BJ136" s="544">
        <f t="shared" ref="BJ136:BJ158" si="223">IF(AND(BG136&gt;$BN$16,BG136&lt;&gt;""),1,0)</f>
        <v>0</v>
      </c>
      <c r="BK136" s="673"/>
      <c r="BL136" s="544"/>
      <c r="BM136" s="544"/>
      <c r="BN136" s="544"/>
      <c r="BO136" s="604"/>
      <c r="BP136" s="673"/>
      <c r="BQ136" s="604"/>
      <c r="BR136" s="604"/>
      <c r="BS136" s="495"/>
      <c r="BT136" s="494"/>
      <c r="BU136" s="1141"/>
      <c r="BV136" s="543">
        <v>129</v>
      </c>
      <c r="BW136" s="544">
        <f t="shared" ref="BW136:BW158" si="224">IF(AND(BU136&lt;$CB$17,BU136&lt;&gt;""),1,0)</f>
        <v>0</v>
      </c>
      <c r="BX136" s="544">
        <f t="shared" ref="BX136:BX158" si="225">IF(AND(BU136&gt;$CB$16,BU136&lt;&gt;""),1,0)</f>
        <v>0</v>
      </c>
      <c r="BY136" s="673"/>
      <c r="BZ136" s="544"/>
      <c r="CA136" s="544"/>
      <c r="CB136" s="544"/>
      <c r="CC136" s="604"/>
      <c r="CD136" s="673"/>
      <c r="CE136" s="604"/>
      <c r="CF136" s="604"/>
      <c r="CG136" s="495"/>
      <c r="CH136" s="494"/>
      <c r="CI136" s="1141"/>
      <c r="CJ136" s="543">
        <v>129</v>
      </c>
      <c r="CK136" s="544">
        <f t="shared" ref="CK136:CK158" si="226">IF(AND(CI136&lt;$CP$17,CI136&lt;&gt;""),1,0)</f>
        <v>0</v>
      </c>
      <c r="CL136" s="544">
        <f t="shared" ref="CL136:CL158" si="227">IF(AND(CI136&gt;$CP$16,CI136&lt;&gt;""),1,0)</f>
        <v>0</v>
      </c>
      <c r="CM136" s="673"/>
      <c r="CN136" s="544"/>
      <c r="CO136" s="544"/>
      <c r="CP136" s="544"/>
      <c r="CQ136" s="604"/>
      <c r="CR136" s="673"/>
      <c r="CS136" s="604"/>
      <c r="CT136" s="604"/>
      <c r="CU136" s="495"/>
      <c r="CV136" s="494"/>
      <c r="CW136" s="1141"/>
      <c r="CX136" s="543">
        <v>129</v>
      </c>
      <c r="CY136" s="544">
        <f t="shared" ref="CY136:CY158" si="228">IF(AND(CW136&lt;$DD$17,CW136&lt;&gt;""),1,0)</f>
        <v>0</v>
      </c>
      <c r="CZ136" s="544">
        <f t="shared" ref="CZ136:CZ158" si="229">IF(AND(CW136&gt;$DD$16,CW136&lt;&gt;""),1,0)</f>
        <v>0</v>
      </c>
      <c r="DA136" s="673"/>
      <c r="DB136" s="544"/>
      <c r="DC136" s="544"/>
      <c r="DD136" s="544"/>
      <c r="DE136" s="604"/>
      <c r="DF136" s="673"/>
      <c r="DG136" s="604"/>
      <c r="DH136" s="604"/>
      <c r="DI136" s="495"/>
      <c r="DJ136" s="494"/>
      <c r="DK136" s="1141"/>
      <c r="DL136" s="543">
        <v>129</v>
      </c>
      <c r="DM136" s="544">
        <f t="shared" ref="DM136:DM158" si="230">IF(AND(DK136&lt;$DR$17,DK136&lt;&gt;""),1,0)</f>
        <v>0</v>
      </c>
      <c r="DN136" s="544">
        <f t="shared" ref="DN136:DN158" si="231">IF(AND(DK136&gt;$DR$16,DK136&lt;&gt;""),1,0)</f>
        <v>0</v>
      </c>
      <c r="DO136" s="673"/>
      <c r="DP136" s="544"/>
      <c r="DQ136" s="544"/>
      <c r="DR136" s="544"/>
      <c r="DS136" s="604"/>
      <c r="DT136" s="673"/>
      <c r="DU136" s="604"/>
      <c r="DV136" s="604"/>
      <c r="DW136" s="495"/>
      <c r="DX136" s="494"/>
      <c r="DY136" s="1141"/>
      <c r="DZ136" s="543">
        <v>129</v>
      </c>
      <c r="EA136" s="544">
        <f t="shared" ref="EA136:EA158" si="232">IF(AND(DY136&lt;$EF$17,DY136&lt;&gt;""),1,0)</f>
        <v>0</v>
      </c>
      <c r="EB136" s="544">
        <f t="shared" ref="EB136:EB158" si="233">IF(AND(DY136&gt;$EF$16,DY136&lt;&gt;""),1,0)</f>
        <v>0</v>
      </c>
      <c r="EC136" s="673"/>
      <c r="ED136" s="544"/>
      <c r="EE136" s="544"/>
      <c r="EF136" s="544"/>
      <c r="EG136" s="604"/>
      <c r="EH136" s="673"/>
      <c r="EI136" s="604"/>
      <c r="EJ136" s="604"/>
      <c r="EK136" s="495"/>
      <c r="EL136" s="494"/>
      <c r="EM136" s="1141"/>
      <c r="EN136" s="543">
        <v>129</v>
      </c>
      <c r="EO136" s="544">
        <f t="shared" ref="EO136:EO158" si="234">IF(AND(EM136&lt;ET$17,EM136&lt;&gt;""),1,0)</f>
        <v>0</v>
      </c>
      <c r="EP136" s="544">
        <f t="shared" ref="EP136:EP158" si="235">IF(AND(EM136&gt;ET$16,EM136&lt;&gt;""),1,0)</f>
        <v>0</v>
      </c>
      <c r="EQ136" s="673"/>
      <c r="ER136" s="544"/>
      <c r="ES136" s="544"/>
      <c r="ET136" s="544"/>
      <c r="EU136" s="604"/>
      <c r="EV136" s="673"/>
      <c r="EW136" s="604"/>
      <c r="EX136" s="604"/>
      <c r="EY136" s="495"/>
      <c r="EZ136" s="622"/>
      <c r="FA136" s="1141"/>
      <c r="FB136" s="543">
        <v>129</v>
      </c>
      <c r="FC136" s="544">
        <f t="shared" ref="FC136:FC158" si="236">IF(AND(FA136&lt;FH$17,FA136&lt;&gt;""),1,0)</f>
        <v>0</v>
      </c>
      <c r="FD136" s="544">
        <f t="shared" ref="FD136:FD158" si="237">IF(AND(FA136&gt;FH$16,FA136&lt;&gt;""),1,0)</f>
        <v>0</v>
      </c>
      <c r="FE136" s="673"/>
      <c r="FF136" s="544"/>
      <c r="FG136" s="544"/>
      <c r="FH136" s="544"/>
      <c r="FI136" s="604"/>
      <c r="FJ136" s="673"/>
      <c r="FK136" s="604"/>
      <c r="FL136" s="604"/>
      <c r="FM136" s="495"/>
      <c r="FO136" s="1141"/>
      <c r="FP136" s="543">
        <v>129</v>
      </c>
      <c r="FQ136" s="544">
        <f t="shared" ref="FQ136:FQ158" si="238">IF(AND(FO136&lt;FV$17,FO136&lt;&gt;""),1,0)</f>
        <v>0</v>
      </c>
      <c r="FR136" s="544">
        <f t="shared" ref="FR136:FR158" si="239">IF(AND(FO136&gt;FV$16,FO136&lt;&gt;""),1,0)</f>
        <v>0</v>
      </c>
      <c r="FS136" s="673"/>
      <c r="FT136" s="544"/>
      <c r="FU136" s="544"/>
      <c r="FV136" s="544"/>
      <c r="FW136" s="604"/>
      <c r="FX136" s="673"/>
      <c r="FY136" s="604"/>
      <c r="FZ136" s="604"/>
      <c r="GA136" s="495"/>
      <c r="GB136" s="622"/>
      <c r="GC136" s="1141"/>
      <c r="GD136" s="543">
        <v>129</v>
      </c>
      <c r="GE136" s="544">
        <f t="shared" ref="GE136:GE158" si="240">IF(AND(GC136&lt;GJ$17,GC136&lt;&gt;""),1,0)</f>
        <v>0</v>
      </c>
      <c r="GF136" s="544">
        <f t="shared" ref="GF136:GF158" si="241">IF(AND(GC136&gt;GJ$16,GC136&lt;&gt;""),1,0)</f>
        <v>0</v>
      </c>
      <c r="GG136" s="673"/>
      <c r="GH136" s="544"/>
      <c r="GI136" s="544"/>
      <c r="GJ136" s="544"/>
      <c r="GK136" s="604"/>
      <c r="GL136" s="673"/>
      <c r="GM136" s="604"/>
      <c r="GN136" s="604"/>
      <c r="GO136" s="495"/>
      <c r="GP136" s="551"/>
      <c r="GQ136" s="1141"/>
      <c r="GR136" s="543">
        <v>129</v>
      </c>
      <c r="GS136" s="544">
        <f t="shared" ref="GS136:GS158" si="242">IF(AND(GQ136&lt;GX$17,GQ136&lt;&gt;""),1,0)</f>
        <v>0</v>
      </c>
      <c r="GT136" s="544">
        <f t="shared" ref="GT136:GT158" si="243">IF(AND(GQ136&gt;GX$16,GQ136&lt;&gt;""),1,0)</f>
        <v>0</v>
      </c>
      <c r="GU136" s="673"/>
      <c r="GV136" s="544"/>
      <c r="GW136" s="544"/>
      <c r="GX136" s="544"/>
      <c r="GY136" s="604"/>
      <c r="GZ136" s="673"/>
      <c r="HA136" s="604"/>
      <c r="HB136" s="604"/>
      <c r="HC136" s="495"/>
      <c r="HD136" s="552"/>
      <c r="HE136" s="1141"/>
      <c r="HF136" s="543">
        <v>129</v>
      </c>
      <c r="HG136" s="544">
        <f t="shared" ref="HG136:HG158" si="244">IF(AND(HE136&lt;HL$17,HE136&lt;&gt;""),1,0)</f>
        <v>0</v>
      </c>
      <c r="HH136" s="544">
        <f t="shared" ref="HH136:HH158" si="245">IF(AND(HE136&gt;HL$16,HE136&lt;&gt;""),1,0)</f>
        <v>0</v>
      </c>
      <c r="HI136" s="673"/>
      <c r="HJ136" s="544"/>
      <c r="HK136" s="544"/>
      <c r="HL136" s="544"/>
      <c r="HM136" s="604"/>
      <c r="HN136" s="673"/>
      <c r="HO136" s="604"/>
      <c r="HP136" s="604"/>
      <c r="HQ136" s="495"/>
      <c r="HR136" s="552"/>
      <c r="HS136" s="1141"/>
      <c r="HT136" s="543">
        <v>129</v>
      </c>
      <c r="HU136" s="544">
        <f t="shared" ref="HU136:HU158" si="246">IF(AND(HS136&lt;HZ$17,HS136&lt;&gt;""),1,0)</f>
        <v>0</v>
      </c>
      <c r="HV136" s="544">
        <f t="shared" ref="HV136:HV158" si="247">IF(AND(HS136&gt;HZ$16,HS136&lt;&gt;""),1,0)</f>
        <v>0</v>
      </c>
      <c r="HW136" s="673"/>
      <c r="HX136" s="544"/>
      <c r="HY136" s="544"/>
      <c r="HZ136" s="544"/>
      <c r="IA136" s="604"/>
      <c r="IB136" s="673"/>
      <c r="IC136" s="604"/>
      <c r="ID136" s="604"/>
      <c r="IE136" s="495"/>
      <c r="IF136" s="622"/>
      <c r="IG136" s="1141"/>
      <c r="IH136" s="543">
        <v>129</v>
      </c>
      <c r="II136" s="544">
        <f t="shared" ref="II136:II158" si="248">IF(AND(IG136&lt;IN$17,IG136&lt;&gt;""),1,0)</f>
        <v>0</v>
      </c>
      <c r="IJ136" s="544">
        <f t="shared" ref="IJ136:IJ158" si="249">IF(AND(IG136&gt;IN$16,IG136&lt;&gt;""),1,0)</f>
        <v>0</v>
      </c>
      <c r="IK136" s="673"/>
      <c r="IL136" s="544"/>
      <c r="IM136" s="544"/>
      <c r="IN136" s="544"/>
      <c r="IO136" s="604"/>
      <c r="IP136" s="673"/>
      <c r="IQ136" s="604"/>
      <c r="IR136" s="604"/>
      <c r="IS136" s="495"/>
    </row>
    <row r="137" spans="1:253" s="497" customFormat="1">
      <c r="A137" s="494"/>
      <c r="B137" s="528"/>
      <c r="C137" s="1141"/>
      <c r="D137" s="543">
        <v>130</v>
      </c>
      <c r="E137" s="544">
        <f t="shared" si="214"/>
        <v>0</v>
      </c>
      <c r="F137" s="544">
        <f t="shared" si="215"/>
        <v>0</v>
      </c>
      <c r="G137" s="673"/>
      <c r="H137" s="544"/>
      <c r="I137" s="544"/>
      <c r="J137" s="544"/>
      <c r="K137" s="604"/>
      <c r="L137" s="673"/>
      <c r="M137" s="604"/>
      <c r="N137" s="604"/>
      <c r="O137" s="495"/>
      <c r="P137" s="494"/>
      <c r="Q137" s="1141"/>
      <c r="R137" s="543">
        <v>130</v>
      </c>
      <c r="S137" s="544">
        <f t="shared" si="216"/>
        <v>0</v>
      </c>
      <c r="T137" s="544">
        <f t="shared" si="217"/>
        <v>0</v>
      </c>
      <c r="U137" s="673"/>
      <c r="V137" s="544"/>
      <c r="W137" s="544"/>
      <c r="X137" s="544"/>
      <c r="Y137" s="604"/>
      <c r="Z137" s="673"/>
      <c r="AA137" s="604"/>
      <c r="AB137" s="604"/>
      <c r="AC137" s="495"/>
      <c r="AD137" s="494"/>
      <c r="AE137" s="1141"/>
      <c r="AF137" s="543">
        <v>130</v>
      </c>
      <c r="AG137" s="544">
        <f t="shared" si="218"/>
        <v>0</v>
      </c>
      <c r="AH137" s="544">
        <f t="shared" si="219"/>
        <v>0</v>
      </c>
      <c r="AI137" s="673"/>
      <c r="AJ137" s="544"/>
      <c r="AK137" s="544"/>
      <c r="AL137" s="544"/>
      <c r="AM137" s="604"/>
      <c r="AN137" s="673"/>
      <c r="AO137" s="604"/>
      <c r="AP137" s="604"/>
      <c r="AQ137" s="495"/>
      <c r="AR137" s="494"/>
      <c r="AS137" s="1141"/>
      <c r="AT137" s="543">
        <v>130</v>
      </c>
      <c r="AU137" s="544">
        <f t="shared" si="220"/>
        <v>0</v>
      </c>
      <c r="AV137" s="544">
        <f t="shared" si="221"/>
        <v>0</v>
      </c>
      <c r="AW137" s="673"/>
      <c r="AX137" s="544"/>
      <c r="AY137" s="544"/>
      <c r="AZ137" s="544"/>
      <c r="BA137" s="604"/>
      <c r="BB137" s="673"/>
      <c r="BC137" s="604"/>
      <c r="BD137" s="604"/>
      <c r="BE137" s="495"/>
      <c r="BF137" s="494"/>
      <c r="BG137" s="1141"/>
      <c r="BH137" s="543">
        <v>130</v>
      </c>
      <c r="BI137" s="544">
        <f t="shared" si="222"/>
        <v>0</v>
      </c>
      <c r="BJ137" s="544">
        <f t="shared" si="223"/>
        <v>0</v>
      </c>
      <c r="BK137" s="673"/>
      <c r="BL137" s="544"/>
      <c r="BM137" s="544"/>
      <c r="BN137" s="544"/>
      <c r="BO137" s="604"/>
      <c r="BP137" s="673"/>
      <c r="BQ137" s="604"/>
      <c r="BR137" s="604"/>
      <c r="BS137" s="495"/>
      <c r="BT137" s="494"/>
      <c r="BU137" s="1141"/>
      <c r="BV137" s="543">
        <v>130</v>
      </c>
      <c r="BW137" s="544">
        <f t="shared" si="224"/>
        <v>0</v>
      </c>
      <c r="BX137" s="544">
        <f t="shared" si="225"/>
        <v>0</v>
      </c>
      <c r="BY137" s="673"/>
      <c r="BZ137" s="544"/>
      <c r="CA137" s="544"/>
      <c r="CB137" s="544"/>
      <c r="CC137" s="604"/>
      <c r="CD137" s="673"/>
      <c r="CE137" s="604"/>
      <c r="CF137" s="604"/>
      <c r="CG137" s="495"/>
      <c r="CH137" s="494"/>
      <c r="CI137" s="1141"/>
      <c r="CJ137" s="543">
        <v>130</v>
      </c>
      <c r="CK137" s="544">
        <f t="shared" si="226"/>
        <v>0</v>
      </c>
      <c r="CL137" s="544">
        <f t="shared" si="227"/>
        <v>0</v>
      </c>
      <c r="CM137" s="673"/>
      <c r="CN137" s="544"/>
      <c r="CO137" s="544"/>
      <c r="CP137" s="544"/>
      <c r="CQ137" s="604"/>
      <c r="CR137" s="673"/>
      <c r="CS137" s="604"/>
      <c r="CT137" s="604"/>
      <c r="CU137" s="495"/>
      <c r="CV137" s="494"/>
      <c r="CW137" s="1141"/>
      <c r="CX137" s="543">
        <v>130</v>
      </c>
      <c r="CY137" s="544">
        <f t="shared" si="228"/>
        <v>0</v>
      </c>
      <c r="CZ137" s="544">
        <f t="shared" si="229"/>
        <v>0</v>
      </c>
      <c r="DA137" s="673"/>
      <c r="DB137" s="544"/>
      <c r="DC137" s="544"/>
      <c r="DD137" s="544"/>
      <c r="DE137" s="604"/>
      <c r="DF137" s="673"/>
      <c r="DG137" s="604"/>
      <c r="DH137" s="604"/>
      <c r="DI137" s="495"/>
      <c r="DJ137" s="494"/>
      <c r="DK137" s="1141"/>
      <c r="DL137" s="543">
        <v>130</v>
      </c>
      <c r="DM137" s="544">
        <f t="shared" si="230"/>
        <v>0</v>
      </c>
      <c r="DN137" s="544">
        <f t="shared" si="231"/>
        <v>0</v>
      </c>
      <c r="DO137" s="673"/>
      <c r="DP137" s="544"/>
      <c r="DQ137" s="544"/>
      <c r="DR137" s="544"/>
      <c r="DS137" s="604"/>
      <c r="DT137" s="673"/>
      <c r="DU137" s="604"/>
      <c r="DV137" s="604"/>
      <c r="DW137" s="495"/>
      <c r="DX137" s="494"/>
      <c r="DY137" s="1141"/>
      <c r="DZ137" s="543">
        <v>130</v>
      </c>
      <c r="EA137" s="544">
        <f t="shared" si="232"/>
        <v>0</v>
      </c>
      <c r="EB137" s="544">
        <f t="shared" si="233"/>
        <v>0</v>
      </c>
      <c r="EC137" s="673"/>
      <c r="ED137" s="544"/>
      <c r="EE137" s="544"/>
      <c r="EF137" s="544"/>
      <c r="EG137" s="604"/>
      <c r="EH137" s="673"/>
      <c r="EI137" s="604"/>
      <c r="EJ137" s="604"/>
      <c r="EK137" s="495"/>
      <c r="EL137" s="494"/>
      <c r="EM137" s="1141"/>
      <c r="EN137" s="543">
        <v>130</v>
      </c>
      <c r="EO137" s="544">
        <f t="shared" si="234"/>
        <v>0</v>
      </c>
      <c r="EP137" s="544">
        <f t="shared" si="235"/>
        <v>0</v>
      </c>
      <c r="EQ137" s="673"/>
      <c r="ER137" s="544"/>
      <c r="ES137" s="544"/>
      <c r="ET137" s="544"/>
      <c r="EU137" s="604"/>
      <c r="EV137" s="673"/>
      <c r="EW137" s="604"/>
      <c r="EX137" s="604"/>
      <c r="EY137" s="495"/>
      <c r="EZ137" s="622"/>
      <c r="FA137" s="1141"/>
      <c r="FB137" s="543">
        <v>130</v>
      </c>
      <c r="FC137" s="544">
        <f t="shared" si="236"/>
        <v>0</v>
      </c>
      <c r="FD137" s="544">
        <f t="shared" si="237"/>
        <v>0</v>
      </c>
      <c r="FE137" s="673"/>
      <c r="FF137" s="544"/>
      <c r="FG137" s="544"/>
      <c r="FH137" s="544"/>
      <c r="FI137" s="604"/>
      <c r="FJ137" s="673"/>
      <c r="FK137" s="604"/>
      <c r="FL137" s="604"/>
      <c r="FM137" s="495"/>
      <c r="FO137" s="1141"/>
      <c r="FP137" s="543">
        <v>130</v>
      </c>
      <c r="FQ137" s="544">
        <f t="shared" si="238"/>
        <v>0</v>
      </c>
      <c r="FR137" s="544">
        <f t="shared" si="239"/>
        <v>0</v>
      </c>
      <c r="FS137" s="673"/>
      <c r="FT137" s="544"/>
      <c r="FU137" s="544"/>
      <c r="FV137" s="544"/>
      <c r="FW137" s="604"/>
      <c r="FX137" s="673"/>
      <c r="FY137" s="604"/>
      <c r="FZ137" s="604"/>
      <c r="GA137" s="495"/>
      <c r="GB137" s="622"/>
      <c r="GC137" s="1141"/>
      <c r="GD137" s="543">
        <v>130</v>
      </c>
      <c r="GE137" s="544">
        <f t="shared" si="240"/>
        <v>0</v>
      </c>
      <c r="GF137" s="544">
        <f t="shared" si="241"/>
        <v>0</v>
      </c>
      <c r="GG137" s="673"/>
      <c r="GH137" s="544"/>
      <c r="GI137" s="544"/>
      <c r="GJ137" s="544"/>
      <c r="GK137" s="604"/>
      <c r="GL137" s="673"/>
      <c r="GM137" s="604"/>
      <c r="GN137" s="604"/>
      <c r="GO137" s="495"/>
      <c r="GP137" s="551"/>
      <c r="GQ137" s="1141"/>
      <c r="GR137" s="543">
        <v>130</v>
      </c>
      <c r="GS137" s="544">
        <f t="shared" si="242"/>
        <v>0</v>
      </c>
      <c r="GT137" s="544">
        <f t="shared" si="243"/>
        <v>0</v>
      </c>
      <c r="GU137" s="673"/>
      <c r="GV137" s="544"/>
      <c r="GW137" s="544"/>
      <c r="GX137" s="544"/>
      <c r="GY137" s="604"/>
      <c r="GZ137" s="673"/>
      <c r="HA137" s="604"/>
      <c r="HB137" s="604"/>
      <c r="HC137" s="495"/>
      <c r="HD137" s="552"/>
      <c r="HE137" s="1141"/>
      <c r="HF137" s="543">
        <v>130</v>
      </c>
      <c r="HG137" s="544">
        <f t="shared" si="244"/>
        <v>0</v>
      </c>
      <c r="HH137" s="544">
        <f t="shared" si="245"/>
        <v>0</v>
      </c>
      <c r="HI137" s="673"/>
      <c r="HJ137" s="544"/>
      <c r="HK137" s="544"/>
      <c r="HL137" s="544"/>
      <c r="HM137" s="604"/>
      <c r="HN137" s="673"/>
      <c r="HO137" s="604"/>
      <c r="HP137" s="604"/>
      <c r="HQ137" s="495"/>
      <c r="HR137" s="552"/>
      <c r="HS137" s="1141"/>
      <c r="HT137" s="543">
        <v>130</v>
      </c>
      <c r="HU137" s="544">
        <f t="shared" si="246"/>
        <v>0</v>
      </c>
      <c r="HV137" s="544">
        <f t="shared" si="247"/>
        <v>0</v>
      </c>
      <c r="HW137" s="673"/>
      <c r="HX137" s="544"/>
      <c r="HY137" s="544"/>
      <c r="HZ137" s="544"/>
      <c r="IA137" s="604"/>
      <c r="IB137" s="673"/>
      <c r="IC137" s="604"/>
      <c r="ID137" s="604"/>
      <c r="IE137" s="495"/>
      <c r="IF137" s="622"/>
      <c r="IG137" s="1141"/>
      <c r="IH137" s="543">
        <v>130</v>
      </c>
      <c r="II137" s="544">
        <f t="shared" si="248"/>
        <v>0</v>
      </c>
      <c r="IJ137" s="544">
        <f t="shared" si="249"/>
        <v>0</v>
      </c>
      <c r="IK137" s="673"/>
      <c r="IL137" s="544"/>
      <c r="IM137" s="544"/>
      <c r="IN137" s="544"/>
      <c r="IO137" s="604"/>
      <c r="IP137" s="673"/>
      <c r="IQ137" s="604"/>
      <c r="IR137" s="604"/>
      <c r="IS137" s="495"/>
    </row>
    <row r="138" spans="1:253" s="497" customFormat="1">
      <c r="A138" s="494"/>
      <c r="B138" s="528"/>
      <c r="C138" s="1141"/>
      <c r="D138" s="543">
        <v>131</v>
      </c>
      <c r="E138" s="544">
        <f t="shared" si="214"/>
        <v>0</v>
      </c>
      <c r="F138" s="544">
        <f t="shared" si="215"/>
        <v>0</v>
      </c>
      <c r="G138" s="673"/>
      <c r="H138" s="544"/>
      <c r="I138" s="544"/>
      <c r="J138" s="544"/>
      <c r="K138" s="604"/>
      <c r="L138" s="673"/>
      <c r="M138" s="604"/>
      <c r="N138" s="604"/>
      <c r="O138" s="495"/>
      <c r="P138" s="494"/>
      <c r="Q138" s="1141"/>
      <c r="R138" s="543">
        <v>131</v>
      </c>
      <c r="S138" s="544">
        <f t="shared" si="216"/>
        <v>0</v>
      </c>
      <c r="T138" s="544">
        <f t="shared" si="217"/>
        <v>0</v>
      </c>
      <c r="U138" s="673"/>
      <c r="V138" s="544"/>
      <c r="W138" s="544"/>
      <c r="X138" s="544"/>
      <c r="Y138" s="604"/>
      <c r="Z138" s="673"/>
      <c r="AA138" s="604"/>
      <c r="AB138" s="604"/>
      <c r="AC138" s="495"/>
      <c r="AD138" s="494"/>
      <c r="AE138" s="1141"/>
      <c r="AF138" s="543">
        <v>131</v>
      </c>
      <c r="AG138" s="544">
        <f t="shared" si="218"/>
        <v>0</v>
      </c>
      <c r="AH138" s="544">
        <f t="shared" si="219"/>
        <v>0</v>
      </c>
      <c r="AI138" s="673"/>
      <c r="AJ138" s="544"/>
      <c r="AK138" s="544"/>
      <c r="AL138" s="544"/>
      <c r="AM138" s="604"/>
      <c r="AN138" s="673"/>
      <c r="AO138" s="604"/>
      <c r="AP138" s="604"/>
      <c r="AQ138" s="495"/>
      <c r="AR138" s="494"/>
      <c r="AS138" s="1141"/>
      <c r="AT138" s="543">
        <v>131</v>
      </c>
      <c r="AU138" s="544">
        <f t="shared" si="220"/>
        <v>0</v>
      </c>
      <c r="AV138" s="544">
        <f t="shared" si="221"/>
        <v>0</v>
      </c>
      <c r="AW138" s="673"/>
      <c r="AX138" s="544"/>
      <c r="AY138" s="544"/>
      <c r="AZ138" s="544"/>
      <c r="BA138" s="604"/>
      <c r="BB138" s="673"/>
      <c r="BC138" s="604"/>
      <c r="BD138" s="604"/>
      <c r="BE138" s="495"/>
      <c r="BF138" s="494"/>
      <c r="BG138" s="1141"/>
      <c r="BH138" s="543">
        <v>131</v>
      </c>
      <c r="BI138" s="544">
        <f t="shared" si="222"/>
        <v>0</v>
      </c>
      <c r="BJ138" s="544">
        <f t="shared" si="223"/>
        <v>0</v>
      </c>
      <c r="BK138" s="673"/>
      <c r="BL138" s="544"/>
      <c r="BM138" s="544"/>
      <c r="BN138" s="544"/>
      <c r="BO138" s="604"/>
      <c r="BP138" s="673"/>
      <c r="BQ138" s="604"/>
      <c r="BR138" s="604"/>
      <c r="BS138" s="495"/>
      <c r="BT138" s="494"/>
      <c r="BU138" s="1141"/>
      <c r="BV138" s="543">
        <v>131</v>
      </c>
      <c r="BW138" s="544">
        <f t="shared" si="224"/>
        <v>0</v>
      </c>
      <c r="BX138" s="544">
        <f t="shared" si="225"/>
        <v>0</v>
      </c>
      <c r="BY138" s="673"/>
      <c r="BZ138" s="544"/>
      <c r="CA138" s="544"/>
      <c r="CB138" s="544"/>
      <c r="CC138" s="604"/>
      <c r="CD138" s="673"/>
      <c r="CE138" s="604"/>
      <c r="CF138" s="604"/>
      <c r="CG138" s="495"/>
      <c r="CH138" s="494"/>
      <c r="CI138" s="1141"/>
      <c r="CJ138" s="543">
        <v>131</v>
      </c>
      <c r="CK138" s="544">
        <f t="shared" si="226"/>
        <v>0</v>
      </c>
      <c r="CL138" s="544">
        <f t="shared" si="227"/>
        <v>0</v>
      </c>
      <c r="CM138" s="673"/>
      <c r="CN138" s="544"/>
      <c r="CO138" s="544"/>
      <c r="CP138" s="544"/>
      <c r="CQ138" s="604"/>
      <c r="CR138" s="673"/>
      <c r="CS138" s="604"/>
      <c r="CT138" s="604"/>
      <c r="CU138" s="495"/>
      <c r="CV138" s="494"/>
      <c r="CW138" s="1141"/>
      <c r="CX138" s="543">
        <v>131</v>
      </c>
      <c r="CY138" s="544">
        <f t="shared" si="228"/>
        <v>0</v>
      </c>
      <c r="CZ138" s="544">
        <f t="shared" si="229"/>
        <v>0</v>
      </c>
      <c r="DA138" s="673"/>
      <c r="DB138" s="544"/>
      <c r="DC138" s="544"/>
      <c r="DD138" s="544"/>
      <c r="DE138" s="604"/>
      <c r="DF138" s="673"/>
      <c r="DG138" s="604"/>
      <c r="DH138" s="604"/>
      <c r="DI138" s="495"/>
      <c r="DJ138" s="494"/>
      <c r="DK138" s="1141"/>
      <c r="DL138" s="543">
        <v>131</v>
      </c>
      <c r="DM138" s="544">
        <f t="shared" si="230"/>
        <v>0</v>
      </c>
      <c r="DN138" s="544">
        <f t="shared" si="231"/>
        <v>0</v>
      </c>
      <c r="DO138" s="673"/>
      <c r="DP138" s="544"/>
      <c r="DQ138" s="544"/>
      <c r="DR138" s="544"/>
      <c r="DS138" s="604"/>
      <c r="DT138" s="673"/>
      <c r="DU138" s="604"/>
      <c r="DV138" s="604"/>
      <c r="DW138" s="495"/>
      <c r="DX138" s="494"/>
      <c r="DY138" s="1141"/>
      <c r="DZ138" s="543">
        <v>131</v>
      </c>
      <c r="EA138" s="544">
        <f t="shared" si="232"/>
        <v>0</v>
      </c>
      <c r="EB138" s="544">
        <f t="shared" si="233"/>
        <v>0</v>
      </c>
      <c r="EC138" s="673"/>
      <c r="ED138" s="544"/>
      <c r="EE138" s="544"/>
      <c r="EF138" s="544"/>
      <c r="EG138" s="604"/>
      <c r="EH138" s="673"/>
      <c r="EI138" s="604"/>
      <c r="EJ138" s="604"/>
      <c r="EK138" s="495"/>
      <c r="EL138" s="494"/>
      <c r="EM138" s="1141"/>
      <c r="EN138" s="543">
        <v>131</v>
      </c>
      <c r="EO138" s="544">
        <f t="shared" si="234"/>
        <v>0</v>
      </c>
      <c r="EP138" s="544">
        <f t="shared" si="235"/>
        <v>0</v>
      </c>
      <c r="EQ138" s="673"/>
      <c r="ER138" s="544"/>
      <c r="ES138" s="544"/>
      <c r="ET138" s="544"/>
      <c r="EU138" s="604"/>
      <c r="EV138" s="673"/>
      <c r="EW138" s="604"/>
      <c r="EX138" s="604"/>
      <c r="EY138" s="495"/>
      <c r="EZ138" s="622"/>
      <c r="FA138" s="1141"/>
      <c r="FB138" s="543">
        <v>131</v>
      </c>
      <c r="FC138" s="544">
        <f t="shared" si="236"/>
        <v>0</v>
      </c>
      <c r="FD138" s="544">
        <f t="shared" si="237"/>
        <v>0</v>
      </c>
      <c r="FE138" s="673"/>
      <c r="FF138" s="544"/>
      <c r="FG138" s="544"/>
      <c r="FH138" s="544"/>
      <c r="FI138" s="604"/>
      <c r="FJ138" s="673"/>
      <c r="FK138" s="604"/>
      <c r="FL138" s="604"/>
      <c r="FM138" s="495"/>
      <c r="FO138" s="1141"/>
      <c r="FP138" s="543">
        <v>131</v>
      </c>
      <c r="FQ138" s="544">
        <f t="shared" si="238"/>
        <v>0</v>
      </c>
      <c r="FR138" s="544">
        <f t="shared" si="239"/>
        <v>0</v>
      </c>
      <c r="FS138" s="673"/>
      <c r="FT138" s="544"/>
      <c r="FU138" s="544"/>
      <c r="FV138" s="544"/>
      <c r="FW138" s="604"/>
      <c r="FX138" s="673"/>
      <c r="FY138" s="604"/>
      <c r="FZ138" s="604"/>
      <c r="GA138" s="495"/>
      <c r="GB138" s="622"/>
      <c r="GC138" s="1141"/>
      <c r="GD138" s="543">
        <v>131</v>
      </c>
      <c r="GE138" s="544">
        <f t="shared" si="240"/>
        <v>0</v>
      </c>
      <c r="GF138" s="544">
        <f t="shared" si="241"/>
        <v>0</v>
      </c>
      <c r="GG138" s="673"/>
      <c r="GH138" s="544"/>
      <c r="GI138" s="544"/>
      <c r="GJ138" s="544"/>
      <c r="GK138" s="604"/>
      <c r="GL138" s="673"/>
      <c r="GM138" s="604"/>
      <c r="GN138" s="604"/>
      <c r="GO138" s="495"/>
      <c r="GP138" s="551"/>
      <c r="GQ138" s="1141"/>
      <c r="GR138" s="543">
        <v>131</v>
      </c>
      <c r="GS138" s="544">
        <f t="shared" si="242"/>
        <v>0</v>
      </c>
      <c r="GT138" s="544">
        <f t="shared" si="243"/>
        <v>0</v>
      </c>
      <c r="GU138" s="673"/>
      <c r="GV138" s="544"/>
      <c r="GW138" s="544"/>
      <c r="GX138" s="544"/>
      <c r="GY138" s="604"/>
      <c r="GZ138" s="673"/>
      <c r="HA138" s="604"/>
      <c r="HB138" s="604"/>
      <c r="HC138" s="495"/>
      <c r="HD138" s="552"/>
      <c r="HE138" s="1141"/>
      <c r="HF138" s="543">
        <v>131</v>
      </c>
      <c r="HG138" s="544">
        <f t="shared" si="244"/>
        <v>0</v>
      </c>
      <c r="HH138" s="544">
        <f t="shared" si="245"/>
        <v>0</v>
      </c>
      <c r="HI138" s="673"/>
      <c r="HJ138" s="544"/>
      <c r="HK138" s="544"/>
      <c r="HL138" s="544"/>
      <c r="HM138" s="604"/>
      <c r="HN138" s="673"/>
      <c r="HO138" s="604"/>
      <c r="HP138" s="604"/>
      <c r="HQ138" s="495"/>
      <c r="HR138" s="552"/>
      <c r="HS138" s="1141"/>
      <c r="HT138" s="543">
        <v>131</v>
      </c>
      <c r="HU138" s="544">
        <f t="shared" si="246"/>
        <v>0</v>
      </c>
      <c r="HV138" s="544">
        <f t="shared" si="247"/>
        <v>0</v>
      </c>
      <c r="HW138" s="673"/>
      <c r="HX138" s="544"/>
      <c r="HY138" s="544"/>
      <c r="HZ138" s="544"/>
      <c r="IA138" s="604"/>
      <c r="IB138" s="673"/>
      <c r="IC138" s="604"/>
      <c r="ID138" s="604"/>
      <c r="IE138" s="495"/>
      <c r="IF138" s="622"/>
      <c r="IG138" s="1141"/>
      <c r="IH138" s="543">
        <v>131</v>
      </c>
      <c r="II138" s="544">
        <f t="shared" si="248"/>
        <v>0</v>
      </c>
      <c r="IJ138" s="544">
        <f t="shared" si="249"/>
        <v>0</v>
      </c>
      <c r="IK138" s="673"/>
      <c r="IL138" s="544"/>
      <c r="IM138" s="544"/>
      <c r="IN138" s="544"/>
      <c r="IO138" s="604"/>
      <c r="IP138" s="673"/>
      <c r="IQ138" s="604"/>
      <c r="IR138" s="604"/>
      <c r="IS138" s="495"/>
    </row>
    <row r="139" spans="1:253" s="497" customFormat="1">
      <c r="A139" s="494"/>
      <c r="B139" s="528"/>
      <c r="C139" s="1141"/>
      <c r="D139" s="543">
        <v>132</v>
      </c>
      <c r="E139" s="544">
        <f t="shared" si="214"/>
        <v>0</v>
      </c>
      <c r="F139" s="544">
        <f t="shared" si="215"/>
        <v>0</v>
      </c>
      <c r="G139" s="673"/>
      <c r="H139" s="544"/>
      <c r="I139" s="544"/>
      <c r="J139" s="544"/>
      <c r="K139" s="604"/>
      <c r="L139" s="673"/>
      <c r="M139" s="604"/>
      <c r="N139" s="604"/>
      <c r="O139" s="495"/>
      <c r="P139" s="494"/>
      <c r="Q139" s="1141"/>
      <c r="R139" s="543">
        <v>132</v>
      </c>
      <c r="S139" s="544">
        <f t="shared" si="216"/>
        <v>0</v>
      </c>
      <c r="T139" s="544">
        <f t="shared" si="217"/>
        <v>0</v>
      </c>
      <c r="U139" s="673"/>
      <c r="V139" s="544"/>
      <c r="W139" s="544"/>
      <c r="X139" s="544"/>
      <c r="Y139" s="604"/>
      <c r="Z139" s="673"/>
      <c r="AA139" s="604"/>
      <c r="AB139" s="604"/>
      <c r="AC139" s="495"/>
      <c r="AD139" s="494"/>
      <c r="AE139" s="1141"/>
      <c r="AF139" s="543">
        <v>132</v>
      </c>
      <c r="AG139" s="544">
        <f t="shared" si="218"/>
        <v>0</v>
      </c>
      <c r="AH139" s="544">
        <f t="shared" si="219"/>
        <v>0</v>
      </c>
      <c r="AI139" s="673"/>
      <c r="AJ139" s="544"/>
      <c r="AK139" s="544"/>
      <c r="AL139" s="544"/>
      <c r="AM139" s="604"/>
      <c r="AN139" s="673"/>
      <c r="AO139" s="604"/>
      <c r="AP139" s="604"/>
      <c r="AQ139" s="495"/>
      <c r="AR139" s="494"/>
      <c r="AS139" s="1141"/>
      <c r="AT139" s="543">
        <v>132</v>
      </c>
      <c r="AU139" s="544">
        <f t="shared" si="220"/>
        <v>0</v>
      </c>
      <c r="AV139" s="544">
        <f t="shared" si="221"/>
        <v>0</v>
      </c>
      <c r="AW139" s="673"/>
      <c r="AX139" s="544"/>
      <c r="AY139" s="544"/>
      <c r="AZ139" s="544"/>
      <c r="BA139" s="604"/>
      <c r="BB139" s="673"/>
      <c r="BC139" s="604"/>
      <c r="BD139" s="604"/>
      <c r="BE139" s="495"/>
      <c r="BF139" s="494"/>
      <c r="BG139" s="1141"/>
      <c r="BH139" s="543">
        <v>132</v>
      </c>
      <c r="BI139" s="544">
        <f t="shared" si="222"/>
        <v>0</v>
      </c>
      <c r="BJ139" s="544">
        <f t="shared" si="223"/>
        <v>0</v>
      </c>
      <c r="BK139" s="673"/>
      <c r="BL139" s="544"/>
      <c r="BM139" s="544"/>
      <c r="BN139" s="544"/>
      <c r="BO139" s="604"/>
      <c r="BP139" s="673"/>
      <c r="BQ139" s="604"/>
      <c r="BR139" s="604"/>
      <c r="BS139" s="495"/>
      <c r="BT139" s="494"/>
      <c r="BU139" s="1141"/>
      <c r="BV139" s="543">
        <v>132</v>
      </c>
      <c r="BW139" s="544">
        <f t="shared" si="224"/>
        <v>0</v>
      </c>
      <c r="BX139" s="544">
        <f t="shared" si="225"/>
        <v>0</v>
      </c>
      <c r="BY139" s="673"/>
      <c r="BZ139" s="544"/>
      <c r="CA139" s="544"/>
      <c r="CB139" s="544"/>
      <c r="CC139" s="604"/>
      <c r="CD139" s="673"/>
      <c r="CE139" s="604"/>
      <c r="CF139" s="604"/>
      <c r="CG139" s="495"/>
      <c r="CH139" s="494"/>
      <c r="CI139" s="1141"/>
      <c r="CJ139" s="543">
        <v>132</v>
      </c>
      <c r="CK139" s="544">
        <f t="shared" si="226"/>
        <v>0</v>
      </c>
      <c r="CL139" s="544">
        <f t="shared" si="227"/>
        <v>0</v>
      </c>
      <c r="CM139" s="673"/>
      <c r="CN139" s="544"/>
      <c r="CO139" s="544"/>
      <c r="CP139" s="544"/>
      <c r="CQ139" s="604"/>
      <c r="CR139" s="673"/>
      <c r="CS139" s="604"/>
      <c r="CT139" s="604"/>
      <c r="CU139" s="495"/>
      <c r="CV139" s="494"/>
      <c r="CW139" s="1141"/>
      <c r="CX139" s="543">
        <v>132</v>
      </c>
      <c r="CY139" s="544">
        <f t="shared" si="228"/>
        <v>0</v>
      </c>
      <c r="CZ139" s="544">
        <f t="shared" si="229"/>
        <v>0</v>
      </c>
      <c r="DA139" s="673"/>
      <c r="DB139" s="544"/>
      <c r="DC139" s="544"/>
      <c r="DD139" s="544"/>
      <c r="DE139" s="604"/>
      <c r="DF139" s="673"/>
      <c r="DG139" s="604"/>
      <c r="DH139" s="604"/>
      <c r="DI139" s="495"/>
      <c r="DJ139" s="494"/>
      <c r="DK139" s="1141"/>
      <c r="DL139" s="543">
        <v>132</v>
      </c>
      <c r="DM139" s="544">
        <f t="shared" si="230"/>
        <v>0</v>
      </c>
      <c r="DN139" s="544">
        <f t="shared" si="231"/>
        <v>0</v>
      </c>
      <c r="DO139" s="673"/>
      <c r="DP139" s="544"/>
      <c r="DQ139" s="544"/>
      <c r="DR139" s="544"/>
      <c r="DS139" s="604"/>
      <c r="DT139" s="673"/>
      <c r="DU139" s="604"/>
      <c r="DV139" s="604"/>
      <c r="DW139" s="495"/>
      <c r="DX139" s="494"/>
      <c r="DY139" s="1141"/>
      <c r="DZ139" s="543">
        <v>132</v>
      </c>
      <c r="EA139" s="544">
        <f t="shared" si="232"/>
        <v>0</v>
      </c>
      <c r="EB139" s="544">
        <f t="shared" si="233"/>
        <v>0</v>
      </c>
      <c r="EC139" s="673"/>
      <c r="ED139" s="544"/>
      <c r="EE139" s="544"/>
      <c r="EF139" s="544"/>
      <c r="EG139" s="604"/>
      <c r="EH139" s="673"/>
      <c r="EI139" s="604"/>
      <c r="EJ139" s="604"/>
      <c r="EK139" s="495"/>
      <c r="EL139" s="494"/>
      <c r="EM139" s="1141"/>
      <c r="EN139" s="543">
        <v>132</v>
      </c>
      <c r="EO139" s="544">
        <f t="shared" si="234"/>
        <v>0</v>
      </c>
      <c r="EP139" s="544">
        <f t="shared" si="235"/>
        <v>0</v>
      </c>
      <c r="EQ139" s="673"/>
      <c r="ER139" s="544"/>
      <c r="ES139" s="544"/>
      <c r="ET139" s="544"/>
      <c r="EU139" s="604"/>
      <c r="EV139" s="673"/>
      <c r="EW139" s="604"/>
      <c r="EX139" s="604"/>
      <c r="EY139" s="495"/>
      <c r="EZ139" s="622"/>
      <c r="FA139" s="1141"/>
      <c r="FB139" s="543">
        <v>132</v>
      </c>
      <c r="FC139" s="544">
        <f t="shared" si="236"/>
        <v>0</v>
      </c>
      <c r="FD139" s="544">
        <f t="shared" si="237"/>
        <v>0</v>
      </c>
      <c r="FE139" s="673"/>
      <c r="FF139" s="544"/>
      <c r="FG139" s="544"/>
      <c r="FH139" s="544"/>
      <c r="FI139" s="604"/>
      <c r="FJ139" s="673"/>
      <c r="FK139" s="604"/>
      <c r="FL139" s="604"/>
      <c r="FM139" s="495"/>
      <c r="FO139" s="1141"/>
      <c r="FP139" s="543">
        <v>132</v>
      </c>
      <c r="FQ139" s="544">
        <f t="shared" si="238"/>
        <v>0</v>
      </c>
      <c r="FR139" s="544">
        <f t="shared" si="239"/>
        <v>0</v>
      </c>
      <c r="FS139" s="673"/>
      <c r="FT139" s="544"/>
      <c r="FU139" s="544"/>
      <c r="FV139" s="544"/>
      <c r="FW139" s="604"/>
      <c r="FX139" s="673"/>
      <c r="FY139" s="604"/>
      <c r="FZ139" s="604"/>
      <c r="GA139" s="495"/>
      <c r="GB139" s="622"/>
      <c r="GC139" s="1141"/>
      <c r="GD139" s="543">
        <v>132</v>
      </c>
      <c r="GE139" s="544">
        <f t="shared" si="240"/>
        <v>0</v>
      </c>
      <c r="GF139" s="544">
        <f t="shared" si="241"/>
        <v>0</v>
      </c>
      <c r="GG139" s="673"/>
      <c r="GH139" s="544"/>
      <c r="GI139" s="544"/>
      <c r="GJ139" s="544"/>
      <c r="GK139" s="604"/>
      <c r="GL139" s="673"/>
      <c r="GM139" s="604"/>
      <c r="GN139" s="604"/>
      <c r="GO139" s="495"/>
      <c r="GP139" s="551"/>
      <c r="GQ139" s="1141"/>
      <c r="GR139" s="543">
        <v>132</v>
      </c>
      <c r="GS139" s="544">
        <f t="shared" si="242"/>
        <v>0</v>
      </c>
      <c r="GT139" s="544">
        <f t="shared" si="243"/>
        <v>0</v>
      </c>
      <c r="GU139" s="673"/>
      <c r="GV139" s="544"/>
      <c r="GW139" s="544"/>
      <c r="GX139" s="544"/>
      <c r="GY139" s="604"/>
      <c r="GZ139" s="673"/>
      <c r="HA139" s="604"/>
      <c r="HB139" s="604"/>
      <c r="HC139" s="495"/>
      <c r="HD139" s="552"/>
      <c r="HE139" s="1141"/>
      <c r="HF139" s="543">
        <v>132</v>
      </c>
      <c r="HG139" s="544">
        <f t="shared" si="244"/>
        <v>0</v>
      </c>
      <c r="HH139" s="544">
        <f t="shared" si="245"/>
        <v>0</v>
      </c>
      <c r="HI139" s="673"/>
      <c r="HJ139" s="544"/>
      <c r="HK139" s="544"/>
      <c r="HL139" s="544"/>
      <c r="HM139" s="604"/>
      <c r="HN139" s="673"/>
      <c r="HO139" s="604"/>
      <c r="HP139" s="604"/>
      <c r="HQ139" s="495"/>
      <c r="HR139" s="552"/>
      <c r="HS139" s="1141"/>
      <c r="HT139" s="543">
        <v>132</v>
      </c>
      <c r="HU139" s="544">
        <f t="shared" si="246"/>
        <v>0</v>
      </c>
      <c r="HV139" s="544">
        <f t="shared" si="247"/>
        <v>0</v>
      </c>
      <c r="HW139" s="673"/>
      <c r="HX139" s="544"/>
      <c r="HY139" s="544"/>
      <c r="HZ139" s="544"/>
      <c r="IA139" s="604"/>
      <c r="IB139" s="673"/>
      <c r="IC139" s="604"/>
      <c r="ID139" s="604"/>
      <c r="IE139" s="495"/>
      <c r="IF139" s="622"/>
      <c r="IG139" s="1141"/>
      <c r="IH139" s="543">
        <v>132</v>
      </c>
      <c r="II139" s="544">
        <f t="shared" si="248"/>
        <v>0</v>
      </c>
      <c r="IJ139" s="544">
        <f t="shared" si="249"/>
        <v>0</v>
      </c>
      <c r="IK139" s="673"/>
      <c r="IL139" s="544"/>
      <c r="IM139" s="544"/>
      <c r="IN139" s="544"/>
      <c r="IO139" s="604"/>
      <c r="IP139" s="673"/>
      <c r="IQ139" s="604"/>
      <c r="IR139" s="604"/>
      <c r="IS139" s="495"/>
    </row>
    <row r="140" spans="1:253" s="497" customFormat="1">
      <c r="A140" s="494"/>
      <c r="B140" s="528"/>
      <c r="C140" s="1141"/>
      <c r="D140" s="543">
        <v>133</v>
      </c>
      <c r="E140" s="544">
        <f t="shared" si="214"/>
        <v>0</v>
      </c>
      <c r="F140" s="544">
        <f t="shared" si="215"/>
        <v>0</v>
      </c>
      <c r="G140" s="673"/>
      <c r="H140" s="544"/>
      <c r="I140" s="544"/>
      <c r="J140" s="544"/>
      <c r="K140" s="604"/>
      <c r="L140" s="673"/>
      <c r="M140" s="604"/>
      <c r="N140" s="604"/>
      <c r="O140" s="495"/>
      <c r="P140" s="494"/>
      <c r="Q140" s="1141"/>
      <c r="R140" s="543">
        <v>133</v>
      </c>
      <c r="S140" s="544">
        <f t="shared" si="216"/>
        <v>0</v>
      </c>
      <c r="T140" s="544">
        <f t="shared" si="217"/>
        <v>0</v>
      </c>
      <c r="U140" s="673"/>
      <c r="V140" s="544"/>
      <c r="W140" s="544"/>
      <c r="X140" s="544"/>
      <c r="Y140" s="604"/>
      <c r="Z140" s="673"/>
      <c r="AA140" s="604"/>
      <c r="AB140" s="604"/>
      <c r="AC140" s="495"/>
      <c r="AD140" s="494"/>
      <c r="AE140" s="1141"/>
      <c r="AF140" s="543">
        <v>133</v>
      </c>
      <c r="AG140" s="544">
        <f t="shared" si="218"/>
        <v>0</v>
      </c>
      <c r="AH140" s="544">
        <f t="shared" si="219"/>
        <v>0</v>
      </c>
      <c r="AI140" s="673"/>
      <c r="AJ140" s="544"/>
      <c r="AK140" s="544"/>
      <c r="AL140" s="544"/>
      <c r="AM140" s="604"/>
      <c r="AN140" s="673"/>
      <c r="AO140" s="604"/>
      <c r="AP140" s="604"/>
      <c r="AQ140" s="495"/>
      <c r="AR140" s="494"/>
      <c r="AS140" s="1141"/>
      <c r="AT140" s="543">
        <v>133</v>
      </c>
      <c r="AU140" s="544">
        <f t="shared" si="220"/>
        <v>0</v>
      </c>
      <c r="AV140" s="544">
        <f t="shared" si="221"/>
        <v>0</v>
      </c>
      <c r="AW140" s="673"/>
      <c r="AX140" s="544"/>
      <c r="AY140" s="544"/>
      <c r="AZ140" s="544"/>
      <c r="BA140" s="604"/>
      <c r="BB140" s="673"/>
      <c r="BC140" s="604"/>
      <c r="BD140" s="604"/>
      <c r="BE140" s="495"/>
      <c r="BF140" s="494"/>
      <c r="BG140" s="1141"/>
      <c r="BH140" s="543">
        <v>133</v>
      </c>
      <c r="BI140" s="544">
        <f t="shared" si="222"/>
        <v>0</v>
      </c>
      <c r="BJ140" s="544">
        <f t="shared" si="223"/>
        <v>0</v>
      </c>
      <c r="BK140" s="673"/>
      <c r="BL140" s="544"/>
      <c r="BM140" s="544"/>
      <c r="BN140" s="544"/>
      <c r="BO140" s="604"/>
      <c r="BP140" s="673"/>
      <c r="BQ140" s="604"/>
      <c r="BR140" s="604"/>
      <c r="BS140" s="495"/>
      <c r="BT140" s="494"/>
      <c r="BU140" s="1141"/>
      <c r="BV140" s="543">
        <v>133</v>
      </c>
      <c r="BW140" s="544">
        <f t="shared" si="224"/>
        <v>0</v>
      </c>
      <c r="BX140" s="544">
        <f t="shared" si="225"/>
        <v>0</v>
      </c>
      <c r="BY140" s="673"/>
      <c r="BZ140" s="544"/>
      <c r="CA140" s="544"/>
      <c r="CB140" s="544"/>
      <c r="CC140" s="604"/>
      <c r="CD140" s="673"/>
      <c r="CE140" s="604"/>
      <c r="CF140" s="604"/>
      <c r="CG140" s="495"/>
      <c r="CH140" s="494"/>
      <c r="CI140" s="1141"/>
      <c r="CJ140" s="543">
        <v>133</v>
      </c>
      <c r="CK140" s="544">
        <f t="shared" si="226"/>
        <v>0</v>
      </c>
      <c r="CL140" s="544">
        <f t="shared" si="227"/>
        <v>0</v>
      </c>
      <c r="CM140" s="673"/>
      <c r="CN140" s="544"/>
      <c r="CO140" s="544"/>
      <c r="CP140" s="544"/>
      <c r="CQ140" s="604"/>
      <c r="CR140" s="673"/>
      <c r="CS140" s="604"/>
      <c r="CT140" s="604"/>
      <c r="CU140" s="495"/>
      <c r="CV140" s="494"/>
      <c r="CW140" s="1141"/>
      <c r="CX140" s="543">
        <v>133</v>
      </c>
      <c r="CY140" s="544">
        <f t="shared" si="228"/>
        <v>0</v>
      </c>
      <c r="CZ140" s="544">
        <f t="shared" si="229"/>
        <v>0</v>
      </c>
      <c r="DA140" s="673"/>
      <c r="DB140" s="544"/>
      <c r="DC140" s="544"/>
      <c r="DD140" s="544"/>
      <c r="DE140" s="604"/>
      <c r="DF140" s="673"/>
      <c r="DG140" s="604"/>
      <c r="DH140" s="604"/>
      <c r="DI140" s="495"/>
      <c r="DJ140" s="494"/>
      <c r="DK140" s="1141"/>
      <c r="DL140" s="543">
        <v>133</v>
      </c>
      <c r="DM140" s="544">
        <f t="shared" si="230"/>
        <v>0</v>
      </c>
      <c r="DN140" s="544">
        <f t="shared" si="231"/>
        <v>0</v>
      </c>
      <c r="DO140" s="673"/>
      <c r="DP140" s="544"/>
      <c r="DQ140" s="544"/>
      <c r="DR140" s="544"/>
      <c r="DS140" s="604"/>
      <c r="DT140" s="673"/>
      <c r="DU140" s="604"/>
      <c r="DV140" s="604"/>
      <c r="DW140" s="495"/>
      <c r="DX140" s="494"/>
      <c r="DY140" s="1141"/>
      <c r="DZ140" s="543">
        <v>133</v>
      </c>
      <c r="EA140" s="544">
        <f t="shared" si="232"/>
        <v>0</v>
      </c>
      <c r="EB140" s="544">
        <f t="shared" si="233"/>
        <v>0</v>
      </c>
      <c r="EC140" s="673"/>
      <c r="ED140" s="544"/>
      <c r="EE140" s="544"/>
      <c r="EF140" s="544"/>
      <c r="EG140" s="604"/>
      <c r="EH140" s="673"/>
      <c r="EI140" s="604"/>
      <c r="EJ140" s="604"/>
      <c r="EK140" s="495"/>
      <c r="EL140" s="494"/>
      <c r="EM140" s="1141"/>
      <c r="EN140" s="543">
        <v>133</v>
      </c>
      <c r="EO140" s="544">
        <f t="shared" si="234"/>
        <v>0</v>
      </c>
      <c r="EP140" s="544">
        <f t="shared" si="235"/>
        <v>0</v>
      </c>
      <c r="EQ140" s="673"/>
      <c r="ER140" s="544"/>
      <c r="ES140" s="544"/>
      <c r="ET140" s="544"/>
      <c r="EU140" s="604"/>
      <c r="EV140" s="673"/>
      <c r="EW140" s="604"/>
      <c r="EX140" s="604"/>
      <c r="EY140" s="495"/>
      <c r="EZ140" s="622"/>
      <c r="FA140" s="1141"/>
      <c r="FB140" s="543">
        <v>133</v>
      </c>
      <c r="FC140" s="544">
        <f t="shared" si="236"/>
        <v>0</v>
      </c>
      <c r="FD140" s="544">
        <f t="shared" si="237"/>
        <v>0</v>
      </c>
      <c r="FE140" s="673"/>
      <c r="FF140" s="544"/>
      <c r="FG140" s="544"/>
      <c r="FH140" s="544"/>
      <c r="FI140" s="604"/>
      <c r="FJ140" s="673"/>
      <c r="FK140" s="604"/>
      <c r="FL140" s="604"/>
      <c r="FM140" s="495"/>
      <c r="FO140" s="1141"/>
      <c r="FP140" s="543">
        <v>133</v>
      </c>
      <c r="FQ140" s="544">
        <f t="shared" si="238"/>
        <v>0</v>
      </c>
      <c r="FR140" s="544">
        <f t="shared" si="239"/>
        <v>0</v>
      </c>
      <c r="FS140" s="673"/>
      <c r="FT140" s="544"/>
      <c r="FU140" s="544"/>
      <c r="FV140" s="544"/>
      <c r="FW140" s="604"/>
      <c r="FX140" s="673"/>
      <c r="FY140" s="604"/>
      <c r="FZ140" s="604"/>
      <c r="GA140" s="495"/>
      <c r="GB140" s="622"/>
      <c r="GC140" s="1141"/>
      <c r="GD140" s="543">
        <v>133</v>
      </c>
      <c r="GE140" s="544">
        <f t="shared" si="240"/>
        <v>0</v>
      </c>
      <c r="GF140" s="544">
        <f t="shared" si="241"/>
        <v>0</v>
      </c>
      <c r="GG140" s="673"/>
      <c r="GH140" s="544"/>
      <c r="GI140" s="544"/>
      <c r="GJ140" s="544"/>
      <c r="GK140" s="604"/>
      <c r="GL140" s="673"/>
      <c r="GM140" s="604"/>
      <c r="GN140" s="604"/>
      <c r="GO140" s="495"/>
      <c r="GP140" s="551"/>
      <c r="GQ140" s="1141"/>
      <c r="GR140" s="543">
        <v>133</v>
      </c>
      <c r="GS140" s="544">
        <f t="shared" si="242"/>
        <v>0</v>
      </c>
      <c r="GT140" s="544">
        <f t="shared" si="243"/>
        <v>0</v>
      </c>
      <c r="GU140" s="673"/>
      <c r="GV140" s="544"/>
      <c r="GW140" s="544"/>
      <c r="GX140" s="544"/>
      <c r="GY140" s="604"/>
      <c r="GZ140" s="673"/>
      <c r="HA140" s="604"/>
      <c r="HB140" s="604"/>
      <c r="HC140" s="495"/>
      <c r="HD140" s="552"/>
      <c r="HE140" s="1141"/>
      <c r="HF140" s="543">
        <v>133</v>
      </c>
      <c r="HG140" s="544">
        <f t="shared" si="244"/>
        <v>0</v>
      </c>
      <c r="HH140" s="544">
        <f t="shared" si="245"/>
        <v>0</v>
      </c>
      <c r="HI140" s="673"/>
      <c r="HJ140" s="544"/>
      <c r="HK140" s="544"/>
      <c r="HL140" s="544"/>
      <c r="HM140" s="604"/>
      <c r="HN140" s="673"/>
      <c r="HO140" s="604"/>
      <c r="HP140" s="604"/>
      <c r="HQ140" s="495"/>
      <c r="HR140" s="552"/>
      <c r="HS140" s="1141"/>
      <c r="HT140" s="543">
        <v>133</v>
      </c>
      <c r="HU140" s="544">
        <f t="shared" si="246"/>
        <v>0</v>
      </c>
      <c r="HV140" s="544">
        <f t="shared" si="247"/>
        <v>0</v>
      </c>
      <c r="HW140" s="673"/>
      <c r="HX140" s="544"/>
      <c r="HY140" s="544"/>
      <c r="HZ140" s="544"/>
      <c r="IA140" s="604"/>
      <c r="IB140" s="673"/>
      <c r="IC140" s="604"/>
      <c r="ID140" s="604"/>
      <c r="IE140" s="495"/>
      <c r="IF140" s="622"/>
      <c r="IG140" s="1141"/>
      <c r="IH140" s="543">
        <v>133</v>
      </c>
      <c r="II140" s="544">
        <f t="shared" si="248"/>
        <v>0</v>
      </c>
      <c r="IJ140" s="544">
        <f t="shared" si="249"/>
        <v>0</v>
      </c>
      <c r="IK140" s="673"/>
      <c r="IL140" s="544"/>
      <c r="IM140" s="544"/>
      <c r="IN140" s="544"/>
      <c r="IO140" s="604"/>
      <c r="IP140" s="673"/>
      <c r="IQ140" s="604"/>
      <c r="IR140" s="604"/>
      <c r="IS140" s="495"/>
    </row>
    <row r="141" spans="1:253" s="497" customFormat="1">
      <c r="A141" s="494"/>
      <c r="B141" s="528"/>
      <c r="C141" s="1141"/>
      <c r="D141" s="543">
        <v>134</v>
      </c>
      <c r="E141" s="544">
        <f t="shared" si="214"/>
        <v>0</v>
      </c>
      <c r="F141" s="544">
        <f t="shared" si="215"/>
        <v>0</v>
      </c>
      <c r="G141" s="673"/>
      <c r="H141" s="544"/>
      <c r="I141" s="544"/>
      <c r="J141" s="544"/>
      <c r="K141" s="604"/>
      <c r="L141" s="673"/>
      <c r="M141" s="604"/>
      <c r="N141" s="604"/>
      <c r="O141" s="495"/>
      <c r="P141" s="494"/>
      <c r="Q141" s="1141"/>
      <c r="R141" s="543">
        <v>134</v>
      </c>
      <c r="S141" s="544">
        <f t="shared" si="216"/>
        <v>0</v>
      </c>
      <c r="T141" s="544">
        <f t="shared" si="217"/>
        <v>0</v>
      </c>
      <c r="U141" s="673"/>
      <c r="V141" s="544"/>
      <c r="W141" s="544"/>
      <c r="X141" s="544"/>
      <c r="Y141" s="604"/>
      <c r="Z141" s="673"/>
      <c r="AA141" s="604"/>
      <c r="AB141" s="604"/>
      <c r="AC141" s="495"/>
      <c r="AD141" s="494"/>
      <c r="AE141" s="1141"/>
      <c r="AF141" s="543">
        <v>134</v>
      </c>
      <c r="AG141" s="544">
        <f t="shared" si="218"/>
        <v>0</v>
      </c>
      <c r="AH141" s="544">
        <f t="shared" si="219"/>
        <v>0</v>
      </c>
      <c r="AI141" s="673"/>
      <c r="AJ141" s="544"/>
      <c r="AK141" s="544"/>
      <c r="AL141" s="544"/>
      <c r="AM141" s="604"/>
      <c r="AN141" s="673"/>
      <c r="AO141" s="604"/>
      <c r="AP141" s="604"/>
      <c r="AQ141" s="495"/>
      <c r="AR141" s="494"/>
      <c r="AS141" s="1141"/>
      <c r="AT141" s="543">
        <v>134</v>
      </c>
      <c r="AU141" s="544">
        <f t="shared" si="220"/>
        <v>0</v>
      </c>
      <c r="AV141" s="544">
        <f t="shared" si="221"/>
        <v>0</v>
      </c>
      <c r="AW141" s="673"/>
      <c r="AX141" s="544"/>
      <c r="AY141" s="544"/>
      <c r="AZ141" s="544"/>
      <c r="BA141" s="604"/>
      <c r="BB141" s="673"/>
      <c r="BC141" s="604"/>
      <c r="BD141" s="604"/>
      <c r="BE141" s="495"/>
      <c r="BF141" s="494"/>
      <c r="BG141" s="1141"/>
      <c r="BH141" s="543">
        <v>134</v>
      </c>
      <c r="BI141" s="544">
        <f t="shared" si="222"/>
        <v>0</v>
      </c>
      <c r="BJ141" s="544">
        <f t="shared" si="223"/>
        <v>0</v>
      </c>
      <c r="BK141" s="673"/>
      <c r="BL141" s="544"/>
      <c r="BM141" s="544"/>
      <c r="BN141" s="544"/>
      <c r="BO141" s="604"/>
      <c r="BP141" s="673"/>
      <c r="BQ141" s="604"/>
      <c r="BR141" s="604"/>
      <c r="BS141" s="495"/>
      <c r="BT141" s="494"/>
      <c r="BU141" s="1141"/>
      <c r="BV141" s="543">
        <v>134</v>
      </c>
      <c r="BW141" s="544">
        <f t="shared" si="224"/>
        <v>0</v>
      </c>
      <c r="BX141" s="544">
        <f t="shared" si="225"/>
        <v>0</v>
      </c>
      <c r="BY141" s="673"/>
      <c r="BZ141" s="544"/>
      <c r="CA141" s="544"/>
      <c r="CB141" s="544"/>
      <c r="CC141" s="604"/>
      <c r="CD141" s="673"/>
      <c r="CE141" s="604"/>
      <c r="CF141" s="604"/>
      <c r="CG141" s="495"/>
      <c r="CH141" s="494"/>
      <c r="CI141" s="1141"/>
      <c r="CJ141" s="543">
        <v>134</v>
      </c>
      <c r="CK141" s="544">
        <f t="shared" si="226"/>
        <v>0</v>
      </c>
      <c r="CL141" s="544">
        <f t="shared" si="227"/>
        <v>0</v>
      </c>
      <c r="CM141" s="673"/>
      <c r="CN141" s="544"/>
      <c r="CO141" s="544"/>
      <c r="CP141" s="544"/>
      <c r="CQ141" s="604"/>
      <c r="CR141" s="673"/>
      <c r="CS141" s="604"/>
      <c r="CT141" s="604"/>
      <c r="CU141" s="495"/>
      <c r="CV141" s="494"/>
      <c r="CW141" s="1141"/>
      <c r="CX141" s="543">
        <v>134</v>
      </c>
      <c r="CY141" s="544">
        <f t="shared" si="228"/>
        <v>0</v>
      </c>
      <c r="CZ141" s="544">
        <f t="shared" si="229"/>
        <v>0</v>
      </c>
      <c r="DA141" s="673"/>
      <c r="DB141" s="544"/>
      <c r="DC141" s="544"/>
      <c r="DD141" s="544"/>
      <c r="DE141" s="604"/>
      <c r="DF141" s="673"/>
      <c r="DG141" s="604"/>
      <c r="DH141" s="604"/>
      <c r="DI141" s="495"/>
      <c r="DJ141" s="494"/>
      <c r="DK141" s="1141"/>
      <c r="DL141" s="543">
        <v>134</v>
      </c>
      <c r="DM141" s="544">
        <f t="shared" si="230"/>
        <v>0</v>
      </c>
      <c r="DN141" s="544">
        <f t="shared" si="231"/>
        <v>0</v>
      </c>
      <c r="DO141" s="673"/>
      <c r="DP141" s="544"/>
      <c r="DQ141" s="544"/>
      <c r="DR141" s="544"/>
      <c r="DS141" s="604"/>
      <c r="DT141" s="673"/>
      <c r="DU141" s="604"/>
      <c r="DV141" s="604"/>
      <c r="DW141" s="495"/>
      <c r="DX141" s="494"/>
      <c r="DY141" s="1141"/>
      <c r="DZ141" s="543">
        <v>134</v>
      </c>
      <c r="EA141" s="544">
        <f t="shared" si="232"/>
        <v>0</v>
      </c>
      <c r="EB141" s="544">
        <f t="shared" si="233"/>
        <v>0</v>
      </c>
      <c r="EC141" s="673"/>
      <c r="ED141" s="544"/>
      <c r="EE141" s="544"/>
      <c r="EF141" s="544"/>
      <c r="EG141" s="604"/>
      <c r="EH141" s="673"/>
      <c r="EI141" s="604"/>
      <c r="EJ141" s="604"/>
      <c r="EK141" s="495"/>
      <c r="EL141" s="494"/>
      <c r="EM141" s="1141"/>
      <c r="EN141" s="543">
        <v>134</v>
      </c>
      <c r="EO141" s="544">
        <f t="shared" si="234"/>
        <v>0</v>
      </c>
      <c r="EP141" s="544">
        <f t="shared" si="235"/>
        <v>0</v>
      </c>
      <c r="EQ141" s="673"/>
      <c r="ER141" s="544"/>
      <c r="ES141" s="544"/>
      <c r="ET141" s="544"/>
      <c r="EU141" s="604"/>
      <c r="EV141" s="673"/>
      <c r="EW141" s="604"/>
      <c r="EX141" s="604"/>
      <c r="EY141" s="495"/>
      <c r="EZ141" s="622"/>
      <c r="FA141" s="1141"/>
      <c r="FB141" s="543">
        <v>134</v>
      </c>
      <c r="FC141" s="544">
        <f t="shared" si="236"/>
        <v>0</v>
      </c>
      <c r="FD141" s="544">
        <f t="shared" si="237"/>
        <v>0</v>
      </c>
      <c r="FE141" s="673"/>
      <c r="FF141" s="544"/>
      <c r="FG141" s="544"/>
      <c r="FH141" s="544"/>
      <c r="FI141" s="604"/>
      <c r="FJ141" s="673"/>
      <c r="FK141" s="604"/>
      <c r="FL141" s="604"/>
      <c r="FM141" s="495"/>
      <c r="FO141" s="1141"/>
      <c r="FP141" s="543">
        <v>134</v>
      </c>
      <c r="FQ141" s="544">
        <f t="shared" si="238"/>
        <v>0</v>
      </c>
      <c r="FR141" s="544">
        <f t="shared" si="239"/>
        <v>0</v>
      </c>
      <c r="FS141" s="673"/>
      <c r="FT141" s="544"/>
      <c r="FU141" s="544"/>
      <c r="FV141" s="544"/>
      <c r="FW141" s="604"/>
      <c r="FX141" s="673"/>
      <c r="FY141" s="604"/>
      <c r="FZ141" s="604"/>
      <c r="GA141" s="495"/>
      <c r="GB141" s="622"/>
      <c r="GC141" s="1141"/>
      <c r="GD141" s="543">
        <v>134</v>
      </c>
      <c r="GE141" s="544">
        <f t="shared" si="240"/>
        <v>0</v>
      </c>
      <c r="GF141" s="544">
        <f t="shared" si="241"/>
        <v>0</v>
      </c>
      <c r="GG141" s="673"/>
      <c r="GH141" s="544"/>
      <c r="GI141" s="544"/>
      <c r="GJ141" s="544"/>
      <c r="GK141" s="604"/>
      <c r="GL141" s="673"/>
      <c r="GM141" s="604"/>
      <c r="GN141" s="604"/>
      <c r="GO141" s="495"/>
      <c r="GP141" s="551"/>
      <c r="GQ141" s="1141"/>
      <c r="GR141" s="543">
        <v>134</v>
      </c>
      <c r="GS141" s="544">
        <f t="shared" si="242"/>
        <v>0</v>
      </c>
      <c r="GT141" s="544">
        <f t="shared" si="243"/>
        <v>0</v>
      </c>
      <c r="GU141" s="673"/>
      <c r="GV141" s="544"/>
      <c r="GW141" s="544"/>
      <c r="GX141" s="544"/>
      <c r="GY141" s="604"/>
      <c r="GZ141" s="673"/>
      <c r="HA141" s="604"/>
      <c r="HB141" s="604"/>
      <c r="HC141" s="495"/>
      <c r="HD141" s="552"/>
      <c r="HE141" s="1141"/>
      <c r="HF141" s="543">
        <v>134</v>
      </c>
      <c r="HG141" s="544">
        <f t="shared" si="244"/>
        <v>0</v>
      </c>
      <c r="HH141" s="544">
        <f t="shared" si="245"/>
        <v>0</v>
      </c>
      <c r="HI141" s="673"/>
      <c r="HJ141" s="544"/>
      <c r="HK141" s="544"/>
      <c r="HL141" s="544"/>
      <c r="HM141" s="604"/>
      <c r="HN141" s="673"/>
      <c r="HO141" s="604"/>
      <c r="HP141" s="604"/>
      <c r="HQ141" s="495"/>
      <c r="HR141" s="552"/>
      <c r="HS141" s="1141"/>
      <c r="HT141" s="543">
        <v>134</v>
      </c>
      <c r="HU141" s="544">
        <f t="shared" si="246"/>
        <v>0</v>
      </c>
      <c r="HV141" s="544">
        <f t="shared" si="247"/>
        <v>0</v>
      </c>
      <c r="HW141" s="673"/>
      <c r="HX141" s="544"/>
      <c r="HY141" s="544"/>
      <c r="HZ141" s="544"/>
      <c r="IA141" s="604"/>
      <c r="IB141" s="673"/>
      <c r="IC141" s="604"/>
      <c r="ID141" s="604"/>
      <c r="IE141" s="495"/>
      <c r="IF141" s="622"/>
      <c r="IG141" s="1141"/>
      <c r="IH141" s="543">
        <v>134</v>
      </c>
      <c r="II141" s="544">
        <f t="shared" si="248"/>
        <v>0</v>
      </c>
      <c r="IJ141" s="544">
        <f t="shared" si="249"/>
        <v>0</v>
      </c>
      <c r="IK141" s="673"/>
      <c r="IL141" s="544"/>
      <c r="IM141" s="544"/>
      <c r="IN141" s="544"/>
      <c r="IO141" s="604"/>
      <c r="IP141" s="673"/>
      <c r="IQ141" s="604"/>
      <c r="IR141" s="604"/>
      <c r="IS141" s="495"/>
    </row>
    <row r="142" spans="1:253" s="497" customFormat="1">
      <c r="A142" s="494"/>
      <c r="B142" s="528"/>
      <c r="C142" s="1141"/>
      <c r="D142" s="543">
        <v>135</v>
      </c>
      <c r="E142" s="544">
        <f t="shared" si="214"/>
        <v>0</v>
      </c>
      <c r="F142" s="544">
        <f t="shared" si="215"/>
        <v>0</v>
      </c>
      <c r="G142" s="673"/>
      <c r="H142" s="544"/>
      <c r="I142" s="544"/>
      <c r="J142" s="544"/>
      <c r="K142" s="604"/>
      <c r="L142" s="673"/>
      <c r="M142" s="604"/>
      <c r="N142" s="604"/>
      <c r="O142" s="495"/>
      <c r="P142" s="494"/>
      <c r="Q142" s="1141"/>
      <c r="R142" s="543">
        <v>135</v>
      </c>
      <c r="S142" s="544">
        <f t="shared" si="216"/>
        <v>0</v>
      </c>
      <c r="T142" s="544">
        <f t="shared" si="217"/>
        <v>0</v>
      </c>
      <c r="U142" s="673"/>
      <c r="V142" s="544"/>
      <c r="W142" s="544"/>
      <c r="X142" s="544"/>
      <c r="Y142" s="604"/>
      <c r="Z142" s="673"/>
      <c r="AA142" s="604"/>
      <c r="AB142" s="604"/>
      <c r="AC142" s="495"/>
      <c r="AD142" s="494"/>
      <c r="AE142" s="1141"/>
      <c r="AF142" s="543">
        <v>135</v>
      </c>
      <c r="AG142" s="544">
        <f t="shared" si="218"/>
        <v>0</v>
      </c>
      <c r="AH142" s="544">
        <f t="shared" si="219"/>
        <v>0</v>
      </c>
      <c r="AI142" s="673"/>
      <c r="AJ142" s="544"/>
      <c r="AK142" s="544"/>
      <c r="AL142" s="544"/>
      <c r="AM142" s="604"/>
      <c r="AN142" s="673"/>
      <c r="AO142" s="604"/>
      <c r="AP142" s="604"/>
      <c r="AQ142" s="495"/>
      <c r="AR142" s="494"/>
      <c r="AS142" s="1141"/>
      <c r="AT142" s="543">
        <v>135</v>
      </c>
      <c r="AU142" s="544">
        <f t="shared" si="220"/>
        <v>0</v>
      </c>
      <c r="AV142" s="544">
        <f t="shared" si="221"/>
        <v>0</v>
      </c>
      <c r="AW142" s="673"/>
      <c r="AX142" s="544"/>
      <c r="AY142" s="544"/>
      <c r="AZ142" s="544"/>
      <c r="BA142" s="604"/>
      <c r="BB142" s="673"/>
      <c r="BC142" s="604"/>
      <c r="BD142" s="604"/>
      <c r="BE142" s="495"/>
      <c r="BF142" s="494"/>
      <c r="BG142" s="1141"/>
      <c r="BH142" s="543">
        <v>135</v>
      </c>
      <c r="BI142" s="544">
        <f t="shared" si="222"/>
        <v>0</v>
      </c>
      <c r="BJ142" s="544">
        <f t="shared" si="223"/>
        <v>0</v>
      </c>
      <c r="BK142" s="673"/>
      <c r="BL142" s="544"/>
      <c r="BM142" s="544"/>
      <c r="BN142" s="544"/>
      <c r="BO142" s="604"/>
      <c r="BP142" s="673"/>
      <c r="BQ142" s="604"/>
      <c r="BR142" s="604"/>
      <c r="BS142" s="495"/>
      <c r="BT142" s="494"/>
      <c r="BU142" s="1141"/>
      <c r="BV142" s="543">
        <v>135</v>
      </c>
      <c r="BW142" s="544">
        <f t="shared" si="224"/>
        <v>0</v>
      </c>
      <c r="BX142" s="544">
        <f t="shared" si="225"/>
        <v>0</v>
      </c>
      <c r="BY142" s="673"/>
      <c r="BZ142" s="544"/>
      <c r="CA142" s="544"/>
      <c r="CB142" s="544"/>
      <c r="CC142" s="604"/>
      <c r="CD142" s="673"/>
      <c r="CE142" s="604"/>
      <c r="CF142" s="604"/>
      <c r="CG142" s="495"/>
      <c r="CH142" s="494"/>
      <c r="CI142" s="1141"/>
      <c r="CJ142" s="543">
        <v>135</v>
      </c>
      <c r="CK142" s="544">
        <f t="shared" si="226"/>
        <v>0</v>
      </c>
      <c r="CL142" s="544">
        <f t="shared" si="227"/>
        <v>0</v>
      </c>
      <c r="CM142" s="673"/>
      <c r="CN142" s="544"/>
      <c r="CO142" s="544"/>
      <c r="CP142" s="544"/>
      <c r="CQ142" s="604"/>
      <c r="CR142" s="673"/>
      <c r="CS142" s="604"/>
      <c r="CT142" s="604"/>
      <c r="CU142" s="495"/>
      <c r="CV142" s="494"/>
      <c r="CW142" s="1141"/>
      <c r="CX142" s="543">
        <v>135</v>
      </c>
      <c r="CY142" s="544">
        <f t="shared" si="228"/>
        <v>0</v>
      </c>
      <c r="CZ142" s="544">
        <f t="shared" si="229"/>
        <v>0</v>
      </c>
      <c r="DA142" s="673"/>
      <c r="DB142" s="544"/>
      <c r="DC142" s="544"/>
      <c r="DD142" s="544"/>
      <c r="DE142" s="604"/>
      <c r="DF142" s="673"/>
      <c r="DG142" s="604"/>
      <c r="DH142" s="604"/>
      <c r="DI142" s="495"/>
      <c r="DJ142" s="494"/>
      <c r="DK142" s="1141"/>
      <c r="DL142" s="543">
        <v>135</v>
      </c>
      <c r="DM142" s="544">
        <f t="shared" si="230"/>
        <v>0</v>
      </c>
      <c r="DN142" s="544">
        <f t="shared" si="231"/>
        <v>0</v>
      </c>
      <c r="DO142" s="673"/>
      <c r="DP142" s="544"/>
      <c r="DQ142" s="544"/>
      <c r="DR142" s="544"/>
      <c r="DS142" s="604"/>
      <c r="DT142" s="673"/>
      <c r="DU142" s="604"/>
      <c r="DV142" s="604"/>
      <c r="DW142" s="495"/>
      <c r="DX142" s="494"/>
      <c r="DY142" s="1141"/>
      <c r="DZ142" s="543">
        <v>135</v>
      </c>
      <c r="EA142" s="544">
        <f t="shared" si="232"/>
        <v>0</v>
      </c>
      <c r="EB142" s="544">
        <f t="shared" si="233"/>
        <v>0</v>
      </c>
      <c r="EC142" s="673"/>
      <c r="ED142" s="544"/>
      <c r="EE142" s="544"/>
      <c r="EF142" s="544"/>
      <c r="EG142" s="604"/>
      <c r="EH142" s="673"/>
      <c r="EI142" s="604"/>
      <c r="EJ142" s="604"/>
      <c r="EK142" s="495"/>
      <c r="EL142" s="494"/>
      <c r="EM142" s="1141"/>
      <c r="EN142" s="543">
        <v>135</v>
      </c>
      <c r="EO142" s="544">
        <f t="shared" si="234"/>
        <v>0</v>
      </c>
      <c r="EP142" s="544">
        <f t="shared" si="235"/>
        <v>0</v>
      </c>
      <c r="EQ142" s="673"/>
      <c r="ER142" s="544"/>
      <c r="ES142" s="544"/>
      <c r="ET142" s="544"/>
      <c r="EU142" s="604"/>
      <c r="EV142" s="673"/>
      <c r="EW142" s="604"/>
      <c r="EX142" s="604"/>
      <c r="EY142" s="495"/>
      <c r="EZ142" s="622"/>
      <c r="FA142" s="1141"/>
      <c r="FB142" s="543">
        <v>135</v>
      </c>
      <c r="FC142" s="544">
        <f t="shared" si="236"/>
        <v>0</v>
      </c>
      <c r="FD142" s="544">
        <f t="shared" si="237"/>
        <v>0</v>
      </c>
      <c r="FE142" s="673"/>
      <c r="FF142" s="544"/>
      <c r="FG142" s="544"/>
      <c r="FH142" s="544"/>
      <c r="FI142" s="604"/>
      <c r="FJ142" s="673"/>
      <c r="FK142" s="604"/>
      <c r="FL142" s="604"/>
      <c r="FM142" s="495"/>
      <c r="FO142" s="1141"/>
      <c r="FP142" s="543">
        <v>135</v>
      </c>
      <c r="FQ142" s="544">
        <f t="shared" si="238"/>
        <v>0</v>
      </c>
      <c r="FR142" s="544">
        <f t="shared" si="239"/>
        <v>0</v>
      </c>
      <c r="FS142" s="673"/>
      <c r="FT142" s="544"/>
      <c r="FU142" s="544"/>
      <c r="FV142" s="544"/>
      <c r="FW142" s="604"/>
      <c r="FX142" s="673"/>
      <c r="FY142" s="604"/>
      <c r="FZ142" s="604"/>
      <c r="GA142" s="495"/>
      <c r="GB142" s="622"/>
      <c r="GC142" s="1141"/>
      <c r="GD142" s="543">
        <v>135</v>
      </c>
      <c r="GE142" s="544">
        <f t="shared" si="240"/>
        <v>0</v>
      </c>
      <c r="GF142" s="544">
        <f t="shared" si="241"/>
        <v>0</v>
      </c>
      <c r="GG142" s="673"/>
      <c r="GH142" s="544"/>
      <c r="GI142" s="544"/>
      <c r="GJ142" s="544"/>
      <c r="GK142" s="604"/>
      <c r="GL142" s="673"/>
      <c r="GM142" s="604"/>
      <c r="GN142" s="604"/>
      <c r="GO142" s="495"/>
      <c r="GP142" s="551"/>
      <c r="GQ142" s="1141"/>
      <c r="GR142" s="543">
        <v>135</v>
      </c>
      <c r="GS142" s="544">
        <f t="shared" si="242"/>
        <v>0</v>
      </c>
      <c r="GT142" s="544">
        <f t="shared" si="243"/>
        <v>0</v>
      </c>
      <c r="GU142" s="673"/>
      <c r="GV142" s="544"/>
      <c r="GW142" s="544"/>
      <c r="GX142" s="544"/>
      <c r="GY142" s="604"/>
      <c r="GZ142" s="673"/>
      <c r="HA142" s="604"/>
      <c r="HB142" s="604"/>
      <c r="HC142" s="495"/>
      <c r="HD142" s="552"/>
      <c r="HE142" s="1141"/>
      <c r="HF142" s="543">
        <v>135</v>
      </c>
      <c r="HG142" s="544">
        <f t="shared" si="244"/>
        <v>0</v>
      </c>
      <c r="HH142" s="544">
        <f t="shared" si="245"/>
        <v>0</v>
      </c>
      <c r="HI142" s="673"/>
      <c r="HJ142" s="544"/>
      <c r="HK142" s="544"/>
      <c r="HL142" s="544"/>
      <c r="HM142" s="604"/>
      <c r="HN142" s="673"/>
      <c r="HO142" s="604"/>
      <c r="HP142" s="604"/>
      <c r="HQ142" s="495"/>
      <c r="HR142" s="552"/>
      <c r="HS142" s="1141"/>
      <c r="HT142" s="543">
        <v>135</v>
      </c>
      <c r="HU142" s="544">
        <f t="shared" si="246"/>
        <v>0</v>
      </c>
      <c r="HV142" s="544">
        <f t="shared" si="247"/>
        <v>0</v>
      </c>
      <c r="HW142" s="673"/>
      <c r="HX142" s="544"/>
      <c r="HY142" s="544"/>
      <c r="HZ142" s="544"/>
      <c r="IA142" s="604"/>
      <c r="IB142" s="673"/>
      <c r="IC142" s="604"/>
      <c r="ID142" s="604"/>
      <c r="IE142" s="495"/>
      <c r="IF142" s="622"/>
      <c r="IG142" s="1141"/>
      <c r="IH142" s="543">
        <v>135</v>
      </c>
      <c r="II142" s="544">
        <f t="shared" si="248"/>
        <v>0</v>
      </c>
      <c r="IJ142" s="544">
        <f t="shared" si="249"/>
        <v>0</v>
      </c>
      <c r="IK142" s="673"/>
      <c r="IL142" s="544"/>
      <c r="IM142" s="544"/>
      <c r="IN142" s="544"/>
      <c r="IO142" s="604"/>
      <c r="IP142" s="673"/>
      <c r="IQ142" s="604"/>
      <c r="IR142" s="604"/>
      <c r="IS142" s="495"/>
    </row>
    <row r="143" spans="1:253" s="497" customFormat="1">
      <c r="A143" s="494"/>
      <c r="B143" s="528"/>
      <c r="C143" s="1141"/>
      <c r="D143" s="543">
        <v>136</v>
      </c>
      <c r="E143" s="544">
        <f t="shared" si="214"/>
        <v>0</v>
      </c>
      <c r="F143" s="544">
        <f t="shared" si="215"/>
        <v>0</v>
      </c>
      <c r="G143" s="673"/>
      <c r="H143" s="544"/>
      <c r="I143" s="544"/>
      <c r="J143" s="544"/>
      <c r="K143" s="604"/>
      <c r="L143" s="673"/>
      <c r="M143" s="604"/>
      <c r="N143" s="604"/>
      <c r="O143" s="495"/>
      <c r="P143" s="494"/>
      <c r="Q143" s="1141"/>
      <c r="R143" s="543">
        <v>136</v>
      </c>
      <c r="S143" s="544">
        <f t="shared" si="216"/>
        <v>0</v>
      </c>
      <c r="T143" s="544">
        <f t="shared" si="217"/>
        <v>0</v>
      </c>
      <c r="U143" s="673"/>
      <c r="V143" s="544"/>
      <c r="W143" s="544"/>
      <c r="X143" s="544"/>
      <c r="Y143" s="604"/>
      <c r="Z143" s="673"/>
      <c r="AA143" s="604"/>
      <c r="AB143" s="604"/>
      <c r="AC143" s="495"/>
      <c r="AD143" s="494"/>
      <c r="AE143" s="1141"/>
      <c r="AF143" s="543">
        <v>136</v>
      </c>
      <c r="AG143" s="544">
        <f t="shared" si="218"/>
        <v>0</v>
      </c>
      <c r="AH143" s="544">
        <f t="shared" si="219"/>
        <v>0</v>
      </c>
      <c r="AI143" s="673"/>
      <c r="AJ143" s="544"/>
      <c r="AK143" s="544"/>
      <c r="AL143" s="544"/>
      <c r="AM143" s="604"/>
      <c r="AN143" s="673"/>
      <c r="AO143" s="604"/>
      <c r="AP143" s="604"/>
      <c r="AQ143" s="495"/>
      <c r="AR143" s="494"/>
      <c r="AS143" s="1141"/>
      <c r="AT143" s="543">
        <v>136</v>
      </c>
      <c r="AU143" s="544">
        <f t="shared" si="220"/>
        <v>0</v>
      </c>
      <c r="AV143" s="544">
        <f t="shared" si="221"/>
        <v>0</v>
      </c>
      <c r="AW143" s="673"/>
      <c r="AX143" s="544"/>
      <c r="AY143" s="544"/>
      <c r="AZ143" s="544"/>
      <c r="BA143" s="604"/>
      <c r="BB143" s="673"/>
      <c r="BC143" s="604"/>
      <c r="BD143" s="604"/>
      <c r="BE143" s="495"/>
      <c r="BF143" s="494"/>
      <c r="BG143" s="1141"/>
      <c r="BH143" s="543">
        <v>136</v>
      </c>
      <c r="BI143" s="544">
        <f t="shared" si="222"/>
        <v>0</v>
      </c>
      <c r="BJ143" s="544">
        <f t="shared" si="223"/>
        <v>0</v>
      </c>
      <c r="BK143" s="673"/>
      <c r="BL143" s="544"/>
      <c r="BM143" s="544"/>
      <c r="BN143" s="544"/>
      <c r="BO143" s="604"/>
      <c r="BP143" s="673"/>
      <c r="BQ143" s="604"/>
      <c r="BR143" s="604"/>
      <c r="BS143" s="495"/>
      <c r="BT143" s="494"/>
      <c r="BU143" s="1141"/>
      <c r="BV143" s="543">
        <v>136</v>
      </c>
      <c r="BW143" s="544">
        <f t="shared" si="224"/>
        <v>0</v>
      </c>
      <c r="BX143" s="544">
        <f t="shared" si="225"/>
        <v>0</v>
      </c>
      <c r="BY143" s="673"/>
      <c r="BZ143" s="544"/>
      <c r="CA143" s="544"/>
      <c r="CB143" s="544"/>
      <c r="CC143" s="604"/>
      <c r="CD143" s="673"/>
      <c r="CE143" s="604"/>
      <c r="CF143" s="604"/>
      <c r="CG143" s="495"/>
      <c r="CH143" s="494"/>
      <c r="CI143" s="1141"/>
      <c r="CJ143" s="543">
        <v>136</v>
      </c>
      <c r="CK143" s="544">
        <f t="shared" si="226"/>
        <v>0</v>
      </c>
      <c r="CL143" s="544">
        <f t="shared" si="227"/>
        <v>0</v>
      </c>
      <c r="CM143" s="673"/>
      <c r="CN143" s="544"/>
      <c r="CO143" s="544"/>
      <c r="CP143" s="544"/>
      <c r="CQ143" s="604"/>
      <c r="CR143" s="673"/>
      <c r="CS143" s="604"/>
      <c r="CT143" s="604"/>
      <c r="CU143" s="495"/>
      <c r="CV143" s="494"/>
      <c r="CW143" s="1141"/>
      <c r="CX143" s="543">
        <v>136</v>
      </c>
      <c r="CY143" s="544">
        <f t="shared" si="228"/>
        <v>0</v>
      </c>
      <c r="CZ143" s="544">
        <f t="shared" si="229"/>
        <v>0</v>
      </c>
      <c r="DA143" s="673"/>
      <c r="DB143" s="544"/>
      <c r="DC143" s="544"/>
      <c r="DD143" s="544"/>
      <c r="DE143" s="604"/>
      <c r="DF143" s="673"/>
      <c r="DG143" s="604"/>
      <c r="DH143" s="604"/>
      <c r="DI143" s="495"/>
      <c r="DJ143" s="494"/>
      <c r="DK143" s="1141"/>
      <c r="DL143" s="543">
        <v>136</v>
      </c>
      <c r="DM143" s="544">
        <f t="shared" si="230"/>
        <v>0</v>
      </c>
      <c r="DN143" s="544">
        <f t="shared" si="231"/>
        <v>0</v>
      </c>
      <c r="DO143" s="673"/>
      <c r="DP143" s="544"/>
      <c r="DQ143" s="544"/>
      <c r="DR143" s="544"/>
      <c r="DS143" s="604"/>
      <c r="DT143" s="673"/>
      <c r="DU143" s="604"/>
      <c r="DV143" s="604"/>
      <c r="DW143" s="495"/>
      <c r="DX143" s="494"/>
      <c r="DY143" s="1141"/>
      <c r="DZ143" s="543">
        <v>136</v>
      </c>
      <c r="EA143" s="544">
        <f t="shared" si="232"/>
        <v>0</v>
      </c>
      <c r="EB143" s="544">
        <f t="shared" si="233"/>
        <v>0</v>
      </c>
      <c r="EC143" s="673"/>
      <c r="ED143" s="544"/>
      <c r="EE143" s="544"/>
      <c r="EF143" s="544"/>
      <c r="EG143" s="604"/>
      <c r="EH143" s="673"/>
      <c r="EI143" s="604"/>
      <c r="EJ143" s="604"/>
      <c r="EK143" s="495"/>
      <c r="EL143" s="494"/>
      <c r="EM143" s="1141"/>
      <c r="EN143" s="543">
        <v>136</v>
      </c>
      <c r="EO143" s="544">
        <f t="shared" si="234"/>
        <v>0</v>
      </c>
      <c r="EP143" s="544">
        <f t="shared" si="235"/>
        <v>0</v>
      </c>
      <c r="EQ143" s="673"/>
      <c r="ER143" s="544"/>
      <c r="ES143" s="544"/>
      <c r="ET143" s="544"/>
      <c r="EU143" s="604"/>
      <c r="EV143" s="673"/>
      <c r="EW143" s="604"/>
      <c r="EX143" s="604"/>
      <c r="EY143" s="495"/>
      <c r="EZ143" s="622"/>
      <c r="FA143" s="1141"/>
      <c r="FB143" s="543">
        <v>136</v>
      </c>
      <c r="FC143" s="544">
        <f t="shared" si="236"/>
        <v>0</v>
      </c>
      <c r="FD143" s="544">
        <f t="shared" si="237"/>
        <v>0</v>
      </c>
      <c r="FE143" s="673"/>
      <c r="FF143" s="544"/>
      <c r="FG143" s="544"/>
      <c r="FH143" s="544"/>
      <c r="FI143" s="604"/>
      <c r="FJ143" s="673"/>
      <c r="FK143" s="604"/>
      <c r="FL143" s="604"/>
      <c r="FM143" s="495"/>
      <c r="FO143" s="1141"/>
      <c r="FP143" s="543">
        <v>136</v>
      </c>
      <c r="FQ143" s="544">
        <f t="shared" si="238"/>
        <v>0</v>
      </c>
      <c r="FR143" s="544">
        <f t="shared" si="239"/>
        <v>0</v>
      </c>
      <c r="FS143" s="673"/>
      <c r="FT143" s="544"/>
      <c r="FU143" s="544"/>
      <c r="FV143" s="544"/>
      <c r="FW143" s="604"/>
      <c r="FX143" s="673"/>
      <c r="FY143" s="604"/>
      <c r="FZ143" s="604"/>
      <c r="GA143" s="495"/>
      <c r="GB143" s="622"/>
      <c r="GC143" s="1141"/>
      <c r="GD143" s="543">
        <v>136</v>
      </c>
      <c r="GE143" s="544">
        <f t="shared" si="240"/>
        <v>0</v>
      </c>
      <c r="GF143" s="544">
        <f t="shared" si="241"/>
        <v>0</v>
      </c>
      <c r="GG143" s="673"/>
      <c r="GH143" s="544"/>
      <c r="GI143" s="544"/>
      <c r="GJ143" s="544"/>
      <c r="GK143" s="604"/>
      <c r="GL143" s="673"/>
      <c r="GM143" s="604"/>
      <c r="GN143" s="604"/>
      <c r="GO143" s="495"/>
      <c r="GP143" s="551"/>
      <c r="GQ143" s="1141"/>
      <c r="GR143" s="543">
        <v>136</v>
      </c>
      <c r="GS143" s="544">
        <f t="shared" si="242"/>
        <v>0</v>
      </c>
      <c r="GT143" s="544">
        <f t="shared" si="243"/>
        <v>0</v>
      </c>
      <c r="GU143" s="673"/>
      <c r="GV143" s="544"/>
      <c r="GW143" s="544"/>
      <c r="GX143" s="544"/>
      <c r="GY143" s="604"/>
      <c r="GZ143" s="673"/>
      <c r="HA143" s="604"/>
      <c r="HB143" s="604"/>
      <c r="HC143" s="495"/>
      <c r="HD143" s="552"/>
      <c r="HE143" s="1141"/>
      <c r="HF143" s="543">
        <v>136</v>
      </c>
      <c r="HG143" s="544">
        <f t="shared" si="244"/>
        <v>0</v>
      </c>
      <c r="HH143" s="544">
        <f t="shared" si="245"/>
        <v>0</v>
      </c>
      <c r="HI143" s="673"/>
      <c r="HJ143" s="544"/>
      <c r="HK143" s="544"/>
      <c r="HL143" s="544"/>
      <c r="HM143" s="604"/>
      <c r="HN143" s="673"/>
      <c r="HO143" s="604"/>
      <c r="HP143" s="604"/>
      <c r="HQ143" s="495"/>
      <c r="HR143" s="552"/>
      <c r="HS143" s="1141"/>
      <c r="HT143" s="543">
        <v>136</v>
      </c>
      <c r="HU143" s="544">
        <f t="shared" si="246"/>
        <v>0</v>
      </c>
      <c r="HV143" s="544">
        <f t="shared" si="247"/>
        <v>0</v>
      </c>
      <c r="HW143" s="673"/>
      <c r="HX143" s="544"/>
      <c r="HY143" s="544"/>
      <c r="HZ143" s="544"/>
      <c r="IA143" s="604"/>
      <c r="IB143" s="673"/>
      <c r="IC143" s="604"/>
      <c r="ID143" s="604"/>
      <c r="IE143" s="495"/>
      <c r="IF143" s="622"/>
      <c r="IG143" s="1141"/>
      <c r="IH143" s="543">
        <v>136</v>
      </c>
      <c r="II143" s="544">
        <f t="shared" si="248"/>
        <v>0</v>
      </c>
      <c r="IJ143" s="544">
        <f t="shared" si="249"/>
        <v>0</v>
      </c>
      <c r="IK143" s="673"/>
      <c r="IL143" s="544"/>
      <c r="IM143" s="544"/>
      <c r="IN143" s="544"/>
      <c r="IO143" s="604"/>
      <c r="IP143" s="673"/>
      <c r="IQ143" s="604"/>
      <c r="IR143" s="604"/>
      <c r="IS143" s="495"/>
    </row>
    <row r="144" spans="1:253" s="497" customFormat="1">
      <c r="A144" s="494"/>
      <c r="B144" s="528"/>
      <c r="C144" s="674"/>
      <c r="D144" s="543">
        <v>137</v>
      </c>
      <c r="E144" s="544">
        <f t="shared" si="214"/>
        <v>0</v>
      </c>
      <c r="F144" s="544">
        <f t="shared" si="215"/>
        <v>0</v>
      </c>
      <c r="G144" s="673"/>
      <c r="H144" s="544"/>
      <c r="I144" s="544"/>
      <c r="J144" s="544"/>
      <c r="K144" s="604"/>
      <c r="L144" s="673"/>
      <c r="M144" s="604"/>
      <c r="N144" s="604"/>
      <c r="O144" s="495"/>
      <c r="P144" s="494"/>
      <c r="Q144" s="674"/>
      <c r="R144" s="543">
        <v>137</v>
      </c>
      <c r="S144" s="544">
        <f t="shared" si="216"/>
        <v>0</v>
      </c>
      <c r="T144" s="544">
        <f t="shared" si="217"/>
        <v>0</v>
      </c>
      <c r="U144" s="673"/>
      <c r="V144" s="544"/>
      <c r="W144" s="544"/>
      <c r="X144" s="544"/>
      <c r="Y144" s="604"/>
      <c r="Z144" s="673"/>
      <c r="AA144" s="604"/>
      <c r="AB144" s="604"/>
      <c r="AC144" s="495"/>
      <c r="AD144" s="494"/>
      <c r="AE144" s="674"/>
      <c r="AF144" s="543">
        <v>137</v>
      </c>
      <c r="AG144" s="544">
        <f t="shared" si="218"/>
        <v>0</v>
      </c>
      <c r="AH144" s="544">
        <f t="shared" si="219"/>
        <v>0</v>
      </c>
      <c r="AI144" s="673"/>
      <c r="AJ144" s="544"/>
      <c r="AK144" s="544"/>
      <c r="AL144" s="544"/>
      <c r="AM144" s="604"/>
      <c r="AN144" s="673"/>
      <c r="AO144" s="604"/>
      <c r="AP144" s="604"/>
      <c r="AQ144" s="495"/>
      <c r="AR144" s="494"/>
      <c r="AS144" s="674"/>
      <c r="AT144" s="543">
        <v>137</v>
      </c>
      <c r="AU144" s="544">
        <f t="shared" si="220"/>
        <v>0</v>
      </c>
      <c r="AV144" s="544">
        <f t="shared" si="221"/>
        <v>0</v>
      </c>
      <c r="AW144" s="673"/>
      <c r="AX144" s="544"/>
      <c r="AY144" s="544"/>
      <c r="AZ144" s="544"/>
      <c r="BA144" s="604"/>
      <c r="BB144" s="673"/>
      <c r="BC144" s="604"/>
      <c r="BD144" s="604"/>
      <c r="BE144" s="495"/>
      <c r="BF144" s="494"/>
      <c r="BG144" s="674"/>
      <c r="BH144" s="543">
        <v>137</v>
      </c>
      <c r="BI144" s="544">
        <f t="shared" si="222"/>
        <v>0</v>
      </c>
      <c r="BJ144" s="544">
        <f t="shared" si="223"/>
        <v>0</v>
      </c>
      <c r="BK144" s="673"/>
      <c r="BL144" s="544"/>
      <c r="BM144" s="544"/>
      <c r="BN144" s="544"/>
      <c r="BO144" s="604"/>
      <c r="BP144" s="673"/>
      <c r="BQ144" s="604"/>
      <c r="BR144" s="604"/>
      <c r="BS144" s="495"/>
      <c r="BT144" s="494"/>
      <c r="BU144" s="674"/>
      <c r="BV144" s="543">
        <v>137</v>
      </c>
      <c r="BW144" s="544">
        <f t="shared" si="224"/>
        <v>0</v>
      </c>
      <c r="BX144" s="544">
        <f t="shared" si="225"/>
        <v>0</v>
      </c>
      <c r="BY144" s="673"/>
      <c r="BZ144" s="544"/>
      <c r="CA144" s="544"/>
      <c r="CB144" s="544"/>
      <c r="CC144" s="604"/>
      <c r="CD144" s="673"/>
      <c r="CE144" s="604"/>
      <c r="CF144" s="604"/>
      <c r="CG144" s="495"/>
      <c r="CH144" s="494"/>
      <c r="CI144" s="674"/>
      <c r="CJ144" s="543">
        <v>137</v>
      </c>
      <c r="CK144" s="544">
        <f t="shared" si="226"/>
        <v>0</v>
      </c>
      <c r="CL144" s="544">
        <f t="shared" si="227"/>
        <v>0</v>
      </c>
      <c r="CM144" s="673"/>
      <c r="CN144" s="544"/>
      <c r="CO144" s="544"/>
      <c r="CP144" s="544"/>
      <c r="CQ144" s="604"/>
      <c r="CR144" s="673"/>
      <c r="CS144" s="604"/>
      <c r="CT144" s="604"/>
      <c r="CU144" s="495"/>
      <c r="CV144" s="494"/>
      <c r="CW144" s="674"/>
      <c r="CX144" s="543">
        <v>137</v>
      </c>
      <c r="CY144" s="544">
        <f t="shared" si="228"/>
        <v>0</v>
      </c>
      <c r="CZ144" s="544">
        <f t="shared" si="229"/>
        <v>0</v>
      </c>
      <c r="DA144" s="673"/>
      <c r="DB144" s="544"/>
      <c r="DC144" s="544"/>
      <c r="DD144" s="544"/>
      <c r="DE144" s="604"/>
      <c r="DF144" s="673"/>
      <c r="DG144" s="604"/>
      <c r="DH144" s="604"/>
      <c r="DI144" s="495"/>
      <c r="DJ144" s="494"/>
      <c r="DK144" s="674"/>
      <c r="DL144" s="543">
        <v>137</v>
      </c>
      <c r="DM144" s="544">
        <f t="shared" si="230"/>
        <v>0</v>
      </c>
      <c r="DN144" s="544">
        <f t="shared" si="231"/>
        <v>0</v>
      </c>
      <c r="DO144" s="673"/>
      <c r="DP144" s="544"/>
      <c r="DQ144" s="544"/>
      <c r="DR144" s="544"/>
      <c r="DS144" s="604"/>
      <c r="DT144" s="673"/>
      <c r="DU144" s="604"/>
      <c r="DV144" s="604"/>
      <c r="DW144" s="495"/>
      <c r="DX144" s="494"/>
      <c r="DY144" s="674"/>
      <c r="DZ144" s="543">
        <v>137</v>
      </c>
      <c r="EA144" s="544">
        <f t="shared" si="232"/>
        <v>0</v>
      </c>
      <c r="EB144" s="544">
        <f t="shared" si="233"/>
        <v>0</v>
      </c>
      <c r="EC144" s="673"/>
      <c r="ED144" s="544"/>
      <c r="EE144" s="544"/>
      <c r="EF144" s="544"/>
      <c r="EG144" s="604"/>
      <c r="EH144" s="673"/>
      <c r="EI144" s="604"/>
      <c r="EJ144" s="604"/>
      <c r="EK144" s="495"/>
      <c r="EL144" s="494"/>
      <c r="EM144" s="674"/>
      <c r="EN144" s="543">
        <v>137</v>
      </c>
      <c r="EO144" s="544">
        <f t="shared" si="234"/>
        <v>0</v>
      </c>
      <c r="EP144" s="544">
        <f t="shared" si="235"/>
        <v>0</v>
      </c>
      <c r="EQ144" s="673"/>
      <c r="ER144" s="544"/>
      <c r="ES144" s="544"/>
      <c r="ET144" s="544"/>
      <c r="EU144" s="604"/>
      <c r="EV144" s="673"/>
      <c r="EW144" s="604"/>
      <c r="EX144" s="604"/>
      <c r="EY144" s="495"/>
      <c r="EZ144" s="675"/>
      <c r="FA144" s="674"/>
      <c r="FB144" s="543">
        <v>137</v>
      </c>
      <c r="FC144" s="544">
        <f t="shared" si="236"/>
        <v>0</v>
      </c>
      <c r="FD144" s="544">
        <f t="shared" si="237"/>
        <v>0</v>
      </c>
      <c r="FE144" s="673"/>
      <c r="FF144" s="544"/>
      <c r="FG144" s="544"/>
      <c r="FH144" s="544"/>
      <c r="FI144" s="604"/>
      <c r="FJ144" s="673"/>
      <c r="FK144" s="604"/>
      <c r="FL144" s="604"/>
      <c r="FM144" s="495"/>
      <c r="FO144" s="674"/>
      <c r="FP144" s="543">
        <v>137</v>
      </c>
      <c r="FQ144" s="544">
        <f t="shared" si="238"/>
        <v>0</v>
      </c>
      <c r="FR144" s="544">
        <f t="shared" si="239"/>
        <v>0</v>
      </c>
      <c r="FS144" s="673"/>
      <c r="FT144" s="544"/>
      <c r="FU144" s="544"/>
      <c r="FV144" s="544"/>
      <c r="FW144" s="604"/>
      <c r="FX144" s="673"/>
      <c r="FY144" s="604"/>
      <c r="FZ144" s="604"/>
      <c r="GA144" s="495"/>
      <c r="GB144" s="675"/>
      <c r="GC144" s="674"/>
      <c r="GD144" s="543">
        <v>137</v>
      </c>
      <c r="GE144" s="544">
        <f t="shared" si="240"/>
        <v>0</v>
      </c>
      <c r="GF144" s="544">
        <f t="shared" si="241"/>
        <v>0</v>
      </c>
      <c r="GG144" s="673"/>
      <c r="GH144" s="544"/>
      <c r="GI144" s="544"/>
      <c r="GJ144" s="544"/>
      <c r="GK144" s="604"/>
      <c r="GL144" s="673"/>
      <c r="GM144" s="604"/>
      <c r="GN144" s="604"/>
      <c r="GO144" s="495"/>
      <c r="GP144" s="551"/>
      <c r="GQ144" s="674"/>
      <c r="GR144" s="543">
        <v>137</v>
      </c>
      <c r="GS144" s="544">
        <f t="shared" si="242"/>
        <v>0</v>
      </c>
      <c r="GT144" s="544">
        <f t="shared" si="243"/>
        <v>0</v>
      </c>
      <c r="GU144" s="673"/>
      <c r="GV144" s="544"/>
      <c r="GW144" s="544"/>
      <c r="GX144" s="544"/>
      <c r="GY144" s="604"/>
      <c r="GZ144" s="673"/>
      <c r="HA144" s="604"/>
      <c r="HB144" s="604"/>
      <c r="HC144" s="495"/>
      <c r="HD144" s="552"/>
      <c r="HE144" s="674"/>
      <c r="HF144" s="543">
        <v>137</v>
      </c>
      <c r="HG144" s="544">
        <f t="shared" si="244"/>
        <v>0</v>
      </c>
      <c r="HH144" s="544">
        <f t="shared" si="245"/>
        <v>0</v>
      </c>
      <c r="HI144" s="673"/>
      <c r="HJ144" s="544"/>
      <c r="HK144" s="544"/>
      <c r="HL144" s="544"/>
      <c r="HM144" s="604"/>
      <c r="HN144" s="673"/>
      <c r="HO144" s="604"/>
      <c r="HP144" s="604"/>
      <c r="HQ144" s="495"/>
      <c r="HR144" s="552"/>
      <c r="HS144" s="674"/>
      <c r="HT144" s="543">
        <v>137</v>
      </c>
      <c r="HU144" s="544">
        <f t="shared" si="246"/>
        <v>0</v>
      </c>
      <c r="HV144" s="544">
        <f t="shared" si="247"/>
        <v>0</v>
      </c>
      <c r="HW144" s="673"/>
      <c r="HX144" s="544"/>
      <c r="HY144" s="544"/>
      <c r="HZ144" s="544"/>
      <c r="IA144" s="604"/>
      <c r="IB144" s="673"/>
      <c r="IC144" s="604"/>
      <c r="ID144" s="604"/>
      <c r="IE144" s="495"/>
      <c r="IF144" s="622"/>
      <c r="IG144" s="674"/>
      <c r="IH144" s="543">
        <v>137</v>
      </c>
      <c r="II144" s="544">
        <f t="shared" si="248"/>
        <v>0</v>
      </c>
      <c r="IJ144" s="544">
        <f t="shared" si="249"/>
        <v>0</v>
      </c>
      <c r="IK144" s="673"/>
      <c r="IL144" s="544"/>
      <c r="IM144" s="544"/>
      <c r="IN144" s="544"/>
      <c r="IO144" s="604"/>
      <c r="IP144" s="673"/>
      <c r="IQ144" s="604"/>
      <c r="IR144" s="604"/>
      <c r="IS144" s="495"/>
    </row>
    <row r="145" spans="1:253" s="497" customFormat="1">
      <c r="A145" s="494"/>
      <c r="B145" s="528"/>
      <c r="C145" s="674"/>
      <c r="D145" s="543">
        <v>138</v>
      </c>
      <c r="E145" s="544">
        <f t="shared" si="214"/>
        <v>0</v>
      </c>
      <c r="F145" s="544">
        <f t="shared" si="215"/>
        <v>0</v>
      </c>
      <c r="G145" s="673"/>
      <c r="H145" s="544"/>
      <c r="I145" s="544"/>
      <c r="J145" s="544"/>
      <c r="K145" s="604"/>
      <c r="L145" s="673"/>
      <c r="M145" s="604"/>
      <c r="N145" s="604"/>
      <c r="O145" s="495"/>
      <c r="P145" s="494"/>
      <c r="Q145" s="674"/>
      <c r="R145" s="543">
        <v>138</v>
      </c>
      <c r="S145" s="544">
        <f t="shared" si="216"/>
        <v>0</v>
      </c>
      <c r="T145" s="544">
        <f t="shared" si="217"/>
        <v>0</v>
      </c>
      <c r="U145" s="673"/>
      <c r="V145" s="544"/>
      <c r="W145" s="544"/>
      <c r="X145" s="544"/>
      <c r="Y145" s="604"/>
      <c r="Z145" s="673"/>
      <c r="AA145" s="604"/>
      <c r="AB145" s="604"/>
      <c r="AC145" s="495"/>
      <c r="AD145" s="494"/>
      <c r="AE145" s="674"/>
      <c r="AF145" s="543">
        <v>138</v>
      </c>
      <c r="AG145" s="544">
        <f t="shared" si="218"/>
        <v>0</v>
      </c>
      <c r="AH145" s="544">
        <f t="shared" si="219"/>
        <v>0</v>
      </c>
      <c r="AI145" s="673"/>
      <c r="AJ145" s="544"/>
      <c r="AK145" s="544"/>
      <c r="AL145" s="544"/>
      <c r="AM145" s="604"/>
      <c r="AN145" s="673"/>
      <c r="AO145" s="604"/>
      <c r="AP145" s="604"/>
      <c r="AQ145" s="495"/>
      <c r="AR145" s="494"/>
      <c r="AS145" s="674"/>
      <c r="AT145" s="543">
        <v>138</v>
      </c>
      <c r="AU145" s="544">
        <f t="shared" si="220"/>
        <v>0</v>
      </c>
      <c r="AV145" s="544">
        <f t="shared" si="221"/>
        <v>0</v>
      </c>
      <c r="AW145" s="673"/>
      <c r="AX145" s="544"/>
      <c r="AY145" s="544"/>
      <c r="AZ145" s="544"/>
      <c r="BA145" s="604"/>
      <c r="BB145" s="673"/>
      <c r="BC145" s="604"/>
      <c r="BD145" s="604"/>
      <c r="BE145" s="495"/>
      <c r="BF145" s="494"/>
      <c r="BG145" s="674"/>
      <c r="BH145" s="543">
        <v>138</v>
      </c>
      <c r="BI145" s="544">
        <f t="shared" si="222"/>
        <v>0</v>
      </c>
      <c r="BJ145" s="544">
        <f t="shared" si="223"/>
        <v>0</v>
      </c>
      <c r="BK145" s="673"/>
      <c r="BL145" s="544"/>
      <c r="BM145" s="544"/>
      <c r="BN145" s="544"/>
      <c r="BO145" s="604"/>
      <c r="BP145" s="673"/>
      <c r="BQ145" s="604"/>
      <c r="BR145" s="604"/>
      <c r="BS145" s="495"/>
      <c r="BT145" s="494"/>
      <c r="BU145" s="674"/>
      <c r="BV145" s="543">
        <v>138</v>
      </c>
      <c r="BW145" s="544">
        <f t="shared" si="224"/>
        <v>0</v>
      </c>
      <c r="BX145" s="544">
        <f t="shared" si="225"/>
        <v>0</v>
      </c>
      <c r="BY145" s="673"/>
      <c r="BZ145" s="544"/>
      <c r="CA145" s="544"/>
      <c r="CB145" s="544"/>
      <c r="CC145" s="604"/>
      <c r="CD145" s="673"/>
      <c r="CE145" s="604"/>
      <c r="CF145" s="604"/>
      <c r="CG145" s="495"/>
      <c r="CH145" s="494"/>
      <c r="CI145" s="674"/>
      <c r="CJ145" s="543">
        <v>138</v>
      </c>
      <c r="CK145" s="544">
        <f t="shared" si="226"/>
        <v>0</v>
      </c>
      <c r="CL145" s="544">
        <f t="shared" si="227"/>
        <v>0</v>
      </c>
      <c r="CM145" s="673"/>
      <c r="CN145" s="544"/>
      <c r="CO145" s="544"/>
      <c r="CP145" s="544"/>
      <c r="CQ145" s="604"/>
      <c r="CR145" s="673"/>
      <c r="CS145" s="604"/>
      <c r="CT145" s="604"/>
      <c r="CU145" s="495"/>
      <c r="CV145" s="494"/>
      <c r="CW145" s="674"/>
      <c r="CX145" s="543">
        <v>138</v>
      </c>
      <c r="CY145" s="544">
        <f t="shared" si="228"/>
        <v>0</v>
      </c>
      <c r="CZ145" s="544">
        <f t="shared" si="229"/>
        <v>0</v>
      </c>
      <c r="DA145" s="673"/>
      <c r="DB145" s="544"/>
      <c r="DC145" s="544"/>
      <c r="DD145" s="544"/>
      <c r="DE145" s="604"/>
      <c r="DF145" s="673"/>
      <c r="DG145" s="604"/>
      <c r="DH145" s="604"/>
      <c r="DI145" s="495"/>
      <c r="DJ145" s="494"/>
      <c r="DK145" s="674"/>
      <c r="DL145" s="543">
        <v>138</v>
      </c>
      <c r="DM145" s="544">
        <f t="shared" si="230"/>
        <v>0</v>
      </c>
      <c r="DN145" s="544">
        <f t="shared" si="231"/>
        <v>0</v>
      </c>
      <c r="DO145" s="673"/>
      <c r="DP145" s="544"/>
      <c r="DQ145" s="544"/>
      <c r="DR145" s="544"/>
      <c r="DS145" s="604"/>
      <c r="DT145" s="673"/>
      <c r="DU145" s="604"/>
      <c r="DV145" s="604"/>
      <c r="DW145" s="495"/>
      <c r="DX145" s="494"/>
      <c r="DY145" s="674"/>
      <c r="DZ145" s="543">
        <v>138</v>
      </c>
      <c r="EA145" s="544">
        <f t="shared" si="232"/>
        <v>0</v>
      </c>
      <c r="EB145" s="544">
        <f t="shared" si="233"/>
        <v>0</v>
      </c>
      <c r="EC145" s="673"/>
      <c r="ED145" s="544"/>
      <c r="EE145" s="544"/>
      <c r="EF145" s="544"/>
      <c r="EG145" s="604"/>
      <c r="EH145" s="673"/>
      <c r="EI145" s="604"/>
      <c r="EJ145" s="604"/>
      <c r="EK145" s="495"/>
      <c r="EL145" s="494"/>
      <c r="EM145" s="674"/>
      <c r="EN145" s="543">
        <v>138</v>
      </c>
      <c r="EO145" s="544">
        <f t="shared" si="234"/>
        <v>0</v>
      </c>
      <c r="EP145" s="544">
        <f t="shared" si="235"/>
        <v>0</v>
      </c>
      <c r="EQ145" s="673"/>
      <c r="ER145" s="544"/>
      <c r="ES145" s="544"/>
      <c r="ET145" s="544"/>
      <c r="EU145" s="604"/>
      <c r="EV145" s="673"/>
      <c r="EW145" s="604"/>
      <c r="EX145" s="604"/>
      <c r="EY145" s="495"/>
      <c r="EZ145" s="675"/>
      <c r="FA145" s="674"/>
      <c r="FB145" s="543">
        <v>138</v>
      </c>
      <c r="FC145" s="544">
        <f t="shared" si="236"/>
        <v>0</v>
      </c>
      <c r="FD145" s="544">
        <f t="shared" si="237"/>
        <v>0</v>
      </c>
      <c r="FE145" s="673"/>
      <c r="FF145" s="544"/>
      <c r="FG145" s="544"/>
      <c r="FH145" s="544"/>
      <c r="FI145" s="604"/>
      <c r="FJ145" s="673"/>
      <c r="FK145" s="604"/>
      <c r="FL145" s="604"/>
      <c r="FM145" s="495"/>
      <c r="FO145" s="674"/>
      <c r="FP145" s="543">
        <v>138</v>
      </c>
      <c r="FQ145" s="544">
        <f t="shared" si="238"/>
        <v>0</v>
      </c>
      <c r="FR145" s="544">
        <f t="shared" si="239"/>
        <v>0</v>
      </c>
      <c r="FS145" s="673"/>
      <c r="FT145" s="544"/>
      <c r="FU145" s="544"/>
      <c r="FV145" s="544"/>
      <c r="FW145" s="604"/>
      <c r="FX145" s="673"/>
      <c r="FY145" s="604"/>
      <c r="FZ145" s="604"/>
      <c r="GA145" s="495"/>
      <c r="GB145" s="675"/>
      <c r="GC145" s="674"/>
      <c r="GD145" s="543">
        <v>138</v>
      </c>
      <c r="GE145" s="544">
        <f t="shared" si="240"/>
        <v>0</v>
      </c>
      <c r="GF145" s="544">
        <f t="shared" si="241"/>
        <v>0</v>
      </c>
      <c r="GG145" s="673"/>
      <c r="GH145" s="544"/>
      <c r="GI145" s="544"/>
      <c r="GJ145" s="544"/>
      <c r="GK145" s="604"/>
      <c r="GL145" s="673"/>
      <c r="GM145" s="604"/>
      <c r="GN145" s="604"/>
      <c r="GO145" s="495"/>
      <c r="GP145" s="551"/>
      <c r="GQ145" s="674"/>
      <c r="GR145" s="543">
        <v>138</v>
      </c>
      <c r="GS145" s="544">
        <f t="shared" si="242"/>
        <v>0</v>
      </c>
      <c r="GT145" s="544">
        <f t="shared" si="243"/>
        <v>0</v>
      </c>
      <c r="GU145" s="673"/>
      <c r="GV145" s="544"/>
      <c r="GW145" s="544"/>
      <c r="GX145" s="544"/>
      <c r="GY145" s="604"/>
      <c r="GZ145" s="673"/>
      <c r="HA145" s="604"/>
      <c r="HB145" s="604"/>
      <c r="HC145" s="495"/>
      <c r="HD145" s="552"/>
      <c r="HE145" s="674"/>
      <c r="HF145" s="543">
        <v>138</v>
      </c>
      <c r="HG145" s="544">
        <f t="shared" si="244"/>
        <v>0</v>
      </c>
      <c r="HH145" s="544">
        <f t="shared" si="245"/>
        <v>0</v>
      </c>
      <c r="HI145" s="673"/>
      <c r="HJ145" s="544"/>
      <c r="HK145" s="544"/>
      <c r="HL145" s="544"/>
      <c r="HM145" s="604"/>
      <c r="HN145" s="673"/>
      <c r="HO145" s="604"/>
      <c r="HP145" s="604"/>
      <c r="HQ145" s="495"/>
      <c r="HR145" s="552"/>
      <c r="HS145" s="674"/>
      <c r="HT145" s="543">
        <v>138</v>
      </c>
      <c r="HU145" s="544">
        <f t="shared" si="246"/>
        <v>0</v>
      </c>
      <c r="HV145" s="544">
        <f t="shared" si="247"/>
        <v>0</v>
      </c>
      <c r="HW145" s="673"/>
      <c r="HX145" s="544"/>
      <c r="HY145" s="544"/>
      <c r="HZ145" s="544"/>
      <c r="IA145" s="604"/>
      <c r="IB145" s="673"/>
      <c r="IC145" s="604"/>
      <c r="ID145" s="604"/>
      <c r="IE145" s="495"/>
      <c r="IF145" s="622"/>
      <c r="IG145" s="674"/>
      <c r="IH145" s="543">
        <v>138</v>
      </c>
      <c r="II145" s="544">
        <f t="shared" si="248"/>
        <v>0</v>
      </c>
      <c r="IJ145" s="544">
        <f t="shared" si="249"/>
        <v>0</v>
      </c>
      <c r="IK145" s="673"/>
      <c r="IL145" s="544"/>
      <c r="IM145" s="544"/>
      <c r="IN145" s="544"/>
      <c r="IO145" s="604"/>
      <c r="IP145" s="673"/>
      <c r="IQ145" s="604"/>
      <c r="IR145" s="604"/>
      <c r="IS145" s="495"/>
    </row>
    <row r="146" spans="1:253" s="497" customFormat="1">
      <c r="A146" s="494"/>
      <c r="B146" s="528"/>
      <c r="C146" s="674"/>
      <c r="D146" s="543">
        <v>139</v>
      </c>
      <c r="E146" s="544">
        <f t="shared" si="214"/>
        <v>0</v>
      </c>
      <c r="F146" s="544">
        <f t="shared" si="215"/>
        <v>0</v>
      </c>
      <c r="G146" s="673"/>
      <c r="H146" s="544"/>
      <c r="I146" s="544"/>
      <c r="J146" s="544"/>
      <c r="K146" s="604"/>
      <c r="L146" s="673"/>
      <c r="M146" s="604"/>
      <c r="N146" s="604"/>
      <c r="O146" s="495"/>
      <c r="P146" s="494"/>
      <c r="Q146" s="674"/>
      <c r="R146" s="543">
        <v>139</v>
      </c>
      <c r="S146" s="544">
        <f t="shared" si="216"/>
        <v>0</v>
      </c>
      <c r="T146" s="544">
        <f t="shared" si="217"/>
        <v>0</v>
      </c>
      <c r="U146" s="673"/>
      <c r="V146" s="544"/>
      <c r="W146" s="544"/>
      <c r="X146" s="544"/>
      <c r="Y146" s="604"/>
      <c r="Z146" s="673"/>
      <c r="AA146" s="604"/>
      <c r="AB146" s="604"/>
      <c r="AC146" s="495"/>
      <c r="AD146" s="494"/>
      <c r="AE146" s="674"/>
      <c r="AF146" s="543">
        <v>139</v>
      </c>
      <c r="AG146" s="544">
        <f t="shared" si="218"/>
        <v>0</v>
      </c>
      <c r="AH146" s="544">
        <f t="shared" si="219"/>
        <v>0</v>
      </c>
      <c r="AI146" s="673"/>
      <c r="AJ146" s="544"/>
      <c r="AK146" s="544"/>
      <c r="AL146" s="544"/>
      <c r="AM146" s="604"/>
      <c r="AN146" s="673"/>
      <c r="AO146" s="604"/>
      <c r="AP146" s="604"/>
      <c r="AQ146" s="495"/>
      <c r="AR146" s="494"/>
      <c r="AS146" s="674"/>
      <c r="AT146" s="543">
        <v>139</v>
      </c>
      <c r="AU146" s="544">
        <f t="shared" si="220"/>
        <v>0</v>
      </c>
      <c r="AV146" s="544">
        <f t="shared" si="221"/>
        <v>0</v>
      </c>
      <c r="AW146" s="673"/>
      <c r="AX146" s="544"/>
      <c r="AY146" s="544"/>
      <c r="AZ146" s="544"/>
      <c r="BA146" s="604"/>
      <c r="BB146" s="673"/>
      <c r="BC146" s="604"/>
      <c r="BD146" s="604"/>
      <c r="BE146" s="495"/>
      <c r="BF146" s="494"/>
      <c r="BG146" s="674"/>
      <c r="BH146" s="543">
        <v>139</v>
      </c>
      <c r="BI146" s="544">
        <f t="shared" si="222"/>
        <v>0</v>
      </c>
      <c r="BJ146" s="544">
        <f t="shared" si="223"/>
        <v>0</v>
      </c>
      <c r="BK146" s="673"/>
      <c r="BL146" s="544"/>
      <c r="BM146" s="544"/>
      <c r="BN146" s="544"/>
      <c r="BO146" s="604"/>
      <c r="BP146" s="673"/>
      <c r="BQ146" s="604"/>
      <c r="BR146" s="604"/>
      <c r="BS146" s="495"/>
      <c r="BT146" s="494"/>
      <c r="BU146" s="674"/>
      <c r="BV146" s="543">
        <v>139</v>
      </c>
      <c r="BW146" s="544">
        <f t="shared" si="224"/>
        <v>0</v>
      </c>
      <c r="BX146" s="544">
        <f t="shared" si="225"/>
        <v>0</v>
      </c>
      <c r="BY146" s="673"/>
      <c r="BZ146" s="544"/>
      <c r="CA146" s="544"/>
      <c r="CB146" s="544"/>
      <c r="CC146" s="604"/>
      <c r="CD146" s="673"/>
      <c r="CE146" s="604"/>
      <c r="CF146" s="604"/>
      <c r="CG146" s="495"/>
      <c r="CH146" s="494"/>
      <c r="CI146" s="674"/>
      <c r="CJ146" s="543">
        <v>139</v>
      </c>
      <c r="CK146" s="544">
        <f t="shared" si="226"/>
        <v>0</v>
      </c>
      <c r="CL146" s="544">
        <f t="shared" si="227"/>
        <v>0</v>
      </c>
      <c r="CM146" s="673"/>
      <c r="CN146" s="544"/>
      <c r="CO146" s="544"/>
      <c r="CP146" s="544"/>
      <c r="CQ146" s="604"/>
      <c r="CR146" s="673"/>
      <c r="CS146" s="604"/>
      <c r="CT146" s="604"/>
      <c r="CU146" s="495"/>
      <c r="CV146" s="494"/>
      <c r="CW146" s="674"/>
      <c r="CX146" s="543">
        <v>139</v>
      </c>
      <c r="CY146" s="544">
        <f t="shared" si="228"/>
        <v>0</v>
      </c>
      <c r="CZ146" s="544">
        <f t="shared" si="229"/>
        <v>0</v>
      </c>
      <c r="DA146" s="673"/>
      <c r="DB146" s="544"/>
      <c r="DC146" s="544"/>
      <c r="DD146" s="544"/>
      <c r="DE146" s="604"/>
      <c r="DF146" s="673"/>
      <c r="DG146" s="604"/>
      <c r="DH146" s="604"/>
      <c r="DI146" s="495"/>
      <c r="DJ146" s="494"/>
      <c r="DK146" s="674"/>
      <c r="DL146" s="543">
        <v>139</v>
      </c>
      <c r="DM146" s="544">
        <f t="shared" si="230"/>
        <v>0</v>
      </c>
      <c r="DN146" s="544">
        <f t="shared" si="231"/>
        <v>0</v>
      </c>
      <c r="DO146" s="673"/>
      <c r="DP146" s="544"/>
      <c r="DQ146" s="544"/>
      <c r="DR146" s="544"/>
      <c r="DS146" s="604"/>
      <c r="DT146" s="673"/>
      <c r="DU146" s="604"/>
      <c r="DV146" s="604"/>
      <c r="DW146" s="495"/>
      <c r="DX146" s="494"/>
      <c r="DY146" s="674"/>
      <c r="DZ146" s="543">
        <v>139</v>
      </c>
      <c r="EA146" s="544">
        <f t="shared" si="232"/>
        <v>0</v>
      </c>
      <c r="EB146" s="544">
        <f t="shared" si="233"/>
        <v>0</v>
      </c>
      <c r="EC146" s="673"/>
      <c r="ED146" s="544"/>
      <c r="EE146" s="544"/>
      <c r="EF146" s="544"/>
      <c r="EG146" s="604"/>
      <c r="EH146" s="673"/>
      <c r="EI146" s="604"/>
      <c r="EJ146" s="604"/>
      <c r="EK146" s="495"/>
      <c r="EL146" s="494"/>
      <c r="EM146" s="674"/>
      <c r="EN146" s="543">
        <v>139</v>
      </c>
      <c r="EO146" s="544">
        <f t="shared" si="234"/>
        <v>0</v>
      </c>
      <c r="EP146" s="544">
        <f t="shared" si="235"/>
        <v>0</v>
      </c>
      <c r="EQ146" s="673"/>
      <c r="ER146" s="544"/>
      <c r="ES146" s="544"/>
      <c r="ET146" s="544"/>
      <c r="EU146" s="604"/>
      <c r="EV146" s="673"/>
      <c r="EW146" s="604"/>
      <c r="EX146" s="604"/>
      <c r="EY146" s="495"/>
      <c r="EZ146" s="675"/>
      <c r="FA146" s="674"/>
      <c r="FB146" s="543">
        <v>139</v>
      </c>
      <c r="FC146" s="544">
        <f t="shared" si="236"/>
        <v>0</v>
      </c>
      <c r="FD146" s="544">
        <f t="shared" si="237"/>
        <v>0</v>
      </c>
      <c r="FE146" s="673"/>
      <c r="FF146" s="544"/>
      <c r="FG146" s="544"/>
      <c r="FH146" s="544"/>
      <c r="FI146" s="604"/>
      <c r="FJ146" s="673"/>
      <c r="FK146" s="604"/>
      <c r="FL146" s="604"/>
      <c r="FM146" s="495"/>
      <c r="FO146" s="674"/>
      <c r="FP146" s="543">
        <v>139</v>
      </c>
      <c r="FQ146" s="544">
        <f t="shared" si="238"/>
        <v>0</v>
      </c>
      <c r="FR146" s="544">
        <f t="shared" si="239"/>
        <v>0</v>
      </c>
      <c r="FS146" s="673"/>
      <c r="FT146" s="544"/>
      <c r="FU146" s="544"/>
      <c r="FV146" s="544"/>
      <c r="FW146" s="604"/>
      <c r="FX146" s="673"/>
      <c r="FY146" s="604"/>
      <c r="FZ146" s="604"/>
      <c r="GA146" s="495"/>
      <c r="GB146" s="675"/>
      <c r="GC146" s="674"/>
      <c r="GD146" s="543">
        <v>139</v>
      </c>
      <c r="GE146" s="544">
        <f t="shared" si="240"/>
        <v>0</v>
      </c>
      <c r="GF146" s="544">
        <f t="shared" si="241"/>
        <v>0</v>
      </c>
      <c r="GG146" s="673"/>
      <c r="GH146" s="544"/>
      <c r="GI146" s="544"/>
      <c r="GJ146" s="544"/>
      <c r="GK146" s="604"/>
      <c r="GL146" s="673"/>
      <c r="GM146" s="604"/>
      <c r="GN146" s="604"/>
      <c r="GO146" s="495"/>
      <c r="GP146" s="551"/>
      <c r="GQ146" s="674"/>
      <c r="GR146" s="543">
        <v>139</v>
      </c>
      <c r="GS146" s="544">
        <f t="shared" si="242"/>
        <v>0</v>
      </c>
      <c r="GT146" s="544">
        <f t="shared" si="243"/>
        <v>0</v>
      </c>
      <c r="GU146" s="673"/>
      <c r="GV146" s="544"/>
      <c r="GW146" s="544"/>
      <c r="GX146" s="544"/>
      <c r="GY146" s="604"/>
      <c r="GZ146" s="673"/>
      <c r="HA146" s="604"/>
      <c r="HB146" s="604"/>
      <c r="HC146" s="495"/>
      <c r="HD146" s="552"/>
      <c r="HE146" s="674"/>
      <c r="HF146" s="543">
        <v>139</v>
      </c>
      <c r="HG146" s="544">
        <f t="shared" si="244"/>
        <v>0</v>
      </c>
      <c r="HH146" s="544">
        <f t="shared" si="245"/>
        <v>0</v>
      </c>
      <c r="HI146" s="673"/>
      <c r="HJ146" s="544"/>
      <c r="HK146" s="544"/>
      <c r="HL146" s="544"/>
      <c r="HM146" s="604"/>
      <c r="HN146" s="673"/>
      <c r="HO146" s="604"/>
      <c r="HP146" s="604"/>
      <c r="HQ146" s="495"/>
      <c r="HR146" s="552"/>
      <c r="HS146" s="674"/>
      <c r="HT146" s="543">
        <v>139</v>
      </c>
      <c r="HU146" s="544">
        <f t="shared" si="246"/>
        <v>0</v>
      </c>
      <c r="HV146" s="544">
        <f t="shared" si="247"/>
        <v>0</v>
      </c>
      <c r="HW146" s="673"/>
      <c r="HX146" s="544"/>
      <c r="HY146" s="544"/>
      <c r="HZ146" s="544"/>
      <c r="IA146" s="604"/>
      <c r="IB146" s="673"/>
      <c r="IC146" s="604"/>
      <c r="ID146" s="604"/>
      <c r="IE146" s="495"/>
      <c r="IF146" s="622"/>
      <c r="IG146" s="674"/>
      <c r="IH146" s="543">
        <v>139</v>
      </c>
      <c r="II146" s="544">
        <f t="shared" si="248"/>
        <v>0</v>
      </c>
      <c r="IJ146" s="544">
        <f t="shared" si="249"/>
        <v>0</v>
      </c>
      <c r="IK146" s="673"/>
      <c r="IL146" s="544"/>
      <c r="IM146" s="544"/>
      <c r="IN146" s="544"/>
      <c r="IO146" s="604"/>
      <c r="IP146" s="673"/>
      <c r="IQ146" s="604"/>
      <c r="IR146" s="604"/>
      <c r="IS146" s="495"/>
    </row>
    <row r="147" spans="1:253" s="497" customFormat="1">
      <c r="A147" s="494"/>
      <c r="B147" s="528"/>
      <c r="C147" s="674"/>
      <c r="D147" s="543">
        <v>140</v>
      </c>
      <c r="E147" s="544">
        <f t="shared" si="214"/>
        <v>0</v>
      </c>
      <c r="F147" s="544">
        <f t="shared" si="215"/>
        <v>0</v>
      </c>
      <c r="G147" s="673"/>
      <c r="H147" s="544"/>
      <c r="I147" s="544"/>
      <c r="J147" s="544"/>
      <c r="K147" s="604"/>
      <c r="L147" s="673"/>
      <c r="M147" s="604"/>
      <c r="N147" s="604"/>
      <c r="O147" s="495"/>
      <c r="P147" s="494"/>
      <c r="Q147" s="674"/>
      <c r="R147" s="543">
        <v>140</v>
      </c>
      <c r="S147" s="544">
        <f t="shared" si="216"/>
        <v>0</v>
      </c>
      <c r="T147" s="544">
        <f t="shared" si="217"/>
        <v>0</v>
      </c>
      <c r="U147" s="673"/>
      <c r="V147" s="544"/>
      <c r="W147" s="544"/>
      <c r="X147" s="544"/>
      <c r="Y147" s="604"/>
      <c r="Z147" s="673"/>
      <c r="AA147" s="604"/>
      <c r="AB147" s="604"/>
      <c r="AC147" s="495"/>
      <c r="AD147" s="494"/>
      <c r="AE147" s="674"/>
      <c r="AF147" s="543">
        <v>140</v>
      </c>
      <c r="AG147" s="544">
        <f t="shared" si="218"/>
        <v>0</v>
      </c>
      <c r="AH147" s="544">
        <f t="shared" si="219"/>
        <v>0</v>
      </c>
      <c r="AI147" s="673"/>
      <c r="AJ147" s="544"/>
      <c r="AK147" s="544"/>
      <c r="AL147" s="544"/>
      <c r="AM147" s="604"/>
      <c r="AN147" s="673"/>
      <c r="AO147" s="604"/>
      <c r="AP147" s="604"/>
      <c r="AQ147" s="495"/>
      <c r="AR147" s="494"/>
      <c r="AS147" s="674"/>
      <c r="AT147" s="543">
        <v>140</v>
      </c>
      <c r="AU147" s="544">
        <f t="shared" si="220"/>
        <v>0</v>
      </c>
      <c r="AV147" s="544">
        <f t="shared" si="221"/>
        <v>0</v>
      </c>
      <c r="AW147" s="673"/>
      <c r="AX147" s="544"/>
      <c r="AY147" s="544"/>
      <c r="AZ147" s="544"/>
      <c r="BA147" s="604"/>
      <c r="BB147" s="673"/>
      <c r="BC147" s="604"/>
      <c r="BD147" s="604"/>
      <c r="BE147" s="495"/>
      <c r="BF147" s="494"/>
      <c r="BG147" s="674"/>
      <c r="BH147" s="543">
        <v>140</v>
      </c>
      <c r="BI147" s="544">
        <f t="shared" si="222"/>
        <v>0</v>
      </c>
      <c r="BJ147" s="544">
        <f t="shared" si="223"/>
        <v>0</v>
      </c>
      <c r="BK147" s="673"/>
      <c r="BL147" s="544"/>
      <c r="BM147" s="544"/>
      <c r="BN147" s="544"/>
      <c r="BO147" s="604"/>
      <c r="BP147" s="673"/>
      <c r="BQ147" s="604"/>
      <c r="BR147" s="604"/>
      <c r="BS147" s="495"/>
      <c r="BT147" s="494"/>
      <c r="BU147" s="674"/>
      <c r="BV147" s="543">
        <v>140</v>
      </c>
      <c r="BW147" s="544">
        <f t="shared" si="224"/>
        <v>0</v>
      </c>
      <c r="BX147" s="544">
        <f t="shared" si="225"/>
        <v>0</v>
      </c>
      <c r="BY147" s="673"/>
      <c r="BZ147" s="544"/>
      <c r="CA147" s="544"/>
      <c r="CB147" s="544"/>
      <c r="CC147" s="604"/>
      <c r="CD147" s="673"/>
      <c r="CE147" s="604"/>
      <c r="CF147" s="604"/>
      <c r="CG147" s="495"/>
      <c r="CH147" s="494"/>
      <c r="CI147" s="674"/>
      <c r="CJ147" s="543">
        <v>140</v>
      </c>
      <c r="CK147" s="544">
        <f t="shared" si="226"/>
        <v>0</v>
      </c>
      <c r="CL147" s="544">
        <f t="shared" si="227"/>
        <v>0</v>
      </c>
      <c r="CM147" s="673"/>
      <c r="CN147" s="544"/>
      <c r="CO147" s="544"/>
      <c r="CP147" s="544"/>
      <c r="CQ147" s="604"/>
      <c r="CR147" s="673"/>
      <c r="CS147" s="604"/>
      <c r="CT147" s="604"/>
      <c r="CU147" s="495"/>
      <c r="CV147" s="494"/>
      <c r="CW147" s="674"/>
      <c r="CX147" s="543">
        <v>140</v>
      </c>
      <c r="CY147" s="544">
        <f t="shared" si="228"/>
        <v>0</v>
      </c>
      <c r="CZ147" s="544">
        <f t="shared" si="229"/>
        <v>0</v>
      </c>
      <c r="DA147" s="673"/>
      <c r="DB147" s="544"/>
      <c r="DC147" s="544"/>
      <c r="DD147" s="544"/>
      <c r="DE147" s="604"/>
      <c r="DF147" s="673"/>
      <c r="DG147" s="604"/>
      <c r="DH147" s="604"/>
      <c r="DI147" s="495"/>
      <c r="DJ147" s="494"/>
      <c r="DK147" s="674"/>
      <c r="DL147" s="543">
        <v>140</v>
      </c>
      <c r="DM147" s="544">
        <f t="shared" si="230"/>
        <v>0</v>
      </c>
      <c r="DN147" s="544">
        <f t="shared" si="231"/>
        <v>0</v>
      </c>
      <c r="DO147" s="673"/>
      <c r="DP147" s="544"/>
      <c r="DQ147" s="544"/>
      <c r="DR147" s="544"/>
      <c r="DS147" s="604"/>
      <c r="DT147" s="673"/>
      <c r="DU147" s="604"/>
      <c r="DV147" s="604"/>
      <c r="DW147" s="495"/>
      <c r="DX147" s="494"/>
      <c r="DY147" s="674"/>
      <c r="DZ147" s="543">
        <v>140</v>
      </c>
      <c r="EA147" s="544">
        <f t="shared" si="232"/>
        <v>0</v>
      </c>
      <c r="EB147" s="544">
        <f t="shared" si="233"/>
        <v>0</v>
      </c>
      <c r="EC147" s="673"/>
      <c r="ED147" s="544"/>
      <c r="EE147" s="544"/>
      <c r="EF147" s="544"/>
      <c r="EG147" s="604"/>
      <c r="EH147" s="673"/>
      <c r="EI147" s="604"/>
      <c r="EJ147" s="604"/>
      <c r="EK147" s="495"/>
      <c r="EL147" s="494"/>
      <c r="EM147" s="674"/>
      <c r="EN147" s="543">
        <v>140</v>
      </c>
      <c r="EO147" s="544">
        <f t="shared" si="234"/>
        <v>0</v>
      </c>
      <c r="EP147" s="544">
        <f t="shared" si="235"/>
        <v>0</v>
      </c>
      <c r="EQ147" s="673"/>
      <c r="ER147" s="544"/>
      <c r="ES147" s="544"/>
      <c r="ET147" s="544"/>
      <c r="EU147" s="604"/>
      <c r="EV147" s="673"/>
      <c r="EW147" s="604"/>
      <c r="EX147" s="604"/>
      <c r="EY147" s="495"/>
      <c r="EZ147" s="675"/>
      <c r="FA147" s="674"/>
      <c r="FB147" s="543">
        <v>140</v>
      </c>
      <c r="FC147" s="544">
        <f t="shared" si="236"/>
        <v>0</v>
      </c>
      <c r="FD147" s="544">
        <f t="shared" si="237"/>
        <v>0</v>
      </c>
      <c r="FE147" s="673"/>
      <c r="FF147" s="544"/>
      <c r="FG147" s="544"/>
      <c r="FH147" s="544"/>
      <c r="FI147" s="604"/>
      <c r="FJ147" s="673"/>
      <c r="FK147" s="604"/>
      <c r="FL147" s="604"/>
      <c r="FM147" s="495"/>
      <c r="FO147" s="674"/>
      <c r="FP147" s="543">
        <v>140</v>
      </c>
      <c r="FQ147" s="544">
        <f t="shared" si="238"/>
        <v>0</v>
      </c>
      <c r="FR147" s="544">
        <f t="shared" si="239"/>
        <v>0</v>
      </c>
      <c r="FS147" s="673"/>
      <c r="FT147" s="544"/>
      <c r="FU147" s="544"/>
      <c r="FV147" s="544"/>
      <c r="FW147" s="604"/>
      <c r="FX147" s="673"/>
      <c r="FY147" s="604"/>
      <c r="FZ147" s="604"/>
      <c r="GA147" s="495"/>
      <c r="GB147" s="675"/>
      <c r="GC147" s="674"/>
      <c r="GD147" s="543">
        <v>140</v>
      </c>
      <c r="GE147" s="544">
        <f t="shared" si="240"/>
        <v>0</v>
      </c>
      <c r="GF147" s="544">
        <f t="shared" si="241"/>
        <v>0</v>
      </c>
      <c r="GG147" s="673"/>
      <c r="GH147" s="544"/>
      <c r="GI147" s="544"/>
      <c r="GJ147" s="544"/>
      <c r="GK147" s="604"/>
      <c r="GL147" s="673"/>
      <c r="GM147" s="604"/>
      <c r="GN147" s="604"/>
      <c r="GO147" s="495"/>
      <c r="GP147" s="551"/>
      <c r="GQ147" s="674"/>
      <c r="GR147" s="543">
        <v>140</v>
      </c>
      <c r="GS147" s="544">
        <f t="shared" si="242"/>
        <v>0</v>
      </c>
      <c r="GT147" s="544">
        <f t="shared" si="243"/>
        <v>0</v>
      </c>
      <c r="GU147" s="673"/>
      <c r="GV147" s="544"/>
      <c r="GW147" s="544"/>
      <c r="GX147" s="544"/>
      <c r="GY147" s="604"/>
      <c r="GZ147" s="673"/>
      <c r="HA147" s="604"/>
      <c r="HB147" s="604"/>
      <c r="HC147" s="495"/>
      <c r="HD147" s="552"/>
      <c r="HE147" s="674"/>
      <c r="HF147" s="543">
        <v>140</v>
      </c>
      <c r="HG147" s="544">
        <f t="shared" si="244"/>
        <v>0</v>
      </c>
      <c r="HH147" s="544">
        <f t="shared" si="245"/>
        <v>0</v>
      </c>
      <c r="HI147" s="673"/>
      <c r="HJ147" s="544"/>
      <c r="HK147" s="544"/>
      <c r="HL147" s="544"/>
      <c r="HM147" s="604"/>
      <c r="HN147" s="673"/>
      <c r="HO147" s="604"/>
      <c r="HP147" s="604"/>
      <c r="HQ147" s="495"/>
      <c r="HR147" s="552"/>
      <c r="HS147" s="674"/>
      <c r="HT147" s="543">
        <v>140</v>
      </c>
      <c r="HU147" s="544">
        <f t="shared" si="246"/>
        <v>0</v>
      </c>
      <c r="HV147" s="544">
        <f t="shared" si="247"/>
        <v>0</v>
      </c>
      <c r="HW147" s="673"/>
      <c r="HX147" s="544"/>
      <c r="HY147" s="544"/>
      <c r="HZ147" s="544"/>
      <c r="IA147" s="604"/>
      <c r="IB147" s="673"/>
      <c r="IC147" s="604"/>
      <c r="ID147" s="604"/>
      <c r="IE147" s="495"/>
      <c r="IF147" s="622"/>
      <c r="IG147" s="674"/>
      <c r="IH147" s="543">
        <v>140</v>
      </c>
      <c r="II147" s="544">
        <f t="shared" si="248"/>
        <v>0</v>
      </c>
      <c r="IJ147" s="544">
        <f t="shared" si="249"/>
        <v>0</v>
      </c>
      <c r="IK147" s="673"/>
      <c r="IL147" s="544"/>
      <c r="IM147" s="544"/>
      <c r="IN147" s="544"/>
      <c r="IO147" s="604"/>
      <c r="IP147" s="673"/>
      <c r="IQ147" s="604"/>
      <c r="IR147" s="604"/>
      <c r="IS147" s="495"/>
    </row>
    <row r="148" spans="1:253" s="497" customFormat="1">
      <c r="A148" s="494"/>
      <c r="B148" s="528"/>
      <c r="C148" s="674"/>
      <c r="D148" s="543">
        <v>141</v>
      </c>
      <c r="E148" s="544">
        <f t="shared" si="214"/>
        <v>0</v>
      </c>
      <c r="F148" s="544">
        <f t="shared" si="215"/>
        <v>0</v>
      </c>
      <c r="G148" s="673"/>
      <c r="H148" s="544"/>
      <c r="I148" s="544"/>
      <c r="J148" s="544"/>
      <c r="K148" s="604"/>
      <c r="L148" s="673"/>
      <c r="M148" s="604"/>
      <c r="N148" s="604"/>
      <c r="O148" s="495"/>
      <c r="P148" s="494"/>
      <c r="Q148" s="674"/>
      <c r="R148" s="543">
        <v>141</v>
      </c>
      <c r="S148" s="544">
        <f t="shared" si="216"/>
        <v>0</v>
      </c>
      <c r="T148" s="544">
        <f t="shared" si="217"/>
        <v>0</v>
      </c>
      <c r="U148" s="673"/>
      <c r="V148" s="544"/>
      <c r="W148" s="544"/>
      <c r="X148" s="544"/>
      <c r="Y148" s="604"/>
      <c r="Z148" s="673"/>
      <c r="AA148" s="604"/>
      <c r="AB148" s="604"/>
      <c r="AC148" s="495"/>
      <c r="AD148" s="494"/>
      <c r="AE148" s="674"/>
      <c r="AF148" s="543">
        <v>141</v>
      </c>
      <c r="AG148" s="544">
        <f t="shared" si="218"/>
        <v>0</v>
      </c>
      <c r="AH148" s="544">
        <f t="shared" si="219"/>
        <v>0</v>
      </c>
      <c r="AI148" s="673"/>
      <c r="AJ148" s="544"/>
      <c r="AK148" s="544"/>
      <c r="AL148" s="544"/>
      <c r="AM148" s="604"/>
      <c r="AN148" s="673"/>
      <c r="AO148" s="604"/>
      <c r="AP148" s="604"/>
      <c r="AQ148" s="495"/>
      <c r="AR148" s="494"/>
      <c r="AS148" s="674"/>
      <c r="AT148" s="543">
        <v>141</v>
      </c>
      <c r="AU148" s="544">
        <f t="shared" si="220"/>
        <v>0</v>
      </c>
      <c r="AV148" s="544">
        <f t="shared" si="221"/>
        <v>0</v>
      </c>
      <c r="AW148" s="673"/>
      <c r="AX148" s="544"/>
      <c r="AY148" s="544"/>
      <c r="AZ148" s="544"/>
      <c r="BA148" s="604"/>
      <c r="BB148" s="673"/>
      <c r="BC148" s="604"/>
      <c r="BD148" s="604"/>
      <c r="BE148" s="495"/>
      <c r="BF148" s="494"/>
      <c r="BG148" s="674"/>
      <c r="BH148" s="543">
        <v>141</v>
      </c>
      <c r="BI148" s="544">
        <f t="shared" si="222"/>
        <v>0</v>
      </c>
      <c r="BJ148" s="544">
        <f t="shared" si="223"/>
        <v>0</v>
      </c>
      <c r="BK148" s="673"/>
      <c r="BL148" s="544"/>
      <c r="BM148" s="544"/>
      <c r="BN148" s="544"/>
      <c r="BO148" s="604"/>
      <c r="BP148" s="673"/>
      <c r="BQ148" s="604"/>
      <c r="BR148" s="604"/>
      <c r="BS148" s="495"/>
      <c r="BT148" s="494"/>
      <c r="BU148" s="674"/>
      <c r="BV148" s="543">
        <v>141</v>
      </c>
      <c r="BW148" s="544">
        <f t="shared" si="224"/>
        <v>0</v>
      </c>
      <c r="BX148" s="544">
        <f t="shared" si="225"/>
        <v>0</v>
      </c>
      <c r="BY148" s="673"/>
      <c r="BZ148" s="544"/>
      <c r="CA148" s="544"/>
      <c r="CB148" s="544"/>
      <c r="CC148" s="604"/>
      <c r="CD148" s="673"/>
      <c r="CE148" s="604"/>
      <c r="CF148" s="604"/>
      <c r="CG148" s="495"/>
      <c r="CH148" s="494"/>
      <c r="CI148" s="674"/>
      <c r="CJ148" s="543">
        <v>141</v>
      </c>
      <c r="CK148" s="544">
        <f t="shared" si="226"/>
        <v>0</v>
      </c>
      <c r="CL148" s="544">
        <f t="shared" si="227"/>
        <v>0</v>
      </c>
      <c r="CM148" s="673"/>
      <c r="CN148" s="544"/>
      <c r="CO148" s="544"/>
      <c r="CP148" s="544"/>
      <c r="CQ148" s="604"/>
      <c r="CR148" s="673"/>
      <c r="CS148" s="604"/>
      <c r="CT148" s="604"/>
      <c r="CU148" s="495"/>
      <c r="CV148" s="494"/>
      <c r="CW148" s="674"/>
      <c r="CX148" s="543">
        <v>141</v>
      </c>
      <c r="CY148" s="544">
        <f t="shared" si="228"/>
        <v>0</v>
      </c>
      <c r="CZ148" s="544">
        <f t="shared" si="229"/>
        <v>0</v>
      </c>
      <c r="DA148" s="673"/>
      <c r="DB148" s="544"/>
      <c r="DC148" s="544"/>
      <c r="DD148" s="544"/>
      <c r="DE148" s="604"/>
      <c r="DF148" s="673"/>
      <c r="DG148" s="604"/>
      <c r="DH148" s="604"/>
      <c r="DI148" s="495"/>
      <c r="DJ148" s="494"/>
      <c r="DK148" s="674"/>
      <c r="DL148" s="543">
        <v>141</v>
      </c>
      <c r="DM148" s="544">
        <f t="shared" si="230"/>
        <v>0</v>
      </c>
      <c r="DN148" s="544">
        <f t="shared" si="231"/>
        <v>0</v>
      </c>
      <c r="DO148" s="673"/>
      <c r="DP148" s="544"/>
      <c r="DQ148" s="544"/>
      <c r="DR148" s="544"/>
      <c r="DS148" s="604"/>
      <c r="DT148" s="673"/>
      <c r="DU148" s="604"/>
      <c r="DV148" s="604"/>
      <c r="DW148" s="495"/>
      <c r="DX148" s="494"/>
      <c r="DY148" s="674"/>
      <c r="DZ148" s="543">
        <v>141</v>
      </c>
      <c r="EA148" s="544">
        <f t="shared" si="232"/>
        <v>0</v>
      </c>
      <c r="EB148" s="544">
        <f t="shared" si="233"/>
        <v>0</v>
      </c>
      <c r="EC148" s="673"/>
      <c r="ED148" s="544"/>
      <c r="EE148" s="544"/>
      <c r="EF148" s="544"/>
      <c r="EG148" s="604"/>
      <c r="EH148" s="673"/>
      <c r="EI148" s="604"/>
      <c r="EJ148" s="604"/>
      <c r="EK148" s="495"/>
      <c r="EL148" s="494"/>
      <c r="EM148" s="674"/>
      <c r="EN148" s="543">
        <v>141</v>
      </c>
      <c r="EO148" s="544">
        <f t="shared" si="234"/>
        <v>0</v>
      </c>
      <c r="EP148" s="544">
        <f t="shared" si="235"/>
        <v>0</v>
      </c>
      <c r="EQ148" s="673"/>
      <c r="ER148" s="544"/>
      <c r="ES148" s="544"/>
      <c r="ET148" s="544"/>
      <c r="EU148" s="604"/>
      <c r="EV148" s="673"/>
      <c r="EW148" s="604"/>
      <c r="EX148" s="604"/>
      <c r="EY148" s="495"/>
      <c r="EZ148" s="675"/>
      <c r="FA148" s="674"/>
      <c r="FB148" s="543">
        <v>141</v>
      </c>
      <c r="FC148" s="544">
        <f t="shared" si="236"/>
        <v>0</v>
      </c>
      <c r="FD148" s="544">
        <f t="shared" si="237"/>
        <v>0</v>
      </c>
      <c r="FE148" s="673"/>
      <c r="FF148" s="544"/>
      <c r="FG148" s="544"/>
      <c r="FH148" s="544"/>
      <c r="FI148" s="604"/>
      <c r="FJ148" s="673"/>
      <c r="FK148" s="604"/>
      <c r="FL148" s="604"/>
      <c r="FM148" s="495"/>
      <c r="FO148" s="674"/>
      <c r="FP148" s="543">
        <v>141</v>
      </c>
      <c r="FQ148" s="544">
        <f t="shared" si="238"/>
        <v>0</v>
      </c>
      <c r="FR148" s="544">
        <f t="shared" si="239"/>
        <v>0</v>
      </c>
      <c r="FS148" s="673"/>
      <c r="FT148" s="544"/>
      <c r="FU148" s="544"/>
      <c r="FV148" s="544"/>
      <c r="FW148" s="604"/>
      <c r="FX148" s="673"/>
      <c r="FY148" s="604"/>
      <c r="FZ148" s="604"/>
      <c r="GA148" s="495"/>
      <c r="GB148" s="675"/>
      <c r="GC148" s="674"/>
      <c r="GD148" s="543">
        <v>141</v>
      </c>
      <c r="GE148" s="544">
        <f t="shared" si="240"/>
        <v>0</v>
      </c>
      <c r="GF148" s="544">
        <f t="shared" si="241"/>
        <v>0</v>
      </c>
      <c r="GG148" s="673"/>
      <c r="GH148" s="544"/>
      <c r="GI148" s="544"/>
      <c r="GJ148" s="544"/>
      <c r="GK148" s="604"/>
      <c r="GL148" s="673"/>
      <c r="GM148" s="604"/>
      <c r="GN148" s="604"/>
      <c r="GO148" s="495"/>
      <c r="GP148" s="551"/>
      <c r="GQ148" s="674"/>
      <c r="GR148" s="543">
        <v>141</v>
      </c>
      <c r="GS148" s="544">
        <f t="shared" si="242"/>
        <v>0</v>
      </c>
      <c r="GT148" s="544">
        <f t="shared" si="243"/>
        <v>0</v>
      </c>
      <c r="GU148" s="673"/>
      <c r="GV148" s="544"/>
      <c r="GW148" s="544"/>
      <c r="GX148" s="544"/>
      <c r="GY148" s="604"/>
      <c r="GZ148" s="673"/>
      <c r="HA148" s="604"/>
      <c r="HB148" s="604"/>
      <c r="HC148" s="495"/>
      <c r="HD148" s="552"/>
      <c r="HE148" s="674"/>
      <c r="HF148" s="543">
        <v>141</v>
      </c>
      <c r="HG148" s="544">
        <f t="shared" si="244"/>
        <v>0</v>
      </c>
      <c r="HH148" s="544">
        <f t="shared" si="245"/>
        <v>0</v>
      </c>
      <c r="HI148" s="673"/>
      <c r="HJ148" s="544"/>
      <c r="HK148" s="544"/>
      <c r="HL148" s="544"/>
      <c r="HM148" s="604"/>
      <c r="HN148" s="673"/>
      <c r="HO148" s="604"/>
      <c r="HP148" s="604"/>
      <c r="HQ148" s="495"/>
      <c r="HR148" s="552"/>
      <c r="HS148" s="674"/>
      <c r="HT148" s="543">
        <v>141</v>
      </c>
      <c r="HU148" s="544">
        <f t="shared" si="246"/>
        <v>0</v>
      </c>
      <c r="HV148" s="544">
        <f t="shared" si="247"/>
        <v>0</v>
      </c>
      <c r="HW148" s="673"/>
      <c r="HX148" s="544"/>
      <c r="HY148" s="544"/>
      <c r="HZ148" s="544"/>
      <c r="IA148" s="604"/>
      <c r="IB148" s="673"/>
      <c r="IC148" s="604"/>
      <c r="ID148" s="604"/>
      <c r="IE148" s="495"/>
      <c r="IF148" s="622"/>
      <c r="IG148" s="674"/>
      <c r="IH148" s="543">
        <v>141</v>
      </c>
      <c r="II148" s="544">
        <f t="shared" si="248"/>
        <v>0</v>
      </c>
      <c r="IJ148" s="544">
        <f t="shared" si="249"/>
        <v>0</v>
      </c>
      <c r="IK148" s="673"/>
      <c r="IL148" s="544"/>
      <c r="IM148" s="544"/>
      <c r="IN148" s="544"/>
      <c r="IO148" s="604"/>
      <c r="IP148" s="673"/>
      <c r="IQ148" s="604"/>
      <c r="IR148" s="604"/>
      <c r="IS148" s="495"/>
    </row>
    <row r="149" spans="1:253" s="497" customFormat="1">
      <c r="A149" s="494"/>
      <c r="B149" s="528"/>
      <c r="C149" s="674"/>
      <c r="D149" s="543">
        <v>142</v>
      </c>
      <c r="E149" s="544">
        <f t="shared" si="214"/>
        <v>0</v>
      </c>
      <c r="F149" s="544">
        <f t="shared" si="215"/>
        <v>0</v>
      </c>
      <c r="G149" s="673"/>
      <c r="H149" s="544"/>
      <c r="I149" s="544"/>
      <c r="J149" s="544"/>
      <c r="K149" s="604"/>
      <c r="L149" s="673"/>
      <c r="M149" s="604"/>
      <c r="N149" s="604"/>
      <c r="O149" s="495"/>
      <c r="P149" s="494"/>
      <c r="Q149" s="674"/>
      <c r="R149" s="543">
        <v>142</v>
      </c>
      <c r="S149" s="544">
        <f t="shared" si="216"/>
        <v>0</v>
      </c>
      <c r="T149" s="544">
        <f t="shared" si="217"/>
        <v>0</v>
      </c>
      <c r="U149" s="673"/>
      <c r="V149" s="544"/>
      <c r="W149" s="544"/>
      <c r="X149" s="544"/>
      <c r="Y149" s="604"/>
      <c r="Z149" s="673"/>
      <c r="AA149" s="604"/>
      <c r="AB149" s="604"/>
      <c r="AC149" s="495"/>
      <c r="AD149" s="494"/>
      <c r="AE149" s="674"/>
      <c r="AF149" s="543">
        <v>142</v>
      </c>
      <c r="AG149" s="544">
        <f t="shared" si="218"/>
        <v>0</v>
      </c>
      <c r="AH149" s="544">
        <f t="shared" si="219"/>
        <v>0</v>
      </c>
      <c r="AI149" s="673"/>
      <c r="AJ149" s="544"/>
      <c r="AK149" s="544"/>
      <c r="AL149" s="544"/>
      <c r="AM149" s="604"/>
      <c r="AN149" s="673"/>
      <c r="AO149" s="604"/>
      <c r="AP149" s="604"/>
      <c r="AQ149" s="495"/>
      <c r="AR149" s="494"/>
      <c r="AS149" s="674"/>
      <c r="AT149" s="543">
        <v>142</v>
      </c>
      <c r="AU149" s="544">
        <f t="shared" si="220"/>
        <v>0</v>
      </c>
      <c r="AV149" s="544">
        <f t="shared" si="221"/>
        <v>0</v>
      </c>
      <c r="AW149" s="673"/>
      <c r="AX149" s="544"/>
      <c r="AY149" s="544"/>
      <c r="AZ149" s="544"/>
      <c r="BA149" s="604"/>
      <c r="BB149" s="673"/>
      <c r="BC149" s="604"/>
      <c r="BD149" s="604"/>
      <c r="BE149" s="495"/>
      <c r="BF149" s="494"/>
      <c r="BG149" s="674"/>
      <c r="BH149" s="543">
        <v>142</v>
      </c>
      <c r="BI149" s="544">
        <f t="shared" si="222"/>
        <v>0</v>
      </c>
      <c r="BJ149" s="544">
        <f t="shared" si="223"/>
        <v>0</v>
      </c>
      <c r="BK149" s="673"/>
      <c r="BL149" s="544"/>
      <c r="BM149" s="544"/>
      <c r="BN149" s="544"/>
      <c r="BO149" s="604"/>
      <c r="BP149" s="673"/>
      <c r="BQ149" s="604"/>
      <c r="BR149" s="604"/>
      <c r="BS149" s="495"/>
      <c r="BT149" s="494"/>
      <c r="BU149" s="674"/>
      <c r="BV149" s="543">
        <v>142</v>
      </c>
      <c r="BW149" s="544">
        <f t="shared" si="224"/>
        <v>0</v>
      </c>
      <c r="BX149" s="544">
        <f t="shared" si="225"/>
        <v>0</v>
      </c>
      <c r="BY149" s="673"/>
      <c r="BZ149" s="544"/>
      <c r="CA149" s="544"/>
      <c r="CB149" s="544"/>
      <c r="CC149" s="604"/>
      <c r="CD149" s="673"/>
      <c r="CE149" s="604"/>
      <c r="CF149" s="604"/>
      <c r="CG149" s="495"/>
      <c r="CH149" s="494"/>
      <c r="CI149" s="674"/>
      <c r="CJ149" s="543">
        <v>142</v>
      </c>
      <c r="CK149" s="544">
        <f t="shared" si="226"/>
        <v>0</v>
      </c>
      <c r="CL149" s="544">
        <f t="shared" si="227"/>
        <v>0</v>
      </c>
      <c r="CM149" s="673"/>
      <c r="CN149" s="544"/>
      <c r="CO149" s="544"/>
      <c r="CP149" s="544"/>
      <c r="CQ149" s="604"/>
      <c r="CR149" s="673"/>
      <c r="CS149" s="604"/>
      <c r="CT149" s="604"/>
      <c r="CU149" s="495"/>
      <c r="CV149" s="494"/>
      <c r="CW149" s="674"/>
      <c r="CX149" s="543">
        <v>142</v>
      </c>
      <c r="CY149" s="544">
        <f t="shared" si="228"/>
        <v>0</v>
      </c>
      <c r="CZ149" s="544">
        <f t="shared" si="229"/>
        <v>0</v>
      </c>
      <c r="DA149" s="673"/>
      <c r="DB149" s="544"/>
      <c r="DC149" s="544"/>
      <c r="DD149" s="544"/>
      <c r="DE149" s="604"/>
      <c r="DF149" s="673"/>
      <c r="DG149" s="604"/>
      <c r="DH149" s="604"/>
      <c r="DI149" s="495"/>
      <c r="DJ149" s="494"/>
      <c r="DK149" s="674"/>
      <c r="DL149" s="543">
        <v>142</v>
      </c>
      <c r="DM149" s="544">
        <f t="shared" si="230"/>
        <v>0</v>
      </c>
      <c r="DN149" s="544">
        <f t="shared" si="231"/>
        <v>0</v>
      </c>
      <c r="DO149" s="673"/>
      <c r="DP149" s="544"/>
      <c r="DQ149" s="544"/>
      <c r="DR149" s="544"/>
      <c r="DS149" s="604"/>
      <c r="DT149" s="673"/>
      <c r="DU149" s="604"/>
      <c r="DV149" s="604"/>
      <c r="DW149" s="495"/>
      <c r="DX149" s="494"/>
      <c r="DY149" s="674"/>
      <c r="DZ149" s="543">
        <v>142</v>
      </c>
      <c r="EA149" s="544">
        <f t="shared" si="232"/>
        <v>0</v>
      </c>
      <c r="EB149" s="544">
        <f t="shared" si="233"/>
        <v>0</v>
      </c>
      <c r="EC149" s="673"/>
      <c r="ED149" s="544"/>
      <c r="EE149" s="544"/>
      <c r="EF149" s="544"/>
      <c r="EG149" s="604"/>
      <c r="EH149" s="673"/>
      <c r="EI149" s="604"/>
      <c r="EJ149" s="604"/>
      <c r="EK149" s="495"/>
      <c r="EL149" s="494"/>
      <c r="EM149" s="674"/>
      <c r="EN149" s="543">
        <v>142</v>
      </c>
      <c r="EO149" s="544">
        <f t="shared" si="234"/>
        <v>0</v>
      </c>
      <c r="EP149" s="544">
        <f t="shared" si="235"/>
        <v>0</v>
      </c>
      <c r="EQ149" s="673"/>
      <c r="ER149" s="544"/>
      <c r="ES149" s="544"/>
      <c r="ET149" s="544"/>
      <c r="EU149" s="604"/>
      <c r="EV149" s="673"/>
      <c r="EW149" s="604"/>
      <c r="EX149" s="604"/>
      <c r="EY149" s="495"/>
      <c r="EZ149" s="675"/>
      <c r="FA149" s="674"/>
      <c r="FB149" s="543">
        <v>142</v>
      </c>
      <c r="FC149" s="544">
        <f t="shared" si="236"/>
        <v>0</v>
      </c>
      <c r="FD149" s="544">
        <f t="shared" si="237"/>
        <v>0</v>
      </c>
      <c r="FE149" s="673"/>
      <c r="FF149" s="544"/>
      <c r="FG149" s="544"/>
      <c r="FH149" s="544"/>
      <c r="FI149" s="604"/>
      <c r="FJ149" s="673"/>
      <c r="FK149" s="604"/>
      <c r="FL149" s="604"/>
      <c r="FM149" s="495"/>
      <c r="FO149" s="674"/>
      <c r="FP149" s="543">
        <v>142</v>
      </c>
      <c r="FQ149" s="544">
        <f t="shared" si="238"/>
        <v>0</v>
      </c>
      <c r="FR149" s="544">
        <f t="shared" si="239"/>
        <v>0</v>
      </c>
      <c r="FS149" s="673"/>
      <c r="FT149" s="544"/>
      <c r="FU149" s="544"/>
      <c r="FV149" s="544"/>
      <c r="FW149" s="604"/>
      <c r="FX149" s="673"/>
      <c r="FY149" s="604"/>
      <c r="FZ149" s="604"/>
      <c r="GA149" s="495"/>
      <c r="GB149" s="675"/>
      <c r="GC149" s="674"/>
      <c r="GD149" s="543">
        <v>142</v>
      </c>
      <c r="GE149" s="544">
        <f t="shared" si="240"/>
        <v>0</v>
      </c>
      <c r="GF149" s="544">
        <f t="shared" si="241"/>
        <v>0</v>
      </c>
      <c r="GG149" s="673"/>
      <c r="GH149" s="544"/>
      <c r="GI149" s="544"/>
      <c r="GJ149" s="544"/>
      <c r="GK149" s="604"/>
      <c r="GL149" s="673"/>
      <c r="GM149" s="604"/>
      <c r="GN149" s="604"/>
      <c r="GO149" s="495"/>
      <c r="GP149" s="551"/>
      <c r="GQ149" s="674"/>
      <c r="GR149" s="543">
        <v>142</v>
      </c>
      <c r="GS149" s="544">
        <f t="shared" si="242"/>
        <v>0</v>
      </c>
      <c r="GT149" s="544">
        <f t="shared" si="243"/>
        <v>0</v>
      </c>
      <c r="GU149" s="673"/>
      <c r="GV149" s="544"/>
      <c r="GW149" s="544"/>
      <c r="GX149" s="544"/>
      <c r="GY149" s="604"/>
      <c r="GZ149" s="673"/>
      <c r="HA149" s="604"/>
      <c r="HB149" s="604"/>
      <c r="HC149" s="495"/>
      <c r="HD149" s="552"/>
      <c r="HE149" s="674"/>
      <c r="HF149" s="543">
        <v>142</v>
      </c>
      <c r="HG149" s="544">
        <f t="shared" si="244"/>
        <v>0</v>
      </c>
      <c r="HH149" s="544">
        <f t="shared" si="245"/>
        <v>0</v>
      </c>
      <c r="HI149" s="673"/>
      <c r="HJ149" s="544"/>
      <c r="HK149" s="544"/>
      <c r="HL149" s="544"/>
      <c r="HM149" s="604"/>
      <c r="HN149" s="673"/>
      <c r="HO149" s="604"/>
      <c r="HP149" s="604"/>
      <c r="HQ149" s="495"/>
      <c r="HR149" s="552"/>
      <c r="HS149" s="674"/>
      <c r="HT149" s="543">
        <v>142</v>
      </c>
      <c r="HU149" s="544">
        <f t="shared" si="246"/>
        <v>0</v>
      </c>
      <c r="HV149" s="544">
        <f t="shared" si="247"/>
        <v>0</v>
      </c>
      <c r="HW149" s="673"/>
      <c r="HX149" s="544"/>
      <c r="HY149" s="544"/>
      <c r="HZ149" s="544"/>
      <c r="IA149" s="604"/>
      <c r="IB149" s="673"/>
      <c r="IC149" s="604"/>
      <c r="ID149" s="604"/>
      <c r="IE149" s="495"/>
      <c r="IF149" s="622"/>
      <c r="IG149" s="674"/>
      <c r="IH149" s="543">
        <v>142</v>
      </c>
      <c r="II149" s="544">
        <f t="shared" si="248"/>
        <v>0</v>
      </c>
      <c r="IJ149" s="544">
        <f t="shared" si="249"/>
        <v>0</v>
      </c>
      <c r="IK149" s="673"/>
      <c r="IL149" s="544"/>
      <c r="IM149" s="544"/>
      <c r="IN149" s="544"/>
      <c r="IO149" s="604"/>
      <c r="IP149" s="673"/>
      <c r="IQ149" s="604"/>
      <c r="IR149" s="604"/>
      <c r="IS149" s="495"/>
    </row>
    <row r="150" spans="1:253" s="497" customFormat="1">
      <c r="A150" s="494"/>
      <c r="B150" s="528"/>
      <c r="C150" s="674"/>
      <c r="D150" s="543">
        <v>143</v>
      </c>
      <c r="E150" s="544">
        <f t="shared" si="214"/>
        <v>0</v>
      </c>
      <c r="F150" s="544">
        <f t="shared" si="215"/>
        <v>0</v>
      </c>
      <c r="G150" s="673"/>
      <c r="H150" s="544"/>
      <c r="I150" s="544"/>
      <c r="J150" s="544"/>
      <c r="K150" s="604"/>
      <c r="L150" s="673"/>
      <c r="M150" s="604"/>
      <c r="N150" s="604"/>
      <c r="O150" s="495"/>
      <c r="P150" s="494"/>
      <c r="Q150" s="674"/>
      <c r="R150" s="543">
        <v>143</v>
      </c>
      <c r="S150" s="544">
        <f t="shared" si="216"/>
        <v>0</v>
      </c>
      <c r="T150" s="544">
        <f t="shared" si="217"/>
        <v>0</v>
      </c>
      <c r="U150" s="673"/>
      <c r="V150" s="544"/>
      <c r="W150" s="544"/>
      <c r="X150" s="544"/>
      <c r="Y150" s="604"/>
      <c r="Z150" s="673"/>
      <c r="AA150" s="604"/>
      <c r="AB150" s="604"/>
      <c r="AC150" s="495"/>
      <c r="AD150" s="494"/>
      <c r="AE150" s="674"/>
      <c r="AF150" s="543">
        <v>143</v>
      </c>
      <c r="AG150" s="544">
        <f t="shared" si="218"/>
        <v>0</v>
      </c>
      <c r="AH150" s="544">
        <f t="shared" si="219"/>
        <v>0</v>
      </c>
      <c r="AI150" s="673"/>
      <c r="AJ150" s="544"/>
      <c r="AK150" s="544"/>
      <c r="AL150" s="544"/>
      <c r="AM150" s="604"/>
      <c r="AN150" s="673"/>
      <c r="AO150" s="604"/>
      <c r="AP150" s="604"/>
      <c r="AQ150" s="495"/>
      <c r="AR150" s="494"/>
      <c r="AS150" s="674"/>
      <c r="AT150" s="543">
        <v>143</v>
      </c>
      <c r="AU150" s="544">
        <f t="shared" si="220"/>
        <v>0</v>
      </c>
      <c r="AV150" s="544">
        <f t="shared" si="221"/>
        <v>0</v>
      </c>
      <c r="AW150" s="673"/>
      <c r="AX150" s="544"/>
      <c r="AY150" s="544"/>
      <c r="AZ150" s="544"/>
      <c r="BA150" s="604"/>
      <c r="BB150" s="673"/>
      <c r="BC150" s="604"/>
      <c r="BD150" s="604"/>
      <c r="BE150" s="495"/>
      <c r="BF150" s="494"/>
      <c r="BG150" s="674"/>
      <c r="BH150" s="543">
        <v>143</v>
      </c>
      <c r="BI150" s="544">
        <f t="shared" si="222"/>
        <v>0</v>
      </c>
      <c r="BJ150" s="544">
        <f t="shared" si="223"/>
        <v>0</v>
      </c>
      <c r="BK150" s="673"/>
      <c r="BL150" s="544"/>
      <c r="BM150" s="544"/>
      <c r="BN150" s="544"/>
      <c r="BO150" s="604"/>
      <c r="BP150" s="673"/>
      <c r="BQ150" s="604"/>
      <c r="BR150" s="604"/>
      <c r="BS150" s="495"/>
      <c r="BT150" s="494"/>
      <c r="BU150" s="674"/>
      <c r="BV150" s="543">
        <v>143</v>
      </c>
      <c r="BW150" s="544">
        <f t="shared" si="224"/>
        <v>0</v>
      </c>
      <c r="BX150" s="544">
        <f t="shared" si="225"/>
        <v>0</v>
      </c>
      <c r="BY150" s="673"/>
      <c r="BZ150" s="544"/>
      <c r="CA150" s="544"/>
      <c r="CB150" s="544"/>
      <c r="CC150" s="604"/>
      <c r="CD150" s="673"/>
      <c r="CE150" s="604"/>
      <c r="CF150" s="604"/>
      <c r="CG150" s="495"/>
      <c r="CH150" s="494"/>
      <c r="CI150" s="674"/>
      <c r="CJ150" s="543">
        <v>143</v>
      </c>
      <c r="CK150" s="544">
        <f t="shared" si="226"/>
        <v>0</v>
      </c>
      <c r="CL150" s="544">
        <f t="shared" si="227"/>
        <v>0</v>
      </c>
      <c r="CM150" s="673"/>
      <c r="CN150" s="544"/>
      <c r="CO150" s="544"/>
      <c r="CP150" s="544"/>
      <c r="CQ150" s="604"/>
      <c r="CR150" s="673"/>
      <c r="CS150" s="604"/>
      <c r="CT150" s="604"/>
      <c r="CU150" s="495"/>
      <c r="CV150" s="494"/>
      <c r="CW150" s="674"/>
      <c r="CX150" s="543">
        <v>143</v>
      </c>
      <c r="CY150" s="544">
        <f t="shared" si="228"/>
        <v>0</v>
      </c>
      <c r="CZ150" s="544">
        <f t="shared" si="229"/>
        <v>0</v>
      </c>
      <c r="DA150" s="673"/>
      <c r="DB150" s="544"/>
      <c r="DC150" s="544"/>
      <c r="DD150" s="544"/>
      <c r="DE150" s="604"/>
      <c r="DF150" s="673"/>
      <c r="DG150" s="604"/>
      <c r="DH150" s="604"/>
      <c r="DI150" s="495"/>
      <c r="DJ150" s="494"/>
      <c r="DK150" s="674"/>
      <c r="DL150" s="543">
        <v>143</v>
      </c>
      <c r="DM150" s="544">
        <f t="shared" si="230"/>
        <v>0</v>
      </c>
      <c r="DN150" s="544">
        <f t="shared" si="231"/>
        <v>0</v>
      </c>
      <c r="DO150" s="673"/>
      <c r="DP150" s="544"/>
      <c r="DQ150" s="544"/>
      <c r="DR150" s="544"/>
      <c r="DS150" s="604"/>
      <c r="DT150" s="673"/>
      <c r="DU150" s="604"/>
      <c r="DV150" s="604"/>
      <c r="DW150" s="495"/>
      <c r="DX150" s="494"/>
      <c r="DY150" s="674"/>
      <c r="DZ150" s="543">
        <v>143</v>
      </c>
      <c r="EA150" s="544">
        <f t="shared" si="232"/>
        <v>0</v>
      </c>
      <c r="EB150" s="544">
        <f t="shared" si="233"/>
        <v>0</v>
      </c>
      <c r="EC150" s="673"/>
      <c r="ED150" s="544"/>
      <c r="EE150" s="544"/>
      <c r="EF150" s="544"/>
      <c r="EG150" s="604"/>
      <c r="EH150" s="673"/>
      <c r="EI150" s="604"/>
      <c r="EJ150" s="604"/>
      <c r="EK150" s="495"/>
      <c r="EL150" s="494"/>
      <c r="EM150" s="674"/>
      <c r="EN150" s="543">
        <v>143</v>
      </c>
      <c r="EO150" s="544">
        <f t="shared" si="234"/>
        <v>0</v>
      </c>
      <c r="EP150" s="544">
        <f t="shared" si="235"/>
        <v>0</v>
      </c>
      <c r="EQ150" s="673"/>
      <c r="ER150" s="544"/>
      <c r="ES150" s="544"/>
      <c r="ET150" s="544"/>
      <c r="EU150" s="604"/>
      <c r="EV150" s="673"/>
      <c r="EW150" s="604"/>
      <c r="EX150" s="604"/>
      <c r="EY150" s="495"/>
      <c r="EZ150" s="675"/>
      <c r="FA150" s="674"/>
      <c r="FB150" s="543">
        <v>143</v>
      </c>
      <c r="FC150" s="544">
        <f t="shared" si="236"/>
        <v>0</v>
      </c>
      <c r="FD150" s="544">
        <f t="shared" si="237"/>
        <v>0</v>
      </c>
      <c r="FE150" s="673"/>
      <c r="FF150" s="544"/>
      <c r="FG150" s="544"/>
      <c r="FH150" s="544"/>
      <c r="FI150" s="604"/>
      <c r="FJ150" s="673"/>
      <c r="FK150" s="604"/>
      <c r="FL150" s="604"/>
      <c r="FM150" s="495"/>
      <c r="FO150" s="674"/>
      <c r="FP150" s="543">
        <v>143</v>
      </c>
      <c r="FQ150" s="544">
        <f t="shared" si="238"/>
        <v>0</v>
      </c>
      <c r="FR150" s="544">
        <f t="shared" si="239"/>
        <v>0</v>
      </c>
      <c r="FS150" s="673"/>
      <c r="FT150" s="544"/>
      <c r="FU150" s="544"/>
      <c r="FV150" s="544"/>
      <c r="FW150" s="604"/>
      <c r="FX150" s="673"/>
      <c r="FY150" s="604"/>
      <c r="FZ150" s="604"/>
      <c r="GA150" s="495"/>
      <c r="GB150" s="675"/>
      <c r="GC150" s="674"/>
      <c r="GD150" s="543">
        <v>143</v>
      </c>
      <c r="GE150" s="544">
        <f t="shared" si="240"/>
        <v>0</v>
      </c>
      <c r="GF150" s="544">
        <f t="shared" si="241"/>
        <v>0</v>
      </c>
      <c r="GG150" s="673"/>
      <c r="GH150" s="544"/>
      <c r="GI150" s="544"/>
      <c r="GJ150" s="544"/>
      <c r="GK150" s="604"/>
      <c r="GL150" s="673"/>
      <c r="GM150" s="604"/>
      <c r="GN150" s="604"/>
      <c r="GO150" s="495"/>
      <c r="GP150" s="551"/>
      <c r="GQ150" s="674"/>
      <c r="GR150" s="543">
        <v>143</v>
      </c>
      <c r="GS150" s="544">
        <f t="shared" si="242"/>
        <v>0</v>
      </c>
      <c r="GT150" s="544">
        <f t="shared" si="243"/>
        <v>0</v>
      </c>
      <c r="GU150" s="673"/>
      <c r="GV150" s="544"/>
      <c r="GW150" s="544"/>
      <c r="GX150" s="544"/>
      <c r="GY150" s="604"/>
      <c r="GZ150" s="673"/>
      <c r="HA150" s="604"/>
      <c r="HB150" s="604"/>
      <c r="HC150" s="495"/>
      <c r="HD150" s="552"/>
      <c r="HE150" s="674"/>
      <c r="HF150" s="543">
        <v>143</v>
      </c>
      <c r="HG150" s="544">
        <f t="shared" si="244"/>
        <v>0</v>
      </c>
      <c r="HH150" s="544">
        <f t="shared" si="245"/>
        <v>0</v>
      </c>
      <c r="HI150" s="673"/>
      <c r="HJ150" s="544"/>
      <c r="HK150" s="544"/>
      <c r="HL150" s="544"/>
      <c r="HM150" s="604"/>
      <c r="HN150" s="673"/>
      <c r="HO150" s="604"/>
      <c r="HP150" s="604"/>
      <c r="HQ150" s="495"/>
      <c r="HR150" s="552"/>
      <c r="HS150" s="674"/>
      <c r="HT150" s="543">
        <v>143</v>
      </c>
      <c r="HU150" s="544">
        <f t="shared" si="246"/>
        <v>0</v>
      </c>
      <c r="HV150" s="544">
        <f t="shared" si="247"/>
        <v>0</v>
      </c>
      <c r="HW150" s="673"/>
      <c r="HX150" s="544"/>
      <c r="HY150" s="544"/>
      <c r="HZ150" s="544"/>
      <c r="IA150" s="604"/>
      <c r="IB150" s="673"/>
      <c r="IC150" s="604"/>
      <c r="ID150" s="604"/>
      <c r="IE150" s="495"/>
      <c r="IF150" s="622"/>
      <c r="IG150" s="674"/>
      <c r="IH150" s="543">
        <v>143</v>
      </c>
      <c r="II150" s="544">
        <f t="shared" si="248"/>
        <v>0</v>
      </c>
      <c r="IJ150" s="544">
        <f t="shared" si="249"/>
        <v>0</v>
      </c>
      <c r="IK150" s="673"/>
      <c r="IL150" s="544"/>
      <c r="IM150" s="544"/>
      <c r="IN150" s="544"/>
      <c r="IO150" s="604"/>
      <c r="IP150" s="673"/>
      <c r="IQ150" s="604"/>
      <c r="IR150" s="604"/>
      <c r="IS150" s="495"/>
    </row>
    <row r="151" spans="1:253" s="497" customFormat="1">
      <c r="A151" s="494"/>
      <c r="B151" s="528"/>
      <c r="C151" s="674"/>
      <c r="D151" s="543">
        <v>144</v>
      </c>
      <c r="E151" s="544">
        <f t="shared" si="214"/>
        <v>0</v>
      </c>
      <c r="F151" s="544">
        <f t="shared" si="215"/>
        <v>0</v>
      </c>
      <c r="G151" s="673"/>
      <c r="H151" s="544"/>
      <c r="I151" s="544"/>
      <c r="J151" s="544"/>
      <c r="K151" s="604"/>
      <c r="L151" s="673"/>
      <c r="M151" s="604"/>
      <c r="N151" s="604"/>
      <c r="O151" s="495"/>
      <c r="P151" s="494"/>
      <c r="Q151" s="674"/>
      <c r="R151" s="543">
        <v>144</v>
      </c>
      <c r="S151" s="544">
        <f t="shared" si="216"/>
        <v>0</v>
      </c>
      <c r="T151" s="544">
        <f t="shared" si="217"/>
        <v>0</v>
      </c>
      <c r="U151" s="673"/>
      <c r="V151" s="544"/>
      <c r="W151" s="544"/>
      <c r="X151" s="544"/>
      <c r="Y151" s="604"/>
      <c r="Z151" s="673"/>
      <c r="AA151" s="604"/>
      <c r="AB151" s="604"/>
      <c r="AC151" s="495"/>
      <c r="AD151" s="494"/>
      <c r="AE151" s="674"/>
      <c r="AF151" s="543">
        <v>144</v>
      </c>
      <c r="AG151" s="544">
        <f t="shared" si="218"/>
        <v>0</v>
      </c>
      <c r="AH151" s="544">
        <f t="shared" si="219"/>
        <v>0</v>
      </c>
      <c r="AI151" s="673"/>
      <c r="AJ151" s="544"/>
      <c r="AK151" s="544"/>
      <c r="AL151" s="544"/>
      <c r="AM151" s="604"/>
      <c r="AN151" s="673"/>
      <c r="AO151" s="604"/>
      <c r="AP151" s="604"/>
      <c r="AQ151" s="495"/>
      <c r="AR151" s="494"/>
      <c r="AS151" s="674"/>
      <c r="AT151" s="543">
        <v>144</v>
      </c>
      <c r="AU151" s="544">
        <f t="shared" si="220"/>
        <v>0</v>
      </c>
      <c r="AV151" s="544">
        <f t="shared" si="221"/>
        <v>0</v>
      </c>
      <c r="AW151" s="673"/>
      <c r="AX151" s="544"/>
      <c r="AY151" s="544"/>
      <c r="AZ151" s="544"/>
      <c r="BA151" s="604"/>
      <c r="BB151" s="673"/>
      <c r="BC151" s="604"/>
      <c r="BD151" s="604"/>
      <c r="BE151" s="495"/>
      <c r="BF151" s="494"/>
      <c r="BG151" s="674"/>
      <c r="BH151" s="543">
        <v>144</v>
      </c>
      <c r="BI151" s="544">
        <f t="shared" si="222"/>
        <v>0</v>
      </c>
      <c r="BJ151" s="544">
        <f t="shared" si="223"/>
        <v>0</v>
      </c>
      <c r="BK151" s="673"/>
      <c r="BL151" s="544"/>
      <c r="BM151" s="544"/>
      <c r="BN151" s="544"/>
      <c r="BO151" s="604"/>
      <c r="BP151" s="673"/>
      <c r="BQ151" s="604"/>
      <c r="BR151" s="604"/>
      <c r="BS151" s="495"/>
      <c r="BT151" s="494"/>
      <c r="BU151" s="674"/>
      <c r="BV151" s="543">
        <v>144</v>
      </c>
      <c r="BW151" s="544">
        <f t="shared" si="224"/>
        <v>0</v>
      </c>
      <c r="BX151" s="544">
        <f t="shared" si="225"/>
        <v>0</v>
      </c>
      <c r="BY151" s="673"/>
      <c r="BZ151" s="544"/>
      <c r="CA151" s="544"/>
      <c r="CB151" s="544"/>
      <c r="CC151" s="604"/>
      <c r="CD151" s="673"/>
      <c r="CE151" s="604"/>
      <c r="CF151" s="604"/>
      <c r="CG151" s="495"/>
      <c r="CH151" s="494"/>
      <c r="CI151" s="674"/>
      <c r="CJ151" s="543">
        <v>144</v>
      </c>
      <c r="CK151" s="544">
        <f t="shared" si="226"/>
        <v>0</v>
      </c>
      <c r="CL151" s="544">
        <f t="shared" si="227"/>
        <v>0</v>
      </c>
      <c r="CM151" s="673"/>
      <c r="CN151" s="544"/>
      <c r="CO151" s="544"/>
      <c r="CP151" s="544"/>
      <c r="CQ151" s="604"/>
      <c r="CR151" s="673"/>
      <c r="CS151" s="604"/>
      <c r="CT151" s="604"/>
      <c r="CU151" s="495"/>
      <c r="CV151" s="494"/>
      <c r="CW151" s="674"/>
      <c r="CX151" s="543">
        <v>144</v>
      </c>
      <c r="CY151" s="544">
        <f t="shared" si="228"/>
        <v>0</v>
      </c>
      <c r="CZ151" s="544">
        <f t="shared" si="229"/>
        <v>0</v>
      </c>
      <c r="DA151" s="673"/>
      <c r="DB151" s="544"/>
      <c r="DC151" s="544"/>
      <c r="DD151" s="544"/>
      <c r="DE151" s="604"/>
      <c r="DF151" s="673"/>
      <c r="DG151" s="604"/>
      <c r="DH151" s="604"/>
      <c r="DI151" s="495"/>
      <c r="DJ151" s="494"/>
      <c r="DK151" s="674"/>
      <c r="DL151" s="543">
        <v>144</v>
      </c>
      <c r="DM151" s="544">
        <f t="shared" si="230"/>
        <v>0</v>
      </c>
      <c r="DN151" s="544">
        <f t="shared" si="231"/>
        <v>0</v>
      </c>
      <c r="DO151" s="673"/>
      <c r="DP151" s="544"/>
      <c r="DQ151" s="544"/>
      <c r="DR151" s="544"/>
      <c r="DS151" s="604"/>
      <c r="DT151" s="673"/>
      <c r="DU151" s="604"/>
      <c r="DV151" s="604"/>
      <c r="DW151" s="495"/>
      <c r="DX151" s="494"/>
      <c r="DY151" s="674"/>
      <c r="DZ151" s="543">
        <v>144</v>
      </c>
      <c r="EA151" s="544">
        <f t="shared" si="232"/>
        <v>0</v>
      </c>
      <c r="EB151" s="544">
        <f t="shared" si="233"/>
        <v>0</v>
      </c>
      <c r="EC151" s="673"/>
      <c r="ED151" s="544"/>
      <c r="EE151" s="544"/>
      <c r="EF151" s="544"/>
      <c r="EG151" s="604"/>
      <c r="EH151" s="673"/>
      <c r="EI151" s="604"/>
      <c r="EJ151" s="604"/>
      <c r="EK151" s="495"/>
      <c r="EL151" s="494"/>
      <c r="EM151" s="674"/>
      <c r="EN151" s="543">
        <v>144</v>
      </c>
      <c r="EO151" s="544">
        <f t="shared" si="234"/>
        <v>0</v>
      </c>
      <c r="EP151" s="544">
        <f t="shared" si="235"/>
        <v>0</v>
      </c>
      <c r="EQ151" s="673"/>
      <c r="ER151" s="544"/>
      <c r="ES151" s="544"/>
      <c r="ET151" s="544"/>
      <c r="EU151" s="604"/>
      <c r="EV151" s="673"/>
      <c r="EW151" s="604"/>
      <c r="EX151" s="604"/>
      <c r="EY151" s="495"/>
      <c r="EZ151" s="675"/>
      <c r="FA151" s="674"/>
      <c r="FB151" s="543">
        <v>144</v>
      </c>
      <c r="FC151" s="544">
        <f t="shared" si="236"/>
        <v>0</v>
      </c>
      <c r="FD151" s="544">
        <f t="shared" si="237"/>
        <v>0</v>
      </c>
      <c r="FE151" s="673"/>
      <c r="FF151" s="544"/>
      <c r="FG151" s="544"/>
      <c r="FH151" s="544"/>
      <c r="FI151" s="604"/>
      <c r="FJ151" s="673"/>
      <c r="FK151" s="604"/>
      <c r="FL151" s="604"/>
      <c r="FM151" s="495"/>
      <c r="FO151" s="674"/>
      <c r="FP151" s="543">
        <v>144</v>
      </c>
      <c r="FQ151" s="544">
        <f t="shared" si="238"/>
        <v>0</v>
      </c>
      <c r="FR151" s="544">
        <f t="shared" si="239"/>
        <v>0</v>
      </c>
      <c r="FS151" s="673"/>
      <c r="FT151" s="544"/>
      <c r="FU151" s="544"/>
      <c r="FV151" s="544"/>
      <c r="FW151" s="604"/>
      <c r="FX151" s="673"/>
      <c r="FY151" s="604"/>
      <c r="FZ151" s="604"/>
      <c r="GA151" s="495"/>
      <c r="GB151" s="675"/>
      <c r="GC151" s="674"/>
      <c r="GD151" s="543">
        <v>144</v>
      </c>
      <c r="GE151" s="544">
        <f t="shared" si="240"/>
        <v>0</v>
      </c>
      <c r="GF151" s="544">
        <f t="shared" si="241"/>
        <v>0</v>
      </c>
      <c r="GG151" s="673"/>
      <c r="GH151" s="544"/>
      <c r="GI151" s="544"/>
      <c r="GJ151" s="544"/>
      <c r="GK151" s="604"/>
      <c r="GL151" s="673"/>
      <c r="GM151" s="604"/>
      <c r="GN151" s="604"/>
      <c r="GO151" s="495"/>
      <c r="GP151" s="551"/>
      <c r="GQ151" s="674"/>
      <c r="GR151" s="543">
        <v>144</v>
      </c>
      <c r="GS151" s="544">
        <f t="shared" si="242"/>
        <v>0</v>
      </c>
      <c r="GT151" s="544">
        <f t="shared" si="243"/>
        <v>0</v>
      </c>
      <c r="GU151" s="673"/>
      <c r="GV151" s="544"/>
      <c r="GW151" s="544"/>
      <c r="GX151" s="544"/>
      <c r="GY151" s="604"/>
      <c r="GZ151" s="673"/>
      <c r="HA151" s="604"/>
      <c r="HB151" s="604"/>
      <c r="HC151" s="495"/>
      <c r="HD151" s="552"/>
      <c r="HE151" s="674"/>
      <c r="HF151" s="543">
        <v>144</v>
      </c>
      <c r="HG151" s="544">
        <f t="shared" si="244"/>
        <v>0</v>
      </c>
      <c r="HH151" s="544">
        <f t="shared" si="245"/>
        <v>0</v>
      </c>
      <c r="HI151" s="673"/>
      <c r="HJ151" s="544"/>
      <c r="HK151" s="544"/>
      <c r="HL151" s="544"/>
      <c r="HM151" s="604"/>
      <c r="HN151" s="673"/>
      <c r="HO151" s="604"/>
      <c r="HP151" s="604"/>
      <c r="HQ151" s="495"/>
      <c r="HR151" s="552"/>
      <c r="HS151" s="674"/>
      <c r="HT151" s="543">
        <v>144</v>
      </c>
      <c r="HU151" s="544">
        <f t="shared" si="246"/>
        <v>0</v>
      </c>
      <c r="HV151" s="544">
        <f t="shared" si="247"/>
        <v>0</v>
      </c>
      <c r="HW151" s="673"/>
      <c r="HX151" s="544"/>
      <c r="HY151" s="544"/>
      <c r="HZ151" s="544"/>
      <c r="IA151" s="604"/>
      <c r="IB151" s="673"/>
      <c r="IC151" s="604"/>
      <c r="ID151" s="604"/>
      <c r="IE151" s="495"/>
      <c r="IF151" s="622"/>
      <c r="IG151" s="674"/>
      <c r="IH151" s="543">
        <v>144</v>
      </c>
      <c r="II151" s="544">
        <f t="shared" si="248"/>
        <v>0</v>
      </c>
      <c r="IJ151" s="544">
        <f t="shared" si="249"/>
        <v>0</v>
      </c>
      <c r="IK151" s="673"/>
      <c r="IL151" s="544"/>
      <c r="IM151" s="544"/>
      <c r="IN151" s="544"/>
      <c r="IO151" s="604"/>
      <c r="IP151" s="673"/>
      <c r="IQ151" s="604"/>
      <c r="IR151" s="604"/>
      <c r="IS151" s="495"/>
    </row>
    <row r="152" spans="1:253" s="497" customFormat="1">
      <c r="A152" s="494"/>
      <c r="B152" s="528"/>
      <c r="C152" s="674"/>
      <c r="D152" s="543">
        <v>145</v>
      </c>
      <c r="E152" s="544">
        <f t="shared" si="214"/>
        <v>0</v>
      </c>
      <c r="F152" s="544">
        <f t="shared" si="215"/>
        <v>0</v>
      </c>
      <c r="G152" s="673"/>
      <c r="H152" s="544"/>
      <c r="I152" s="544"/>
      <c r="J152" s="544"/>
      <c r="K152" s="604"/>
      <c r="L152" s="673"/>
      <c r="M152" s="604"/>
      <c r="N152" s="604"/>
      <c r="O152" s="495"/>
      <c r="P152" s="494"/>
      <c r="Q152" s="674"/>
      <c r="R152" s="543">
        <v>145</v>
      </c>
      <c r="S152" s="544">
        <f t="shared" si="216"/>
        <v>0</v>
      </c>
      <c r="T152" s="544">
        <f t="shared" si="217"/>
        <v>0</v>
      </c>
      <c r="U152" s="673"/>
      <c r="V152" s="544"/>
      <c r="W152" s="544"/>
      <c r="X152" s="544"/>
      <c r="Y152" s="604"/>
      <c r="Z152" s="673"/>
      <c r="AA152" s="604"/>
      <c r="AB152" s="604"/>
      <c r="AC152" s="495"/>
      <c r="AD152" s="494"/>
      <c r="AE152" s="674"/>
      <c r="AF152" s="543">
        <v>145</v>
      </c>
      <c r="AG152" s="544">
        <f t="shared" si="218"/>
        <v>0</v>
      </c>
      <c r="AH152" s="544">
        <f t="shared" si="219"/>
        <v>0</v>
      </c>
      <c r="AI152" s="673"/>
      <c r="AJ152" s="544"/>
      <c r="AK152" s="544"/>
      <c r="AL152" s="544"/>
      <c r="AM152" s="604"/>
      <c r="AN152" s="673"/>
      <c r="AO152" s="604"/>
      <c r="AP152" s="604"/>
      <c r="AQ152" s="495"/>
      <c r="AR152" s="494"/>
      <c r="AS152" s="674"/>
      <c r="AT152" s="543">
        <v>145</v>
      </c>
      <c r="AU152" s="544">
        <f t="shared" si="220"/>
        <v>0</v>
      </c>
      <c r="AV152" s="544">
        <f t="shared" si="221"/>
        <v>0</v>
      </c>
      <c r="AW152" s="673"/>
      <c r="AX152" s="544"/>
      <c r="AY152" s="544"/>
      <c r="AZ152" s="544"/>
      <c r="BA152" s="604"/>
      <c r="BB152" s="673"/>
      <c r="BC152" s="604"/>
      <c r="BD152" s="604"/>
      <c r="BE152" s="495"/>
      <c r="BF152" s="494"/>
      <c r="BG152" s="674"/>
      <c r="BH152" s="543">
        <v>145</v>
      </c>
      <c r="BI152" s="544">
        <f t="shared" si="222"/>
        <v>0</v>
      </c>
      <c r="BJ152" s="544">
        <f t="shared" si="223"/>
        <v>0</v>
      </c>
      <c r="BK152" s="673"/>
      <c r="BL152" s="544"/>
      <c r="BM152" s="544"/>
      <c r="BN152" s="544"/>
      <c r="BO152" s="604"/>
      <c r="BP152" s="673"/>
      <c r="BQ152" s="604"/>
      <c r="BR152" s="604"/>
      <c r="BS152" s="495"/>
      <c r="BT152" s="494"/>
      <c r="BU152" s="674"/>
      <c r="BV152" s="543">
        <v>145</v>
      </c>
      <c r="BW152" s="544">
        <f t="shared" si="224"/>
        <v>0</v>
      </c>
      <c r="BX152" s="544">
        <f t="shared" si="225"/>
        <v>0</v>
      </c>
      <c r="BY152" s="673"/>
      <c r="BZ152" s="544"/>
      <c r="CA152" s="544"/>
      <c r="CB152" s="544"/>
      <c r="CC152" s="604"/>
      <c r="CD152" s="673"/>
      <c r="CE152" s="604"/>
      <c r="CF152" s="604"/>
      <c r="CG152" s="495"/>
      <c r="CH152" s="494"/>
      <c r="CI152" s="674"/>
      <c r="CJ152" s="543">
        <v>145</v>
      </c>
      <c r="CK152" s="544">
        <f t="shared" si="226"/>
        <v>0</v>
      </c>
      <c r="CL152" s="544">
        <f t="shared" si="227"/>
        <v>0</v>
      </c>
      <c r="CM152" s="673"/>
      <c r="CN152" s="544"/>
      <c r="CO152" s="544"/>
      <c r="CP152" s="544"/>
      <c r="CQ152" s="604"/>
      <c r="CR152" s="673"/>
      <c r="CS152" s="604"/>
      <c r="CT152" s="604"/>
      <c r="CU152" s="495"/>
      <c r="CV152" s="494"/>
      <c r="CW152" s="674"/>
      <c r="CX152" s="543">
        <v>145</v>
      </c>
      <c r="CY152" s="544">
        <f t="shared" si="228"/>
        <v>0</v>
      </c>
      <c r="CZ152" s="544">
        <f t="shared" si="229"/>
        <v>0</v>
      </c>
      <c r="DA152" s="673"/>
      <c r="DB152" s="544"/>
      <c r="DC152" s="544"/>
      <c r="DD152" s="544"/>
      <c r="DE152" s="604"/>
      <c r="DF152" s="673"/>
      <c r="DG152" s="604"/>
      <c r="DH152" s="604"/>
      <c r="DI152" s="495"/>
      <c r="DJ152" s="494"/>
      <c r="DK152" s="674"/>
      <c r="DL152" s="543">
        <v>145</v>
      </c>
      <c r="DM152" s="544">
        <f t="shared" si="230"/>
        <v>0</v>
      </c>
      <c r="DN152" s="544">
        <f t="shared" si="231"/>
        <v>0</v>
      </c>
      <c r="DO152" s="673"/>
      <c r="DP152" s="544"/>
      <c r="DQ152" s="544"/>
      <c r="DR152" s="544"/>
      <c r="DS152" s="604"/>
      <c r="DT152" s="673"/>
      <c r="DU152" s="604"/>
      <c r="DV152" s="604"/>
      <c r="DW152" s="495"/>
      <c r="DX152" s="494"/>
      <c r="DY152" s="674"/>
      <c r="DZ152" s="543">
        <v>145</v>
      </c>
      <c r="EA152" s="544">
        <f t="shared" si="232"/>
        <v>0</v>
      </c>
      <c r="EB152" s="544">
        <f t="shared" si="233"/>
        <v>0</v>
      </c>
      <c r="EC152" s="673"/>
      <c r="ED152" s="544"/>
      <c r="EE152" s="544"/>
      <c r="EF152" s="544"/>
      <c r="EG152" s="604"/>
      <c r="EH152" s="673"/>
      <c r="EI152" s="604"/>
      <c r="EJ152" s="604"/>
      <c r="EK152" s="495"/>
      <c r="EL152" s="494"/>
      <c r="EM152" s="674"/>
      <c r="EN152" s="543">
        <v>145</v>
      </c>
      <c r="EO152" s="544">
        <f t="shared" si="234"/>
        <v>0</v>
      </c>
      <c r="EP152" s="544">
        <f t="shared" si="235"/>
        <v>0</v>
      </c>
      <c r="EQ152" s="673"/>
      <c r="ER152" s="544"/>
      <c r="ES152" s="544"/>
      <c r="ET152" s="544"/>
      <c r="EU152" s="604"/>
      <c r="EV152" s="673"/>
      <c r="EW152" s="604"/>
      <c r="EX152" s="604"/>
      <c r="EY152" s="495"/>
      <c r="EZ152" s="675"/>
      <c r="FA152" s="674"/>
      <c r="FB152" s="543">
        <v>145</v>
      </c>
      <c r="FC152" s="544">
        <f t="shared" si="236"/>
        <v>0</v>
      </c>
      <c r="FD152" s="544">
        <f t="shared" si="237"/>
        <v>0</v>
      </c>
      <c r="FE152" s="673"/>
      <c r="FF152" s="544"/>
      <c r="FG152" s="544"/>
      <c r="FH152" s="544"/>
      <c r="FI152" s="604"/>
      <c r="FJ152" s="673"/>
      <c r="FK152" s="604"/>
      <c r="FL152" s="604"/>
      <c r="FM152" s="495"/>
      <c r="FO152" s="674"/>
      <c r="FP152" s="543">
        <v>145</v>
      </c>
      <c r="FQ152" s="544">
        <f t="shared" si="238"/>
        <v>0</v>
      </c>
      <c r="FR152" s="544">
        <f t="shared" si="239"/>
        <v>0</v>
      </c>
      <c r="FS152" s="673"/>
      <c r="FT152" s="544"/>
      <c r="FU152" s="544"/>
      <c r="FV152" s="544"/>
      <c r="FW152" s="604"/>
      <c r="FX152" s="673"/>
      <c r="FY152" s="604"/>
      <c r="FZ152" s="604"/>
      <c r="GA152" s="495"/>
      <c r="GB152" s="675"/>
      <c r="GC152" s="674"/>
      <c r="GD152" s="543">
        <v>145</v>
      </c>
      <c r="GE152" s="544">
        <f t="shared" si="240"/>
        <v>0</v>
      </c>
      <c r="GF152" s="544">
        <f t="shared" si="241"/>
        <v>0</v>
      </c>
      <c r="GG152" s="673"/>
      <c r="GH152" s="544"/>
      <c r="GI152" s="544"/>
      <c r="GJ152" s="544"/>
      <c r="GK152" s="604"/>
      <c r="GL152" s="673"/>
      <c r="GM152" s="604"/>
      <c r="GN152" s="604"/>
      <c r="GO152" s="495"/>
      <c r="GP152" s="551"/>
      <c r="GQ152" s="674"/>
      <c r="GR152" s="543">
        <v>145</v>
      </c>
      <c r="GS152" s="544">
        <f t="shared" si="242"/>
        <v>0</v>
      </c>
      <c r="GT152" s="544">
        <f t="shared" si="243"/>
        <v>0</v>
      </c>
      <c r="GU152" s="673"/>
      <c r="GV152" s="544"/>
      <c r="GW152" s="544"/>
      <c r="GX152" s="544"/>
      <c r="GY152" s="604"/>
      <c r="GZ152" s="673"/>
      <c r="HA152" s="604"/>
      <c r="HB152" s="604"/>
      <c r="HC152" s="495"/>
      <c r="HD152" s="552"/>
      <c r="HE152" s="674"/>
      <c r="HF152" s="543">
        <v>145</v>
      </c>
      <c r="HG152" s="544">
        <f t="shared" si="244"/>
        <v>0</v>
      </c>
      <c r="HH152" s="544">
        <f t="shared" si="245"/>
        <v>0</v>
      </c>
      <c r="HI152" s="673"/>
      <c r="HJ152" s="544"/>
      <c r="HK152" s="544"/>
      <c r="HL152" s="544"/>
      <c r="HM152" s="604"/>
      <c r="HN152" s="673"/>
      <c r="HO152" s="604"/>
      <c r="HP152" s="604"/>
      <c r="HQ152" s="495"/>
      <c r="HR152" s="552"/>
      <c r="HS152" s="674"/>
      <c r="HT152" s="543">
        <v>145</v>
      </c>
      <c r="HU152" s="544">
        <f t="shared" si="246"/>
        <v>0</v>
      </c>
      <c r="HV152" s="544">
        <f t="shared" si="247"/>
        <v>0</v>
      </c>
      <c r="HW152" s="673"/>
      <c r="HX152" s="544"/>
      <c r="HY152" s="544"/>
      <c r="HZ152" s="544"/>
      <c r="IA152" s="604"/>
      <c r="IB152" s="673"/>
      <c r="IC152" s="604"/>
      <c r="ID152" s="604"/>
      <c r="IE152" s="495"/>
      <c r="IF152" s="622"/>
      <c r="IG152" s="674"/>
      <c r="IH152" s="543">
        <v>145</v>
      </c>
      <c r="II152" s="544">
        <f t="shared" si="248"/>
        <v>0</v>
      </c>
      <c r="IJ152" s="544">
        <f t="shared" si="249"/>
        <v>0</v>
      </c>
      <c r="IK152" s="673"/>
      <c r="IL152" s="544"/>
      <c r="IM152" s="544"/>
      <c r="IN152" s="544"/>
      <c r="IO152" s="604"/>
      <c r="IP152" s="673"/>
      <c r="IQ152" s="604"/>
      <c r="IR152" s="604"/>
      <c r="IS152" s="495"/>
    </row>
    <row r="153" spans="1:253" s="497" customFormat="1">
      <c r="A153" s="494"/>
      <c r="B153" s="528"/>
      <c r="C153" s="674"/>
      <c r="D153" s="543">
        <v>146</v>
      </c>
      <c r="E153" s="544">
        <f t="shared" si="214"/>
        <v>0</v>
      </c>
      <c r="F153" s="544">
        <f t="shared" si="215"/>
        <v>0</v>
      </c>
      <c r="G153" s="673"/>
      <c r="H153" s="544"/>
      <c r="I153" s="544"/>
      <c r="J153" s="544"/>
      <c r="K153" s="604"/>
      <c r="L153" s="673"/>
      <c r="M153" s="604"/>
      <c r="N153" s="604"/>
      <c r="O153" s="495"/>
      <c r="P153" s="494"/>
      <c r="Q153" s="674"/>
      <c r="R153" s="543">
        <v>146</v>
      </c>
      <c r="S153" s="544">
        <f t="shared" si="216"/>
        <v>0</v>
      </c>
      <c r="T153" s="544">
        <f t="shared" si="217"/>
        <v>0</v>
      </c>
      <c r="U153" s="673"/>
      <c r="V153" s="544"/>
      <c r="W153" s="544"/>
      <c r="X153" s="544"/>
      <c r="Y153" s="604"/>
      <c r="Z153" s="673"/>
      <c r="AA153" s="604"/>
      <c r="AB153" s="604"/>
      <c r="AC153" s="495"/>
      <c r="AD153" s="494"/>
      <c r="AE153" s="674"/>
      <c r="AF153" s="543">
        <v>146</v>
      </c>
      <c r="AG153" s="544">
        <f t="shared" si="218"/>
        <v>0</v>
      </c>
      <c r="AH153" s="544">
        <f t="shared" si="219"/>
        <v>0</v>
      </c>
      <c r="AI153" s="673"/>
      <c r="AJ153" s="544"/>
      <c r="AK153" s="544"/>
      <c r="AL153" s="544"/>
      <c r="AM153" s="604"/>
      <c r="AN153" s="673"/>
      <c r="AO153" s="604"/>
      <c r="AP153" s="604"/>
      <c r="AQ153" s="495"/>
      <c r="AR153" s="494"/>
      <c r="AS153" s="674"/>
      <c r="AT153" s="543">
        <v>146</v>
      </c>
      <c r="AU153" s="544">
        <f t="shared" si="220"/>
        <v>0</v>
      </c>
      <c r="AV153" s="544">
        <f t="shared" si="221"/>
        <v>0</v>
      </c>
      <c r="AW153" s="673"/>
      <c r="AX153" s="544"/>
      <c r="AY153" s="544"/>
      <c r="AZ153" s="544"/>
      <c r="BA153" s="604"/>
      <c r="BB153" s="673"/>
      <c r="BC153" s="604"/>
      <c r="BD153" s="604"/>
      <c r="BE153" s="495"/>
      <c r="BF153" s="494"/>
      <c r="BG153" s="674"/>
      <c r="BH153" s="543">
        <v>146</v>
      </c>
      <c r="BI153" s="544">
        <f t="shared" si="222"/>
        <v>0</v>
      </c>
      <c r="BJ153" s="544">
        <f t="shared" si="223"/>
        <v>0</v>
      </c>
      <c r="BK153" s="673"/>
      <c r="BL153" s="544"/>
      <c r="BM153" s="544"/>
      <c r="BN153" s="544"/>
      <c r="BO153" s="604"/>
      <c r="BP153" s="673"/>
      <c r="BQ153" s="604"/>
      <c r="BR153" s="604"/>
      <c r="BS153" s="495"/>
      <c r="BT153" s="494"/>
      <c r="BU153" s="674"/>
      <c r="BV153" s="543">
        <v>146</v>
      </c>
      <c r="BW153" s="544">
        <f t="shared" si="224"/>
        <v>0</v>
      </c>
      <c r="BX153" s="544">
        <f t="shared" si="225"/>
        <v>0</v>
      </c>
      <c r="BY153" s="673"/>
      <c r="BZ153" s="544"/>
      <c r="CA153" s="544"/>
      <c r="CB153" s="544"/>
      <c r="CC153" s="604"/>
      <c r="CD153" s="673"/>
      <c r="CE153" s="604"/>
      <c r="CF153" s="604"/>
      <c r="CG153" s="495"/>
      <c r="CH153" s="494"/>
      <c r="CI153" s="674"/>
      <c r="CJ153" s="543">
        <v>146</v>
      </c>
      <c r="CK153" s="544">
        <f t="shared" si="226"/>
        <v>0</v>
      </c>
      <c r="CL153" s="544">
        <f t="shared" si="227"/>
        <v>0</v>
      </c>
      <c r="CM153" s="673"/>
      <c r="CN153" s="544"/>
      <c r="CO153" s="544"/>
      <c r="CP153" s="544"/>
      <c r="CQ153" s="604"/>
      <c r="CR153" s="673"/>
      <c r="CS153" s="604"/>
      <c r="CT153" s="604"/>
      <c r="CU153" s="495"/>
      <c r="CV153" s="494"/>
      <c r="CW153" s="674"/>
      <c r="CX153" s="543">
        <v>146</v>
      </c>
      <c r="CY153" s="544">
        <f t="shared" si="228"/>
        <v>0</v>
      </c>
      <c r="CZ153" s="544">
        <f t="shared" si="229"/>
        <v>0</v>
      </c>
      <c r="DA153" s="673"/>
      <c r="DB153" s="544"/>
      <c r="DC153" s="544"/>
      <c r="DD153" s="544"/>
      <c r="DE153" s="604"/>
      <c r="DF153" s="673"/>
      <c r="DG153" s="604"/>
      <c r="DH153" s="604"/>
      <c r="DI153" s="495"/>
      <c r="DJ153" s="494"/>
      <c r="DK153" s="674"/>
      <c r="DL153" s="543">
        <v>146</v>
      </c>
      <c r="DM153" s="544">
        <f t="shared" si="230"/>
        <v>0</v>
      </c>
      <c r="DN153" s="544">
        <f t="shared" si="231"/>
        <v>0</v>
      </c>
      <c r="DO153" s="673"/>
      <c r="DP153" s="544"/>
      <c r="DQ153" s="544"/>
      <c r="DR153" s="544"/>
      <c r="DS153" s="604"/>
      <c r="DT153" s="673"/>
      <c r="DU153" s="604"/>
      <c r="DV153" s="604"/>
      <c r="DW153" s="495"/>
      <c r="DX153" s="494"/>
      <c r="DY153" s="674"/>
      <c r="DZ153" s="543">
        <v>146</v>
      </c>
      <c r="EA153" s="544">
        <f t="shared" si="232"/>
        <v>0</v>
      </c>
      <c r="EB153" s="544">
        <f t="shared" si="233"/>
        <v>0</v>
      </c>
      <c r="EC153" s="673"/>
      <c r="ED153" s="544"/>
      <c r="EE153" s="544"/>
      <c r="EF153" s="544"/>
      <c r="EG153" s="604"/>
      <c r="EH153" s="673"/>
      <c r="EI153" s="604"/>
      <c r="EJ153" s="604"/>
      <c r="EK153" s="495"/>
      <c r="EL153" s="494"/>
      <c r="EM153" s="674"/>
      <c r="EN153" s="543">
        <v>146</v>
      </c>
      <c r="EO153" s="544">
        <f t="shared" si="234"/>
        <v>0</v>
      </c>
      <c r="EP153" s="544">
        <f t="shared" si="235"/>
        <v>0</v>
      </c>
      <c r="EQ153" s="673"/>
      <c r="ER153" s="544"/>
      <c r="ES153" s="544"/>
      <c r="ET153" s="544"/>
      <c r="EU153" s="604"/>
      <c r="EV153" s="673"/>
      <c r="EW153" s="604"/>
      <c r="EX153" s="604"/>
      <c r="EY153" s="495"/>
      <c r="EZ153" s="675"/>
      <c r="FA153" s="674"/>
      <c r="FB153" s="543">
        <v>146</v>
      </c>
      <c r="FC153" s="544">
        <f t="shared" si="236"/>
        <v>0</v>
      </c>
      <c r="FD153" s="544">
        <f t="shared" si="237"/>
        <v>0</v>
      </c>
      <c r="FE153" s="673"/>
      <c r="FF153" s="544"/>
      <c r="FG153" s="544"/>
      <c r="FH153" s="544"/>
      <c r="FI153" s="604"/>
      <c r="FJ153" s="673"/>
      <c r="FK153" s="604"/>
      <c r="FL153" s="604"/>
      <c r="FM153" s="495"/>
      <c r="FO153" s="674"/>
      <c r="FP153" s="543">
        <v>146</v>
      </c>
      <c r="FQ153" s="544">
        <f t="shared" si="238"/>
        <v>0</v>
      </c>
      <c r="FR153" s="544">
        <f t="shared" si="239"/>
        <v>0</v>
      </c>
      <c r="FS153" s="673"/>
      <c r="FT153" s="544"/>
      <c r="FU153" s="544"/>
      <c r="FV153" s="544"/>
      <c r="FW153" s="604"/>
      <c r="FX153" s="673"/>
      <c r="FY153" s="604"/>
      <c r="FZ153" s="604"/>
      <c r="GA153" s="495"/>
      <c r="GB153" s="675"/>
      <c r="GC153" s="674"/>
      <c r="GD153" s="543">
        <v>146</v>
      </c>
      <c r="GE153" s="544">
        <f t="shared" si="240"/>
        <v>0</v>
      </c>
      <c r="GF153" s="544">
        <f t="shared" si="241"/>
        <v>0</v>
      </c>
      <c r="GG153" s="673"/>
      <c r="GH153" s="544"/>
      <c r="GI153" s="544"/>
      <c r="GJ153" s="544"/>
      <c r="GK153" s="604"/>
      <c r="GL153" s="673"/>
      <c r="GM153" s="604"/>
      <c r="GN153" s="604"/>
      <c r="GO153" s="495"/>
      <c r="GP153" s="551"/>
      <c r="GQ153" s="674"/>
      <c r="GR153" s="543">
        <v>146</v>
      </c>
      <c r="GS153" s="544">
        <f t="shared" si="242"/>
        <v>0</v>
      </c>
      <c r="GT153" s="544">
        <f t="shared" si="243"/>
        <v>0</v>
      </c>
      <c r="GU153" s="673"/>
      <c r="GV153" s="544"/>
      <c r="GW153" s="544"/>
      <c r="GX153" s="544"/>
      <c r="GY153" s="604"/>
      <c r="GZ153" s="673"/>
      <c r="HA153" s="604"/>
      <c r="HB153" s="604"/>
      <c r="HC153" s="495"/>
      <c r="HD153" s="552"/>
      <c r="HE153" s="674"/>
      <c r="HF153" s="543">
        <v>146</v>
      </c>
      <c r="HG153" s="544">
        <f t="shared" si="244"/>
        <v>0</v>
      </c>
      <c r="HH153" s="544">
        <f t="shared" si="245"/>
        <v>0</v>
      </c>
      <c r="HI153" s="673"/>
      <c r="HJ153" s="544"/>
      <c r="HK153" s="544"/>
      <c r="HL153" s="544"/>
      <c r="HM153" s="604"/>
      <c r="HN153" s="673"/>
      <c r="HO153" s="604"/>
      <c r="HP153" s="604"/>
      <c r="HQ153" s="495"/>
      <c r="HR153" s="552"/>
      <c r="HS153" s="674"/>
      <c r="HT153" s="543">
        <v>146</v>
      </c>
      <c r="HU153" s="544">
        <f t="shared" si="246"/>
        <v>0</v>
      </c>
      <c r="HV153" s="544">
        <f t="shared" si="247"/>
        <v>0</v>
      </c>
      <c r="HW153" s="673"/>
      <c r="HX153" s="544"/>
      <c r="HY153" s="544"/>
      <c r="HZ153" s="544"/>
      <c r="IA153" s="604"/>
      <c r="IB153" s="673"/>
      <c r="IC153" s="604"/>
      <c r="ID153" s="604"/>
      <c r="IE153" s="495"/>
      <c r="IF153" s="622"/>
      <c r="IG153" s="674"/>
      <c r="IH153" s="543">
        <v>146</v>
      </c>
      <c r="II153" s="544">
        <f t="shared" si="248"/>
        <v>0</v>
      </c>
      <c r="IJ153" s="544">
        <f t="shared" si="249"/>
        <v>0</v>
      </c>
      <c r="IK153" s="673"/>
      <c r="IL153" s="544"/>
      <c r="IM153" s="544"/>
      <c r="IN153" s="544"/>
      <c r="IO153" s="604"/>
      <c r="IP153" s="673"/>
      <c r="IQ153" s="604"/>
      <c r="IR153" s="604"/>
      <c r="IS153" s="495"/>
    </row>
    <row r="154" spans="1:253" s="497" customFormat="1">
      <c r="A154" s="494"/>
      <c r="B154" s="528"/>
      <c r="C154" s="674"/>
      <c r="D154" s="543">
        <v>147</v>
      </c>
      <c r="E154" s="544">
        <f t="shared" si="214"/>
        <v>0</v>
      </c>
      <c r="F154" s="544">
        <f t="shared" si="215"/>
        <v>0</v>
      </c>
      <c r="G154" s="673"/>
      <c r="H154" s="544"/>
      <c r="I154" s="544"/>
      <c r="J154" s="544"/>
      <c r="K154" s="604"/>
      <c r="L154" s="673"/>
      <c r="M154" s="604"/>
      <c r="N154" s="604"/>
      <c r="O154" s="495"/>
      <c r="P154" s="494"/>
      <c r="Q154" s="674"/>
      <c r="R154" s="543">
        <v>147</v>
      </c>
      <c r="S154" s="544">
        <f t="shared" si="216"/>
        <v>0</v>
      </c>
      <c r="T154" s="544">
        <f t="shared" si="217"/>
        <v>0</v>
      </c>
      <c r="U154" s="673"/>
      <c r="V154" s="544"/>
      <c r="W154" s="544"/>
      <c r="X154" s="544"/>
      <c r="Y154" s="604"/>
      <c r="Z154" s="673"/>
      <c r="AA154" s="604"/>
      <c r="AB154" s="604"/>
      <c r="AC154" s="495"/>
      <c r="AD154" s="494"/>
      <c r="AE154" s="674"/>
      <c r="AF154" s="543">
        <v>147</v>
      </c>
      <c r="AG154" s="544">
        <f t="shared" si="218"/>
        <v>0</v>
      </c>
      <c r="AH154" s="544">
        <f t="shared" si="219"/>
        <v>0</v>
      </c>
      <c r="AI154" s="673"/>
      <c r="AJ154" s="544"/>
      <c r="AK154" s="544"/>
      <c r="AL154" s="544"/>
      <c r="AM154" s="604"/>
      <c r="AN154" s="673"/>
      <c r="AO154" s="604"/>
      <c r="AP154" s="604"/>
      <c r="AQ154" s="495"/>
      <c r="AR154" s="494"/>
      <c r="AS154" s="674"/>
      <c r="AT154" s="543">
        <v>147</v>
      </c>
      <c r="AU154" s="544">
        <f t="shared" si="220"/>
        <v>0</v>
      </c>
      <c r="AV154" s="544">
        <f t="shared" si="221"/>
        <v>0</v>
      </c>
      <c r="AW154" s="673"/>
      <c r="AX154" s="544"/>
      <c r="AY154" s="544"/>
      <c r="AZ154" s="544"/>
      <c r="BA154" s="604"/>
      <c r="BB154" s="673"/>
      <c r="BC154" s="604"/>
      <c r="BD154" s="604"/>
      <c r="BE154" s="495"/>
      <c r="BF154" s="494"/>
      <c r="BG154" s="674"/>
      <c r="BH154" s="543">
        <v>147</v>
      </c>
      <c r="BI154" s="544">
        <f t="shared" si="222"/>
        <v>0</v>
      </c>
      <c r="BJ154" s="544">
        <f t="shared" si="223"/>
        <v>0</v>
      </c>
      <c r="BK154" s="673"/>
      <c r="BL154" s="544"/>
      <c r="BM154" s="544"/>
      <c r="BN154" s="544"/>
      <c r="BO154" s="604"/>
      <c r="BP154" s="673"/>
      <c r="BQ154" s="604"/>
      <c r="BR154" s="604"/>
      <c r="BS154" s="495"/>
      <c r="BT154" s="494"/>
      <c r="BU154" s="674"/>
      <c r="BV154" s="543">
        <v>147</v>
      </c>
      <c r="BW154" s="544">
        <f t="shared" si="224"/>
        <v>0</v>
      </c>
      <c r="BX154" s="544">
        <f t="shared" si="225"/>
        <v>0</v>
      </c>
      <c r="BY154" s="673"/>
      <c r="BZ154" s="544"/>
      <c r="CA154" s="544"/>
      <c r="CB154" s="544"/>
      <c r="CC154" s="604"/>
      <c r="CD154" s="673"/>
      <c r="CE154" s="604"/>
      <c r="CF154" s="604"/>
      <c r="CG154" s="495"/>
      <c r="CH154" s="494"/>
      <c r="CI154" s="674"/>
      <c r="CJ154" s="543">
        <v>147</v>
      </c>
      <c r="CK154" s="544">
        <f t="shared" si="226"/>
        <v>0</v>
      </c>
      <c r="CL154" s="544">
        <f t="shared" si="227"/>
        <v>0</v>
      </c>
      <c r="CM154" s="673"/>
      <c r="CN154" s="544"/>
      <c r="CO154" s="544"/>
      <c r="CP154" s="544"/>
      <c r="CQ154" s="604"/>
      <c r="CR154" s="673"/>
      <c r="CS154" s="604"/>
      <c r="CT154" s="604"/>
      <c r="CU154" s="495"/>
      <c r="CV154" s="494"/>
      <c r="CW154" s="674"/>
      <c r="CX154" s="543">
        <v>147</v>
      </c>
      <c r="CY154" s="544">
        <f t="shared" si="228"/>
        <v>0</v>
      </c>
      <c r="CZ154" s="544">
        <f t="shared" si="229"/>
        <v>0</v>
      </c>
      <c r="DA154" s="673"/>
      <c r="DB154" s="544"/>
      <c r="DC154" s="544"/>
      <c r="DD154" s="544"/>
      <c r="DE154" s="604"/>
      <c r="DF154" s="673"/>
      <c r="DG154" s="604"/>
      <c r="DH154" s="604"/>
      <c r="DI154" s="495"/>
      <c r="DJ154" s="494"/>
      <c r="DK154" s="674"/>
      <c r="DL154" s="543">
        <v>147</v>
      </c>
      <c r="DM154" s="544">
        <f t="shared" si="230"/>
        <v>0</v>
      </c>
      <c r="DN154" s="544">
        <f t="shared" si="231"/>
        <v>0</v>
      </c>
      <c r="DO154" s="673"/>
      <c r="DP154" s="544"/>
      <c r="DQ154" s="544"/>
      <c r="DR154" s="544"/>
      <c r="DS154" s="604"/>
      <c r="DT154" s="673"/>
      <c r="DU154" s="604"/>
      <c r="DV154" s="604"/>
      <c r="DW154" s="495"/>
      <c r="DX154" s="494"/>
      <c r="DY154" s="674"/>
      <c r="DZ154" s="543">
        <v>147</v>
      </c>
      <c r="EA154" s="544">
        <f t="shared" si="232"/>
        <v>0</v>
      </c>
      <c r="EB154" s="544">
        <f t="shared" si="233"/>
        <v>0</v>
      </c>
      <c r="EC154" s="673"/>
      <c r="ED154" s="544"/>
      <c r="EE154" s="544"/>
      <c r="EF154" s="544"/>
      <c r="EG154" s="604"/>
      <c r="EH154" s="673"/>
      <c r="EI154" s="604"/>
      <c r="EJ154" s="604"/>
      <c r="EK154" s="495"/>
      <c r="EL154" s="494"/>
      <c r="EM154" s="674"/>
      <c r="EN154" s="543">
        <v>147</v>
      </c>
      <c r="EO154" s="544">
        <f t="shared" si="234"/>
        <v>0</v>
      </c>
      <c r="EP154" s="544">
        <f t="shared" si="235"/>
        <v>0</v>
      </c>
      <c r="EQ154" s="673"/>
      <c r="ER154" s="544"/>
      <c r="ES154" s="544"/>
      <c r="ET154" s="544"/>
      <c r="EU154" s="604"/>
      <c r="EV154" s="673"/>
      <c r="EW154" s="604"/>
      <c r="EX154" s="604"/>
      <c r="EY154" s="495"/>
      <c r="EZ154" s="675"/>
      <c r="FA154" s="674"/>
      <c r="FB154" s="543">
        <v>147</v>
      </c>
      <c r="FC154" s="544">
        <f t="shared" si="236"/>
        <v>0</v>
      </c>
      <c r="FD154" s="544">
        <f t="shared" si="237"/>
        <v>0</v>
      </c>
      <c r="FE154" s="673"/>
      <c r="FF154" s="544"/>
      <c r="FG154" s="544"/>
      <c r="FH154" s="544"/>
      <c r="FI154" s="604"/>
      <c r="FJ154" s="673"/>
      <c r="FK154" s="604"/>
      <c r="FL154" s="604"/>
      <c r="FM154" s="495"/>
      <c r="FO154" s="674"/>
      <c r="FP154" s="543">
        <v>147</v>
      </c>
      <c r="FQ154" s="544">
        <f t="shared" si="238"/>
        <v>0</v>
      </c>
      <c r="FR154" s="544">
        <f t="shared" si="239"/>
        <v>0</v>
      </c>
      <c r="FS154" s="673"/>
      <c r="FT154" s="544"/>
      <c r="FU154" s="544"/>
      <c r="FV154" s="544"/>
      <c r="FW154" s="604"/>
      <c r="FX154" s="673"/>
      <c r="FY154" s="604"/>
      <c r="FZ154" s="604"/>
      <c r="GA154" s="495"/>
      <c r="GB154" s="675"/>
      <c r="GC154" s="674"/>
      <c r="GD154" s="543">
        <v>147</v>
      </c>
      <c r="GE154" s="544">
        <f t="shared" si="240"/>
        <v>0</v>
      </c>
      <c r="GF154" s="544">
        <f t="shared" si="241"/>
        <v>0</v>
      </c>
      <c r="GG154" s="673"/>
      <c r="GH154" s="544"/>
      <c r="GI154" s="544"/>
      <c r="GJ154" s="544"/>
      <c r="GK154" s="604"/>
      <c r="GL154" s="673"/>
      <c r="GM154" s="604"/>
      <c r="GN154" s="604"/>
      <c r="GO154" s="495"/>
      <c r="GP154" s="551"/>
      <c r="GQ154" s="674"/>
      <c r="GR154" s="543">
        <v>147</v>
      </c>
      <c r="GS154" s="544">
        <f t="shared" si="242"/>
        <v>0</v>
      </c>
      <c r="GT154" s="544">
        <f t="shared" si="243"/>
        <v>0</v>
      </c>
      <c r="GU154" s="673"/>
      <c r="GV154" s="544"/>
      <c r="GW154" s="544"/>
      <c r="GX154" s="544"/>
      <c r="GY154" s="604"/>
      <c r="GZ154" s="673"/>
      <c r="HA154" s="604"/>
      <c r="HB154" s="604"/>
      <c r="HC154" s="495"/>
      <c r="HD154" s="552"/>
      <c r="HE154" s="674"/>
      <c r="HF154" s="543">
        <v>147</v>
      </c>
      <c r="HG154" s="544">
        <f t="shared" si="244"/>
        <v>0</v>
      </c>
      <c r="HH154" s="544">
        <f t="shared" si="245"/>
        <v>0</v>
      </c>
      <c r="HI154" s="673"/>
      <c r="HJ154" s="544"/>
      <c r="HK154" s="544"/>
      <c r="HL154" s="544"/>
      <c r="HM154" s="604"/>
      <c r="HN154" s="673"/>
      <c r="HO154" s="604"/>
      <c r="HP154" s="604"/>
      <c r="HQ154" s="495"/>
      <c r="HR154" s="552"/>
      <c r="HS154" s="674"/>
      <c r="HT154" s="543">
        <v>147</v>
      </c>
      <c r="HU154" s="544">
        <f t="shared" si="246"/>
        <v>0</v>
      </c>
      <c r="HV154" s="544">
        <f t="shared" si="247"/>
        <v>0</v>
      </c>
      <c r="HW154" s="673"/>
      <c r="HX154" s="544"/>
      <c r="HY154" s="544"/>
      <c r="HZ154" s="544"/>
      <c r="IA154" s="604"/>
      <c r="IB154" s="673"/>
      <c r="IC154" s="604"/>
      <c r="ID154" s="604"/>
      <c r="IE154" s="495"/>
      <c r="IF154" s="622"/>
      <c r="IG154" s="674"/>
      <c r="IH154" s="543">
        <v>147</v>
      </c>
      <c r="II154" s="544">
        <f t="shared" si="248"/>
        <v>0</v>
      </c>
      <c r="IJ154" s="544">
        <f t="shared" si="249"/>
        <v>0</v>
      </c>
      <c r="IK154" s="673"/>
      <c r="IL154" s="544"/>
      <c r="IM154" s="544"/>
      <c r="IN154" s="544"/>
      <c r="IO154" s="604"/>
      <c r="IP154" s="673"/>
      <c r="IQ154" s="604"/>
      <c r="IR154" s="604"/>
      <c r="IS154" s="495"/>
    </row>
    <row r="155" spans="1:253" s="497" customFormat="1">
      <c r="A155" s="494"/>
      <c r="B155" s="528"/>
      <c r="C155" s="674"/>
      <c r="D155" s="543">
        <v>148</v>
      </c>
      <c r="E155" s="544">
        <f t="shared" si="214"/>
        <v>0</v>
      </c>
      <c r="F155" s="544">
        <f t="shared" si="215"/>
        <v>0</v>
      </c>
      <c r="G155" s="673"/>
      <c r="H155" s="544"/>
      <c r="I155" s="544"/>
      <c r="J155" s="544"/>
      <c r="K155" s="604"/>
      <c r="L155" s="673"/>
      <c r="M155" s="604"/>
      <c r="N155" s="604"/>
      <c r="O155" s="495"/>
      <c r="P155" s="494"/>
      <c r="Q155" s="674"/>
      <c r="R155" s="543">
        <v>148</v>
      </c>
      <c r="S155" s="544">
        <f t="shared" si="216"/>
        <v>0</v>
      </c>
      <c r="T155" s="544">
        <f t="shared" si="217"/>
        <v>0</v>
      </c>
      <c r="U155" s="673"/>
      <c r="V155" s="544"/>
      <c r="W155" s="544"/>
      <c r="X155" s="544"/>
      <c r="Y155" s="604"/>
      <c r="Z155" s="673"/>
      <c r="AA155" s="604"/>
      <c r="AB155" s="604"/>
      <c r="AC155" s="495"/>
      <c r="AD155" s="494"/>
      <c r="AE155" s="674"/>
      <c r="AF155" s="543">
        <v>148</v>
      </c>
      <c r="AG155" s="544">
        <f t="shared" si="218"/>
        <v>0</v>
      </c>
      <c r="AH155" s="544">
        <f t="shared" si="219"/>
        <v>0</v>
      </c>
      <c r="AI155" s="673"/>
      <c r="AJ155" s="544"/>
      <c r="AK155" s="544"/>
      <c r="AL155" s="544"/>
      <c r="AM155" s="604"/>
      <c r="AN155" s="673"/>
      <c r="AO155" s="604"/>
      <c r="AP155" s="604"/>
      <c r="AQ155" s="495"/>
      <c r="AR155" s="494"/>
      <c r="AS155" s="674"/>
      <c r="AT155" s="543">
        <v>148</v>
      </c>
      <c r="AU155" s="544">
        <f t="shared" si="220"/>
        <v>0</v>
      </c>
      <c r="AV155" s="544">
        <f t="shared" si="221"/>
        <v>0</v>
      </c>
      <c r="AW155" s="673"/>
      <c r="AX155" s="544"/>
      <c r="AY155" s="544"/>
      <c r="AZ155" s="544"/>
      <c r="BA155" s="604"/>
      <c r="BB155" s="673"/>
      <c r="BC155" s="604"/>
      <c r="BD155" s="604"/>
      <c r="BE155" s="495"/>
      <c r="BF155" s="494"/>
      <c r="BG155" s="674"/>
      <c r="BH155" s="543">
        <v>148</v>
      </c>
      <c r="BI155" s="544">
        <f t="shared" si="222"/>
        <v>0</v>
      </c>
      <c r="BJ155" s="544">
        <f t="shared" si="223"/>
        <v>0</v>
      </c>
      <c r="BK155" s="673"/>
      <c r="BL155" s="544"/>
      <c r="BM155" s="544"/>
      <c r="BN155" s="544"/>
      <c r="BO155" s="604"/>
      <c r="BP155" s="673"/>
      <c r="BQ155" s="604"/>
      <c r="BR155" s="604"/>
      <c r="BS155" s="495"/>
      <c r="BT155" s="494"/>
      <c r="BU155" s="674"/>
      <c r="BV155" s="543">
        <v>148</v>
      </c>
      <c r="BW155" s="544">
        <f t="shared" si="224"/>
        <v>0</v>
      </c>
      <c r="BX155" s="544">
        <f t="shared" si="225"/>
        <v>0</v>
      </c>
      <c r="BY155" s="673"/>
      <c r="BZ155" s="544"/>
      <c r="CA155" s="544"/>
      <c r="CB155" s="544"/>
      <c r="CC155" s="604"/>
      <c r="CD155" s="673"/>
      <c r="CE155" s="604"/>
      <c r="CF155" s="604"/>
      <c r="CG155" s="495"/>
      <c r="CH155" s="494"/>
      <c r="CI155" s="674"/>
      <c r="CJ155" s="543">
        <v>148</v>
      </c>
      <c r="CK155" s="544">
        <f t="shared" si="226"/>
        <v>0</v>
      </c>
      <c r="CL155" s="544">
        <f t="shared" si="227"/>
        <v>0</v>
      </c>
      <c r="CM155" s="673"/>
      <c r="CN155" s="544"/>
      <c r="CO155" s="544"/>
      <c r="CP155" s="544"/>
      <c r="CQ155" s="604"/>
      <c r="CR155" s="673"/>
      <c r="CS155" s="604"/>
      <c r="CT155" s="604"/>
      <c r="CU155" s="495"/>
      <c r="CV155" s="494"/>
      <c r="CW155" s="674"/>
      <c r="CX155" s="543">
        <v>148</v>
      </c>
      <c r="CY155" s="544">
        <f t="shared" si="228"/>
        <v>0</v>
      </c>
      <c r="CZ155" s="544">
        <f t="shared" si="229"/>
        <v>0</v>
      </c>
      <c r="DA155" s="673"/>
      <c r="DB155" s="544"/>
      <c r="DC155" s="544"/>
      <c r="DD155" s="544"/>
      <c r="DE155" s="604"/>
      <c r="DF155" s="673"/>
      <c r="DG155" s="604"/>
      <c r="DH155" s="604"/>
      <c r="DI155" s="495"/>
      <c r="DJ155" s="494"/>
      <c r="DK155" s="674"/>
      <c r="DL155" s="543">
        <v>148</v>
      </c>
      <c r="DM155" s="544">
        <f t="shared" si="230"/>
        <v>0</v>
      </c>
      <c r="DN155" s="544">
        <f t="shared" si="231"/>
        <v>0</v>
      </c>
      <c r="DO155" s="673"/>
      <c r="DP155" s="544"/>
      <c r="DQ155" s="544"/>
      <c r="DR155" s="544"/>
      <c r="DS155" s="604"/>
      <c r="DT155" s="673"/>
      <c r="DU155" s="604"/>
      <c r="DV155" s="604"/>
      <c r="DW155" s="495"/>
      <c r="DX155" s="494"/>
      <c r="DY155" s="674"/>
      <c r="DZ155" s="543">
        <v>148</v>
      </c>
      <c r="EA155" s="544">
        <f t="shared" si="232"/>
        <v>0</v>
      </c>
      <c r="EB155" s="544">
        <f t="shared" si="233"/>
        <v>0</v>
      </c>
      <c r="EC155" s="673"/>
      <c r="ED155" s="544"/>
      <c r="EE155" s="544"/>
      <c r="EF155" s="544"/>
      <c r="EG155" s="604"/>
      <c r="EH155" s="673"/>
      <c r="EI155" s="604"/>
      <c r="EJ155" s="604"/>
      <c r="EK155" s="495"/>
      <c r="EL155" s="494"/>
      <c r="EM155" s="674"/>
      <c r="EN155" s="543">
        <v>148</v>
      </c>
      <c r="EO155" s="544">
        <f t="shared" si="234"/>
        <v>0</v>
      </c>
      <c r="EP155" s="544">
        <f t="shared" si="235"/>
        <v>0</v>
      </c>
      <c r="EQ155" s="673"/>
      <c r="ER155" s="544"/>
      <c r="ES155" s="544"/>
      <c r="ET155" s="544"/>
      <c r="EU155" s="604"/>
      <c r="EV155" s="673"/>
      <c r="EW155" s="604"/>
      <c r="EX155" s="604"/>
      <c r="EY155" s="495"/>
      <c r="EZ155" s="675"/>
      <c r="FA155" s="674"/>
      <c r="FB155" s="543">
        <v>148</v>
      </c>
      <c r="FC155" s="544">
        <f t="shared" si="236"/>
        <v>0</v>
      </c>
      <c r="FD155" s="544">
        <f t="shared" si="237"/>
        <v>0</v>
      </c>
      <c r="FE155" s="673"/>
      <c r="FF155" s="544"/>
      <c r="FG155" s="544"/>
      <c r="FH155" s="544"/>
      <c r="FI155" s="604"/>
      <c r="FJ155" s="673"/>
      <c r="FK155" s="604"/>
      <c r="FL155" s="604"/>
      <c r="FM155" s="495"/>
      <c r="FO155" s="674"/>
      <c r="FP155" s="543">
        <v>148</v>
      </c>
      <c r="FQ155" s="544">
        <f t="shared" si="238"/>
        <v>0</v>
      </c>
      <c r="FR155" s="544">
        <f t="shared" si="239"/>
        <v>0</v>
      </c>
      <c r="FS155" s="673"/>
      <c r="FT155" s="544"/>
      <c r="FU155" s="544"/>
      <c r="FV155" s="544"/>
      <c r="FW155" s="604"/>
      <c r="FX155" s="673"/>
      <c r="FY155" s="604"/>
      <c r="FZ155" s="604"/>
      <c r="GA155" s="495"/>
      <c r="GB155" s="675"/>
      <c r="GC155" s="674"/>
      <c r="GD155" s="543">
        <v>148</v>
      </c>
      <c r="GE155" s="544">
        <f t="shared" si="240"/>
        <v>0</v>
      </c>
      <c r="GF155" s="544">
        <f t="shared" si="241"/>
        <v>0</v>
      </c>
      <c r="GG155" s="673"/>
      <c r="GH155" s="544"/>
      <c r="GI155" s="544"/>
      <c r="GJ155" s="544"/>
      <c r="GK155" s="604"/>
      <c r="GL155" s="673"/>
      <c r="GM155" s="604"/>
      <c r="GN155" s="604"/>
      <c r="GO155" s="495"/>
      <c r="GP155" s="551"/>
      <c r="GQ155" s="674"/>
      <c r="GR155" s="543">
        <v>148</v>
      </c>
      <c r="GS155" s="544">
        <f t="shared" si="242"/>
        <v>0</v>
      </c>
      <c r="GT155" s="544">
        <f t="shared" si="243"/>
        <v>0</v>
      </c>
      <c r="GU155" s="673"/>
      <c r="GV155" s="544"/>
      <c r="GW155" s="544"/>
      <c r="GX155" s="544"/>
      <c r="GY155" s="604"/>
      <c r="GZ155" s="673"/>
      <c r="HA155" s="604"/>
      <c r="HB155" s="604"/>
      <c r="HC155" s="495"/>
      <c r="HD155" s="552"/>
      <c r="HE155" s="674"/>
      <c r="HF155" s="543">
        <v>148</v>
      </c>
      <c r="HG155" s="544">
        <f t="shared" si="244"/>
        <v>0</v>
      </c>
      <c r="HH155" s="544">
        <f t="shared" si="245"/>
        <v>0</v>
      </c>
      <c r="HI155" s="673"/>
      <c r="HJ155" s="544"/>
      <c r="HK155" s="544"/>
      <c r="HL155" s="544"/>
      <c r="HM155" s="604"/>
      <c r="HN155" s="673"/>
      <c r="HO155" s="604"/>
      <c r="HP155" s="604"/>
      <c r="HQ155" s="495"/>
      <c r="HR155" s="552"/>
      <c r="HS155" s="674"/>
      <c r="HT155" s="543">
        <v>148</v>
      </c>
      <c r="HU155" s="544">
        <f t="shared" si="246"/>
        <v>0</v>
      </c>
      <c r="HV155" s="544">
        <f t="shared" si="247"/>
        <v>0</v>
      </c>
      <c r="HW155" s="673"/>
      <c r="HX155" s="544"/>
      <c r="HY155" s="544"/>
      <c r="HZ155" s="544"/>
      <c r="IA155" s="604"/>
      <c r="IB155" s="673"/>
      <c r="IC155" s="604"/>
      <c r="ID155" s="604"/>
      <c r="IE155" s="495"/>
      <c r="IF155" s="622"/>
      <c r="IG155" s="674"/>
      <c r="IH155" s="543">
        <v>148</v>
      </c>
      <c r="II155" s="544">
        <f t="shared" si="248"/>
        <v>0</v>
      </c>
      <c r="IJ155" s="544">
        <f t="shared" si="249"/>
        <v>0</v>
      </c>
      <c r="IK155" s="673"/>
      <c r="IL155" s="544"/>
      <c r="IM155" s="544"/>
      <c r="IN155" s="544"/>
      <c r="IO155" s="604"/>
      <c r="IP155" s="673"/>
      <c r="IQ155" s="604"/>
      <c r="IR155" s="604"/>
      <c r="IS155" s="495"/>
    </row>
    <row r="156" spans="1:253" s="497" customFormat="1">
      <c r="A156" s="494"/>
      <c r="B156" s="528"/>
      <c r="C156" s="674"/>
      <c r="D156" s="543">
        <v>149</v>
      </c>
      <c r="E156" s="544">
        <f t="shared" si="214"/>
        <v>0</v>
      </c>
      <c r="F156" s="544">
        <f t="shared" si="215"/>
        <v>0</v>
      </c>
      <c r="G156" s="673"/>
      <c r="H156" s="544"/>
      <c r="I156" s="544"/>
      <c r="J156" s="544"/>
      <c r="K156" s="604"/>
      <c r="L156" s="673"/>
      <c r="M156" s="604"/>
      <c r="N156" s="604"/>
      <c r="O156" s="495"/>
      <c r="P156" s="494"/>
      <c r="Q156" s="674"/>
      <c r="R156" s="543">
        <v>149</v>
      </c>
      <c r="S156" s="544">
        <f t="shared" si="216"/>
        <v>0</v>
      </c>
      <c r="T156" s="544">
        <f t="shared" si="217"/>
        <v>0</v>
      </c>
      <c r="U156" s="673"/>
      <c r="V156" s="544"/>
      <c r="W156" s="544"/>
      <c r="X156" s="544"/>
      <c r="Y156" s="604"/>
      <c r="Z156" s="673"/>
      <c r="AA156" s="604"/>
      <c r="AB156" s="604"/>
      <c r="AC156" s="495"/>
      <c r="AD156" s="494"/>
      <c r="AE156" s="674"/>
      <c r="AF156" s="543">
        <v>149</v>
      </c>
      <c r="AG156" s="544">
        <f t="shared" si="218"/>
        <v>0</v>
      </c>
      <c r="AH156" s="544">
        <f t="shared" si="219"/>
        <v>0</v>
      </c>
      <c r="AI156" s="673"/>
      <c r="AJ156" s="544"/>
      <c r="AK156" s="544"/>
      <c r="AL156" s="544"/>
      <c r="AM156" s="604"/>
      <c r="AN156" s="673"/>
      <c r="AO156" s="604"/>
      <c r="AP156" s="604"/>
      <c r="AQ156" s="495"/>
      <c r="AR156" s="494"/>
      <c r="AS156" s="674"/>
      <c r="AT156" s="543">
        <v>149</v>
      </c>
      <c r="AU156" s="544">
        <f t="shared" si="220"/>
        <v>0</v>
      </c>
      <c r="AV156" s="544">
        <f t="shared" si="221"/>
        <v>0</v>
      </c>
      <c r="AW156" s="673"/>
      <c r="AX156" s="544"/>
      <c r="AY156" s="544"/>
      <c r="AZ156" s="544"/>
      <c r="BA156" s="604"/>
      <c r="BB156" s="673"/>
      <c r="BC156" s="604"/>
      <c r="BD156" s="604"/>
      <c r="BE156" s="495"/>
      <c r="BF156" s="494"/>
      <c r="BG156" s="674"/>
      <c r="BH156" s="543">
        <v>149</v>
      </c>
      <c r="BI156" s="544">
        <f t="shared" si="222"/>
        <v>0</v>
      </c>
      <c r="BJ156" s="544">
        <f t="shared" si="223"/>
        <v>0</v>
      </c>
      <c r="BK156" s="673"/>
      <c r="BL156" s="544"/>
      <c r="BM156" s="544"/>
      <c r="BN156" s="544"/>
      <c r="BO156" s="604"/>
      <c r="BP156" s="673"/>
      <c r="BQ156" s="604"/>
      <c r="BR156" s="604"/>
      <c r="BS156" s="495"/>
      <c r="BT156" s="494"/>
      <c r="BU156" s="674"/>
      <c r="BV156" s="543">
        <v>149</v>
      </c>
      <c r="BW156" s="544">
        <f t="shared" si="224"/>
        <v>0</v>
      </c>
      <c r="BX156" s="544">
        <f t="shared" si="225"/>
        <v>0</v>
      </c>
      <c r="BY156" s="673"/>
      <c r="BZ156" s="544"/>
      <c r="CA156" s="544"/>
      <c r="CB156" s="544"/>
      <c r="CC156" s="604"/>
      <c r="CD156" s="673"/>
      <c r="CE156" s="604"/>
      <c r="CF156" s="604"/>
      <c r="CG156" s="495"/>
      <c r="CH156" s="494"/>
      <c r="CI156" s="674"/>
      <c r="CJ156" s="543">
        <v>149</v>
      </c>
      <c r="CK156" s="544">
        <f t="shared" si="226"/>
        <v>0</v>
      </c>
      <c r="CL156" s="544">
        <f t="shared" si="227"/>
        <v>0</v>
      </c>
      <c r="CM156" s="673"/>
      <c r="CN156" s="544"/>
      <c r="CO156" s="544"/>
      <c r="CP156" s="544"/>
      <c r="CQ156" s="604"/>
      <c r="CR156" s="673"/>
      <c r="CS156" s="604"/>
      <c r="CT156" s="604"/>
      <c r="CU156" s="495"/>
      <c r="CV156" s="494"/>
      <c r="CW156" s="674"/>
      <c r="CX156" s="543">
        <v>149</v>
      </c>
      <c r="CY156" s="544">
        <f t="shared" si="228"/>
        <v>0</v>
      </c>
      <c r="CZ156" s="544">
        <f t="shared" si="229"/>
        <v>0</v>
      </c>
      <c r="DA156" s="673"/>
      <c r="DB156" s="544"/>
      <c r="DC156" s="544"/>
      <c r="DD156" s="544"/>
      <c r="DE156" s="604"/>
      <c r="DF156" s="673"/>
      <c r="DG156" s="604"/>
      <c r="DH156" s="604"/>
      <c r="DI156" s="495"/>
      <c r="DJ156" s="494"/>
      <c r="DK156" s="674"/>
      <c r="DL156" s="543">
        <v>149</v>
      </c>
      <c r="DM156" s="544">
        <f t="shared" si="230"/>
        <v>0</v>
      </c>
      <c r="DN156" s="544">
        <f t="shared" si="231"/>
        <v>0</v>
      </c>
      <c r="DO156" s="673"/>
      <c r="DP156" s="544"/>
      <c r="DQ156" s="544"/>
      <c r="DR156" s="544"/>
      <c r="DS156" s="604"/>
      <c r="DT156" s="673"/>
      <c r="DU156" s="604"/>
      <c r="DV156" s="604"/>
      <c r="DW156" s="495"/>
      <c r="DX156" s="494"/>
      <c r="DY156" s="674"/>
      <c r="DZ156" s="543">
        <v>149</v>
      </c>
      <c r="EA156" s="544">
        <f t="shared" si="232"/>
        <v>0</v>
      </c>
      <c r="EB156" s="544">
        <f t="shared" si="233"/>
        <v>0</v>
      </c>
      <c r="EC156" s="673"/>
      <c r="ED156" s="544"/>
      <c r="EE156" s="544"/>
      <c r="EF156" s="544"/>
      <c r="EG156" s="604"/>
      <c r="EH156" s="673"/>
      <c r="EI156" s="604"/>
      <c r="EJ156" s="604"/>
      <c r="EK156" s="495"/>
      <c r="EL156" s="494"/>
      <c r="EM156" s="674"/>
      <c r="EN156" s="543">
        <v>149</v>
      </c>
      <c r="EO156" s="544">
        <f t="shared" si="234"/>
        <v>0</v>
      </c>
      <c r="EP156" s="544">
        <f t="shared" si="235"/>
        <v>0</v>
      </c>
      <c r="EQ156" s="673"/>
      <c r="ER156" s="544"/>
      <c r="ES156" s="544"/>
      <c r="ET156" s="544"/>
      <c r="EU156" s="604"/>
      <c r="EV156" s="673"/>
      <c r="EW156" s="604"/>
      <c r="EX156" s="604"/>
      <c r="EY156" s="495"/>
      <c r="EZ156" s="675"/>
      <c r="FA156" s="674"/>
      <c r="FB156" s="543">
        <v>149</v>
      </c>
      <c r="FC156" s="544">
        <f t="shared" si="236"/>
        <v>0</v>
      </c>
      <c r="FD156" s="544">
        <f t="shared" si="237"/>
        <v>0</v>
      </c>
      <c r="FE156" s="673"/>
      <c r="FF156" s="544"/>
      <c r="FG156" s="544"/>
      <c r="FH156" s="544"/>
      <c r="FI156" s="604"/>
      <c r="FJ156" s="673"/>
      <c r="FK156" s="604"/>
      <c r="FL156" s="604"/>
      <c r="FM156" s="495"/>
      <c r="FO156" s="674"/>
      <c r="FP156" s="543">
        <v>149</v>
      </c>
      <c r="FQ156" s="544">
        <f t="shared" si="238"/>
        <v>0</v>
      </c>
      <c r="FR156" s="544">
        <f t="shared" si="239"/>
        <v>0</v>
      </c>
      <c r="FS156" s="673"/>
      <c r="FT156" s="544"/>
      <c r="FU156" s="544"/>
      <c r="FV156" s="544"/>
      <c r="FW156" s="604"/>
      <c r="FX156" s="673"/>
      <c r="FY156" s="604"/>
      <c r="FZ156" s="604"/>
      <c r="GA156" s="495"/>
      <c r="GB156" s="675"/>
      <c r="GC156" s="674"/>
      <c r="GD156" s="543">
        <v>149</v>
      </c>
      <c r="GE156" s="544">
        <f t="shared" si="240"/>
        <v>0</v>
      </c>
      <c r="GF156" s="544">
        <f t="shared" si="241"/>
        <v>0</v>
      </c>
      <c r="GG156" s="673"/>
      <c r="GH156" s="544"/>
      <c r="GI156" s="544"/>
      <c r="GJ156" s="544"/>
      <c r="GK156" s="604"/>
      <c r="GL156" s="673"/>
      <c r="GM156" s="604"/>
      <c r="GN156" s="604"/>
      <c r="GO156" s="495"/>
      <c r="GP156" s="551"/>
      <c r="GQ156" s="674"/>
      <c r="GR156" s="543">
        <v>149</v>
      </c>
      <c r="GS156" s="544">
        <f t="shared" si="242"/>
        <v>0</v>
      </c>
      <c r="GT156" s="544">
        <f t="shared" si="243"/>
        <v>0</v>
      </c>
      <c r="GU156" s="673"/>
      <c r="GV156" s="544"/>
      <c r="GW156" s="544"/>
      <c r="GX156" s="544"/>
      <c r="GY156" s="604"/>
      <c r="GZ156" s="673"/>
      <c r="HA156" s="604"/>
      <c r="HB156" s="604"/>
      <c r="HC156" s="495"/>
      <c r="HD156" s="552"/>
      <c r="HE156" s="674"/>
      <c r="HF156" s="543">
        <v>149</v>
      </c>
      <c r="HG156" s="544">
        <f t="shared" si="244"/>
        <v>0</v>
      </c>
      <c r="HH156" s="544">
        <f t="shared" si="245"/>
        <v>0</v>
      </c>
      <c r="HI156" s="673"/>
      <c r="HJ156" s="544"/>
      <c r="HK156" s="544"/>
      <c r="HL156" s="544"/>
      <c r="HM156" s="604"/>
      <c r="HN156" s="673"/>
      <c r="HO156" s="604"/>
      <c r="HP156" s="604"/>
      <c r="HQ156" s="495"/>
      <c r="HR156" s="552"/>
      <c r="HS156" s="674"/>
      <c r="HT156" s="543">
        <v>149</v>
      </c>
      <c r="HU156" s="544">
        <f t="shared" si="246"/>
        <v>0</v>
      </c>
      <c r="HV156" s="544">
        <f t="shared" si="247"/>
        <v>0</v>
      </c>
      <c r="HW156" s="673"/>
      <c r="HX156" s="544"/>
      <c r="HY156" s="544"/>
      <c r="HZ156" s="544"/>
      <c r="IA156" s="604"/>
      <c r="IB156" s="673"/>
      <c r="IC156" s="604"/>
      <c r="ID156" s="604"/>
      <c r="IE156" s="495"/>
      <c r="IF156" s="622"/>
      <c r="IG156" s="674"/>
      <c r="IH156" s="543">
        <v>149</v>
      </c>
      <c r="II156" s="544">
        <f t="shared" si="248"/>
        <v>0</v>
      </c>
      <c r="IJ156" s="544">
        <f t="shared" si="249"/>
        <v>0</v>
      </c>
      <c r="IK156" s="673"/>
      <c r="IL156" s="544"/>
      <c r="IM156" s="544"/>
      <c r="IN156" s="544"/>
      <c r="IO156" s="604"/>
      <c r="IP156" s="673"/>
      <c r="IQ156" s="604"/>
      <c r="IR156" s="604"/>
      <c r="IS156" s="495"/>
    </row>
    <row r="157" spans="1:253" s="497" customFormat="1">
      <c r="A157" s="494"/>
      <c r="B157" s="528"/>
      <c r="C157" s="674"/>
      <c r="D157" s="543">
        <v>150</v>
      </c>
      <c r="E157" s="544">
        <f t="shared" si="214"/>
        <v>0</v>
      </c>
      <c r="F157" s="544">
        <f t="shared" si="215"/>
        <v>0</v>
      </c>
      <c r="G157" s="673"/>
      <c r="H157" s="544"/>
      <c r="I157" s="544"/>
      <c r="J157" s="544"/>
      <c r="K157" s="604"/>
      <c r="L157" s="673"/>
      <c r="M157" s="604"/>
      <c r="N157" s="604"/>
      <c r="O157" s="495"/>
      <c r="P157" s="494"/>
      <c r="Q157" s="674"/>
      <c r="R157" s="543">
        <v>150</v>
      </c>
      <c r="S157" s="544">
        <f t="shared" si="216"/>
        <v>0</v>
      </c>
      <c r="T157" s="544">
        <f t="shared" si="217"/>
        <v>0</v>
      </c>
      <c r="U157" s="673"/>
      <c r="V157" s="544"/>
      <c r="W157" s="544"/>
      <c r="X157" s="544"/>
      <c r="Y157" s="604"/>
      <c r="Z157" s="673"/>
      <c r="AA157" s="604"/>
      <c r="AB157" s="604"/>
      <c r="AC157" s="495"/>
      <c r="AD157" s="494"/>
      <c r="AE157" s="674"/>
      <c r="AF157" s="543">
        <v>150</v>
      </c>
      <c r="AG157" s="544">
        <f t="shared" si="218"/>
        <v>0</v>
      </c>
      <c r="AH157" s="544">
        <f t="shared" si="219"/>
        <v>0</v>
      </c>
      <c r="AI157" s="673"/>
      <c r="AJ157" s="544"/>
      <c r="AK157" s="544"/>
      <c r="AL157" s="544"/>
      <c r="AM157" s="604"/>
      <c r="AN157" s="673"/>
      <c r="AO157" s="604"/>
      <c r="AP157" s="604"/>
      <c r="AQ157" s="495"/>
      <c r="AR157" s="494"/>
      <c r="AS157" s="674"/>
      <c r="AT157" s="543">
        <v>150</v>
      </c>
      <c r="AU157" s="544">
        <f t="shared" si="220"/>
        <v>0</v>
      </c>
      <c r="AV157" s="544">
        <f t="shared" si="221"/>
        <v>0</v>
      </c>
      <c r="AW157" s="673"/>
      <c r="AX157" s="544"/>
      <c r="AY157" s="544"/>
      <c r="AZ157" s="544"/>
      <c r="BA157" s="604"/>
      <c r="BB157" s="673"/>
      <c r="BC157" s="604"/>
      <c r="BD157" s="604"/>
      <c r="BE157" s="495"/>
      <c r="BF157" s="494"/>
      <c r="BG157" s="674"/>
      <c r="BH157" s="543">
        <v>150</v>
      </c>
      <c r="BI157" s="544">
        <f t="shared" si="222"/>
        <v>0</v>
      </c>
      <c r="BJ157" s="544">
        <f t="shared" si="223"/>
        <v>0</v>
      </c>
      <c r="BK157" s="673"/>
      <c r="BL157" s="544"/>
      <c r="BM157" s="544"/>
      <c r="BN157" s="544"/>
      <c r="BO157" s="604"/>
      <c r="BP157" s="673"/>
      <c r="BQ157" s="604"/>
      <c r="BR157" s="604"/>
      <c r="BS157" s="495"/>
      <c r="BT157" s="494"/>
      <c r="BU157" s="674"/>
      <c r="BV157" s="543">
        <v>150</v>
      </c>
      <c r="BW157" s="544">
        <f t="shared" si="224"/>
        <v>0</v>
      </c>
      <c r="BX157" s="544">
        <f t="shared" si="225"/>
        <v>0</v>
      </c>
      <c r="BY157" s="673"/>
      <c r="BZ157" s="544"/>
      <c r="CA157" s="544"/>
      <c r="CB157" s="544"/>
      <c r="CC157" s="604"/>
      <c r="CD157" s="673"/>
      <c r="CE157" s="604"/>
      <c r="CF157" s="604"/>
      <c r="CG157" s="495"/>
      <c r="CH157" s="494"/>
      <c r="CI157" s="674"/>
      <c r="CJ157" s="543">
        <v>150</v>
      </c>
      <c r="CK157" s="544">
        <f t="shared" si="226"/>
        <v>0</v>
      </c>
      <c r="CL157" s="544">
        <f t="shared" si="227"/>
        <v>0</v>
      </c>
      <c r="CM157" s="673"/>
      <c r="CN157" s="544"/>
      <c r="CO157" s="544"/>
      <c r="CP157" s="544"/>
      <c r="CQ157" s="604"/>
      <c r="CR157" s="673"/>
      <c r="CS157" s="604"/>
      <c r="CT157" s="604"/>
      <c r="CU157" s="495"/>
      <c r="CV157" s="494"/>
      <c r="CW157" s="674"/>
      <c r="CX157" s="543">
        <v>150</v>
      </c>
      <c r="CY157" s="544">
        <f t="shared" si="228"/>
        <v>0</v>
      </c>
      <c r="CZ157" s="544">
        <f t="shared" si="229"/>
        <v>0</v>
      </c>
      <c r="DA157" s="673"/>
      <c r="DB157" s="544"/>
      <c r="DC157" s="544"/>
      <c r="DD157" s="544"/>
      <c r="DE157" s="604"/>
      <c r="DF157" s="673"/>
      <c r="DG157" s="604"/>
      <c r="DH157" s="604"/>
      <c r="DI157" s="495"/>
      <c r="DJ157" s="494"/>
      <c r="DK157" s="674"/>
      <c r="DL157" s="543">
        <v>150</v>
      </c>
      <c r="DM157" s="544">
        <f t="shared" si="230"/>
        <v>0</v>
      </c>
      <c r="DN157" s="544">
        <f t="shared" si="231"/>
        <v>0</v>
      </c>
      <c r="DO157" s="673"/>
      <c r="DP157" s="544"/>
      <c r="DQ157" s="544"/>
      <c r="DR157" s="544"/>
      <c r="DS157" s="604"/>
      <c r="DT157" s="673"/>
      <c r="DU157" s="604"/>
      <c r="DV157" s="604"/>
      <c r="DW157" s="495"/>
      <c r="DX157" s="494"/>
      <c r="DY157" s="674"/>
      <c r="DZ157" s="543">
        <v>150</v>
      </c>
      <c r="EA157" s="544">
        <f t="shared" si="232"/>
        <v>0</v>
      </c>
      <c r="EB157" s="544">
        <f t="shared" si="233"/>
        <v>0</v>
      </c>
      <c r="EC157" s="673"/>
      <c r="ED157" s="544"/>
      <c r="EE157" s="544"/>
      <c r="EF157" s="544"/>
      <c r="EG157" s="604"/>
      <c r="EH157" s="673"/>
      <c r="EI157" s="604"/>
      <c r="EJ157" s="604"/>
      <c r="EK157" s="495"/>
      <c r="EL157" s="494"/>
      <c r="EM157" s="674"/>
      <c r="EN157" s="543">
        <v>150</v>
      </c>
      <c r="EO157" s="544">
        <f t="shared" si="234"/>
        <v>0</v>
      </c>
      <c r="EP157" s="544">
        <f t="shared" si="235"/>
        <v>0</v>
      </c>
      <c r="EQ157" s="673"/>
      <c r="ER157" s="544"/>
      <c r="ES157" s="544"/>
      <c r="ET157" s="544"/>
      <c r="EU157" s="604"/>
      <c r="EV157" s="673"/>
      <c r="EW157" s="604"/>
      <c r="EX157" s="604"/>
      <c r="EY157" s="495"/>
      <c r="EZ157" s="675"/>
      <c r="FA157" s="674"/>
      <c r="FB157" s="543">
        <v>150</v>
      </c>
      <c r="FC157" s="544">
        <f t="shared" si="236"/>
        <v>0</v>
      </c>
      <c r="FD157" s="544">
        <f t="shared" si="237"/>
        <v>0</v>
      </c>
      <c r="FE157" s="673"/>
      <c r="FF157" s="544"/>
      <c r="FG157" s="544"/>
      <c r="FH157" s="544"/>
      <c r="FI157" s="604"/>
      <c r="FJ157" s="673"/>
      <c r="FK157" s="604"/>
      <c r="FL157" s="604"/>
      <c r="FM157" s="495"/>
      <c r="FO157" s="674"/>
      <c r="FP157" s="543">
        <v>150</v>
      </c>
      <c r="FQ157" s="544">
        <f t="shared" si="238"/>
        <v>0</v>
      </c>
      <c r="FR157" s="544">
        <f t="shared" si="239"/>
        <v>0</v>
      </c>
      <c r="FS157" s="673"/>
      <c r="FT157" s="544"/>
      <c r="FU157" s="544"/>
      <c r="FV157" s="544"/>
      <c r="FW157" s="604"/>
      <c r="FX157" s="673"/>
      <c r="FY157" s="604"/>
      <c r="FZ157" s="604"/>
      <c r="GA157" s="495"/>
      <c r="GB157" s="675"/>
      <c r="GC157" s="674"/>
      <c r="GD157" s="543">
        <v>150</v>
      </c>
      <c r="GE157" s="544">
        <f t="shared" si="240"/>
        <v>0</v>
      </c>
      <c r="GF157" s="544">
        <f t="shared" si="241"/>
        <v>0</v>
      </c>
      <c r="GG157" s="673"/>
      <c r="GH157" s="544"/>
      <c r="GI157" s="544"/>
      <c r="GJ157" s="544"/>
      <c r="GK157" s="604"/>
      <c r="GL157" s="673"/>
      <c r="GM157" s="604"/>
      <c r="GN157" s="604"/>
      <c r="GO157" s="495"/>
      <c r="GP157" s="551"/>
      <c r="GQ157" s="674"/>
      <c r="GR157" s="543">
        <v>150</v>
      </c>
      <c r="GS157" s="544">
        <f t="shared" si="242"/>
        <v>0</v>
      </c>
      <c r="GT157" s="544">
        <f t="shared" si="243"/>
        <v>0</v>
      </c>
      <c r="GU157" s="673"/>
      <c r="GV157" s="544"/>
      <c r="GW157" s="544"/>
      <c r="GX157" s="544"/>
      <c r="GY157" s="604"/>
      <c r="GZ157" s="673"/>
      <c r="HA157" s="604"/>
      <c r="HB157" s="604"/>
      <c r="HC157" s="495"/>
      <c r="HD157" s="552"/>
      <c r="HE157" s="674"/>
      <c r="HF157" s="543">
        <v>150</v>
      </c>
      <c r="HG157" s="544">
        <f t="shared" si="244"/>
        <v>0</v>
      </c>
      <c r="HH157" s="544">
        <f t="shared" si="245"/>
        <v>0</v>
      </c>
      <c r="HI157" s="673"/>
      <c r="HJ157" s="544"/>
      <c r="HK157" s="544"/>
      <c r="HL157" s="544"/>
      <c r="HM157" s="604"/>
      <c r="HN157" s="673"/>
      <c r="HO157" s="604"/>
      <c r="HP157" s="604"/>
      <c r="HQ157" s="495"/>
      <c r="HR157" s="552"/>
      <c r="HS157" s="674"/>
      <c r="HT157" s="543">
        <v>150</v>
      </c>
      <c r="HU157" s="544">
        <f t="shared" si="246"/>
        <v>0</v>
      </c>
      <c r="HV157" s="544">
        <f t="shared" si="247"/>
        <v>0</v>
      </c>
      <c r="HW157" s="673"/>
      <c r="HX157" s="544"/>
      <c r="HY157" s="544"/>
      <c r="HZ157" s="544"/>
      <c r="IA157" s="604"/>
      <c r="IB157" s="673"/>
      <c r="IC157" s="604"/>
      <c r="ID157" s="604"/>
      <c r="IE157" s="495"/>
      <c r="IF157" s="622"/>
      <c r="IG157" s="674"/>
      <c r="IH157" s="543">
        <v>150</v>
      </c>
      <c r="II157" s="544">
        <f t="shared" si="248"/>
        <v>0</v>
      </c>
      <c r="IJ157" s="544">
        <f t="shared" si="249"/>
        <v>0</v>
      </c>
      <c r="IK157" s="673"/>
      <c r="IL157" s="544"/>
      <c r="IM157" s="544"/>
      <c r="IN157" s="544"/>
      <c r="IO157" s="604"/>
      <c r="IP157" s="673"/>
      <c r="IQ157" s="604"/>
      <c r="IR157" s="604"/>
      <c r="IS157" s="495"/>
    </row>
    <row r="158" spans="1:253" s="497" customFormat="1">
      <c r="A158" s="494"/>
      <c r="B158" s="528"/>
      <c r="C158" s="676"/>
      <c r="D158" s="543">
        <v>151</v>
      </c>
      <c r="E158" s="544">
        <f t="shared" si="214"/>
        <v>0</v>
      </c>
      <c r="F158" s="544">
        <f t="shared" si="215"/>
        <v>0</v>
      </c>
      <c r="G158" s="677"/>
      <c r="H158" s="544"/>
      <c r="I158" s="544"/>
      <c r="J158" s="544"/>
      <c r="K158" s="604"/>
      <c r="L158" s="677"/>
      <c r="M158" s="604"/>
      <c r="N158" s="604"/>
      <c r="O158" s="495"/>
      <c r="P158" s="494"/>
      <c r="Q158" s="676"/>
      <c r="R158" s="543">
        <v>151</v>
      </c>
      <c r="S158" s="544">
        <f t="shared" si="216"/>
        <v>0</v>
      </c>
      <c r="T158" s="544">
        <f t="shared" si="217"/>
        <v>0</v>
      </c>
      <c r="U158" s="677"/>
      <c r="V158" s="544"/>
      <c r="W158" s="544"/>
      <c r="X158" s="544"/>
      <c r="Y158" s="604"/>
      <c r="Z158" s="677"/>
      <c r="AA158" s="604"/>
      <c r="AB158" s="604"/>
      <c r="AC158" s="495"/>
      <c r="AD158" s="494"/>
      <c r="AE158" s="676"/>
      <c r="AF158" s="543">
        <v>151</v>
      </c>
      <c r="AG158" s="544">
        <f t="shared" si="218"/>
        <v>0</v>
      </c>
      <c r="AH158" s="544">
        <f t="shared" si="219"/>
        <v>0</v>
      </c>
      <c r="AI158" s="677"/>
      <c r="AJ158" s="544"/>
      <c r="AK158" s="544"/>
      <c r="AL158" s="544"/>
      <c r="AM158" s="604"/>
      <c r="AN158" s="677"/>
      <c r="AO158" s="604"/>
      <c r="AP158" s="604"/>
      <c r="AQ158" s="495"/>
      <c r="AR158" s="494"/>
      <c r="AS158" s="676"/>
      <c r="AT158" s="543">
        <v>151</v>
      </c>
      <c r="AU158" s="544">
        <f t="shared" si="220"/>
        <v>0</v>
      </c>
      <c r="AV158" s="544">
        <f t="shared" si="221"/>
        <v>0</v>
      </c>
      <c r="AW158" s="677"/>
      <c r="AX158" s="544"/>
      <c r="AY158" s="544"/>
      <c r="AZ158" s="544"/>
      <c r="BA158" s="604"/>
      <c r="BB158" s="677"/>
      <c r="BC158" s="604"/>
      <c r="BD158" s="604"/>
      <c r="BE158" s="495"/>
      <c r="BF158" s="494"/>
      <c r="BG158" s="676"/>
      <c r="BH158" s="543">
        <v>151</v>
      </c>
      <c r="BI158" s="544">
        <f t="shared" si="222"/>
        <v>0</v>
      </c>
      <c r="BJ158" s="544">
        <f t="shared" si="223"/>
        <v>0</v>
      </c>
      <c r="BK158" s="677"/>
      <c r="BL158" s="544"/>
      <c r="BM158" s="544"/>
      <c r="BN158" s="544"/>
      <c r="BO158" s="604"/>
      <c r="BP158" s="677"/>
      <c r="BQ158" s="604"/>
      <c r="BR158" s="604"/>
      <c r="BS158" s="495"/>
      <c r="BT158" s="494"/>
      <c r="BU158" s="676"/>
      <c r="BV158" s="543">
        <v>151</v>
      </c>
      <c r="BW158" s="544">
        <f t="shared" si="224"/>
        <v>0</v>
      </c>
      <c r="BX158" s="544">
        <f t="shared" si="225"/>
        <v>0</v>
      </c>
      <c r="BY158" s="677"/>
      <c r="BZ158" s="544"/>
      <c r="CA158" s="544"/>
      <c r="CB158" s="544"/>
      <c r="CC158" s="604"/>
      <c r="CD158" s="677"/>
      <c r="CE158" s="604"/>
      <c r="CF158" s="604"/>
      <c r="CG158" s="495"/>
      <c r="CH158" s="494"/>
      <c r="CI158" s="676"/>
      <c r="CJ158" s="543">
        <v>151</v>
      </c>
      <c r="CK158" s="544">
        <f t="shared" si="226"/>
        <v>0</v>
      </c>
      <c r="CL158" s="544">
        <f t="shared" si="227"/>
        <v>0</v>
      </c>
      <c r="CM158" s="677"/>
      <c r="CN158" s="544"/>
      <c r="CO158" s="544"/>
      <c r="CP158" s="544"/>
      <c r="CQ158" s="604"/>
      <c r="CR158" s="677"/>
      <c r="CS158" s="604"/>
      <c r="CT158" s="604"/>
      <c r="CU158" s="495"/>
      <c r="CV158" s="494"/>
      <c r="CW158" s="676"/>
      <c r="CX158" s="543">
        <v>151</v>
      </c>
      <c r="CY158" s="544">
        <f t="shared" si="228"/>
        <v>0</v>
      </c>
      <c r="CZ158" s="544">
        <f t="shared" si="229"/>
        <v>0</v>
      </c>
      <c r="DA158" s="677"/>
      <c r="DB158" s="544"/>
      <c r="DC158" s="544"/>
      <c r="DD158" s="544"/>
      <c r="DE158" s="604"/>
      <c r="DF158" s="677"/>
      <c r="DG158" s="604"/>
      <c r="DH158" s="604"/>
      <c r="DI158" s="495"/>
      <c r="DJ158" s="494"/>
      <c r="DK158" s="676"/>
      <c r="DL158" s="543">
        <v>151</v>
      </c>
      <c r="DM158" s="544">
        <f t="shared" si="230"/>
        <v>0</v>
      </c>
      <c r="DN158" s="544">
        <f t="shared" si="231"/>
        <v>0</v>
      </c>
      <c r="DO158" s="677"/>
      <c r="DP158" s="544"/>
      <c r="DQ158" s="544"/>
      <c r="DR158" s="544"/>
      <c r="DS158" s="604"/>
      <c r="DT158" s="677"/>
      <c r="DU158" s="604"/>
      <c r="DV158" s="604"/>
      <c r="DW158" s="495"/>
      <c r="DX158" s="494"/>
      <c r="DY158" s="676"/>
      <c r="DZ158" s="543">
        <v>151</v>
      </c>
      <c r="EA158" s="544">
        <f t="shared" si="232"/>
        <v>0</v>
      </c>
      <c r="EB158" s="544">
        <f t="shared" si="233"/>
        <v>0</v>
      </c>
      <c r="EC158" s="677"/>
      <c r="ED158" s="544"/>
      <c r="EE158" s="544"/>
      <c r="EF158" s="544"/>
      <c r="EG158" s="604"/>
      <c r="EH158" s="677"/>
      <c r="EI158" s="604"/>
      <c r="EJ158" s="604"/>
      <c r="EK158" s="495"/>
      <c r="EL158" s="494"/>
      <c r="EM158" s="676"/>
      <c r="EN158" s="543">
        <v>151</v>
      </c>
      <c r="EO158" s="544">
        <f t="shared" si="234"/>
        <v>0</v>
      </c>
      <c r="EP158" s="544">
        <f t="shared" si="235"/>
        <v>0</v>
      </c>
      <c r="EQ158" s="677"/>
      <c r="ER158" s="544"/>
      <c r="ES158" s="544"/>
      <c r="ET158" s="544"/>
      <c r="EU158" s="604"/>
      <c r="EV158" s="677"/>
      <c r="EW158" s="604"/>
      <c r="EX158" s="604"/>
      <c r="EY158" s="495"/>
      <c r="EZ158" s="675"/>
      <c r="FA158" s="676"/>
      <c r="FB158" s="543">
        <v>151</v>
      </c>
      <c r="FC158" s="544">
        <f t="shared" si="236"/>
        <v>0</v>
      </c>
      <c r="FD158" s="544">
        <f t="shared" si="237"/>
        <v>0</v>
      </c>
      <c r="FE158" s="677"/>
      <c r="FF158" s="544"/>
      <c r="FG158" s="544"/>
      <c r="FH158" s="544"/>
      <c r="FI158" s="604"/>
      <c r="FJ158" s="677"/>
      <c r="FK158" s="604"/>
      <c r="FL158" s="604"/>
      <c r="FM158" s="495"/>
      <c r="FO158" s="676"/>
      <c r="FP158" s="543">
        <v>151</v>
      </c>
      <c r="FQ158" s="544">
        <f t="shared" si="238"/>
        <v>0</v>
      </c>
      <c r="FR158" s="544">
        <f t="shared" si="239"/>
        <v>0</v>
      </c>
      <c r="FS158" s="677"/>
      <c r="FT158" s="544"/>
      <c r="FU158" s="544"/>
      <c r="FV158" s="544"/>
      <c r="FW158" s="604"/>
      <c r="FX158" s="677"/>
      <c r="FY158" s="604"/>
      <c r="FZ158" s="604"/>
      <c r="GA158" s="495"/>
      <c r="GB158" s="675"/>
      <c r="GC158" s="676"/>
      <c r="GD158" s="543">
        <v>151</v>
      </c>
      <c r="GE158" s="544">
        <f t="shared" si="240"/>
        <v>0</v>
      </c>
      <c r="GF158" s="544">
        <f t="shared" si="241"/>
        <v>0</v>
      </c>
      <c r="GG158" s="677"/>
      <c r="GH158" s="544"/>
      <c r="GI158" s="544"/>
      <c r="GJ158" s="544"/>
      <c r="GK158" s="604"/>
      <c r="GL158" s="677"/>
      <c r="GM158" s="604"/>
      <c r="GN158" s="604"/>
      <c r="GO158" s="495"/>
      <c r="GP158" s="551"/>
      <c r="GQ158" s="676"/>
      <c r="GR158" s="543">
        <v>151</v>
      </c>
      <c r="GS158" s="544">
        <f t="shared" si="242"/>
        <v>0</v>
      </c>
      <c r="GT158" s="544">
        <f t="shared" si="243"/>
        <v>0</v>
      </c>
      <c r="GU158" s="677"/>
      <c r="GV158" s="544"/>
      <c r="GW158" s="544"/>
      <c r="GX158" s="544"/>
      <c r="GY158" s="604"/>
      <c r="GZ158" s="677"/>
      <c r="HA158" s="604"/>
      <c r="HB158" s="604"/>
      <c r="HC158" s="495"/>
      <c r="HD158" s="552"/>
      <c r="HE158" s="676"/>
      <c r="HF158" s="543">
        <v>151</v>
      </c>
      <c r="HG158" s="544">
        <f t="shared" si="244"/>
        <v>0</v>
      </c>
      <c r="HH158" s="544">
        <f t="shared" si="245"/>
        <v>0</v>
      </c>
      <c r="HI158" s="677"/>
      <c r="HJ158" s="544"/>
      <c r="HK158" s="544"/>
      <c r="HL158" s="544"/>
      <c r="HM158" s="604"/>
      <c r="HN158" s="677"/>
      <c r="HO158" s="604"/>
      <c r="HP158" s="604"/>
      <c r="HQ158" s="495"/>
      <c r="HR158" s="552"/>
      <c r="HS158" s="676"/>
      <c r="HT158" s="543">
        <v>151</v>
      </c>
      <c r="HU158" s="544">
        <f t="shared" si="246"/>
        <v>0</v>
      </c>
      <c r="HV158" s="544">
        <f t="shared" si="247"/>
        <v>0</v>
      </c>
      <c r="HW158" s="677"/>
      <c r="HX158" s="544"/>
      <c r="HY158" s="544"/>
      <c r="HZ158" s="544"/>
      <c r="IA158" s="604"/>
      <c r="IB158" s="677"/>
      <c r="IC158" s="604"/>
      <c r="ID158" s="604"/>
      <c r="IE158" s="495"/>
      <c r="IF158" s="678"/>
      <c r="IG158" s="676"/>
      <c r="IH158" s="543">
        <v>151</v>
      </c>
      <c r="II158" s="544">
        <f t="shared" si="248"/>
        <v>0</v>
      </c>
      <c r="IJ158" s="544">
        <f t="shared" si="249"/>
        <v>0</v>
      </c>
      <c r="IK158" s="677"/>
      <c r="IL158" s="544"/>
      <c r="IM158" s="544"/>
      <c r="IN158" s="544"/>
      <c r="IO158" s="604"/>
      <c r="IP158" s="677"/>
      <c r="IQ158" s="604"/>
      <c r="IR158" s="604"/>
      <c r="IS158" s="495"/>
    </row>
    <row r="159" spans="1:253">
      <c r="E159" s="682"/>
      <c r="F159" s="682"/>
      <c r="G159" s="683"/>
      <c r="H159" s="682"/>
      <c r="I159" s="682"/>
      <c r="J159" s="682"/>
      <c r="K159" s="1083"/>
      <c r="L159" s="683"/>
      <c r="M159" s="1083"/>
      <c r="N159" s="1083"/>
      <c r="S159" s="682"/>
      <c r="T159" s="682"/>
      <c r="U159" s="683"/>
      <c r="V159" s="682"/>
      <c r="W159" s="682"/>
      <c r="X159" s="682"/>
      <c r="Y159" s="1083"/>
      <c r="Z159" s="683"/>
      <c r="AA159" s="1083"/>
      <c r="AB159" s="1083"/>
      <c r="AG159" s="682"/>
      <c r="AH159" s="682"/>
      <c r="AI159" s="683"/>
      <c r="AJ159" s="682"/>
      <c r="AK159" s="682"/>
      <c r="AL159" s="682"/>
      <c r="AM159" s="1083"/>
      <c r="AN159" s="683"/>
      <c r="AO159" s="1083"/>
      <c r="AP159" s="1083"/>
      <c r="AU159" s="682"/>
      <c r="AV159" s="682"/>
      <c r="AW159" s="683"/>
      <c r="AX159" s="682"/>
      <c r="AY159" s="682"/>
      <c r="AZ159" s="682"/>
      <c r="BA159" s="1083"/>
      <c r="BB159" s="683"/>
      <c r="BC159" s="1083"/>
      <c r="BD159" s="1083"/>
      <c r="BI159" s="682"/>
      <c r="BJ159" s="682"/>
      <c r="BK159" s="683"/>
      <c r="BL159" s="682"/>
      <c r="BM159" s="682"/>
      <c r="BN159" s="682"/>
      <c r="BO159" s="1083"/>
      <c r="BP159" s="683"/>
      <c r="BQ159" s="1083"/>
      <c r="BR159" s="1083"/>
      <c r="BW159" s="682"/>
      <c r="BX159" s="682"/>
      <c r="BY159" s="683"/>
      <c r="BZ159" s="682"/>
      <c r="CA159" s="682"/>
      <c r="CB159" s="682"/>
      <c r="CC159" s="1083"/>
      <c r="CD159" s="683"/>
      <c r="CE159" s="1083"/>
      <c r="CF159" s="1083"/>
      <c r="CK159" s="682"/>
      <c r="CL159" s="682"/>
      <c r="CM159" s="683"/>
      <c r="CN159" s="682"/>
      <c r="CO159" s="682"/>
      <c r="CP159" s="682"/>
      <c r="CQ159" s="1083"/>
      <c r="CR159" s="683"/>
      <c r="CS159" s="1083"/>
      <c r="CT159" s="1083"/>
      <c r="CY159" s="682"/>
      <c r="CZ159" s="682"/>
      <c r="DA159" s="683"/>
      <c r="DB159" s="682"/>
      <c r="DC159" s="682"/>
      <c r="DD159" s="682"/>
      <c r="DE159" s="1083"/>
      <c r="DF159" s="683"/>
      <c r="DG159" s="1083"/>
      <c r="DH159" s="1083"/>
      <c r="DM159" s="682"/>
      <c r="DN159" s="682"/>
      <c r="DO159" s="683"/>
      <c r="DP159" s="682"/>
      <c r="DQ159" s="682"/>
      <c r="DR159" s="682"/>
      <c r="DS159" s="1083"/>
      <c r="DT159" s="683"/>
      <c r="DU159" s="1083"/>
      <c r="DV159" s="1083"/>
      <c r="EA159" s="682"/>
      <c r="EB159" s="682"/>
      <c r="EC159" s="683"/>
      <c r="ED159" s="682"/>
      <c r="EE159" s="682"/>
      <c r="EF159" s="682"/>
      <c r="EG159" s="1083"/>
      <c r="EH159" s="683"/>
      <c r="EI159" s="1083"/>
      <c r="EJ159" s="1083"/>
      <c r="EO159" s="682"/>
      <c r="EP159" s="682"/>
      <c r="EQ159" s="683"/>
      <c r="ER159" s="682"/>
      <c r="ES159" s="682"/>
      <c r="ET159" s="682"/>
      <c r="EU159" s="1083"/>
      <c r="EV159" s="683"/>
      <c r="EW159" s="1083"/>
      <c r="EX159" s="1083"/>
      <c r="FC159" s="682"/>
      <c r="FD159" s="682"/>
      <c r="FE159" s="683"/>
      <c r="FF159" s="682"/>
      <c r="FG159" s="682"/>
      <c r="FH159" s="682"/>
      <c r="FI159" s="1083"/>
      <c r="FJ159" s="683"/>
      <c r="FK159" s="1083"/>
      <c r="FL159" s="1083"/>
      <c r="FQ159" s="682"/>
      <c r="FR159" s="682"/>
      <c r="FS159" s="683"/>
      <c r="FT159" s="682"/>
      <c r="FU159" s="682"/>
      <c r="FV159" s="682"/>
      <c r="FW159" s="1083"/>
      <c r="FX159" s="683"/>
      <c r="FY159" s="1083"/>
      <c r="FZ159" s="1083"/>
      <c r="GE159" s="682"/>
      <c r="GF159" s="682"/>
      <c r="GG159" s="683"/>
      <c r="GH159" s="682"/>
      <c r="GI159" s="682"/>
      <c r="GJ159" s="682"/>
      <c r="GK159" s="1083"/>
      <c r="GL159" s="683"/>
      <c r="GM159" s="1083"/>
      <c r="GN159" s="1083"/>
      <c r="GS159" s="682"/>
      <c r="GT159" s="682"/>
      <c r="GU159" s="683"/>
      <c r="GV159" s="682"/>
      <c r="GW159" s="682"/>
      <c r="GX159" s="682"/>
      <c r="GY159" s="1083"/>
      <c r="GZ159" s="683"/>
      <c r="HA159" s="1083"/>
      <c r="HB159" s="1083"/>
      <c r="HD159" s="682"/>
      <c r="HG159" s="682"/>
      <c r="HH159" s="682"/>
      <c r="HI159" s="683"/>
      <c r="HJ159" s="682"/>
      <c r="HK159" s="682"/>
      <c r="HL159" s="682"/>
      <c r="HM159" s="1083"/>
      <c r="HN159" s="683"/>
      <c r="HO159" s="1083"/>
      <c r="HP159" s="1083"/>
      <c r="HR159" s="682"/>
      <c r="HU159" s="682"/>
      <c r="HV159" s="682"/>
      <c r="HW159" s="683"/>
      <c r="HX159" s="682"/>
      <c r="HY159" s="682"/>
      <c r="HZ159" s="682"/>
      <c r="IA159" s="1083"/>
      <c r="IB159" s="683"/>
      <c r="IC159" s="1083"/>
      <c r="ID159" s="1083"/>
      <c r="IF159" s="683"/>
      <c r="II159" s="682"/>
      <c r="IJ159" s="682"/>
      <c r="IK159" s="683"/>
      <c r="IL159" s="682"/>
      <c r="IM159" s="682"/>
      <c r="IN159" s="682"/>
      <c r="IO159" s="1083"/>
      <c r="IP159" s="683"/>
      <c r="IQ159" s="1083"/>
      <c r="IR159" s="1083"/>
    </row>
    <row r="160" spans="1:253">
      <c r="C160" s="685"/>
      <c r="D160" s="1083"/>
      <c r="E160" s="1083"/>
      <c r="F160" s="1083"/>
      <c r="G160" s="683"/>
      <c r="H160" s="682"/>
      <c r="I160" s="682"/>
      <c r="J160" s="682"/>
      <c r="K160" s="1083"/>
      <c r="L160" s="683"/>
      <c r="M160" s="1083"/>
      <c r="N160" s="1083"/>
      <c r="Q160" s="685"/>
      <c r="R160" s="1083"/>
      <c r="S160" s="1083"/>
      <c r="T160" s="1083"/>
      <c r="U160" s="683"/>
      <c r="V160" s="682"/>
      <c r="W160" s="682"/>
      <c r="X160" s="682"/>
      <c r="Y160" s="1083"/>
      <c r="Z160" s="683"/>
      <c r="AA160" s="1083"/>
      <c r="AB160" s="1083"/>
      <c r="AE160" s="685"/>
      <c r="AF160" s="1083"/>
      <c r="AG160" s="1083"/>
      <c r="AH160" s="1083"/>
      <c r="AI160" s="683"/>
      <c r="AJ160" s="682"/>
      <c r="AK160" s="682"/>
      <c r="AL160" s="682"/>
      <c r="AM160" s="1083"/>
      <c r="AN160" s="683"/>
      <c r="AO160" s="1083"/>
      <c r="AP160" s="1083"/>
      <c r="AS160" s="1083"/>
      <c r="AT160" s="1083"/>
      <c r="AU160" s="1083"/>
      <c r="AV160" s="1083"/>
      <c r="AW160" s="683"/>
      <c r="AX160" s="682"/>
      <c r="AY160" s="682"/>
      <c r="AZ160" s="682"/>
      <c r="BA160" s="1083"/>
      <c r="BB160" s="683"/>
      <c r="BC160" s="1083"/>
      <c r="BD160" s="1083"/>
      <c r="BG160" s="1083"/>
      <c r="BH160" s="1083"/>
      <c r="BI160" s="1083"/>
      <c r="BJ160" s="1083"/>
      <c r="BK160" s="683"/>
      <c r="BL160" s="682"/>
      <c r="BM160" s="682"/>
      <c r="BN160" s="682"/>
      <c r="BO160" s="1083"/>
      <c r="BP160" s="683"/>
      <c r="BQ160" s="1083"/>
      <c r="BR160" s="1083"/>
      <c r="BU160" s="1083"/>
      <c r="BV160" s="1083"/>
      <c r="BW160" s="1083"/>
      <c r="BX160" s="1083"/>
      <c r="BY160" s="683"/>
      <c r="BZ160" s="682"/>
      <c r="CA160" s="682"/>
      <c r="CB160" s="682"/>
      <c r="CC160" s="1083"/>
      <c r="CD160" s="683"/>
      <c r="CE160" s="1083"/>
      <c r="CF160" s="1083"/>
      <c r="CI160" s="1083"/>
      <c r="CJ160" s="1083"/>
      <c r="CK160" s="1083"/>
      <c r="CL160" s="1083"/>
      <c r="CM160" s="683"/>
      <c r="CN160" s="682"/>
      <c r="CO160" s="682"/>
      <c r="CP160" s="682"/>
      <c r="CQ160" s="1083"/>
      <c r="CR160" s="683"/>
      <c r="CS160" s="1083"/>
      <c r="CT160" s="1083"/>
      <c r="CW160" s="1083"/>
      <c r="CX160" s="1083"/>
      <c r="CY160" s="1083"/>
      <c r="CZ160" s="1083"/>
      <c r="DA160" s="683"/>
      <c r="DB160" s="682"/>
      <c r="DC160" s="682"/>
      <c r="DD160" s="682"/>
      <c r="DE160" s="1083"/>
      <c r="DF160" s="683"/>
      <c r="DG160" s="1083"/>
      <c r="DH160" s="1083"/>
      <c r="DK160" s="1083"/>
      <c r="DL160" s="1083"/>
      <c r="DM160" s="1083"/>
      <c r="DN160" s="1083"/>
      <c r="DO160" s="683"/>
      <c r="DP160" s="682"/>
      <c r="DQ160" s="682"/>
      <c r="DR160" s="682"/>
      <c r="DS160" s="1083"/>
      <c r="DT160" s="683"/>
      <c r="DU160" s="1083"/>
      <c r="DV160" s="1083"/>
      <c r="DY160" s="1083"/>
      <c r="DZ160" s="1083"/>
      <c r="EA160" s="1083"/>
      <c r="EB160" s="1083"/>
      <c r="EC160" s="683"/>
      <c r="ED160" s="682"/>
      <c r="EE160" s="682"/>
      <c r="EF160" s="682"/>
      <c r="EG160" s="1083"/>
      <c r="EH160" s="683"/>
      <c r="EI160" s="1083"/>
      <c r="EJ160" s="1083"/>
      <c r="EM160" s="685"/>
      <c r="EN160" s="1083"/>
      <c r="EO160" s="1083"/>
      <c r="EP160" s="1083"/>
      <c r="EQ160" s="683"/>
      <c r="ER160" s="682"/>
      <c r="ES160" s="682"/>
      <c r="ET160" s="682"/>
      <c r="EU160" s="1083"/>
      <c r="EV160" s="683"/>
      <c r="EW160" s="1083"/>
      <c r="EX160" s="1083"/>
      <c r="EZ160" s="1083"/>
      <c r="FA160" s="685"/>
      <c r="FB160" s="1083"/>
      <c r="FC160" s="1083"/>
      <c r="FD160" s="1083"/>
      <c r="FE160" s="683"/>
      <c r="FF160" s="682"/>
      <c r="FG160" s="682"/>
      <c r="FH160" s="682"/>
      <c r="FI160" s="1083"/>
      <c r="FJ160" s="683"/>
      <c r="FK160" s="1083"/>
      <c r="FL160" s="1083"/>
      <c r="FO160" s="685"/>
      <c r="FP160" s="1083"/>
      <c r="FQ160" s="1083"/>
      <c r="FR160" s="1083"/>
      <c r="FS160" s="683"/>
      <c r="FT160" s="682"/>
      <c r="FU160" s="682"/>
      <c r="FV160" s="682"/>
      <c r="FW160" s="1083"/>
      <c r="FX160" s="683"/>
      <c r="FY160" s="1083"/>
      <c r="FZ160" s="1083"/>
      <c r="GB160" s="1083"/>
      <c r="GC160" s="1083"/>
      <c r="GD160" s="1083"/>
      <c r="GE160" s="1083"/>
      <c r="GF160" s="1083"/>
      <c r="GG160" s="683"/>
      <c r="GH160" s="682"/>
      <c r="GI160" s="682"/>
      <c r="GJ160" s="682"/>
      <c r="GK160" s="1083"/>
      <c r="GL160" s="683"/>
      <c r="GM160" s="1083"/>
      <c r="GN160" s="1083"/>
      <c r="GP160" s="1083"/>
      <c r="GQ160" s="1083"/>
      <c r="GR160" s="1083"/>
      <c r="GS160" s="1083"/>
      <c r="GT160" s="1083"/>
      <c r="GU160" s="683"/>
      <c r="GV160" s="682"/>
      <c r="GW160" s="682"/>
      <c r="GX160" s="682"/>
      <c r="GY160" s="1083"/>
      <c r="GZ160" s="683"/>
      <c r="HA160" s="1083"/>
      <c r="HB160" s="1083"/>
      <c r="HD160" s="1083"/>
      <c r="HE160" s="1083"/>
      <c r="HF160" s="1083"/>
      <c r="HG160" s="1083"/>
      <c r="HH160" s="1083"/>
      <c r="HI160" s="683"/>
      <c r="HJ160" s="682"/>
      <c r="HK160" s="682"/>
      <c r="HL160" s="682"/>
      <c r="HM160" s="1083"/>
      <c r="HN160" s="683"/>
      <c r="HO160" s="1083"/>
      <c r="HP160" s="1083"/>
      <c r="HR160" s="1083"/>
      <c r="HS160" s="1083"/>
      <c r="HT160" s="1083"/>
      <c r="HU160" s="1083"/>
      <c r="HV160" s="1083"/>
      <c r="HW160" s="683"/>
      <c r="HX160" s="682"/>
      <c r="HY160" s="682"/>
      <c r="HZ160" s="682"/>
      <c r="IA160" s="1083"/>
      <c r="IB160" s="683"/>
      <c r="IC160" s="1083"/>
      <c r="ID160" s="1083"/>
      <c r="IF160" s="683"/>
      <c r="IG160" s="1083"/>
      <c r="IH160" s="1083"/>
      <c r="II160" s="1083"/>
      <c r="IJ160" s="1083"/>
      <c r="IK160" s="683"/>
      <c r="IL160" s="682"/>
      <c r="IM160" s="682"/>
      <c r="IN160" s="682"/>
      <c r="IO160" s="1083"/>
      <c r="IP160" s="683"/>
      <c r="IQ160" s="1083"/>
      <c r="IR160" s="1083"/>
    </row>
  </sheetData>
  <sheetProtection formatCells="0" formatRows="0" autoFilter="0"/>
  <mergeCells count="124">
    <mergeCell ref="HJ9:HL9"/>
    <mergeCell ref="HX9:HZ9"/>
    <mergeCell ref="IL9:IN9"/>
    <mergeCell ref="CN9:CP9"/>
    <mergeCell ref="DB9:DD9"/>
    <mergeCell ref="DP9:DR9"/>
    <mergeCell ref="ED9:EF9"/>
    <mergeCell ref="ER9:ET9"/>
    <mergeCell ref="FF9:FH9"/>
    <mergeCell ref="H10:J10"/>
    <mergeCell ref="V10:X10"/>
    <mergeCell ref="AJ10:AL10"/>
    <mergeCell ref="AX10:AZ10"/>
    <mergeCell ref="BL10:BN10"/>
    <mergeCell ref="BZ10:CB10"/>
    <mergeCell ref="FT9:FV9"/>
    <mergeCell ref="GH9:GJ9"/>
    <mergeCell ref="GV9:GX9"/>
    <mergeCell ref="H9:J9"/>
    <mergeCell ref="V9:X9"/>
    <mergeCell ref="AJ9:AL9"/>
    <mergeCell ref="AX9:AZ9"/>
    <mergeCell ref="BL9:BN9"/>
    <mergeCell ref="BZ9:CB9"/>
    <mergeCell ref="FT10:FV10"/>
    <mergeCell ref="GH10:GJ10"/>
    <mergeCell ref="GV10:GX10"/>
    <mergeCell ref="HJ10:HL10"/>
    <mergeCell ref="HX10:HZ10"/>
    <mergeCell ref="IL10:IN10"/>
    <mergeCell ref="CN10:CP10"/>
    <mergeCell ref="DB10:DD10"/>
    <mergeCell ref="DP10:DR10"/>
    <mergeCell ref="ED10:EF10"/>
    <mergeCell ref="ER10:ET10"/>
    <mergeCell ref="FF10:FH10"/>
    <mergeCell ref="HL14:HN14"/>
    <mergeCell ref="HZ14:IB14"/>
    <mergeCell ref="IN14:IP14"/>
    <mergeCell ref="CP14:CR14"/>
    <mergeCell ref="DD14:DF14"/>
    <mergeCell ref="DR14:DT14"/>
    <mergeCell ref="EF14:EH14"/>
    <mergeCell ref="ET14:EV14"/>
    <mergeCell ref="FH14:FJ14"/>
    <mergeCell ref="H32:M34"/>
    <mergeCell ref="V32:AA34"/>
    <mergeCell ref="AJ32:AO34"/>
    <mergeCell ref="AX32:BC34"/>
    <mergeCell ref="BL32:BQ34"/>
    <mergeCell ref="BZ32:CE34"/>
    <mergeCell ref="FV14:FX14"/>
    <mergeCell ref="GJ14:GL14"/>
    <mergeCell ref="GX14:GZ14"/>
    <mergeCell ref="J14:L14"/>
    <mergeCell ref="X14:Z14"/>
    <mergeCell ref="AL14:AN14"/>
    <mergeCell ref="AZ14:BB14"/>
    <mergeCell ref="BN14:BP14"/>
    <mergeCell ref="CB14:CD14"/>
    <mergeCell ref="FT32:FY34"/>
    <mergeCell ref="GH32:GM34"/>
    <mergeCell ref="GV32:HA34"/>
    <mergeCell ref="HJ32:HO34"/>
    <mergeCell ref="HX32:IC34"/>
    <mergeCell ref="IL32:IQ34"/>
    <mergeCell ref="CN32:CS34"/>
    <mergeCell ref="DB32:DG34"/>
    <mergeCell ref="DP32:DU34"/>
    <mergeCell ref="ED32:EI34"/>
    <mergeCell ref="ER32:EW34"/>
    <mergeCell ref="FF32:FK34"/>
    <mergeCell ref="GG36:GN36"/>
    <mergeCell ref="GU36:HB36"/>
    <mergeCell ref="HI36:HP36"/>
    <mergeCell ref="HW36:ID36"/>
    <mergeCell ref="IK36:IR36"/>
    <mergeCell ref="U64:V64"/>
    <mergeCell ref="AI64:AJ64"/>
    <mergeCell ref="AW64:AX64"/>
    <mergeCell ref="BK64:BL64"/>
    <mergeCell ref="BY64:BZ64"/>
    <mergeCell ref="DA36:DH36"/>
    <mergeCell ref="DO36:DV36"/>
    <mergeCell ref="EC36:EJ36"/>
    <mergeCell ref="EQ36:EX36"/>
    <mergeCell ref="FE36:FL36"/>
    <mergeCell ref="FS36:FZ36"/>
    <mergeCell ref="U36:AB36"/>
    <mergeCell ref="AI36:AP36"/>
    <mergeCell ref="AW36:BD36"/>
    <mergeCell ref="BK36:BR36"/>
    <mergeCell ref="BY36:CF36"/>
    <mergeCell ref="CM36:CT36"/>
    <mergeCell ref="HI64:HJ64"/>
    <mergeCell ref="HW64:HX64"/>
    <mergeCell ref="H110:J110"/>
    <mergeCell ref="V110:X110"/>
    <mergeCell ref="AJ110:AL110"/>
    <mergeCell ref="AX110:AZ110"/>
    <mergeCell ref="BL110:BN110"/>
    <mergeCell ref="BZ110:CB110"/>
    <mergeCell ref="FS64:FT64"/>
    <mergeCell ref="GG64:GH64"/>
    <mergeCell ref="GU64:GV64"/>
    <mergeCell ref="FT110:FV110"/>
    <mergeCell ref="GH110:GJ110"/>
    <mergeCell ref="GV110:GX110"/>
    <mergeCell ref="CN110:CP110"/>
    <mergeCell ref="DB110:DD110"/>
    <mergeCell ref="DP110:DR110"/>
    <mergeCell ref="ED110:EF110"/>
    <mergeCell ref="ER110:ET110"/>
    <mergeCell ref="FF110:FH110"/>
    <mergeCell ref="IK64:IL64"/>
    <mergeCell ref="CM64:CN64"/>
    <mergeCell ref="DA64:DB64"/>
    <mergeCell ref="DO64:DP64"/>
    <mergeCell ref="EC64:ED64"/>
    <mergeCell ref="EQ64:ER64"/>
    <mergeCell ref="FE64:FF64"/>
    <mergeCell ref="HJ110:HL110"/>
    <mergeCell ref="HX110:HZ110"/>
    <mergeCell ref="IL110:IN110"/>
  </mergeCells>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T42"/>
  <sheetViews>
    <sheetView showGridLines="0" zoomScaleNormal="100" zoomScaleSheetLayoutView="90" workbookViewId="0">
      <selection activeCell="B11" sqref="B11"/>
    </sheetView>
  </sheetViews>
  <sheetFormatPr defaultColWidth="9.1796875" defaultRowHeight="10"/>
  <cols>
    <col min="1" max="1" width="2.453125" style="13" customWidth="1"/>
    <col min="2" max="2" width="10.26953125" style="13" customWidth="1"/>
    <col min="3" max="3" width="12.7265625" style="13" customWidth="1"/>
    <col min="4" max="4" width="12.81640625" style="13" customWidth="1"/>
    <col min="5" max="5" width="2.453125" style="13" customWidth="1"/>
    <col min="6" max="6" width="1.81640625" style="13" customWidth="1"/>
    <col min="7" max="7" width="12" style="13" customWidth="1"/>
    <col min="8" max="8" width="1.81640625" style="13" customWidth="1"/>
    <col min="9" max="10" width="15" style="13" customWidth="1"/>
    <col min="11" max="11" width="7.81640625" style="13" customWidth="1"/>
    <col min="12" max="12" width="13.7265625" style="13" customWidth="1"/>
    <col min="13" max="13" width="13.1796875" style="13" customWidth="1"/>
    <col min="14" max="14" width="12" style="13" customWidth="1"/>
    <col min="15" max="15" width="14.54296875" style="13" customWidth="1"/>
    <col min="16" max="18" width="2.54296875" style="13" customWidth="1"/>
    <col min="19" max="19" width="4.453125" style="13" customWidth="1"/>
    <col min="20" max="35" width="1.81640625" style="13" customWidth="1"/>
    <col min="36" max="16384" width="9.1796875" style="13"/>
  </cols>
  <sheetData>
    <row r="1" spans="1:20" ht="10.5">
      <c r="A1" s="10"/>
      <c r="B1" s="10"/>
      <c r="C1" s="10"/>
      <c r="D1" s="10"/>
      <c r="E1" s="10"/>
      <c r="F1" s="10"/>
      <c r="G1" s="10"/>
      <c r="H1" s="10"/>
      <c r="I1" s="10" t="s">
        <v>29</v>
      </c>
      <c r="J1" s="10"/>
      <c r="K1" s="10"/>
      <c r="L1" s="12" t="s">
        <v>30</v>
      </c>
      <c r="M1" s="2061"/>
      <c r="N1" s="2061"/>
      <c r="O1" s="2061"/>
      <c r="P1" s="2061"/>
      <c r="Q1" s="2061"/>
      <c r="R1" s="2061"/>
      <c r="S1" s="2061"/>
      <c r="T1" s="10"/>
    </row>
    <row r="2" spans="1:20">
      <c r="A2" s="10"/>
      <c r="B2" s="10"/>
      <c r="C2" s="10"/>
      <c r="D2" s="10"/>
      <c r="E2" s="10"/>
      <c r="F2" s="10"/>
      <c r="G2" s="10"/>
      <c r="H2" s="10"/>
      <c r="I2" s="10" t="s">
        <v>31</v>
      </c>
      <c r="J2" s="10"/>
      <c r="K2" s="10"/>
      <c r="L2" s="10"/>
      <c r="M2" s="10"/>
      <c r="N2" s="10"/>
      <c r="O2" s="10"/>
      <c r="P2" s="10"/>
      <c r="Q2" s="10"/>
      <c r="R2" s="10"/>
      <c r="S2" s="10"/>
      <c r="T2" s="10"/>
    </row>
    <row r="3" spans="1:20">
      <c r="A3" s="14"/>
      <c r="B3" s="15"/>
      <c r="C3" s="2070"/>
      <c r="D3" s="2070"/>
      <c r="E3" s="2070"/>
      <c r="F3" s="2070"/>
      <c r="G3" s="10"/>
      <c r="H3" s="10"/>
      <c r="I3" s="10" t="s">
        <v>32</v>
      </c>
      <c r="J3" s="10"/>
      <c r="K3" s="10"/>
      <c r="L3" s="10"/>
      <c r="M3" s="10"/>
      <c r="N3" s="10"/>
      <c r="O3" s="10"/>
      <c r="P3" s="10"/>
      <c r="Q3" s="10"/>
      <c r="R3" s="10"/>
      <c r="S3" s="10"/>
      <c r="T3" s="10"/>
    </row>
    <row r="4" spans="1:20" ht="5.15" customHeight="1">
      <c r="A4" s="10"/>
      <c r="B4" s="10"/>
      <c r="C4" s="16"/>
      <c r="D4" s="16"/>
      <c r="E4" s="10"/>
      <c r="F4" s="16"/>
      <c r="G4" s="10"/>
      <c r="H4" s="10"/>
      <c r="I4" s="10"/>
      <c r="J4" s="10"/>
      <c r="K4" s="10"/>
      <c r="L4" s="10"/>
      <c r="M4" s="10"/>
      <c r="N4" s="10"/>
      <c r="O4" s="10"/>
      <c r="P4" s="10"/>
      <c r="Q4" s="10"/>
      <c r="R4" s="10"/>
      <c r="S4" s="10"/>
      <c r="T4" s="10"/>
    </row>
    <row r="5" spans="1:20" ht="11.25" customHeight="1">
      <c r="A5" s="16" t="s">
        <v>33</v>
      </c>
      <c r="B5" s="10"/>
      <c r="C5" s="2061"/>
      <c r="D5" s="2061"/>
      <c r="E5" s="2061"/>
      <c r="F5" s="2061"/>
      <c r="G5" s="2065" t="s">
        <v>34</v>
      </c>
      <c r="H5" s="2065"/>
      <c r="I5" s="2061"/>
      <c r="J5" s="2061"/>
      <c r="K5" s="2063" t="s">
        <v>35</v>
      </c>
      <c r="L5" s="2063"/>
      <c r="M5" s="17"/>
      <c r="N5" s="15" t="s">
        <v>36</v>
      </c>
      <c r="O5" s="17"/>
      <c r="P5" s="10"/>
      <c r="Q5" s="10"/>
      <c r="R5" s="10"/>
      <c r="S5" s="10"/>
      <c r="T5" s="10"/>
    </row>
    <row r="6" spans="1:20" ht="5.15" customHeight="1">
      <c r="A6" s="10"/>
      <c r="B6" s="10"/>
      <c r="C6" s="16"/>
      <c r="D6" s="16"/>
      <c r="E6" s="10"/>
      <c r="F6" s="16"/>
      <c r="G6" s="10"/>
      <c r="H6" s="12"/>
      <c r="I6" s="10"/>
      <c r="J6" s="10"/>
      <c r="K6" s="15"/>
      <c r="L6" s="15"/>
      <c r="M6" s="10"/>
      <c r="N6" s="10"/>
      <c r="O6" s="10"/>
      <c r="P6" s="10"/>
      <c r="Q6" s="10"/>
      <c r="R6" s="10"/>
      <c r="S6" s="10"/>
      <c r="T6" s="10"/>
    </row>
    <row r="7" spans="1:20" ht="11.25" customHeight="1">
      <c r="A7" s="16" t="s">
        <v>37</v>
      </c>
      <c r="B7" s="10"/>
      <c r="C7" s="2061"/>
      <c r="D7" s="2061"/>
      <c r="E7" s="2061"/>
      <c r="F7" s="2061"/>
      <c r="G7" s="2061"/>
      <c r="H7" s="2061"/>
      <c r="I7" s="2061"/>
      <c r="J7" s="2061"/>
      <c r="K7" s="2063" t="s">
        <v>38</v>
      </c>
      <c r="L7" s="2063"/>
      <c r="M7" s="2061"/>
      <c r="N7" s="2061"/>
      <c r="O7" s="2061"/>
      <c r="P7" s="2061"/>
      <c r="Q7" s="2061"/>
      <c r="R7" s="2061"/>
      <c r="S7" s="2061"/>
      <c r="T7" s="10"/>
    </row>
    <row r="8" spans="1:20" ht="5.15" customHeight="1">
      <c r="A8" s="10"/>
      <c r="B8" s="10"/>
      <c r="C8" s="16"/>
      <c r="D8" s="16"/>
      <c r="E8" s="10"/>
      <c r="F8" s="16"/>
      <c r="G8" s="10"/>
      <c r="H8" s="10"/>
      <c r="I8" s="10"/>
      <c r="J8" s="10"/>
      <c r="K8" s="15"/>
      <c r="L8" s="15"/>
      <c r="M8" s="10"/>
      <c r="N8" s="10"/>
      <c r="O8" s="10"/>
      <c r="P8" s="10"/>
      <c r="Q8" s="10"/>
      <c r="R8" s="10"/>
      <c r="S8" s="10"/>
      <c r="T8" s="10"/>
    </row>
    <row r="9" spans="1:20" ht="12.75" customHeight="1">
      <c r="A9" s="16" t="s">
        <v>39</v>
      </c>
      <c r="B9" s="10"/>
      <c r="C9" s="2064"/>
      <c r="D9" s="2064"/>
      <c r="E9" s="2064"/>
      <c r="F9" s="2064"/>
      <c r="G9" s="2065" t="s">
        <v>40</v>
      </c>
      <c r="H9" s="2065"/>
      <c r="I9" s="2066"/>
      <c r="J9" s="2066"/>
      <c r="K9" s="2063" t="s">
        <v>41</v>
      </c>
      <c r="L9" s="2063"/>
      <c r="M9" s="2067"/>
      <c r="N9" s="2067"/>
      <c r="O9" s="2067"/>
      <c r="P9" s="2067"/>
      <c r="Q9" s="2067"/>
      <c r="R9" s="2067"/>
      <c r="S9" s="2067"/>
      <c r="T9" s="10"/>
    </row>
    <row r="10" spans="1:20" ht="5.25" customHeight="1">
      <c r="A10" s="10"/>
      <c r="B10" s="10"/>
      <c r="C10" s="10"/>
      <c r="D10" s="10"/>
      <c r="E10" s="10"/>
      <c r="F10" s="10"/>
      <c r="G10" s="10"/>
      <c r="H10" s="10"/>
      <c r="I10" s="2068"/>
      <c r="J10" s="2068"/>
      <c r="K10" s="10"/>
      <c r="L10" s="10"/>
      <c r="M10" s="16"/>
      <c r="N10" s="15"/>
      <c r="O10" s="2069"/>
      <c r="P10" s="2069"/>
      <c r="Q10" s="2069"/>
      <c r="R10" s="2069"/>
      <c r="S10" s="15"/>
      <c r="T10" s="10"/>
    </row>
    <row r="11" spans="1:20" ht="12.75" customHeight="1">
      <c r="A11" s="16" t="s">
        <v>42</v>
      </c>
      <c r="B11" s="10"/>
      <c r="C11" s="2061"/>
      <c r="D11" s="2061"/>
      <c r="E11" s="2061"/>
      <c r="F11" s="2061"/>
      <c r="G11" s="18"/>
      <c r="H11" s="18"/>
      <c r="I11" s="2061"/>
      <c r="J11" s="2061"/>
      <c r="K11" s="2063" t="s">
        <v>43</v>
      </c>
      <c r="L11" s="2063"/>
      <c r="M11" s="17"/>
      <c r="N11" s="19" t="s">
        <v>44</v>
      </c>
      <c r="O11" s="2061"/>
      <c r="P11" s="2061"/>
      <c r="Q11" s="2061"/>
      <c r="R11" s="2061"/>
      <c r="S11" s="2061"/>
      <c r="T11" s="10"/>
    </row>
    <row r="12" spans="1:20" ht="5.15" customHeight="1">
      <c r="A12" s="10"/>
      <c r="B12" s="10"/>
      <c r="C12" s="10"/>
      <c r="D12" s="10"/>
      <c r="E12" s="10"/>
      <c r="F12" s="10"/>
      <c r="G12" s="10"/>
      <c r="H12" s="10"/>
      <c r="I12" s="10"/>
      <c r="J12" s="10"/>
      <c r="K12" s="10"/>
      <c r="L12" s="10"/>
      <c r="M12" s="10"/>
      <c r="N12" s="10"/>
      <c r="O12" s="10"/>
      <c r="P12" s="10"/>
      <c r="Q12" s="10"/>
      <c r="R12" s="10"/>
      <c r="S12" s="10"/>
      <c r="T12" s="10"/>
    </row>
    <row r="13" spans="1:20" ht="10.5">
      <c r="A13" s="16" t="s">
        <v>45</v>
      </c>
      <c r="B13" s="10"/>
      <c r="C13" s="2061"/>
      <c r="D13" s="2061"/>
      <c r="E13" s="2061"/>
      <c r="F13" s="2061"/>
      <c r="G13" s="2061"/>
      <c r="H13" s="20"/>
      <c r="I13" s="21" t="s">
        <v>46</v>
      </c>
      <c r="J13" s="2062"/>
      <c r="K13" s="2062"/>
      <c r="L13" s="2062"/>
      <c r="M13" s="2062"/>
      <c r="N13" s="2062"/>
      <c r="O13" s="2062"/>
      <c r="P13" s="2062"/>
      <c r="Q13" s="2062"/>
      <c r="R13" s="2062"/>
      <c r="S13" s="2062"/>
      <c r="T13" s="10"/>
    </row>
    <row r="14" spans="1:20" ht="5.15" customHeight="1">
      <c r="A14" s="22"/>
      <c r="B14" s="10"/>
      <c r="C14" s="10"/>
      <c r="D14" s="10"/>
      <c r="E14" s="10"/>
      <c r="F14" s="10"/>
      <c r="G14" s="10"/>
      <c r="H14" s="10"/>
      <c r="I14" s="10"/>
      <c r="J14" s="10"/>
      <c r="K14" s="10"/>
      <c r="L14" s="10"/>
      <c r="M14" s="10"/>
      <c r="N14" s="10"/>
      <c r="O14" s="10"/>
      <c r="P14" s="10"/>
      <c r="Q14" s="10"/>
      <c r="R14" s="10"/>
      <c r="S14" s="10"/>
      <c r="T14" s="10"/>
    </row>
    <row r="15" spans="1:20" ht="11.25" customHeight="1">
      <c r="A15" s="2055" t="s">
        <v>47</v>
      </c>
      <c r="B15" s="2058" t="s">
        <v>48</v>
      </c>
      <c r="C15" s="2044" t="s">
        <v>49</v>
      </c>
      <c r="D15" s="2044" t="s">
        <v>50</v>
      </c>
      <c r="E15" s="2032" t="s">
        <v>51</v>
      </c>
      <c r="F15" s="2029" t="s">
        <v>52</v>
      </c>
      <c r="G15" s="2052" t="s">
        <v>53</v>
      </c>
      <c r="H15" s="2032" t="s">
        <v>54</v>
      </c>
      <c r="I15" s="2052" t="s">
        <v>55</v>
      </c>
      <c r="J15" s="2044" t="s">
        <v>56</v>
      </c>
      <c r="K15" s="2032" t="s">
        <v>57</v>
      </c>
      <c r="L15" s="2049" t="s">
        <v>58</v>
      </c>
      <c r="M15" s="2035" t="s">
        <v>59</v>
      </c>
      <c r="N15" s="2038" t="s">
        <v>60</v>
      </c>
      <c r="O15" s="2041" t="s">
        <v>61</v>
      </c>
      <c r="P15" s="2042"/>
      <c r="Q15" s="2042"/>
      <c r="R15" s="2042"/>
      <c r="S15" s="2043"/>
    </row>
    <row r="16" spans="1:20">
      <c r="A16" s="2056"/>
      <c r="B16" s="2059"/>
      <c r="C16" s="2045"/>
      <c r="D16" s="2045"/>
      <c r="E16" s="2033"/>
      <c r="F16" s="2030"/>
      <c r="G16" s="2053"/>
      <c r="H16" s="2033"/>
      <c r="I16" s="2053"/>
      <c r="J16" s="2045"/>
      <c r="K16" s="2033"/>
      <c r="L16" s="2050"/>
      <c r="M16" s="2036"/>
      <c r="N16" s="2039"/>
      <c r="O16" s="2044" t="s">
        <v>62</v>
      </c>
      <c r="P16" s="2047" t="s">
        <v>51</v>
      </c>
      <c r="Q16" s="2047" t="s">
        <v>54</v>
      </c>
      <c r="R16" s="2047" t="s">
        <v>57</v>
      </c>
      <c r="S16" s="2029" t="s">
        <v>58</v>
      </c>
    </row>
    <row r="17" spans="1:19">
      <c r="A17" s="2056"/>
      <c r="B17" s="2059"/>
      <c r="C17" s="2045"/>
      <c r="D17" s="2045"/>
      <c r="E17" s="2033"/>
      <c r="F17" s="2030"/>
      <c r="G17" s="2053"/>
      <c r="H17" s="2033"/>
      <c r="I17" s="2053"/>
      <c r="J17" s="2045"/>
      <c r="K17" s="2033"/>
      <c r="L17" s="2050"/>
      <c r="M17" s="2036"/>
      <c r="N17" s="2039"/>
      <c r="O17" s="2045"/>
      <c r="P17" s="2048"/>
      <c r="Q17" s="2048"/>
      <c r="R17" s="2048"/>
      <c r="S17" s="2030"/>
    </row>
    <row r="18" spans="1:19">
      <c r="A18" s="2057"/>
      <c r="B18" s="2060"/>
      <c r="C18" s="2046"/>
      <c r="D18" s="2046"/>
      <c r="E18" s="2034"/>
      <c r="F18" s="2031"/>
      <c r="G18" s="2054"/>
      <c r="H18" s="2034"/>
      <c r="I18" s="2054"/>
      <c r="J18" s="2046"/>
      <c r="K18" s="2034"/>
      <c r="L18" s="2051"/>
      <c r="M18" s="2037"/>
      <c r="N18" s="2040"/>
      <c r="O18" s="2046"/>
      <c r="P18" s="2048"/>
      <c r="Q18" s="2048"/>
      <c r="R18" s="2048"/>
      <c r="S18" s="2030"/>
    </row>
    <row r="19" spans="1:19" ht="19.5" customHeight="1">
      <c r="A19" s="23"/>
      <c r="B19" s="24"/>
      <c r="C19" s="24"/>
      <c r="D19" s="24"/>
      <c r="E19" s="25"/>
      <c r="F19" s="26"/>
      <c r="G19" s="24"/>
      <c r="H19" s="25"/>
      <c r="I19" s="27"/>
      <c r="J19" s="28"/>
      <c r="K19" s="25"/>
      <c r="L19" s="29">
        <f t="shared" ref="L19:L42" si="0">E19*H19*K19</f>
        <v>0</v>
      </c>
      <c r="M19" s="27"/>
      <c r="N19" s="30"/>
      <c r="O19" s="27"/>
      <c r="P19" s="31"/>
      <c r="Q19" s="31"/>
      <c r="R19" s="31"/>
      <c r="S19" s="32">
        <f t="shared" ref="S19:S42" si="1">P19*Q19*R19</f>
        <v>0</v>
      </c>
    </row>
    <row r="20" spans="1:19" ht="19.5" customHeight="1">
      <c r="A20" s="23"/>
      <c r="B20" s="24"/>
      <c r="C20" s="24"/>
      <c r="D20" s="24"/>
      <c r="E20" s="25"/>
      <c r="F20" s="26"/>
      <c r="G20" s="24"/>
      <c r="H20" s="25"/>
      <c r="I20" s="27"/>
      <c r="J20" s="28"/>
      <c r="K20" s="25"/>
      <c r="L20" s="29">
        <f t="shared" si="0"/>
        <v>0</v>
      </c>
      <c r="M20" s="27"/>
      <c r="N20" s="30"/>
      <c r="O20" s="27"/>
      <c r="P20" s="31"/>
      <c r="Q20" s="31"/>
      <c r="R20" s="31"/>
      <c r="S20" s="32">
        <f t="shared" si="1"/>
        <v>0</v>
      </c>
    </row>
    <row r="21" spans="1:19" ht="19.5" customHeight="1">
      <c r="A21" s="23"/>
      <c r="B21" s="24"/>
      <c r="C21" s="24"/>
      <c r="D21" s="24"/>
      <c r="E21" s="25"/>
      <c r="F21" s="26"/>
      <c r="G21" s="24"/>
      <c r="H21" s="25"/>
      <c r="I21" s="27"/>
      <c r="J21" s="28"/>
      <c r="K21" s="25"/>
      <c r="L21" s="29">
        <f t="shared" si="0"/>
        <v>0</v>
      </c>
      <c r="M21" s="27"/>
      <c r="N21" s="30"/>
      <c r="O21" s="27"/>
      <c r="P21" s="31"/>
      <c r="Q21" s="31"/>
      <c r="R21" s="31"/>
      <c r="S21" s="32">
        <f t="shared" si="1"/>
        <v>0</v>
      </c>
    </row>
    <row r="22" spans="1:19" ht="19.5" customHeight="1">
      <c r="A22" s="23"/>
      <c r="B22" s="24"/>
      <c r="C22" s="24"/>
      <c r="D22" s="24"/>
      <c r="E22" s="25"/>
      <c r="F22" s="26"/>
      <c r="G22" s="24"/>
      <c r="H22" s="25"/>
      <c r="I22" s="27"/>
      <c r="J22" s="28"/>
      <c r="K22" s="25"/>
      <c r="L22" s="29">
        <f t="shared" si="0"/>
        <v>0</v>
      </c>
      <c r="M22" s="27"/>
      <c r="N22" s="30"/>
      <c r="O22" s="27"/>
      <c r="P22" s="31"/>
      <c r="Q22" s="31"/>
      <c r="R22" s="31"/>
      <c r="S22" s="32">
        <f t="shared" si="1"/>
        <v>0</v>
      </c>
    </row>
    <row r="23" spans="1:19" ht="19.5" customHeight="1">
      <c r="A23" s="23"/>
      <c r="B23" s="24"/>
      <c r="C23" s="24"/>
      <c r="D23" s="24"/>
      <c r="E23" s="25"/>
      <c r="F23" s="26"/>
      <c r="G23" s="24"/>
      <c r="H23" s="25"/>
      <c r="I23" s="27"/>
      <c r="J23" s="28"/>
      <c r="K23" s="25"/>
      <c r="L23" s="29">
        <f t="shared" si="0"/>
        <v>0</v>
      </c>
      <c r="M23" s="27"/>
      <c r="N23" s="30"/>
      <c r="O23" s="27"/>
      <c r="P23" s="31"/>
      <c r="Q23" s="31"/>
      <c r="R23" s="31"/>
      <c r="S23" s="32">
        <f t="shared" si="1"/>
        <v>0</v>
      </c>
    </row>
    <row r="24" spans="1:19" ht="19.5" customHeight="1">
      <c r="A24" s="23"/>
      <c r="B24" s="24"/>
      <c r="C24" s="24"/>
      <c r="D24" s="24"/>
      <c r="E24" s="25"/>
      <c r="F24" s="26"/>
      <c r="G24" s="24"/>
      <c r="H24" s="25"/>
      <c r="I24" s="27"/>
      <c r="J24" s="28"/>
      <c r="K24" s="25"/>
      <c r="L24" s="29">
        <f t="shared" si="0"/>
        <v>0</v>
      </c>
      <c r="M24" s="27"/>
      <c r="N24" s="30"/>
      <c r="O24" s="27"/>
      <c r="P24" s="31"/>
      <c r="Q24" s="31"/>
      <c r="R24" s="31"/>
      <c r="S24" s="32">
        <f t="shared" si="1"/>
        <v>0</v>
      </c>
    </row>
    <row r="25" spans="1:19" ht="19.5" customHeight="1">
      <c r="A25" s="23"/>
      <c r="B25" s="24"/>
      <c r="C25" s="24"/>
      <c r="D25" s="24"/>
      <c r="E25" s="25"/>
      <c r="F25" s="26"/>
      <c r="G25" s="24"/>
      <c r="H25" s="25"/>
      <c r="I25" s="27"/>
      <c r="J25" s="28"/>
      <c r="K25" s="25"/>
      <c r="L25" s="29">
        <f t="shared" si="0"/>
        <v>0</v>
      </c>
      <c r="M25" s="27"/>
      <c r="N25" s="30"/>
      <c r="O25" s="27"/>
      <c r="P25" s="31"/>
      <c r="Q25" s="31"/>
      <c r="R25" s="31"/>
      <c r="S25" s="32">
        <f t="shared" si="1"/>
        <v>0</v>
      </c>
    </row>
    <row r="26" spans="1:19" ht="19.5" customHeight="1">
      <c r="A26" s="23"/>
      <c r="B26" s="24"/>
      <c r="C26" s="24"/>
      <c r="D26" s="24"/>
      <c r="E26" s="25"/>
      <c r="F26" s="26"/>
      <c r="G26" s="24"/>
      <c r="H26" s="25"/>
      <c r="I26" s="27"/>
      <c r="J26" s="28"/>
      <c r="K26" s="25"/>
      <c r="L26" s="29">
        <f t="shared" si="0"/>
        <v>0</v>
      </c>
      <c r="M26" s="27"/>
      <c r="N26" s="30"/>
      <c r="O26" s="27"/>
      <c r="P26" s="31"/>
      <c r="Q26" s="31"/>
      <c r="R26" s="31"/>
      <c r="S26" s="32">
        <f t="shared" si="1"/>
        <v>0</v>
      </c>
    </row>
    <row r="27" spans="1:19" ht="19.5" customHeight="1">
      <c r="A27" s="23"/>
      <c r="B27" s="24"/>
      <c r="C27" s="24"/>
      <c r="D27" s="24"/>
      <c r="E27" s="25"/>
      <c r="F27" s="26"/>
      <c r="G27" s="24"/>
      <c r="H27" s="25"/>
      <c r="I27" s="27"/>
      <c r="J27" s="28"/>
      <c r="K27" s="25"/>
      <c r="L27" s="29">
        <f t="shared" si="0"/>
        <v>0</v>
      </c>
      <c r="M27" s="27"/>
      <c r="N27" s="30"/>
      <c r="O27" s="27"/>
      <c r="P27" s="31"/>
      <c r="Q27" s="31"/>
      <c r="R27" s="31"/>
      <c r="S27" s="32">
        <f t="shared" si="1"/>
        <v>0</v>
      </c>
    </row>
    <row r="28" spans="1:19" ht="19.5" customHeight="1">
      <c r="A28" s="23"/>
      <c r="B28" s="24"/>
      <c r="C28" s="24"/>
      <c r="D28" s="24"/>
      <c r="E28" s="25"/>
      <c r="F28" s="26"/>
      <c r="G28" s="24"/>
      <c r="H28" s="25"/>
      <c r="I28" s="27"/>
      <c r="J28" s="28"/>
      <c r="K28" s="25"/>
      <c r="L28" s="29">
        <f t="shared" si="0"/>
        <v>0</v>
      </c>
      <c r="M28" s="27"/>
      <c r="N28" s="30"/>
      <c r="O28" s="24"/>
      <c r="P28" s="31"/>
      <c r="Q28" s="31"/>
      <c r="R28" s="31"/>
      <c r="S28" s="32">
        <f t="shared" si="1"/>
        <v>0</v>
      </c>
    </row>
    <row r="29" spans="1:19" ht="19.5" customHeight="1">
      <c r="A29" s="23"/>
      <c r="B29" s="24"/>
      <c r="C29" s="24"/>
      <c r="D29" s="24"/>
      <c r="E29" s="25"/>
      <c r="F29" s="26"/>
      <c r="G29" s="24"/>
      <c r="H29" s="25"/>
      <c r="I29" s="27"/>
      <c r="J29" s="28"/>
      <c r="K29" s="25"/>
      <c r="L29" s="29">
        <f t="shared" si="0"/>
        <v>0</v>
      </c>
      <c r="M29" s="27"/>
      <c r="N29" s="30"/>
      <c r="O29" s="27"/>
      <c r="P29" s="31"/>
      <c r="Q29" s="31"/>
      <c r="R29" s="31"/>
      <c r="S29" s="32">
        <f t="shared" si="1"/>
        <v>0</v>
      </c>
    </row>
    <row r="30" spans="1:19" ht="19.5" customHeight="1">
      <c r="A30" s="23"/>
      <c r="B30" s="24"/>
      <c r="C30" s="24"/>
      <c r="D30" s="24"/>
      <c r="E30" s="25"/>
      <c r="F30" s="26"/>
      <c r="G30" s="24"/>
      <c r="H30" s="25"/>
      <c r="I30" s="24"/>
      <c r="J30" s="28"/>
      <c r="K30" s="25"/>
      <c r="L30" s="29">
        <f t="shared" si="0"/>
        <v>0</v>
      </c>
      <c r="M30" s="27"/>
      <c r="N30" s="30"/>
      <c r="O30" s="27"/>
      <c r="P30" s="31"/>
      <c r="Q30" s="31"/>
      <c r="R30" s="31"/>
      <c r="S30" s="32">
        <f t="shared" si="1"/>
        <v>0</v>
      </c>
    </row>
    <row r="31" spans="1:19" ht="19.5" customHeight="1">
      <c r="A31" s="23"/>
      <c r="B31" s="24"/>
      <c r="C31" s="24"/>
      <c r="D31" s="24"/>
      <c r="E31" s="25"/>
      <c r="F31" s="26"/>
      <c r="G31" s="24"/>
      <c r="H31" s="25"/>
      <c r="I31" s="27"/>
      <c r="J31" s="28"/>
      <c r="K31" s="25"/>
      <c r="L31" s="29">
        <f t="shared" si="0"/>
        <v>0</v>
      </c>
      <c r="M31" s="27"/>
      <c r="N31" s="30"/>
      <c r="O31" s="27"/>
      <c r="P31" s="31"/>
      <c r="Q31" s="31"/>
      <c r="R31" s="31"/>
      <c r="S31" s="32">
        <f t="shared" si="1"/>
        <v>0</v>
      </c>
    </row>
    <row r="32" spans="1:19" ht="19.5" customHeight="1">
      <c r="A32" s="23"/>
      <c r="B32" s="24"/>
      <c r="C32" s="24"/>
      <c r="D32" s="24"/>
      <c r="E32" s="25"/>
      <c r="F32" s="26"/>
      <c r="G32" s="24"/>
      <c r="H32" s="25"/>
      <c r="I32" s="27"/>
      <c r="J32" s="28"/>
      <c r="K32" s="25"/>
      <c r="L32" s="29">
        <f t="shared" si="0"/>
        <v>0</v>
      </c>
      <c r="M32" s="27"/>
      <c r="N32" s="30"/>
      <c r="O32" s="27"/>
      <c r="P32" s="31"/>
      <c r="Q32" s="31"/>
      <c r="R32" s="31"/>
      <c r="S32" s="32">
        <f t="shared" si="1"/>
        <v>0</v>
      </c>
    </row>
    <row r="33" spans="1:19" ht="19.5" customHeight="1">
      <c r="A33" s="23"/>
      <c r="B33" s="24"/>
      <c r="C33" s="24"/>
      <c r="D33" s="24"/>
      <c r="E33" s="25"/>
      <c r="F33" s="26"/>
      <c r="G33" s="24"/>
      <c r="H33" s="25"/>
      <c r="I33" s="27"/>
      <c r="J33" s="28"/>
      <c r="K33" s="25"/>
      <c r="L33" s="29">
        <f t="shared" si="0"/>
        <v>0</v>
      </c>
      <c r="M33" s="27"/>
      <c r="N33" s="30"/>
      <c r="O33" s="27"/>
      <c r="P33" s="31"/>
      <c r="Q33" s="31"/>
      <c r="R33" s="31"/>
      <c r="S33" s="32">
        <f t="shared" si="1"/>
        <v>0</v>
      </c>
    </row>
    <row r="34" spans="1:19" ht="19.5" customHeight="1">
      <c r="A34" s="23"/>
      <c r="B34" s="24"/>
      <c r="C34" s="24"/>
      <c r="D34" s="24"/>
      <c r="E34" s="25"/>
      <c r="F34" s="26"/>
      <c r="G34" s="24"/>
      <c r="H34" s="25"/>
      <c r="I34" s="27"/>
      <c r="J34" s="28"/>
      <c r="K34" s="25"/>
      <c r="L34" s="29">
        <f t="shared" si="0"/>
        <v>0</v>
      </c>
      <c r="M34" s="27"/>
      <c r="N34" s="30"/>
      <c r="O34" s="27"/>
      <c r="P34" s="31"/>
      <c r="Q34" s="31"/>
      <c r="R34" s="31"/>
      <c r="S34" s="32">
        <f t="shared" si="1"/>
        <v>0</v>
      </c>
    </row>
    <row r="35" spans="1:19" ht="19.5" customHeight="1">
      <c r="A35" s="23"/>
      <c r="B35" s="24"/>
      <c r="C35" s="24"/>
      <c r="D35" s="24"/>
      <c r="E35" s="25"/>
      <c r="F35" s="26"/>
      <c r="G35" s="24"/>
      <c r="H35" s="25"/>
      <c r="I35" s="27"/>
      <c r="J35" s="28"/>
      <c r="K35" s="25"/>
      <c r="L35" s="29">
        <f t="shared" si="0"/>
        <v>0</v>
      </c>
      <c r="M35" s="27"/>
      <c r="N35" s="30"/>
      <c r="O35" s="27"/>
      <c r="P35" s="31"/>
      <c r="Q35" s="31"/>
      <c r="R35" s="31"/>
      <c r="S35" s="32">
        <f t="shared" si="1"/>
        <v>0</v>
      </c>
    </row>
    <row r="36" spans="1:19" ht="19.5" customHeight="1">
      <c r="A36" s="23"/>
      <c r="B36" s="24"/>
      <c r="C36" s="24"/>
      <c r="D36" s="24"/>
      <c r="E36" s="25"/>
      <c r="F36" s="26"/>
      <c r="G36" s="24"/>
      <c r="H36" s="25"/>
      <c r="I36" s="27"/>
      <c r="J36" s="28"/>
      <c r="K36" s="25"/>
      <c r="L36" s="29">
        <f t="shared" si="0"/>
        <v>0</v>
      </c>
      <c r="M36" s="27"/>
      <c r="N36" s="30"/>
      <c r="O36" s="27"/>
      <c r="P36" s="31"/>
      <c r="Q36" s="31"/>
      <c r="R36" s="31"/>
      <c r="S36" s="32">
        <f t="shared" si="1"/>
        <v>0</v>
      </c>
    </row>
    <row r="37" spans="1:19" ht="19.5" customHeight="1">
      <c r="A37" s="23"/>
      <c r="B37" s="24"/>
      <c r="C37" s="24"/>
      <c r="D37" s="24"/>
      <c r="E37" s="25"/>
      <c r="F37" s="26"/>
      <c r="G37" s="24"/>
      <c r="H37" s="25"/>
      <c r="I37" s="27"/>
      <c r="J37" s="28"/>
      <c r="K37" s="25"/>
      <c r="L37" s="29">
        <f t="shared" si="0"/>
        <v>0</v>
      </c>
      <c r="M37" s="27"/>
      <c r="N37" s="30"/>
      <c r="O37" s="27"/>
      <c r="P37" s="31"/>
      <c r="Q37" s="31"/>
      <c r="R37" s="31"/>
      <c r="S37" s="32">
        <f t="shared" si="1"/>
        <v>0</v>
      </c>
    </row>
    <row r="38" spans="1:19" ht="19.5" customHeight="1">
      <c r="A38" s="23"/>
      <c r="B38" s="24"/>
      <c r="C38" s="24"/>
      <c r="D38" s="24"/>
      <c r="E38" s="25"/>
      <c r="F38" s="26"/>
      <c r="G38" s="24"/>
      <c r="H38" s="25"/>
      <c r="I38" s="27"/>
      <c r="J38" s="28"/>
      <c r="K38" s="25"/>
      <c r="L38" s="29">
        <f t="shared" si="0"/>
        <v>0</v>
      </c>
      <c r="M38" s="27"/>
      <c r="N38" s="30"/>
      <c r="O38" s="27"/>
      <c r="P38" s="31"/>
      <c r="Q38" s="31"/>
      <c r="R38" s="31"/>
      <c r="S38" s="32">
        <f t="shared" si="1"/>
        <v>0</v>
      </c>
    </row>
    <row r="39" spans="1:19" ht="19.5" customHeight="1">
      <c r="A39" s="23"/>
      <c r="B39" s="24"/>
      <c r="C39" s="24"/>
      <c r="D39" s="24"/>
      <c r="E39" s="25"/>
      <c r="F39" s="26"/>
      <c r="G39" s="24"/>
      <c r="H39" s="25"/>
      <c r="I39" s="27"/>
      <c r="J39" s="28"/>
      <c r="K39" s="25"/>
      <c r="L39" s="29">
        <f t="shared" si="0"/>
        <v>0</v>
      </c>
      <c r="M39" s="27"/>
      <c r="N39" s="30"/>
      <c r="O39" s="27"/>
      <c r="P39" s="31"/>
      <c r="Q39" s="31"/>
      <c r="R39" s="31"/>
      <c r="S39" s="32">
        <f t="shared" si="1"/>
        <v>0</v>
      </c>
    </row>
    <row r="40" spans="1:19" ht="19.5" customHeight="1">
      <c r="A40" s="23"/>
      <c r="B40" s="24"/>
      <c r="C40" s="24"/>
      <c r="D40" s="24"/>
      <c r="E40" s="25"/>
      <c r="F40" s="26"/>
      <c r="G40" s="24"/>
      <c r="H40" s="25"/>
      <c r="I40" s="27"/>
      <c r="J40" s="28"/>
      <c r="K40" s="25"/>
      <c r="L40" s="29">
        <f t="shared" si="0"/>
        <v>0</v>
      </c>
      <c r="M40" s="27"/>
      <c r="N40" s="30"/>
      <c r="O40" s="27"/>
      <c r="P40" s="31"/>
      <c r="Q40" s="31"/>
      <c r="R40" s="31"/>
      <c r="S40" s="32">
        <f t="shared" si="1"/>
        <v>0</v>
      </c>
    </row>
    <row r="41" spans="1:19" ht="19.5" customHeight="1">
      <c r="A41" s="23"/>
      <c r="B41" s="24"/>
      <c r="C41" s="24"/>
      <c r="D41" s="24"/>
      <c r="E41" s="25"/>
      <c r="F41" s="26"/>
      <c r="G41" s="24"/>
      <c r="H41" s="25"/>
      <c r="I41" s="27"/>
      <c r="J41" s="28"/>
      <c r="K41" s="25"/>
      <c r="L41" s="29">
        <f t="shared" si="0"/>
        <v>0</v>
      </c>
      <c r="M41" s="27"/>
      <c r="N41" s="30"/>
      <c r="O41" s="27"/>
      <c r="P41" s="31"/>
      <c r="Q41" s="31"/>
      <c r="R41" s="31"/>
      <c r="S41" s="32">
        <f t="shared" si="1"/>
        <v>0</v>
      </c>
    </row>
    <row r="42" spans="1:19" ht="19.5" customHeight="1">
      <c r="A42" s="23"/>
      <c r="B42" s="24"/>
      <c r="C42" s="24"/>
      <c r="D42" s="24"/>
      <c r="E42" s="25"/>
      <c r="F42" s="26"/>
      <c r="G42" s="24"/>
      <c r="H42" s="25"/>
      <c r="I42" s="27"/>
      <c r="J42" s="28"/>
      <c r="K42" s="25"/>
      <c r="L42" s="29">
        <f t="shared" si="0"/>
        <v>0</v>
      </c>
      <c r="M42" s="27"/>
      <c r="N42" s="30"/>
      <c r="O42" s="27"/>
      <c r="P42" s="31"/>
      <c r="Q42" s="31"/>
      <c r="R42" s="31"/>
      <c r="S42" s="32">
        <f t="shared" si="1"/>
        <v>0</v>
      </c>
    </row>
  </sheetData>
  <sheetProtection formatCells="0" formatRows="0" autoFilter="0"/>
  <protectedRanges>
    <protectedRange sqref="D15:D42" name="Range5"/>
    <protectedRange sqref="B15:C42" name="Range4"/>
    <protectedRange sqref="D3:D11" name="Range3"/>
    <protectedRange sqref="C4" name="Range2"/>
  </protectedRanges>
  <mergeCells count="41">
    <mergeCell ref="M1:S1"/>
    <mergeCell ref="C3:F3"/>
    <mergeCell ref="C5:F5"/>
    <mergeCell ref="G5:H5"/>
    <mergeCell ref="I5:J5"/>
    <mergeCell ref="K5:L5"/>
    <mergeCell ref="C13:G13"/>
    <mergeCell ref="J13:S13"/>
    <mergeCell ref="C7:J7"/>
    <mergeCell ref="K7:L7"/>
    <mergeCell ref="M7:S7"/>
    <mergeCell ref="C9:F9"/>
    <mergeCell ref="G9:H9"/>
    <mergeCell ref="I9:J9"/>
    <mergeCell ref="K9:L9"/>
    <mergeCell ref="M9:S9"/>
    <mergeCell ref="I10:J11"/>
    <mergeCell ref="O10:R10"/>
    <mergeCell ref="C11:F11"/>
    <mergeCell ref="K11:L11"/>
    <mergeCell ref="O11:S11"/>
    <mergeCell ref="A15:A18"/>
    <mergeCell ref="B15:B18"/>
    <mergeCell ref="C15:C18"/>
    <mergeCell ref="D15:D18"/>
    <mergeCell ref="E15:E18"/>
    <mergeCell ref="F15:F18"/>
    <mergeCell ref="K15:K18"/>
    <mergeCell ref="M15:M18"/>
    <mergeCell ref="N15:N18"/>
    <mergeCell ref="O15:S15"/>
    <mergeCell ref="O16:O18"/>
    <mergeCell ref="P16:P18"/>
    <mergeCell ref="Q16:Q18"/>
    <mergeCell ref="R16:R18"/>
    <mergeCell ref="S16:S18"/>
    <mergeCell ref="L15:L18"/>
    <mergeCell ref="G15:G18"/>
    <mergeCell ref="H15:H18"/>
    <mergeCell ref="I15:I18"/>
    <mergeCell ref="J15:J18"/>
  </mergeCells>
  <phoneticPr fontId="128" type="noConversion"/>
  <dataValidations disablePrompts="1" count="1">
    <dataValidation showDropDown="1" showInputMessage="1" showErrorMessage="1" sqref="B19:E42 O19:O42 M19:M42 K19:K42 G19:I42"/>
  </dataValidations>
  <printOptions gridLinesSet="0"/>
  <pageMargins left="0.7" right="0.7" top="0.75" bottom="0.75" header="0.3" footer="0.3"/>
  <pageSetup scale="77" fitToHeight="0" orientation="landscape" r:id="rId1"/>
  <headerFooter>
    <oddHeader>&amp;L&amp;G</oddHeader>
    <oddFooter xml:space="preserve">&amp;LQUAL TM 0027-01 PPAP PACKAGE&amp;R
Printed on: &amp;D
</oddFooter>
  </headerFooter>
  <legacy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7"/>
  <sheetViews>
    <sheetView showGridLines="0" topLeftCell="A4" zoomScale="130" zoomScaleNormal="130" workbookViewId="0">
      <selection activeCell="E7" sqref="E7"/>
    </sheetView>
  </sheetViews>
  <sheetFormatPr defaultColWidth="9.1796875" defaultRowHeight="12.5"/>
  <cols>
    <col min="1" max="1" width="15.453125" style="1427" customWidth="1"/>
    <col min="2" max="2" width="22.1796875" style="1427" customWidth="1"/>
    <col min="3" max="3" width="32.1796875" style="1427" customWidth="1"/>
    <col min="4" max="4" width="21.54296875" style="1427" customWidth="1"/>
    <col min="5" max="5" width="34.54296875" style="1427" customWidth="1"/>
    <col min="6" max="6" width="19.1796875" style="1427" customWidth="1"/>
    <col min="7" max="7" width="29" style="1427" customWidth="1"/>
    <col min="8" max="8" width="31" style="1427" customWidth="1"/>
    <col min="9" max="16384" width="9.1796875" style="1427"/>
  </cols>
  <sheetData>
    <row r="1" spans="1:5" ht="21" customHeight="1">
      <c r="A1" s="1825" t="s">
        <v>1319</v>
      </c>
    </row>
    <row r="5" spans="1:5" ht="49.15" customHeight="1"/>
    <row r="6" spans="1:5" ht="49.15" customHeight="1"/>
    <row r="7" spans="1:5" ht="49.15" customHeight="1"/>
    <row r="8" spans="1:5" ht="49.15" customHeight="1"/>
    <row r="13" spans="1:5" ht="24" customHeight="1">
      <c r="A13" s="1825" t="s">
        <v>1207</v>
      </c>
      <c r="B13" s="1825"/>
      <c r="C13" s="1825"/>
      <c r="D13" s="1825"/>
      <c r="E13" s="1825"/>
    </row>
    <row r="14" spans="1:5" s="1429" customFormat="1" ht="14">
      <c r="A14" s="1826" t="s">
        <v>1208</v>
      </c>
      <c r="B14" s="1826" t="s">
        <v>1209</v>
      </c>
      <c r="C14" s="1826" t="s">
        <v>1210</v>
      </c>
      <c r="D14" s="1826" t="s">
        <v>1211</v>
      </c>
      <c r="E14" s="1826" t="s">
        <v>1212</v>
      </c>
    </row>
    <row r="15" spans="1:5" ht="83.25" customHeight="1">
      <c r="A15" s="1827" t="s">
        <v>1213</v>
      </c>
      <c r="B15" s="1827" t="s">
        <v>1214</v>
      </c>
      <c r="C15" s="1431"/>
      <c r="D15" s="1828">
        <v>42652</v>
      </c>
      <c r="E15" s="1828">
        <v>43016</v>
      </c>
    </row>
    <row r="16" spans="1:5" ht="14">
      <c r="A16" s="1827">
        <v>2</v>
      </c>
      <c r="B16" s="1827"/>
      <c r="C16" s="1432"/>
      <c r="D16" s="1827"/>
      <c r="E16" s="1432"/>
    </row>
    <row r="17" spans="1:5" ht="14">
      <c r="A17" s="1827">
        <v>3</v>
      </c>
      <c r="B17" s="1827"/>
      <c r="C17" s="1432"/>
      <c r="D17" s="1827"/>
      <c r="E17" s="1432"/>
    </row>
  </sheetData>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2"/>
  <sheetViews>
    <sheetView showGridLines="0" zoomScale="40" zoomScaleNormal="40" workbookViewId="0">
      <selection activeCell="S21" sqref="S21"/>
    </sheetView>
  </sheetViews>
  <sheetFormatPr defaultColWidth="9.1796875" defaultRowHeight="12.5"/>
  <cols>
    <col min="1" max="1" width="166.81640625" style="1391" customWidth="1"/>
    <col min="2" max="16384" width="9.1796875" style="833"/>
  </cols>
  <sheetData>
    <row r="1" spans="1:18" ht="109">
      <c r="A1" s="832" t="s">
        <v>460</v>
      </c>
    </row>
    <row r="2" spans="1:18">
      <c r="A2" s="834"/>
    </row>
    <row r="3" spans="1:18" ht="109">
      <c r="A3" s="835" t="s">
        <v>461</v>
      </c>
    </row>
    <row r="4" spans="1:18">
      <c r="A4" s="834"/>
    </row>
    <row r="5" spans="1:18" ht="13" thickBot="1">
      <c r="A5" s="836"/>
    </row>
    <row r="6" spans="1:18">
      <c r="A6" s="834"/>
    </row>
    <row r="7" spans="1:18" s="838" customFormat="1" ht="43">
      <c r="A7" s="837" t="s">
        <v>751</v>
      </c>
    </row>
    <row r="8" spans="1:18" s="838" customFormat="1" ht="43">
      <c r="A8" s="839" t="s">
        <v>1367</v>
      </c>
    </row>
    <row r="9" spans="1:18" s="838" customFormat="1" ht="43">
      <c r="A9" s="839" t="s">
        <v>750</v>
      </c>
    </row>
    <row r="10" spans="1:18" s="838" customFormat="1" ht="119" thickBot="1">
      <c r="A10" s="840" t="s">
        <v>464</v>
      </c>
      <c r="F10" s="1435"/>
      <c r="G10" s="1435"/>
      <c r="H10" s="1436"/>
      <c r="I10" s="1435"/>
      <c r="J10" s="1435"/>
      <c r="K10" s="1435"/>
      <c r="L10" s="1435"/>
      <c r="M10" s="1435"/>
      <c r="N10" s="1435"/>
      <c r="O10" s="1435"/>
      <c r="P10" s="1435"/>
      <c r="Q10" s="1435"/>
      <c r="R10" s="1435"/>
    </row>
    <row r="11" spans="1:18" ht="61">
      <c r="A11" s="841" t="s">
        <v>1407</v>
      </c>
    </row>
    <row r="12" spans="1:18" ht="13.5" thickBot="1">
      <c r="A12" s="842"/>
    </row>
  </sheetData>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14"/>
  <sheetViews>
    <sheetView showGridLines="0" zoomScale="130" zoomScaleNormal="130" workbookViewId="0">
      <selection activeCell="E7" sqref="E7"/>
    </sheetView>
  </sheetViews>
  <sheetFormatPr defaultColWidth="9.1796875" defaultRowHeight="12.5"/>
  <cols>
    <col min="1" max="1" width="11.1796875" style="1427" customWidth="1"/>
    <col min="2" max="3" width="22.1796875" style="1427" customWidth="1"/>
    <col min="4" max="5" width="21.54296875" style="1427" customWidth="1"/>
    <col min="6" max="6" width="58" style="1427" customWidth="1"/>
    <col min="7" max="7" width="19.1796875" style="1427" customWidth="1"/>
    <col min="8" max="8" width="29" style="1427" customWidth="1"/>
    <col min="9" max="9" width="31" style="1427" customWidth="1"/>
    <col min="10" max="16384" width="9.1796875" style="1427"/>
  </cols>
  <sheetData>
    <row r="1" spans="1:8" ht="24" customHeight="1">
      <c r="A1" s="1426" t="s">
        <v>747</v>
      </c>
      <c r="B1" s="1426"/>
      <c r="C1" s="1426"/>
      <c r="D1" s="1426"/>
      <c r="E1" s="1426"/>
    </row>
    <row r="2" spans="1:8" s="1429" customFormat="1" ht="42">
      <c r="A2" s="1428" t="s">
        <v>744</v>
      </c>
      <c r="B2" s="1428" t="s">
        <v>717</v>
      </c>
      <c r="C2" s="1428" t="s">
        <v>742</v>
      </c>
      <c r="D2" s="1428" t="s">
        <v>718</v>
      </c>
      <c r="E2" s="1428" t="s">
        <v>743</v>
      </c>
      <c r="F2" s="1428" t="s">
        <v>745</v>
      </c>
      <c r="G2" s="1428" t="s">
        <v>720</v>
      </c>
      <c r="H2" s="1428" t="s">
        <v>746</v>
      </c>
    </row>
    <row r="3" spans="1:8" ht="96" customHeight="1">
      <c r="A3" s="1430">
        <v>1</v>
      </c>
      <c r="B3" s="1430" t="s">
        <v>748</v>
      </c>
      <c r="C3" s="1430"/>
      <c r="D3" s="1430">
        <v>20151117001</v>
      </c>
      <c r="E3" s="1433">
        <v>42325</v>
      </c>
      <c r="F3" s="1536" t="s">
        <v>749</v>
      </c>
      <c r="G3" s="1434">
        <v>42690</v>
      </c>
      <c r="H3" s="1431"/>
    </row>
    <row r="4" spans="1:8" ht="14">
      <c r="A4" s="1430">
        <v>2</v>
      </c>
      <c r="B4" s="1430"/>
      <c r="C4" s="1430"/>
      <c r="D4" s="1430"/>
      <c r="E4" s="1430"/>
      <c r="F4" s="1432"/>
      <c r="G4" s="1432"/>
      <c r="H4" s="1432"/>
    </row>
    <row r="5" spans="1:8" ht="14">
      <c r="A5" s="1430">
        <v>3</v>
      </c>
      <c r="B5" s="1430"/>
      <c r="C5" s="1430"/>
      <c r="D5" s="1430"/>
      <c r="E5" s="1430"/>
      <c r="F5" s="1432"/>
      <c r="G5" s="1432"/>
      <c r="H5" s="1432"/>
    </row>
    <row r="6" spans="1:8" ht="14">
      <c r="A6" s="1430">
        <v>4</v>
      </c>
      <c r="B6" s="1430"/>
      <c r="C6" s="1430"/>
      <c r="D6" s="1430"/>
      <c r="E6" s="1430"/>
      <c r="F6" s="1431"/>
      <c r="G6" s="1431"/>
      <c r="H6" s="1431"/>
    </row>
    <row r="7" spans="1:8" ht="14">
      <c r="A7" s="1430">
        <v>5</v>
      </c>
      <c r="B7" s="1430"/>
      <c r="C7" s="1430"/>
      <c r="D7" s="1430"/>
      <c r="E7" s="1430"/>
      <c r="F7" s="1431"/>
      <c r="G7" s="1431"/>
      <c r="H7" s="1431"/>
    </row>
    <row r="8" spans="1:8" ht="14">
      <c r="A8" s="1430">
        <v>6</v>
      </c>
      <c r="B8" s="1430"/>
      <c r="C8" s="1430"/>
      <c r="D8" s="1430"/>
      <c r="E8" s="1430"/>
      <c r="F8" s="1431"/>
      <c r="G8" s="1431"/>
      <c r="H8" s="1431"/>
    </row>
    <row r="9" spans="1:8" ht="14">
      <c r="A9" s="1430">
        <v>7</v>
      </c>
      <c r="B9" s="1430"/>
      <c r="C9" s="1430"/>
      <c r="D9" s="1430"/>
      <c r="E9" s="1430"/>
      <c r="F9" s="1431"/>
      <c r="G9" s="1431"/>
      <c r="H9" s="1431"/>
    </row>
    <row r="10" spans="1:8" ht="14">
      <c r="A10" s="1430">
        <v>8</v>
      </c>
      <c r="B10" s="1430"/>
      <c r="C10" s="1430"/>
      <c r="D10" s="1430"/>
      <c r="E10" s="1430"/>
      <c r="F10" s="1431"/>
      <c r="G10" s="1431"/>
      <c r="H10" s="1431"/>
    </row>
    <row r="11" spans="1:8" ht="14">
      <c r="A11" s="1430">
        <v>9</v>
      </c>
      <c r="B11" s="1430"/>
      <c r="C11" s="1430"/>
      <c r="D11" s="1430"/>
      <c r="E11" s="1430"/>
      <c r="F11" s="1431"/>
      <c r="G11" s="1431"/>
      <c r="H11" s="1431"/>
    </row>
    <row r="12" spans="1:8" ht="15" customHeight="1">
      <c r="A12" s="1430">
        <v>10</v>
      </c>
      <c r="B12" s="1430"/>
      <c r="C12" s="1430"/>
      <c r="D12" s="1430"/>
      <c r="E12" s="1430"/>
      <c r="F12" s="1431"/>
      <c r="G12" s="1431"/>
      <c r="H12" s="1431"/>
    </row>
    <row r="13" spans="1:8" ht="14">
      <c r="A13" s="1430">
        <v>11</v>
      </c>
      <c r="B13" s="1430"/>
      <c r="C13" s="1430"/>
      <c r="D13" s="1430"/>
      <c r="E13" s="1430"/>
      <c r="F13" s="1431"/>
      <c r="G13" s="1431"/>
      <c r="H13" s="1431"/>
    </row>
    <row r="14" spans="1:8">
      <c r="A14" s="1427" t="s">
        <v>721</v>
      </c>
    </row>
  </sheetData>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drawing r:id="rId2"/>
  <legacyDrawing r:id="rId3"/>
  <legacyDrawingHF r:id="rId4"/>
  <oleObjects>
    <mc:AlternateContent xmlns:mc="http://schemas.openxmlformats.org/markup-compatibility/2006">
      <mc:Choice Requires="x14">
        <oleObject progId="Acrobat Document" dvAspect="DVASPECT_ICON" shapeId="133123" r:id="rId5">
          <objectPr defaultSize="0" r:id="rId6">
            <anchor moveWithCells="1">
              <from>
                <xdr:col>7</xdr:col>
                <xdr:colOff>457200</xdr:colOff>
                <xdr:row>2</xdr:row>
                <xdr:rowOff>247650</xdr:rowOff>
              </from>
              <to>
                <xdr:col>7</xdr:col>
                <xdr:colOff>1371600</xdr:colOff>
                <xdr:row>2</xdr:row>
                <xdr:rowOff>933450</xdr:rowOff>
              </to>
            </anchor>
          </objectPr>
        </oleObject>
      </mc:Choice>
      <mc:Fallback>
        <oleObject progId="Acrobat Document" dvAspect="DVASPECT_ICON" shapeId="133123" r:id="rId5"/>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K56"/>
  <sheetViews>
    <sheetView showGridLines="0" zoomScaleNormal="100" workbookViewId="0">
      <selection activeCell="C1" sqref="C1"/>
    </sheetView>
  </sheetViews>
  <sheetFormatPr defaultColWidth="9.1796875" defaultRowHeight="12.5"/>
  <cols>
    <col min="1" max="1" width="2.1796875" style="1765" customWidth="1"/>
    <col min="2" max="2" width="20.7265625" style="1765" customWidth="1"/>
    <col min="3" max="3" width="21.54296875" style="1765" customWidth="1"/>
    <col min="4" max="4" width="2.81640625" style="1765" customWidth="1"/>
    <col min="5" max="5" width="16.81640625" style="1765" customWidth="1"/>
    <col min="6" max="6" width="12.54296875" style="1765" customWidth="1"/>
    <col min="7" max="7" width="14.1796875" style="1765" customWidth="1"/>
    <col min="8" max="8" width="2.81640625" style="1765" customWidth="1"/>
    <col min="9" max="9" width="19" style="1765" customWidth="1"/>
    <col min="10" max="10" width="21.1796875" style="1765" customWidth="1"/>
    <col min="11" max="16384" width="9.1796875" style="1765"/>
  </cols>
  <sheetData>
    <row r="1" spans="2:11" ht="19.5" customHeight="1">
      <c r="I1" s="1766"/>
      <c r="J1" s="1767"/>
    </row>
    <row r="2" spans="2:11" ht="15.5">
      <c r="E2" s="3120" t="s">
        <v>1176</v>
      </c>
      <c r="F2" s="3120"/>
      <c r="G2" s="3120"/>
      <c r="I2" s="1768"/>
      <c r="J2" s="1769"/>
    </row>
    <row r="3" spans="2:11" ht="13" thickBot="1">
      <c r="I3" s="1766"/>
      <c r="J3" s="1770"/>
    </row>
    <row r="4" spans="2:11" s="1771" customFormat="1" ht="13.5" thickTop="1">
      <c r="B4" s="3121" t="s">
        <v>1145</v>
      </c>
      <c r="C4" s="3122"/>
      <c r="E4" s="3121" t="s">
        <v>1146</v>
      </c>
      <c r="F4" s="3123"/>
      <c r="G4" s="3122"/>
      <c r="I4" s="3121" t="s">
        <v>1147</v>
      </c>
      <c r="J4" s="3122"/>
    </row>
    <row r="5" spans="2:11" s="1772" customFormat="1" ht="23.25" customHeight="1">
      <c r="B5" s="1921" t="s">
        <v>1148</v>
      </c>
      <c r="C5" s="1922" t="s">
        <v>1149</v>
      </c>
      <c r="D5" s="1923"/>
      <c r="E5" s="1921" t="s">
        <v>1150</v>
      </c>
      <c r="F5" s="1924" t="s">
        <v>1151</v>
      </c>
      <c r="G5" s="1922" t="s">
        <v>1152</v>
      </c>
      <c r="H5" s="1923"/>
      <c r="I5" s="1921" t="s">
        <v>1153</v>
      </c>
      <c r="J5" s="1922" t="s">
        <v>1154</v>
      </c>
    </row>
    <row r="6" spans="2:11" s="1776" customFormat="1" ht="10">
      <c r="B6" s="1925" t="s">
        <v>1177</v>
      </c>
      <c r="C6" s="1887"/>
      <c r="D6" s="1926"/>
      <c r="E6" s="1790" t="s">
        <v>1178</v>
      </c>
      <c r="F6" s="1790" t="s">
        <v>1179</v>
      </c>
      <c r="G6" s="1927">
        <v>1</v>
      </c>
      <c r="H6" s="1928"/>
      <c r="I6" s="1790" t="s">
        <v>1180</v>
      </c>
      <c r="J6" s="1887" t="s">
        <v>1181</v>
      </c>
    </row>
    <row r="7" spans="2:11" s="1776" customFormat="1" ht="12.75" customHeight="1">
      <c r="B7" s="1925" t="s">
        <v>1155</v>
      </c>
      <c r="C7" s="1922" t="s">
        <v>1156</v>
      </c>
      <c r="D7" s="1926"/>
      <c r="E7" s="1790" t="s">
        <v>1182</v>
      </c>
      <c r="F7" s="1790" t="s">
        <v>1183</v>
      </c>
      <c r="G7" s="1927">
        <v>1</v>
      </c>
      <c r="H7" s="1928"/>
      <c r="I7" s="1925" t="s">
        <v>1157</v>
      </c>
      <c r="J7" s="1922" t="s">
        <v>1158</v>
      </c>
    </row>
    <row r="8" spans="2:11" s="1776" customFormat="1" ht="10">
      <c r="B8" s="1925" t="s">
        <v>1184</v>
      </c>
      <c r="C8" s="1887" t="s">
        <v>1185</v>
      </c>
      <c r="D8" s="1926"/>
      <c r="E8" s="1925"/>
      <c r="F8" s="1886"/>
      <c r="G8" s="1887"/>
      <c r="H8" s="1928"/>
      <c r="I8" s="1790" t="s">
        <v>1336</v>
      </c>
      <c r="J8" s="1887" t="s">
        <v>1181</v>
      </c>
    </row>
    <row r="9" spans="2:11" s="1776" customFormat="1" ht="12.75" customHeight="1">
      <c r="B9" s="3124" t="s">
        <v>1186</v>
      </c>
      <c r="C9" s="3093"/>
      <c r="D9" s="1926"/>
      <c r="E9" s="3124" t="s">
        <v>1187</v>
      </c>
      <c r="F9" s="3092"/>
      <c r="G9" s="3093"/>
      <c r="H9" s="1928"/>
      <c r="I9" s="3124" t="s">
        <v>1161</v>
      </c>
      <c r="J9" s="3093"/>
    </row>
    <row r="10" spans="2:11" s="1776" customFormat="1" ht="13.5" customHeight="1" thickBot="1">
      <c r="B10" s="3107" t="s">
        <v>1188</v>
      </c>
      <c r="C10" s="3108"/>
      <c r="D10" s="1926"/>
      <c r="E10" s="3107" t="s">
        <v>1188</v>
      </c>
      <c r="F10" s="3109"/>
      <c r="G10" s="3108"/>
      <c r="H10" s="1928"/>
      <c r="I10" s="3107" t="s">
        <v>1188</v>
      </c>
      <c r="J10" s="3108"/>
    </row>
    <row r="11" spans="2:11" s="1766" customFormat="1" ht="4.5" customHeight="1" thickTop="1" thickBot="1">
      <c r="B11" s="1929"/>
      <c r="C11" s="1929"/>
      <c r="D11" s="1929"/>
      <c r="E11" s="1929"/>
      <c r="F11" s="1929"/>
      <c r="G11" s="1929"/>
      <c r="H11" s="1929"/>
      <c r="I11" s="1929"/>
      <c r="J11" s="1929"/>
    </row>
    <row r="12" spans="2:11" s="1771" customFormat="1" ht="24.75" customHeight="1" thickTop="1" thickBot="1">
      <c r="B12" s="3110" t="s">
        <v>1162</v>
      </c>
      <c r="C12" s="3111"/>
      <c r="D12" s="1930"/>
      <c r="E12" s="3110" t="s">
        <v>1163</v>
      </c>
      <c r="F12" s="3112"/>
      <c r="G12" s="3111"/>
      <c r="H12" s="1930"/>
      <c r="I12" s="3113" t="s">
        <v>1164</v>
      </c>
      <c r="J12" s="3114"/>
      <c r="K12" s="1777"/>
    </row>
    <row r="13" spans="2:11" ht="13" thickTop="1">
      <c r="B13" s="1778"/>
      <c r="C13" s="1779"/>
      <c r="E13" s="1780"/>
      <c r="F13" s="1767"/>
      <c r="G13" s="1781"/>
      <c r="I13" s="1780"/>
      <c r="J13" s="1781"/>
      <c r="K13" s="1782"/>
    </row>
    <row r="14" spans="2:11">
      <c r="B14" s="1780"/>
      <c r="C14" s="1781"/>
      <c r="E14" s="1780"/>
      <c r="F14" s="1767"/>
      <c r="G14" s="1781"/>
      <c r="I14" s="1780"/>
      <c r="J14" s="1781"/>
      <c r="K14" s="1782"/>
    </row>
    <row r="15" spans="2:11">
      <c r="B15" s="1780"/>
      <c r="C15" s="1781"/>
      <c r="E15" s="1780"/>
      <c r="F15" s="1767"/>
      <c r="G15" s="1781"/>
      <c r="I15" s="1780"/>
      <c r="J15" s="1781"/>
      <c r="K15" s="1782"/>
    </row>
    <row r="16" spans="2:11">
      <c r="B16" s="1780"/>
      <c r="C16" s="1781"/>
      <c r="E16" s="1780"/>
      <c r="F16" s="1767"/>
      <c r="G16" s="1781"/>
      <c r="I16" s="1780"/>
      <c r="J16" s="1781"/>
      <c r="K16" s="1782"/>
    </row>
    <row r="17" spans="2:11" ht="13">
      <c r="B17" s="3115" t="s">
        <v>1165</v>
      </c>
      <c r="C17" s="3116"/>
      <c r="E17" s="3115" t="s">
        <v>1165</v>
      </c>
      <c r="F17" s="3117"/>
      <c r="G17" s="3116"/>
      <c r="I17" s="3115" t="s">
        <v>1165</v>
      </c>
      <c r="J17" s="3116"/>
      <c r="K17" s="1782"/>
    </row>
    <row r="18" spans="2:11">
      <c r="B18" s="1780"/>
      <c r="C18" s="1781"/>
      <c r="E18" s="1780"/>
      <c r="F18" s="1767"/>
      <c r="G18" s="1781"/>
      <c r="I18" s="1780"/>
      <c r="J18" s="1781"/>
      <c r="K18" s="1782"/>
    </row>
    <row r="19" spans="2:11">
      <c r="B19" s="1780"/>
      <c r="C19" s="1781"/>
      <c r="E19" s="1780"/>
      <c r="F19" s="1767"/>
      <c r="G19" s="1781"/>
      <c r="I19" s="1780"/>
      <c r="J19" s="1781"/>
      <c r="K19" s="1782"/>
    </row>
    <row r="20" spans="2:11">
      <c r="B20" s="1780"/>
      <c r="C20" s="1781"/>
      <c r="E20" s="1780"/>
      <c r="F20" s="1767"/>
      <c r="G20" s="1781"/>
      <c r="I20" s="1780"/>
      <c r="J20" s="1781"/>
      <c r="K20" s="1782"/>
    </row>
    <row r="21" spans="2:11">
      <c r="B21" s="1780"/>
      <c r="C21" s="1781"/>
      <c r="E21" s="1780"/>
      <c r="F21" s="1767"/>
      <c r="G21" s="1781"/>
      <c r="I21" s="1780"/>
      <c r="J21" s="1781"/>
      <c r="K21" s="1782"/>
    </row>
    <row r="22" spans="2:11">
      <c r="B22" s="1783"/>
      <c r="C22" s="1784"/>
      <c r="E22" s="1783"/>
      <c r="F22" s="1785"/>
      <c r="G22" s="1784"/>
      <c r="I22" s="1783"/>
      <c r="J22" s="1784"/>
      <c r="K22" s="1782"/>
    </row>
    <row r="23" spans="2:11" s="1776" customFormat="1" ht="10">
      <c r="B23" s="1786" t="s">
        <v>1166</v>
      </c>
      <c r="C23" s="1774" t="s">
        <v>1189</v>
      </c>
      <c r="E23" s="1786" t="s">
        <v>1167</v>
      </c>
      <c r="F23" s="3118" t="s">
        <v>1189</v>
      </c>
      <c r="G23" s="3119"/>
      <c r="I23" s="1786" t="s">
        <v>1167</v>
      </c>
      <c r="J23" s="1774" t="s">
        <v>1189</v>
      </c>
    </row>
    <row r="24" spans="2:11" s="1776" customFormat="1" ht="10">
      <c r="B24" s="1775" t="s">
        <v>1168</v>
      </c>
      <c r="C24" s="1787" t="s">
        <v>1190</v>
      </c>
      <c r="D24" s="1788"/>
      <c r="E24" s="1789" t="s">
        <v>1168</v>
      </c>
      <c r="F24" s="3092" t="s">
        <v>1190</v>
      </c>
      <c r="G24" s="3093"/>
      <c r="H24" s="1788"/>
      <c r="I24" s="1790" t="s">
        <v>1168</v>
      </c>
      <c r="J24" s="1787" t="s">
        <v>1190</v>
      </c>
    </row>
    <row r="25" spans="2:11" s="1776" customFormat="1" ht="10">
      <c r="B25" s="1786" t="s">
        <v>1169</v>
      </c>
      <c r="C25" s="1773" t="s">
        <v>926</v>
      </c>
      <c r="D25" s="1788"/>
      <c r="E25" s="1789" t="s">
        <v>1170</v>
      </c>
      <c r="F25" s="3092" t="s">
        <v>1191</v>
      </c>
      <c r="G25" s="3093"/>
      <c r="H25" s="1788"/>
      <c r="I25" s="1789" t="s">
        <v>1169</v>
      </c>
      <c r="J25" s="1787" t="s">
        <v>27</v>
      </c>
    </row>
    <row r="26" spans="2:11" s="1776" customFormat="1" ht="10">
      <c r="B26" s="1786" t="s">
        <v>1170</v>
      </c>
      <c r="C26" s="1786" t="s">
        <v>1192</v>
      </c>
      <c r="D26" s="1788"/>
      <c r="E26" s="1789" t="s">
        <v>1171</v>
      </c>
      <c r="F26" s="3092" t="s">
        <v>1193</v>
      </c>
      <c r="G26" s="3093"/>
      <c r="H26" s="1788"/>
      <c r="I26" s="1789" t="s">
        <v>1172</v>
      </c>
      <c r="J26" s="1787">
        <v>1</v>
      </c>
    </row>
    <row r="27" spans="2:11" s="1776" customFormat="1" ht="23.25" customHeight="1">
      <c r="B27" s="3094" t="s">
        <v>1335</v>
      </c>
      <c r="C27" s="3095"/>
      <c r="E27" s="3098" t="s">
        <v>1194</v>
      </c>
      <c r="F27" s="3099"/>
      <c r="G27" s="3100"/>
      <c r="H27" s="1791"/>
      <c r="I27" s="3098" t="s">
        <v>1195</v>
      </c>
      <c r="J27" s="3100"/>
    </row>
    <row r="28" spans="2:11" s="1776" customFormat="1" ht="23.25" customHeight="1" thickBot="1">
      <c r="B28" s="3096"/>
      <c r="C28" s="3097"/>
      <c r="E28" s="3101"/>
      <c r="F28" s="3102"/>
      <c r="G28" s="3103"/>
      <c r="H28" s="1791"/>
      <c r="I28" s="3101"/>
      <c r="J28" s="3103"/>
    </row>
    <row r="29" spans="2:11" ht="4.5" customHeight="1" thickTop="1" thickBot="1">
      <c r="I29" s="1766"/>
      <c r="J29" s="1766"/>
    </row>
    <row r="30" spans="2:11" s="1792" customFormat="1" ht="11" thickTop="1">
      <c r="B30" s="3104" t="s">
        <v>3</v>
      </c>
      <c r="C30" s="3105"/>
      <c r="E30" s="3104" t="s">
        <v>3</v>
      </c>
      <c r="F30" s="3106"/>
      <c r="G30" s="3105"/>
      <c r="I30" s="3104" t="s">
        <v>3</v>
      </c>
      <c r="J30" s="3105"/>
    </row>
    <row r="31" spans="2:11" ht="14.25" customHeight="1">
      <c r="B31" s="3076"/>
      <c r="C31" s="3077"/>
      <c r="E31" s="3076"/>
      <c r="F31" s="3082"/>
      <c r="G31" s="3077"/>
      <c r="I31" s="3076"/>
      <c r="J31" s="3077"/>
    </row>
    <row r="32" spans="2:11">
      <c r="B32" s="3078"/>
      <c r="C32" s="3079"/>
      <c r="E32" s="3078"/>
      <c r="F32" s="3083"/>
      <c r="G32" s="3079"/>
      <c r="I32" s="3078"/>
      <c r="J32" s="3079"/>
    </row>
    <row r="33" spans="2:10" ht="13" thickBot="1">
      <c r="B33" s="3080"/>
      <c r="C33" s="3081"/>
      <c r="E33" s="3080"/>
      <c r="F33" s="3084"/>
      <c r="G33" s="3081"/>
      <c r="I33" s="3080"/>
      <c r="J33" s="3081"/>
    </row>
    <row r="35" spans="2:10" s="1771" customFormat="1" ht="13.5" thickBot="1">
      <c r="B35" s="1793" t="s">
        <v>1320</v>
      </c>
      <c r="C35" s="1793"/>
      <c r="G35" s="1771" t="s">
        <v>1408</v>
      </c>
    </row>
    <row r="36" spans="2:10" ht="13" thickTop="1">
      <c r="B36" s="1794" t="s">
        <v>1174</v>
      </c>
      <c r="C36" s="1795" t="s">
        <v>787</v>
      </c>
      <c r="D36" s="3085" t="s">
        <v>762</v>
      </c>
      <c r="E36" s="3086"/>
      <c r="F36" s="1796"/>
      <c r="G36" s="1794" t="s">
        <v>1174</v>
      </c>
      <c r="H36" s="3087" t="s">
        <v>787</v>
      </c>
      <c r="I36" s="3088"/>
      <c r="J36" s="1797" t="s">
        <v>762</v>
      </c>
    </row>
    <row r="37" spans="2:10" ht="13" thickBot="1">
      <c r="B37" s="1801" t="s">
        <v>1197</v>
      </c>
      <c r="C37" s="1798" t="s">
        <v>1196</v>
      </c>
      <c r="D37" s="3089">
        <v>111111</v>
      </c>
      <c r="E37" s="3090"/>
      <c r="F37" s="1799"/>
      <c r="G37" s="1802" t="s">
        <v>1198</v>
      </c>
      <c r="H37" s="3091" t="s">
        <v>1199</v>
      </c>
      <c r="I37" s="3091"/>
      <c r="J37" s="1803">
        <v>222222</v>
      </c>
    </row>
    <row r="38" spans="2:10" ht="19.899999999999999" customHeight="1" thickTop="1">
      <c r="B38" s="3075" t="s">
        <v>1200</v>
      </c>
      <c r="C38" s="3075"/>
      <c r="D38" s="3075"/>
      <c r="E38" s="3075"/>
      <c r="F38" s="1796"/>
      <c r="G38" s="3075" t="s">
        <v>1426</v>
      </c>
      <c r="H38" s="3075"/>
      <c r="I38" s="3075"/>
      <c r="J38" s="3075"/>
    </row>
    <row r="52" spans="5:5">
      <c r="E52" s="1800"/>
    </row>
    <row r="53" spans="5:5">
      <c r="E53" s="1800"/>
    </row>
    <row r="54" spans="5:5">
      <c r="E54" s="1800"/>
    </row>
    <row r="55" spans="5:5">
      <c r="E55" s="1800"/>
    </row>
    <row r="56" spans="5:5">
      <c r="E56" s="1800"/>
    </row>
  </sheetData>
  <mergeCells count="35">
    <mergeCell ref="E2:G2"/>
    <mergeCell ref="B4:C4"/>
    <mergeCell ref="E4:G4"/>
    <mergeCell ref="I4:J4"/>
    <mergeCell ref="B9:C9"/>
    <mergeCell ref="E9:G9"/>
    <mergeCell ref="I9:J9"/>
    <mergeCell ref="F25:G25"/>
    <mergeCell ref="B10:C10"/>
    <mergeCell ref="E10:G10"/>
    <mergeCell ref="I10:J10"/>
    <mergeCell ref="B12:C12"/>
    <mergeCell ref="E12:G12"/>
    <mergeCell ref="I12:J12"/>
    <mergeCell ref="B17:C17"/>
    <mergeCell ref="E17:G17"/>
    <mergeCell ref="I17:J17"/>
    <mergeCell ref="F23:G23"/>
    <mergeCell ref="F24:G24"/>
    <mergeCell ref="F26:G26"/>
    <mergeCell ref="B27:C28"/>
    <mergeCell ref="E27:G28"/>
    <mergeCell ref="I27:J28"/>
    <mergeCell ref="B30:C30"/>
    <mergeCell ref="E30:G30"/>
    <mergeCell ref="I30:J30"/>
    <mergeCell ref="B38:E38"/>
    <mergeCell ref="G38:J38"/>
    <mergeCell ref="B31:C33"/>
    <mergeCell ref="E31:G33"/>
    <mergeCell ref="I31:J33"/>
    <mergeCell ref="D36:E36"/>
    <mergeCell ref="H36:I36"/>
    <mergeCell ref="D37:E37"/>
    <mergeCell ref="H37:I37"/>
  </mergeCells>
  <phoneticPr fontId="128" type="noConversion"/>
  <dataValidations count="4">
    <dataValidation type="list" allowBlank="1" showInputMessage="1" showErrorMessage="1" sqref="B10:C10 E10:G10 I10:J10">
      <formula1>"Carton纸箱,Wooden木箱,Plastic 塑料,Steel 金属包装,Others其他"</formula1>
    </dataValidation>
    <dataValidation type="list" allowBlank="1" showInputMessage="1" showErrorMessage="1" sqref="J6 J8">
      <formula1>"Yes是, No不回用"</formula1>
    </dataValidation>
    <dataValidation type="list" allowBlank="1" showInputMessage="1" showErrorMessage="1" sqref="B8">
      <formula1>"Trane特灵,Supplier供应商"</formula1>
    </dataValidation>
    <dataValidation type="list" allowBlank="1" showInputMessage="1" showErrorMessage="1" sqref="G6:G8">
      <formula1>"1,2,3"</formula1>
    </dataValidation>
  </dataValidations>
  <pageMargins left="0.7" right="0.7" top="0.75" bottom="0.75" header="0.3" footer="0.3"/>
  <pageSetup scale="36" orientation="portrait" r:id="rId1"/>
  <headerFooter>
    <oddHeader>&amp;L&amp;G</oddHeader>
    <oddFooter xml:space="preserve">&amp;LQUAL TM 0027-01 PPAP PACKAGE&amp;R
Printed on: &amp;D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1729" r:id="rId5" name="Check Box 1">
              <controlPr defaultSize="0" autoPict="0">
                <anchor moveWithCells="1">
                  <from>
                    <xdr:col>8</xdr:col>
                    <xdr:colOff>57150</xdr:colOff>
                    <xdr:row>1</xdr:row>
                    <xdr:rowOff>228600</xdr:rowOff>
                  </from>
                  <to>
                    <xdr:col>8</xdr:col>
                    <xdr:colOff>628650</xdr:colOff>
                    <xdr:row>2</xdr:row>
                    <xdr:rowOff>107950</xdr:rowOff>
                  </to>
                </anchor>
              </controlPr>
            </control>
          </mc:Choice>
        </mc:AlternateContent>
        <mc:AlternateContent xmlns:mc="http://schemas.openxmlformats.org/markup-compatibility/2006">
          <mc:Choice Requires="x14">
            <control shapeId="201730" r:id="rId6" name="Check Box 2">
              <controlPr defaultSize="0" autoPict="0">
                <anchor moveWithCells="1">
                  <from>
                    <xdr:col>9</xdr:col>
                    <xdr:colOff>95250</xdr:colOff>
                    <xdr:row>1</xdr:row>
                    <xdr:rowOff>222250</xdr:rowOff>
                  </from>
                  <to>
                    <xdr:col>9</xdr:col>
                    <xdr:colOff>641350</xdr:colOff>
                    <xdr:row>2</xdr:row>
                    <xdr:rowOff>114300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O151"/>
  <sheetViews>
    <sheetView topLeftCell="A88" zoomScale="140" zoomScaleNormal="140" zoomScaleSheetLayoutView="130" workbookViewId="0">
      <selection activeCell="J94" sqref="J94"/>
    </sheetView>
  </sheetViews>
  <sheetFormatPr defaultColWidth="5.26953125" defaultRowHeight="12.5"/>
  <cols>
    <col min="1" max="1" width="2.7265625" style="1448" customWidth="1"/>
    <col min="2" max="2" width="4.54296875" style="1448" customWidth="1"/>
    <col min="3" max="4" width="5.7265625" style="1448" customWidth="1"/>
    <col min="5" max="5" width="8.453125" style="1448" customWidth="1"/>
    <col min="6" max="6" width="5.26953125" style="1448" customWidth="1"/>
    <col min="7" max="7" width="4.7265625" style="1448" customWidth="1"/>
    <col min="8" max="8" width="5.26953125" style="1448" customWidth="1"/>
    <col min="9" max="10" width="3.81640625" style="1448" customWidth="1"/>
    <col min="11" max="11" width="5.26953125" style="1448" customWidth="1"/>
    <col min="12" max="13" width="5.7265625" style="1448" customWidth="1"/>
    <col min="14" max="14" width="6.81640625" style="1448" customWidth="1"/>
    <col min="15" max="15" width="4.7265625" style="1448" customWidth="1"/>
    <col min="16" max="16" width="1.54296875" style="1448" customWidth="1"/>
    <col min="17" max="17" width="4.7265625" style="1448" customWidth="1"/>
    <col min="18" max="18" width="5.7265625" style="1448" customWidth="1"/>
    <col min="19" max="20" width="5.26953125" style="1448" customWidth="1"/>
    <col min="21" max="21" width="5.7265625" style="1448" customWidth="1"/>
    <col min="22" max="26" width="0" style="1447" hidden="1" customWidth="1"/>
    <col min="27" max="54" width="5.26953125" style="1447"/>
    <col min="55" max="255" width="5.26953125" style="1448"/>
    <col min="256" max="256" width="2.7265625" style="1448" customWidth="1"/>
    <col min="257" max="257" width="4.54296875" style="1448" customWidth="1"/>
    <col min="258" max="259" width="5.7265625" style="1448" customWidth="1"/>
    <col min="260" max="260" width="8.453125" style="1448" customWidth="1"/>
    <col min="261" max="261" width="5.26953125" style="1448" customWidth="1"/>
    <col min="262" max="262" width="4.7265625" style="1448" customWidth="1"/>
    <col min="263" max="263" width="5.26953125" style="1448" customWidth="1"/>
    <col min="264" max="265" width="3.81640625" style="1448" customWidth="1"/>
    <col min="266" max="266" width="5.26953125" style="1448" customWidth="1"/>
    <col min="267" max="268" width="5.7265625" style="1448" customWidth="1"/>
    <col min="269" max="269" width="6.81640625" style="1448" customWidth="1"/>
    <col min="270" max="270" width="4.7265625" style="1448" customWidth="1"/>
    <col min="271" max="271" width="1.54296875" style="1448" customWidth="1"/>
    <col min="272" max="272" width="4.7265625" style="1448" customWidth="1"/>
    <col min="273" max="273" width="5.7265625" style="1448" customWidth="1"/>
    <col min="274" max="275" width="5.26953125" style="1448" customWidth="1"/>
    <col min="276" max="276" width="4.81640625" style="1448" customWidth="1"/>
    <col min="277" max="277" width="0.26953125" style="1448" customWidth="1"/>
    <col min="278" max="511" width="5.26953125" style="1448"/>
    <col min="512" max="512" width="2.7265625" style="1448" customWidth="1"/>
    <col min="513" max="513" width="4.54296875" style="1448" customWidth="1"/>
    <col min="514" max="515" width="5.7265625" style="1448" customWidth="1"/>
    <col min="516" max="516" width="8.453125" style="1448" customWidth="1"/>
    <col min="517" max="517" width="5.26953125" style="1448" customWidth="1"/>
    <col min="518" max="518" width="4.7265625" style="1448" customWidth="1"/>
    <col min="519" max="519" width="5.26953125" style="1448" customWidth="1"/>
    <col min="520" max="521" width="3.81640625" style="1448" customWidth="1"/>
    <col min="522" max="522" width="5.26953125" style="1448" customWidth="1"/>
    <col min="523" max="524" width="5.7265625" style="1448" customWidth="1"/>
    <col min="525" max="525" width="6.81640625" style="1448" customWidth="1"/>
    <col min="526" max="526" width="4.7265625" style="1448" customWidth="1"/>
    <col min="527" max="527" width="1.54296875" style="1448" customWidth="1"/>
    <col min="528" max="528" width="4.7265625" style="1448" customWidth="1"/>
    <col min="529" max="529" width="5.7265625" style="1448" customWidth="1"/>
    <col min="530" max="531" width="5.26953125" style="1448" customWidth="1"/>
    <col min="532" max="532" width="4.81640625" style="1448" customWidth="1"/>
    <col min="533" max="533" width="0.26953125" style="1448" customWidth="1"/>
    <col min="534" max="767" width="5.26953125" style="1448"/>
    <col min="768" max="768" width="2.7265625" style="1448" customWidth="1"/>
    <col min="769" max="769" width="4.54296875" style="1448" customWidth="1"/>
    <col min="770" max="771" width="5.7265625" style="1448" customWidth="1"/>
    <col min="772" max="772" width="8.453125" style="1448" customWidth="1"/>
    <col min="773" max="773" width="5.26953125" style="1448" customWidth="1"/>
    <col min="774" max="774" width="4.7265625" style="1448" customWidth="1"/>
    <col min="775" max="775" width="5.26953125" style="1448" customWidth="1"/>
    <col min="776" max="777" width="3.81640625" style="1448" customWidth="1"/>
    <col min="778" max="778" width="5.26953125" style="1448" customWidth="1"/>
    <col min="779" max="780" width="5.7265625" style="1448" customWidth="1"/>
    <col min="781" max="781" width="6.81640625" style="1448" customWidth="1"/>
    <col min="782" max="782" width="4.7265625" style="1448" customWidth="1"/>
    <col min="783" max="783" width="1.54296875" style="1448" customWidth="1"/>
    <col min="784" max="784" width="4.7265625" style="1448" customWidth="1"/>
    <col min="785" max="785" width="5.7265625" style="1448" customWidth="1"/>
    <col min="786" max="787" width="5.26953125" style="1448" customWidth="1"/>
    <col min="788" max="788" width="4.81640625" style="1448" customWidth="1"/>
    <col min="789" max="789" width="0.26953125" style="1448" customWidth="1"/>
    <col min="790" max="1023" width="5.26953125" style="1448"/>
    <col min="1024" max="1024" width="2.7265625" style="1448" customWidth="1"/>
    <col min="1025" max="1025" width="4.54296875" style="1448" customWidth="1"/>
    <col min="1026" max="1027" width="5.7265625" style="1448" customWidth="1"/>
    <col min="1028" max="1028" width="8.453125" style="1448" customWidth="1"/>
    <col min="1029" max="1029" width="5.26953125" style="1448" customWidth="1"/>
    <col min="1030" max="1030" width="4.7265625" style="1448" customWidth="1"/>
    <col min="1031" max="1031" width="5.26953125" style="1448" customWidth="1"/>
    <col min="1032" max="1033" width="3.81640625" style="1448" customWidth="1"/>
    <col min="1034" max="1034" width="5.26953125" style="1448" customWidth="1"/>
    <col min="1035" max="1036" width="5.7265625" style="1448" customWidth="1"/>
    <col min="1037" max="1037" width="6.81640625" style="1448" customWidth="1"/>
    <col min="1038" max="1038" width="4.7265625" style="1448" customWidth="1"/>
    <col min="1039" max="1039" width="1.54296875" style="1448" customWidth="1"/>
    <col min="1040" max="1040" width="4.7265625" style="1448" customWidth="1"/>
    <col min="1041" max="1041" width="5.7265625" style="1448" customWidth="1"/>
    <col min="1042" max="1043" width="5.26953125" style="1448" customWidth="1"/>
    <col min="1044" max="1044" width="4.81640625" style="1448" customWidth="1"/>
    <col min="1045" max="1045" width="0.26953125" style="1448" customWidth="1"/>
    <col min="1046" max="1279" width="5.26953125" style="1448"/>
    <col min="1280" max="1280" width="2.7265625" style="1448" customWidth="1"/>
    <col min="1281" max="1281" width="4.54296875" style="1448" customWidth="1"/>
    <col min="1282" max="1283" width="5.7265625" style="1448" customWidth="1"/>
    <col min="1284" max="1284" width="8.453125" style="1448" customWidth="1"/>
    <col min="1285" max="1285" width="5.26953125" style="1448" customWidth="1"/>
    <col min="1286" max="1286" width="4.7265625" style="1448" customWidth="1"/>
    <col min="1287" max="1287" width="5.26953125" style="1448" customWidth="1"/>
    <col min="1288" max="1289" width="3.81640625" style="1448" customWidth="1"/>
    <col min="1290" max="1290" width="5.26953125" style="1448" customWidth="1"/>
    <col min="1291" max="1292" width="5.7265625" style="1448" customWidth="1"/>
    <col min="1293" max="1293" width="6.81640625" style="1448" customWidth="1"/>
    <col min="1294" max="1294" width="4.7265625" style="1448" customWidth="1"/>
    <col min="1295" max="1295" width="1.54296875" style="1448" customWidth="1"/>
    <col min="1296" max="1296" width="4.7265625" style="1448" customWidth="1"/>
    <col min="1297" max="1297" width="5.7265625" style="1448" customWidth="1"/>
    <col min="1298" max="1299" width="5.26953125" style="1448" customWidth="1"/>
    <col min="1300" max="1300" width="4.81640625" style="1448" customWidth="1"/>
    <col min="1301" max="1301" width="0.26953125" style="1448" customWidth="1"/>
    <col min="1302" max="1535" width="5.26953125" style="1448"/>
    <col min="1536" max="1536" width="2.7265625" style="1448" customWidth="1"/>
    <col min="1537" max="1537" width="4.54296875" style="1448" customWidth="1"/>
    <col min="1538" max="1539" width="5.7265625" style="1448" customWidth="1"/>
    <col min="1540" max="1540" width="8.453125" style="1448" customWidth="1"/>
    <col min="1541" max="1541" width="5.26953125" style="1448" customWidth="1"/>
    <col min="1542" max="1542" width="4.7265625" style="1448" customWidth="1"/>
    <col min="1543" max="1543" width="5.26953125" style="1448" customWidth="1"/>
    <col min="1544" max="1545" width="3.81640625" style="1448" customWidth="1"/>
    <col min="1546" max="1546" width="5.26953125" style="1448" customWidth="1"/>
    <col min="1547" max="1548" width="5.7265625" style="1448" customWidth="1"/>
    <col min="1549" max="1549" width="6.81640625" style="1448" customWidth="1"/>
    <col min="1550" max="1550" width="4.7265625" style="1448" customWidth="1"/>
    <col min="1551" max="1551" width="1.54296875" style="1448" customWidth="1"/>
    <col min="1552" max="1552" width="4.7265625" style="1448" customWidth="1"/>
    <col min="1553" max="1553" width="5.7265625" style="1448" customWidth="1"/>
    <col min="1554" max="1555" width="5.26953125" style="1448" customWidth="1"/>
    <col min="1556" max="1556" width="4.81640625" style="1448" customWidth="1"/>
    <col min="1557" max="1557" width="0.26953125" style="1448" customWidth="1"/>
    <col min="1558" max="1791" width="5.26953125" style="1448"/>
    <col min="1792" max="1792" width="2.7265625" style="1448" customWidth="1"/>
    <col min="1793" max="1793" width="4.54296875" style="1448" customWidth="1"/>
    <col min="1794" max="1795" width="5.7265625" style="1448" customWidth="1"/>
    <col min="1796" max="1796" width="8.453125" style="1448" customWidth="1"/>
    <col min="1797" max="1797" width="5.26953125" style="1448" customWidth="1"/>
    <col min="1798" max="1798" width="4.7265625" style="1448" customWidth="1"/>
    <col min="1799" max="1799" width="5.26953125" style="1448" customWidth="1"/>
    <col min="1800" max="1801" width="3.81640625" style="1448" customWidth="1"/>
    <col min="1802" max="1802" width="5.26953125" style="1448" customWidth="1"/>
    <col min="1803" max="1804" width="5.7265625" style="1448" customWidth="1"/>
    <col min="1805" max="1805" width="6.81640625" style="1448" customWidth="1"/>
    <col min="1806" max="1806" width="4.7265625" style="1448" customWidth="1"/>
    <col min="1807" max="1807" width="1.54296875" style="1448" customWidth="1"/>
    <col min="1808" max="1808" width="4.7265625" style="1448" customWidth="1"/>
    <col min="1809" max="1809" width="5.7265625" style="1448" customWidth="1"/>
    <col min="1810" max="1811" width="5.26953125" style="1448" customWidth="1"/>
    <col min="1812" max="1812" width="4.81640625" style="1448" customWidth="1"/>
    <col min="1813" max="1813" width="0.26953125" style="1448" customWidth="1"/>
    <col min="1814" max="2047" width="5.26953125" style="1448"/>
    <col min="2048" max="2048" width="2.7265625" style="1448" customWidth="1"/>
    <col min="2049" max="2049" width="4.54296875" style="1448" customWidth="1"/>
    <col min="2050" max="2051" width="5.7265625" style="1448" customWidth="1"/>
    <col min="2052" max="2052" width="8.453125" style="1448" customWidth="1"/>
    <col min="2053" max="2053" width="5.26953125" style="1448" customWidth="1"/>
    <col min="2054" max="2054" width="4.7265625" style="1448" customWidth="1"/>
    <col min="2055" max="2055" width="5.26953125" style="1448" customWidth="1"/>
    <col min="2056" max="2057" width="3.81640625" style="1448" customWidth="1"/>
    <col min="2058" max="2058" width="5.26953125" style="1448" customWidth="1"/>
    <col min="2059" max="2060" width="5.7265625" style="1448" customWidth="1"/>
    <col min="2061" max="2061" width="6.81640625" style="1448" customWidth="1"/>
    <col min="2062" max="2062" width="4.7265625" style="1448" customWidth="1"/>
    <col min="2063" max="2063" width="1.54296875" style="1448" customWidth="1"/>
    <col min="2064" max="2064" width="4.7265625" style="1448" customWidth="1"/>
    <col min="2065" max="2065" width="5.7265625" style="1448" customWidth="1"/>
    <col min="2066" max="2067" width="5.26953125" style="1448" customWidth="1"/>
    <col min="2068" max="2068" width="4.81640625" style="1448" customWidth="1"/>
    <col min="2069" max="2069" width="0.26953125" style="1448" customWidth="1"/>
    <col min="2070" max="2303" width="5.26953125" style="1448"/>
    <col min="2304" max="2304" width="2.7265625" style="1448" customWidth="1"/>
    <col min="2305" max="2305" width="4.54296875" style="1448" customWidth="1"/>
    <col min="2306" max="2307" width="5.7265625" style="1448" customWidth="1"/>
    <col min="2308" max="2308" width="8.453125" style="1448" customWidth="1"/>
    <col min="2309" max="2309" width="5.26953125" style="1448" customWidth="1"/>
    <col min="2310" max="2310" width="4.7265625" style="1448" customWidth="1"/>
    <col min="2311" max="2311" width="5.26953125" style="1448" customWidth="1"/>
    <col min="2312" max="2313" width="3.81640625" style="1448" customWidth="1"/>
    <col min="2314" max="2314" width="5.26953125" style="1448" customWidth="1"/>
    <col min="2315" max="2316" width="5.7265625" style="1448" customWidth="1"/>
    <col min="2317" max="2317" width="6.81640625" style="1448" customWidth="1"/>
    <col min="2318" max="2318" width="4.7265625" style="1448" customWidth="1"/>
    <col min="2319" max="2319" width="1.54296875" style="1448" customWidth="1"/>
    <col min="2320" max="2320" width="4.7265625" style="1448" customWidth="1"/>
    <col min="2321" max="2321" width="5.7265625" style="1448" customWidth="1"/>
    <col min="2322" max="2323" width="5.26953125" style="1448" customWidth="1"/>
    <col min="2324" max="2324" width="4.81640625" style="1448" customWidth="1"/>
    <col min="2325" max="2325" width="0.26953125" style="1448" customWidth="1"/>
    <col min="2326" max="2559" width="5.26953125" style="1448"/>
    <col min="2560" max="2560" width="2.7265625" style="1448" customWidth="1"/>
    <col min="2561" max="2561" width="4.54296875" style="1448" customWidth="1"/>
    <col min="2562" max="2563" width="5.7265625" style="1448" customWidth="1"/>
    <col min="2564" max="2564" width="8.453125" style="1448" customWidth="1"/>
    <col min="2565" max="2565" width="5.26953125" style="1448" customWidth="1"/>
    <col min="2566" max="2566" width="4.7265625" style="1448" customWidth="1"/>
    <col min="2567" max="2567" width="5.26953125" style="1448" customWidth="1"/>
    <col min="2568" max="2569" width="3.81640625" style="1448" customWidth="1"/>
    <col min="2570" max="2570" width="5.26953125" style="1448" customWidth="1"/>
    <col min="2571" max="2572" width="5.7265625" style="1448" customWidth="1"/>
    <col min="2573" max="2573" width="6.81640625" style="1448" customWidth="1"/>
    <col min="2574" max="2574" width="4.7265625" style="1448" customWidth="1"/>
    <col min="2575" max="2575" width="1.54296875" style="1448" customWidth="1"/>
    <col min="2576" max="2576" width="4.7265625" style="1448" customWidth="1"/>
    <col min="2577" max="2577" width="5.7265625" style="1448" customWidth="1"/>
    <col min="2578" max="2579" width="5.26953125" style="1448" customWidth="1"/>
    <col min="2580" max="2580" width="4.81640625" style="1448" customWidth="1"/>
    <col min="2581" max="2581" width="0.26953125" style="1448" customWidth="1"/>
    <col min="2582" max="2815" width="5.26953125" style="1448"/>
    <col min="2816" max="2816" width="2.7265625" style="1448" customWidth="1"/>
    <col min="2817" max="2817" width="4.54296875" style="1448" customWidth="1"/>
    <col min="2818" max="2819" width="5.7265625" style="1448" customWidth="1"/>
    <col min="2820" max="2820" width="8.453125" style="1448" customWidth="1"/>
    <col min="2821" max="2821" width="5.26953125" style="1448" customWidth="1"/>
    <col min="2822" max="2822" width="4.7265625" style="1448" customWidth="1"/>
    <col min="2823" max="2823" width="5.26953125" style="1448" customWidth="1"/>
    <col min="2824" max="2825" width="3.81640625" style="1448" customWidth="1"/>
    <col min="2826" max="2826" width="5.26953125" style="1448" customWidth="1"/>
    <col min="2827" max="2828" width="5.7265625" style="1448" customWidth="1"/>
    <col min="2829" max="2829" width="6.81640625" style="1448" customWidth="1"/>
    <col min="2830" max="2830" width="4.7265625" style="1448" customWidth="1"/>
    <col min="2831" max="2831" width="1.54296875" style="1448" customWidth="1"/>
    <col min="2832" max="2832" width="4.7265625" style="1448" customWidth="1"/>
    <col min="2833" max="2833" width="5.7265625" style="1448" customWidth="1"/>
    <col min="2834" max="2835" width="5.26953125" style="1448" customWidth="1"/>
    <col min="2836" max="2836" width="4.81640625" style="1448" customWidth="1"/>
    <col min="2837" max="2837" width="0.26953125" style="1448" customWidth="1"/>
    <col min="2838" max="3071" width="5.26953125" style="1448"/>
    <col min="3072" max="3072" width="2.7265625" style="1448" customWidth="1"/>
    <col min="3073" max="3073" width="4.54296875" style="1448" customWidth="1"/>
    <col min="3074" max="3075" width="5.7265625" style="1448" customWidth="1"/>
    <col min="3076" max="3076" width="8.453125" style="1448" customWidth="1"/>
    <col min="3077" max="3077" width="5.26953125" style="1448" customWidth="1"/>
    <col min="3078" max="3078" width="4.7265625" style="1448" customWidth="1"/>
    <col min="3079" max="3079" width="5.26953125" style="1448" customWidth="1"/>
    <col min="3080" max="3081" width="3.81640625" style="1448" customWidth="1"/>
    <col min="3082" max="3082" width="5.26953125" style="1448" customWidth="1"/>
    <col min="3083" max="3084" width="5.7265625" style="1448" customWidth="1"/>
    <col min="3085" max="3085" width="6.81640625" style="1448" customWidth="1"/>
    <col min="3086" max="3086" width="4.7265625" style="1448" customWidth="1"/>
    <col min="3087" max="3087" width="1.54296875" style="1448" customWidth="1"/>
    <col min="3088" max="3088" width="4.7265625" style="1448" customWidth="1"/>
    <col min="3089" max="3089" width="5.7265625" style="1448" customWidth="1"/>
    <col min="3090" max="3091" width="5.26953125" style="1448" customWidth="1"/>
    <col min="3092" max="3092" width="4.81640625" style="1448" customWidth="1"/>
    <col min="3093" max="3093" width="0.26953125" style="1448" customWidth="1"/>
    <col min="3094" max="3327" width="5.26953125" style="1448"/>
    <col min="3328" max="3328" width="2.7265625" style="1448" customWidth="1"/>
    <col min="3329" max="3329" width="4.54296875" style="1448" customWidth="1"/>
    <col min="3330" max="3331" width="5.7265625" style="1448" customWidth="1"/>
    <col min="3332" max="3332" width="8.453125" style="1448" customWidth="1"/>
    <col min="3333" max="3333" width="5.26953125" style="1448" customWidth="1"/>
    <col min="3334" max="3334" width="4.7265625" style="1448" customWidth="1"/>
    <col min="3335" max="3335" width="5.26953125" style="1448" customWidth="1"/>
    <col min="3336" max="3337" width="3.81640625" style="1448" customWidth="1"/>
    <col min="3338" max="3338" width="5.26953125" style="1448" customWidth="1"/>
    <col min="3339" max="3340" width="5.7265625" style="1448" customWidth="1"/>
    <col min="3341" max="3341" width="6.81640625" style="1448" customWidth="1"/>
    <col min="3342" max="3342" width="4.7265625" style="1448" customWidth="1"/>
    <col min="3343" max="3343" width="1.54296875" style="1448" customWidth="1"/>
    <col min="3344" max="3344" width="4.7265625" style="1448" customWidth="1"/>
    <col min="3345" max="3345" width="5.7265625" style="1448" customWidth="1"/>
    <col min="3346" max="3347" width="5.26953125" style="1448" customWidth="1"/>
    <col min="3348" max="3348" width="4.81640625" style="1448" customWidth="1"/>
    <col min="3349" max="3349" width="0.26953125" style="1448" customWidth="1"/>
    <col min="3350" max="3583" width="5.26953125" style="1448"/>
    <col min="3584" max="3584" width="2.7265625" style="1448" customWidth="1"/>
    <col min="3585" max="3585" width="4.54296875" style="1448" customWidth="1"/>
    <col min="3586" max="3587" width="5.7265625" style="1448" customWidth="1"/>
    <col min="3588" max="3588" width="8.453125" style="1448" customWidth="1"/>
    <col min="3589" max="3589" width="5.26953125" style="1448" customWidth="1"/>
    <col min="3590" max="3590" width="4.7265625" style="1448" customWidth="1"/>
    <col min="3591" max="3591" width="5.26953125" style="1448" customWidth="1"/>
    <col min="3592" max="3593" width="3.81640625" style="1448" customWidth="1"/>
    <col min="3594" max="3594" width="5.26953125" style="1448" customWidth="1"/>
    <col min="3595" max="3596" width="5.7265625" style="1448" customWidth="1"/>
    <col min="3597" max="3597" width="6.81640625" style="1448" customWidth="1"/>
    <col min="3598" max="3598" width="4.7265625" style="1448" customWidth="1"/>
    <col min="3599" max="3599" width="1.54296875" style="1448" customWidth="1"/>
    <col min="3600" max="3600" width="4.7265625" style="1448" customWidth="1"/>
    <col min="3601" max="3601" width="5.7265625" style="1448" customWidth="1"/>
    <col min="3602" max="3603" width="5.26953125" style="1448" customWidth="1"/>
    <col min="3604" max="3604" width="4.81640625" style="1448" customWidth="1"/>
    <col min="3605" max="3605" width="0.26953125" style="1448" customWidth="1"/>
    <col min="3606" max="3839" width="5.26953125" style="1448"/>
    <col min="3840" max="3840" width="2.7265625" style="1448" customWidth="1"/>
    <col min="3841" max="3841" width="4.54296875" style="1448" customWidth="1"/>
    <col min="3842" max="3843" width="5.7265625" style="1448" customWidth="1"/>
    <col min="3844" max="3844" width="8.453125" style="1448" customWidth="1"/>
    <col min="3845" max="3845" width="5.26953125" style="1448" customWidth="1"/>
    <col min="3846" max="3846" width="4.7265625" style="1448" customWidth="1"/>
    <col min="3847" max="3847" width="5.26953125" style="1448" customWidth="1"/>
    <col min="3848" max="3849" width="3.81640625" style="1448" customWidth="1"/>
    <col min="3850" max="3850" width="5.26953125" style="1448" customWidth="1"/>
    <col min="3851" max="3852" width="5.7265625" style="1448" customWidth="1"/>
    <col min="3853" max="3853" width="6.81640625" style="1448" customWidth="1"/>
    <col min="3854" max="3854" width="4.7265625" style="1448" customWidth="1"/>
    <col min="3855" max="3855" width="1.54296875" style="1448" customWidth="1"/>
    <col min="3856" max="3856" width="4.7265625" style="1448" customWidth="1"/>
    <col min="3857" max="3857" width="5.7265625" style="1448" customWidth="1"/>
    <col min="3858" max="3859" width="5.26953125" style="1448" customWidth="1"/>
    <col min="3860" max="3860" width="4.81640625" style="1448" customWidth="1"/>
    <col min="3861" max="3861" width="0.26953125" style="1448" customWidth="1"/>
    <col min="3862" max="4095" width="5.26953125" style="1448"/>
    <col min="4096" max="4096" width="2.7265625" style="1448" customWidth="1"/>
    <col min="4097" max="4097" width="4.54296875" style="1448" customWidth="1"/>
    <col min="4098" max="4099" width="5.7265625" style="1448" customWidth="1"/>
    <col min="4100" max="4100" width="8.453125" style="1448" customWidth="1"/>
    <col min="4101" max="4101" width="5.26953125" style="1448" customWidth="1"/>
    <col min="4102" max="4102" width="4.7265625" style="1448" customWidth="1"/>
    <col min="4103" max="4103" width="5.26953125" style="1448" customWidth="1"/>
    <col min="4104" max="4105" width="3.81640625" style="1448" customWidth="1"/>
    <col min="4106" max="4106" width="5.26953125" style="1448" customWidth="1"/>
    <col min="4107" max="4108" width="5.7265625" style="1448" customWidth="1"/>
    <col min="4109" max="4109" width="6.81640625" style="1448" customWidth="1"/>
    <col min="4110" max="4110" width="4.7265625" style="1448" customWidth="1"/>
    <col min="4111" max="4111" width="1.54296875" style="1448" customWidth="1"/>
    <col min="4112" max="4112" width="4.7265625" style="1448" customWidth="1"/>
    <col min="4113" max="4113" width="5.7265625" style="1448" customWidth="1"/>
    <col min="4114" max="4115" width="5.26953125" style="1448" customWidth="1"/>
    <col min="4116" max="4116" width="4.81640625" style="1448" customWidth="1"/>
    <col min="4117" max="4117" width="0.26953125" style="1448" customWidth="1"/>
    <col min="4118" max="4351" width="5.26953125" style="1448"/>
    <col min="4352" max="4352" width="2.7265625" style="1448" customWidth="1"/>
    <col min="4353" max="4353" width="4.54296875" style="1448" customWidth="1"/>
    <col min="4354" max="4355" width="5.7265625" style="1448" customWidth="1"/>
    <col min="4356" max="4356" width="8.453125" style="1448" customWidth="1"/>
    <col min="4357" max="4357" width="5.26953125" style="1448" customWidth="1"/>
    <col min="4358" max="4358" width="4.7265625" style="1448" customWidth="1"/>
    <col min="4359" max="4359" width="5.26953125" style="1448" customWidth="1"/>
    <col min="4360" max="4361" width="3.81640625" style="1448" customWidth="1"/>
    <col min="4362" max="4362" width="5.26953125" style="1448" customWidth="1"/>
    <col min="4363" max="4364" width="5.7265625" style="1448" customWidth="1"/>
    <col min="4365" max="4365" width="6.81640625" style="1448" customWidth="1"/>
    <col min="4366" max="4366" width="4.7265625" style="1448" customWidth="1"/>
    <col min="4367" max="4367" width="1.54296875" style="1448" customWidth="1"/>
    <col min="4368" max="4368" width="4.7265625" style="1448" customWidth="1"/>
    <col min="4369" max="4369" width="5.7265625" style="1448" customWidth="1"/>
    <col min="4370" max="4371" width="5.26953125" style="1448" customWidth="1"/>
    <col min="4372" max="4372" width="4.81640625" style="1448" customWidth="1"/>
    <col min="4373" max="4373" width="0.26953125" style="1448" customWidth="1"/>
    <col min="4374" max="4607" width="5.26953125" style="1448"/>
    <col min="4608" max="4608" width="2.7265625" style="1448" customWidth="1"/>
    <col min="4609" max="4609" width="4.54296875" style="1448" customWidth="1"/>
    <col min="4610" max="4611" width="5.7265625" style="1448" customWidth="1"/>
    <col min="4612" max="4612" width="8.453125" style="1448" customWidth="1"/>
    <col min="4613" max="4613" width="5.26953125" style="1448" customWidth="1"/>
    <col min="4614" max="4614" width="4.7265625" style="1448" customWidth="1"/>
    <col min="4615" max="4615" width="5.26953125" style="1448" customWidth="1"/>
    <col min="4616" max="4617" width="3.81640625" style="1448" customWidth="1"/>
    <col min="4618" max="4618" width="5.26953125" style="1448" customWidth="1"/>
    <col min="4619" max="4620" width="5.7265625" style="1448" customWidth="1"/>
    <col min="4621" max="4621" width="6.81640625" style="1448" customWidth="1"/>
    <col min="4622" max="4622" width="4.7265625" style="1448" customWidth="1"/>
    <col min="4623" max="4623" width="1.54296875" style="1448" customWidth="1"/>
    <col min="4624" max="4624" width="4.7265625" style="1448" customWidth="1"/>
    <col min="4625" max="4625" width="5.7265625" style="1448" customWidth="1"/>
    <col min="4626" max="4627" width="5.26953125" style="1448" customWidth="1"/>
    <col min="4628" max="4628" width="4.81640625" style="1448" customWidth="1"/>
    <col min="4629" max="4629" width="0.26953125" style="1448" customWidth="1"/>
    <col min="4630" max="4863" width="5.26953125" style="1448"/>
    <col min="4864" max="4864" width="2.7265625" style="1448" customWidth="1"/>
    <col min="4865" max="4865" width="4.54296875" style="1448" customWidth="1"/>
    <col min="4866" max="4867" width="5.7265625" style="1448" customWidth="1"/>
    <col min="4868" max="4868" width="8.453125" style="1448" customWidth="1"/>
    <col min="4869" max="4869" width="5.26953125" style="1448" customWidth="1"/>
    <col min="4870" max="4870" width="4.7265625" style="1448" customWidth="1"/>
    <col min="4871" max="4871" width="5.26953125" style="1448" customWidth="1"/>
    <col min="4872" max="4873" width="3.81640625" style="1448" customWidth="1"/>
    <col min="4874" max="4874" width="5.26953125" style="1448" customWidth="1"/>
    <col min="4875" max="4876" width="5.7265625" style="1448" customWidth="1"/>
    <col min="4877" max="4877" width="6.81640625" style="1448" customWidth="1"/>
    <col min="4878" max="4878" width="4.7265625" style="1448" customWidth="1"/>
    <col min="4879" max="4879" width="1.54296875" style="1448" customWidth="1"/>
    <col min="4880" max="4880" width="4.7265625" style="1448" customWidth="1"/>
    <col min="4881" max="4881" width="5.7265625" style="1448" customWidth="1"/>
    <col min="4882" max="4883" width="5.26953125" style="1448" customWidth="1"/>
    <col min="4884" max="4884" width="4.81640625" style="1448" customWidth="1"/>
    <col min="4885" max="4885" width="0.26953125" style="1448" customWidth="1"/>
    <col min="4886" max="5119" width="5.26953125" style="1448"/>
    <col min="5120" max="5120" width="2.7265625" style="1448" customWidth="1"/>
    <col min="5121" max="5121" width="4.54296875" style="1448" customWidth="1"/>
    <col min="5122" max="5123" width="5.7265625" style="1448" customWidth="1"/>
    <col min="5124" max="5124" width="8.453125" style="1448" customWidth="1"/>
    <col min="5125" max="5125" width="5.26953125" style="1448" customWidth="1"/>
    <col min="5126" max="5126" width="4.7265625" style="1448" customWidth="1"/>
    <col min="5127" max="5127" width="5.26953125" style="1448" customWidth="1"/>
    <col min="5128" max="5129" width="3.81640625" style="1448" customWidth="1"/>
    <col min="5130" max="5130" width="5.26953125" style="1448" customWidth="1"/>
    <col min="5131" max="5132" width="5.7265625" style="1448" customWidth="1"/>
    <col min="5133" max="5133" width="6.81640625" style="1448" customWidth="1"/>
    <col min="5134" max="5134" width="4.7265625" style="1448" customWidth="1"/>
    <col min="5135" max="5135" width="1.54296875" style="1448" customWidth="1"/>
    <col min="5136" max="5136" width="4.7265625" style="1448" customWidth="1"/>
    <col min="5137" max="5137" width="5.7265625" style="1448" customWidth="1"/>
    <col min="5138" max="5139" width="5.26953125" style="1448" customWidth="1"/>
    <col min="5140" max="5140" width="4.81640625" style="1448" customWidth="1"/>
    <col min="5141" max="5141" width="0.26953125" style="1448" customWidth="1"/>
    <col min="5142" max="5375" width="5.26953125" style="1448"/>
    <col min="5376" max="5376" width="2.7265625" style="1448" customWidth="1"/>
    <col min="5377" max="5377" width="4.54296875" style="1448" customWidth="1"/>
    <col min="5378" max="5379" width="5.7265625" style="1448" customWidth="1"/>
    <col min="5380" max="5380" width="8.453125" style="1448" customWidth="1"/>
    <col min="5381" max="5381" width="5.26953125" style="1448" customWidth="1"/>
    <col min="5382" max="5382" width="4.7265625" style="1448" customWidth="1"/>
    <col min="5383" max="5383" width="5.26953125" style="1448" customWidth="1"/>
    <col min="5384" max="5385" width="3.81640625" style="1448" customWidth="1"/>
    <col min="5386" max="5386" width="5.26953125" style="1448" customWidth="1"/>
    <col min="5387" max="5388" width="5.7265625" style="1448" customWidth="1"/>
    <col min="5389" max="5389" width="6.81640625" style="1448" customWidth="1"/>
    <col min="5390" max="5390" width="4.7265625" style="1448" customWidth="1"/>
    <col min="5391" max="5391" width="1.54296875" style="1448" customWidth="1"/>
    <col min="5392" max="5392" width="4.7265625" style="1448" customWidth="1"/>
    <col min="5393" max="5393" width="5.7265625" style="1448" customWidth="1"/>
    <col min="5394" max="5395" width="5.26953125" style="1448" customWidth="1"/>
    <col min="5396" max="5396" width="4.81640625" style="1448" customWidth="1"/>
    <col min="5397" max="5397" width="0.26953125" style="1448" customWidth="1"/>
    <col min="5398" max="5631" width="5.26953125" style="1448"/>
    <col min="5632" max="5632" width="2.7265625" style="1448" customWidth="1"/>
    <col min="5633" max="5633" width="4.54296875" style="1448" customWidth="1"/>
    <col min="5634" max="5635" width="5.7265625" style="1448" customWidth="1"/>
    <col min="5636" max="5636" width="8.453125" style="1448" customWidth="1"/>
    <col min="5637" max="5637" width="5.26953125" style="1448" customWidth="1"/>
    <col min="5638" max="5638" width="4.7265625" style="1448" customWidth="1"/>
    <col min="5639" max="5639" width="5.26953125" style="1448" customWidth="1"/>
    <col min="5640" max="5641" width="3.81640625" style="1448" customWidth="1"/>
    <col min="5642" max="5642" width="5.26953125" style="1448" customWidth="1"/>
    <col min="5643" max="5644" width="5.7265625" style="1448" customWidth="1"/>
    <col min="5645" max="5645" width="6.81640625" style="1448" customWidth="1"/>
    <col min="5646" max="5646" width="4.7265625" style="1448" customWidth="1"/>
    <col min="5647" max="5647" width="1.54296875" style="1448" customWidth="1"/>
    <col min="5648" max="5648" width="4.7265625" style="1448" customWidth="1"/>
    <col min="5649" max="5649" width="5.7265625" style="1448" customWidth="1"/>
    <col min="5650" max="5651" width="5.26953125" style="1448" customWidth="1"/>
    <col min="5652" max="5652" width="4.81640625" style="1448" customWidth="1"/>
    <col min="5653" max="5653" width="0.26953125" style="1448" customWidth="1"/>
    <col min="5654" max="5887" width="5.26953125" style="1448"/>
    <col min="5888" max="5888" width="2.7265625" style="1448" customWidth="1"/>
    <col min="5889" max="5889" width="4.54296875" style="1448" customWidth="1"/>
    <col min="5890" max="5891" width="5.7265625" style="1448" customWidth="1"/>
    <col min="5892" max="5892" width="8.453125" style="1448" customWidth="1"/>
    <col min="5893" max="5893" width="5.26953125" style="1448" customWidth="1"/>
    <col min="5894" max="5894" width="4.7265625" style="1448" customWidth="1"/>
    <col min="5895" max="5895" width="5.26953125" style="1448" customWidth="1"/>
    <col min="5896" max="5897" width="3.81640625" style="1448" customWidth="1"/>
    <col min="5898" max="5898" width="5.26953125" style="1448" customWidth="1"/>
    <col min="5899" max="5900" width="5.7265625" style="1448" customWidth="1"/>
    <col min="5901" max="5901" width="6.81640625" style="1448" customWidth="1"/>
    <col min="5902" max="5902" width="4.7265625" style="1448" customWidth="1"/>
    <col min="5903" max="5903" width="1.54296875" style="1448" customWidth="1"/>
    <col min="5904" max="5904" width="4.7265625" style="1448" customWidth="1"/>
    <col min="5905" max="5905" width="5.7265625" style="1448" customWidth="1"/>
    <col min="5906" max="5907" width="5.26953125" style="1448" customWidth="1"/>
    <col min="5908" max="5908" width="4.81640625" style="1448" customWidth="1"/>
    <col min="5909" max="5909" width="0.26953125" style="1448" customWidth="1"/>
    <col min="5910" max="6143" width="5.26953125" style="1448"/>
    <col min="6144" max="6144" width="2.7265625" style="1448" customWidth="1"/>
    <col min="6145" max="6145" width="4.54296875" style="1448" customWidth="1"/>
    <col min="6146" max="6147" width="5.7265625" style="1448" customWidth="1"/>
    <col min="6148" max="6148" width="8.453125" style="1448" customWidth="1"/>
    <col min="6149" max="6149" width="5.26953125" style="1448" customWidth="1"/>
    <col min="6150" max="6150" width="4.7265625" style="1448" customWidth="1"/>
    <col min="6151" max="6151" width="5.26953125" style="1448" customWidth="1"/>
    <col min="6152" max="6153" width="3.81640625" style="1448" customWidth="1"/>
    <col min="6154" max="6154" width="5.26953125" style="1448" customWidth="1"/>
    <col min="6155" max="6156" width="5.7265625" style="1448" customWidth="1"/>
    <col min="6157" max="6157" width="6.81640625" style="1448" customWidth="1"/>
    <col min="6158" max="6158" width="4.7265625" style="1448" customWidth="1"/>
    <col min="6159" max="6159" width="1.54296875" style="1448" customWidth="1"/>
    <col min="6160" max="6160" width="4.7265625" style="1448" customWidth="1"/>
    <col min="6161" max="6161" width="5.7265625" style="1448" customWidth="1"/>
    <col min="6162" max="6163" width="5.26953125" style="1448" customWidth="1"/>
    <col min="6164" max="6164" width="4.81640625" style="1448" customWidth="1"/>
    <col min="6165" max="6165" width="0.26953125" style="1448" customWidth="1"/>
    <col min="6166" max="6399" width="5.26953125" style="1448"/>
    <col min="6400" max="6400" width="2.7265625" style="1448" customWidth="1"/>
    <col min="6401" max="6401" width="4.54296875" style="1448" customWidth="1"/>
    <col min="6402" max="6403" width="5.7265625" style="1448" customWidth="1"/>
    <col min="6404" max="6404" width="8.453125" style="1448" customWidth="1"/>
    <col min="6405" max="6405" width="5.26953125" style="1448" customWidth="1"/>
    <col min="6406" max="6406" width="4.7265625" style="1448" customWidth="1"/>
    <col min="6407" max="6407" width="5.26953125" style="1448" customWidth="1"/>
    <col min="6408" max="6409" width="3.81640625" style="1448" customWidth="1"/>
    <col min="6410" max="6410" width="5.26953125" style="1448" customWidth="1"/>
    <col min="6411" max="6412" width="5.7265625" style="1448" customWidth="1"/>
    <col min="6413" max="6413" width="6.81640625" style="1448" customWidth="1"/>
    <col min="6414" max="6414" width="4.7265625" style="1448" customWidth="1"/>
    <col min="6415" max="6415" width="1.54296875" style="1448" customWidth="1"/>
    <col min="6416" max="6416" width="4.7265625" style="1448" customWidth="1"/>
    <col min="6417" max="6417" width="5.7265625" style="1448" customWidth="1"/>
    <col min="6418" max="6419" width="5.26953125" style="1448" customWidth="1"/>
    <col min="6420" max="6420" width="4.81640625" style="1448" customWidth="1"/>
    <col min="6421" max="6421" width="0.26953125" style="1448" customWidth="1"/>
    <col min="6422" max="6655" width="5.26953125" style="1448"/>
    <col min="6656" max="6656" width="2.7265625" style="1448" customWidth="1"/>
    <col min="6657" max="6657" width="4.54296875" style="1448" customWidth="1"/>
    <col min="6658" max="6659" width="5.7265625" style="1448" customWidth="1"/>
    <col min="6660" max="6660" width="8.453125" style="1448" customWidth="1"/>
    <col min="6661" max="6661" width="5.26953125" style="1448" customWidth="1"/>
    <col min="6662" max="6662" width="4.7265625" style="1448" customWidth="1"/>
    <col min="6663" max="6663" width="5.26953125" style="1448" customWidth="1"/>
    <col min="6664" max="6665" width="3.81640625" style="1448" customWidth="1"/>
    <col min="6666" max="6666" width="5.26953125" style="1448" customWidth="1"/>
    <col min="6667" max="6668" width="5.7265625" style="1448" customWidth="1"/>
    <col min="6669" max="6669" width="6.81640625" style="1448" customWidth="1"/>
    <col min="6670" max="6670" width="4.7265625" style="1448" customWidth="1"/>
    <col min="6671" max="6671" width="1.54296875" style="1448" customWidth="1"/>
    <col min="6672" max="6672" width="4.7265625" style="1448" customWidth="1"/>
    <col min="6673" max="6673" width="5.7265625" style="1448" customWidth="1"/>
    <col min="6674" max="6675" width="5.26953125" style="1448" customWidth="1"/>
    <col min="6676" max="6676" width="4.81640625" style="1448" customWidth="1"/>
    <col min="6677" max="6677" width="0.26953125" style="1448" customWidth="1"/>
    <col min="6678" max="6911" width="5.26953125" style="1448"/>
    <col min="6912" max="6912" width="2.7265625" style="1448" customWidth="1"/>
    <col min="6913" max="6913" width="4.54296875" style="1448" customWidth="1"/>
    <col min="6914" max="6915" width="5.7265625" style="1448" customWidth="1"/>
    <col min="6916" max="6916" width="8.453125" style="1448" customWidth="1"/>
    <col min="6917" max="6917" width="5.26953125" style="1448" customWidth="1"/>
    <col min="6918" max="6918" width="4.7265625" style="1448" customWidth="1"/>
    <col min="6919" max="6919" width="5.26953125" style="1448" customWidth="1"/>
    <col min="6920" max="6921" width="3.81640625" style="1448" customWidth="1"/>
    <col min="6922" max="6922" width="5.26953125" style="1448" customWidth="1"/>
    <col min="6923" max="6924" width="5.7265625" style="1448" customWidth="1"/>
    <col min="6925" max="6925" width="6.81640625" style="1448" customWidth="1"/>
    <col min="6926" max="6926" width="4.7265625" style="1448" customWidth="1"/>
    <col min="6927" max="6927" width="1.54296875" style="1448" customWidth="1"/>
    <col min="6928" max="6928" width="4.7265625" style="1448" customWidth="1"/>
    <col min="6929" max="6929" width="5.7265625" style="1448" customWidth="1"/>
    <col min="6930" max="6931" width="5.26953125" style="1448" customWidth="1"/>
    <col min="6932" max="6932" width="4.81640625" style="1448" customWidth="1"/>
    <col min="6933" max="6933" width="0.26953125" style="1448" customWidth="1"/>
    <col min="6934" max="7167" width="5.26953125" style="1448"/>
    <col min="7168" max="7168" width="2.7265625" style="1448" customWidth="1"/>
    <col min="7169" max="7169" width="4.54296875" style="1448" customWidth="1"/>
    <col min="7170" max="7171" width="5.7265625" style="1448" customWidth="1"/>
    <col min="7172" max="7172" width="8.453125" style="1448" customWidth="1"/>
    <col min="7173" max="7173" width="5.26953125" style="1448" customWidth="1"/>
    <col min="7174" max="7174" width="4.7265625" style="1448" customWidth="1"/>
    <col min="7175" max="7175" width="5.26953125" style="1448" customWidth="1"/>
    <col min="7176" max="7177" width="3.81640625" style="1448" customWidth="1"/>
    <col min="7178" max="7178" width="5.26953125" style="1448" customWidth="1"/>
    <col min="7179" max="7180" width="5.7265625" style="1448" customWidth="1"/>
    <col min="7181" max="7181" width="6.81640625" style="1448" customWidth="1"/>
    <col min="7182" max="7182" width="4.7265625" style="1448" customWidth="1"/>
    <col min="7183" max="7183" width="1.54296875" style="1448" customWidth="1"/>
    <col min="7184" max="7184" width="4.7265625" style="1448" customWidth="1"/>
    <col min="7185" max="7185" width="5.7265625" style="1448" customWidth="1"/>
    <col min="7186" max="7187" width="5.26953125" style="1448" customWidth="1"/>
    <col min="7188" max="7188" width="4.81640625" style="1448" customWidth="1"/>
    <col min="7189" max="7189" width="0.26953125" style="1448" customWidth="1"/>
    <col min="7190" max="7423" width="5.26953125" style="1448"/>
    <col min="7424" max="7424" width="2.7265625" style="1448" customWidth="1"/>
    <col min="7425" max="7425" width="4.54296875" style="1448" customWidth="1"/>
    <col min="7426" max="7427" width="5.7265625" style="1448" customWidth="1"/>
    <col min="7428" max="7428" width="8.453125" style="1448" customWidth="1"/>
    <col min="7429" max="7429" width="5.26953125" style="1448" customWidth="1"/>
    <col min="7430" max="7430" width="4.7265625" style="1448" customWidth="1"/>
    <col min="7431" max="7431" width="5.26953125" style="1448" customWidth="1"/>
    <col min="7432" max="7433" width="3.81640625" style="1448" customWidth="1"/>
    <col min="7434" max="7434" width="5.26953125" style="1448" customWidth="1"/>
    <col min="7435" max="7436" width="5.7265625" style="1448" customWidth="1"/>
    <col min="7437" max="7437" width="6.81640625" style="1448" customWidth="1"/>
    <col min="7438" max="7438" width="4.7265625" style="1448" customWidth="1"/>
    <col min="7439" max="7439" width="1.54296875" style="1448" customWidth="1"/>
    <col min="7440" max="7440" width="4.7265625" style="1448" customWidth="1"/>
    <col min="7441" max="7441" width="5.7265625" style="1448" customWidth="1"/>
    <col min="7442" max="7443" width="5.26953125" style="1448" customWidth="1"/>
    <col min="7444" max="7444" width="4.81640625" style="1448" customWidth="1"/>
    <col min="7445" max="7445" width="0.26953125" style="1448" customWidth="1"/>
    <col min="7446" max="7679" width="5.26953125" style="1448"/>
    <col min="7680" max="7680" width="2.7265625" style="1448" customWidth="1"/>
    <col min="7681" max="7681" width="4.54296875" style="1448" customWidth="1"/>
    <col min="7682" max="7683" width="5.7265625" style="1448" customWidth="1"/>
    <col min="7684" max="7684" width="8.453125" style="1448" customWidth="1"/>
    <col min="7685" max="7685" width="5.26953125" style="1448" customWidth="1"/>
    <col min="7686" max="7686" width="4.7265625" style="1448" customWidth="1"/>
    <col min="7687" max="7687" width="5.26953125" style="1448" customWidth="1"/>
    <col min="7688" max="7689" width="3.81640625" style="1448" customWidth="1"/>
    <col min="7690" max="7690" width="5.26953125" style="1448" customWidth="1"/>
    <col min="7691" max="7692" width="5.7265625" style="1448" customWidth="1"/>
    <col min="7693" max="7693" width="6.81640625" style="1448" customWidth="1"/>
    <col min="7694" max="7694" width="4.7265625" style="1448" customWidth="1"/>
    <col min="7695" max="7695" width="1.54296875" style="1448" customWidth="1"/>
    <col min="7696" max="7696" width="4.7265625" style="1448" customWidth="1"/>
    <col min="7697" max="7697" width="5.7265625" style="1448" customWidth="1"/>
    <col min="7698" max="7699" width="5.26953125" style="1448" customWidth="1"/>
    <col min="7700" max="7700" width="4.81640625" style="1448" customWidth="1"/>
    <col min="7701" max="7701" width="0.26953125" style="1448" customWidth="1"/>
    <col min="7702" max="7935" width="5.26953125" style="1448"/>
    <col min="7936" max="7936" width="2.7265625" style="1448" customWidth="1"/>
    <col min="7937" max="7937" width="4.54296875" style="1448" customWidth="1"/>
    <col min="7938" max="7939" width="5.7265625" style="1448" customWidth="1"/>
    <col min="7940" max="7940" width="8.453125" style="1448" customWidth="1"/>
    <col min="7941" max="7941" width="5.26953125" style="1448" customWidth="1"/>
    <col min="7942" max="7942" width="4.7265625" style="1448" customWidth="1"/>
    <col min="7943" max="7943" width="5.26953125" style="1448" customWidth="1"/>
    <col min="7944" max="7945" width="3.81640625" style="1448" customWidth="1"/>
    <col min="7946" max="7946" width="5.26953125" style="1448" customWidth="1"/>
    <col min="7947" max="7948" width="5.7265625" style="1448" customWidth="1"/>
    <col min="7949" max="7949" width="6.81640625" style="1448" customWidth="1"/>
    <col min="7950" max="7950" width="4.7265625" style="1448" customWidth="1"/>
    <col min="7951" max="7951" width="1.54296875" style="1448" customWidth="1"/>
    <col min="7952" max="7952" width="4.7265625" style="1448" customWidth="1"/>
    <col min="7953" max="7953" width="5.7265625" style="1448" customWidth="1"/>
    <col min="7954" max="7955" width="5.26953125" style="1448" customWidth="1"/>
    <col min="7956" max="7956" width="4.81640625" style="1448" customWidth="1"/>
    <col min="7957" max="7957" width="0.26953125" style="1448" customWidth="1"/>
    <col min="7958" max="8191" width="5.26953125" style="1448"/>
    <col min="8192" max="8192" width="2.7265625" style="1448" customWidth="1"/>
    <col min="8193" max="8193" width="4.54296875" style="1448" customWidth="1"/>
    <col min="8194" max="8195" width="5.7265625" style="1448" customWidth="1"/>
    <col min="8196" max="8196" width="8.453125" style="1448" customWidth="1"/>
    <col min="8197" max="8197" width="5.26953125" style="1448" customWidth="1"/>
    <col min="8198" max="8198" width="4.7265625" style="1448" customWidth="1"/>
    <col min="8199" max="8199" width="5.26953125" style="1448" customWidth="1"/>
    <col min="8200" max="8201" width="3.81640625" style="1448" customWidth="1"/>
    <col min="8202" max="8202" width="5.26953125" style="1448" customWidth="1"/>
    <col min="8203" max="8204" width="5.7265625" style="1448" customWidth="1"/>
    <col min="8205" max="8205" width="6.81640625" style="1448" customWidth="1"/>
    <col min="8206" max="8206" width="4.7265625" style="1448" customWidth="1"/>
    <col min="8207" max="8207" width="1.54296875" style="1448" customWidth="1"/>
    <col min="8208" max="8208" width="4.7265625" style="1448" customWidth="1"/>
    <col min="8209" max="8209" width="5.7265625" style="1448" customWidth="1"/>
    <col min="8210" max="8211" width="5.26953125" style="1448" customWidth="1"/>
    <col min="8212" max="8212" width="4.81640625" style="1448" customWidth="1"/>
    <col min="8213" max="8213" width="0.26953125" style="1448" customWidth="1"/>
    <col min="8214" max="8447" width="5.26953125" style="1448"/>
    <col min="8448" max="8448" width="2.7265625" style="1448" customWidth="1"/>
    <col min="8449" max="8449" width="4.54296875" style="1448" customWidth="1"/>
    <col min="8450" max="8451" width="5.7265625" style="1448" customWidth="1"/>
    <col min="8452" max="8452" width="8.453125" style="1448" customWidth="1"/>
    <col min="8453" max="8453" width="5.26953125" style="1448" customWidth="1"/>
    <col min="8454" max="8454" width="4.7265625" style="1448" customWidth="1"/>
    <col min="8455" max="8455" width="5.26953125" style="1448" customWidth="1"/>
    <col min="8456" max="8457" width="3.81640625" style="1448" customWidth="1"/>
    <col min="8458" max="8458" width="5.26953125" style="1448" customWidth="1"/>
    <col min="8459" max="8460" width="5.7265625" style="1448" customWidth="1"/>
    <col min="8461" max="8461" width="6.81640625" style="1448" customWidth="1"/>
    <col min="8462" max="8462" width="4.7265625" style="1448" customWidth="1"/>
    <col min="8463" max="8463" width="1.54296875" style="1448" customWidth="1"/>
    <col min="8464" max="8464" width="4.7265625" style="1448" customWidth="1"/>
    <col min="8465" max="8465" width="5.7265625" style="1448" customWidth="1"/>
    <col min="8466" max="8467" width="5.26953125" style="1448" customWidth="1"/>
    <col min="8468" max="8468" width="4.81640625" style="1448" customWidth="1"/>
    <col min="8469" max="8469" width="0.26953125" style="1448" customWidth="1"/>
    <col min="8470" max="8703" width="5.26953125" style="1448"/>
    <col min="8704" max="8704" width="2.7265625" style="1448" customWidth="1"/>
    <col min="8705" max="8705" width="4.54296875" style="1448" customWidth="1"/>
    <col min="8706" max="8707" width="5.7265625" style="1448" customWidth="1"/>
    <col min="8708" max="8708" width="8.453125" style="1448" customWidth="1"/>
    <col min="8709" max="8709" width="5.26953125" style="1448" customWidth="1"/>
    <col min="8710" max="8710" width="4.7265625" style="1448" customWidth="1"/>
    <col min="8711" max="8711" width="5.26953125" style="1448" customWidth="1"/>
    <col min="8712" max="8713" width="3.81640625" style="1448" customWidth="1"/>
    <col min="8714" max="8714" width="5.26953125" style="1448" customWidth="1"/>
    <col min="8715" max="8716" width="5.7265625" style="1448" customWidth="1"/>
    <col min="8717" max="8717" width="6.81640625" style="1448" customWidth="1"/>
    <col min="8718" max="8718" width="4.7265625" style="1448" customWidth="1"/>
    <col min="8719" max="8719" width="1.54296875" style="1448" customWidth="1"/>
    <col min="8720" max="8720" width="4.7265625" style="1448" customWidth="1"/>
    <col min="8721" max="8721" width="5.7265625" style="1448" customWidth="1"/>
    <col min="8722" max="8723" width="5.26953125" style="1448" customWidth="1"/>
    <col min="8724" max="8724" width="4.81640625" style="1448" customWidth="1"/>
    <col min="8725" max="8725" width="0.26953125" style="1448" customWidth="1"/>
    <col min="8726" max="8959" width="5.26953125" style="1448"/>
    <col min="8960" max="8960" width="2.7265625" style="1448" customWidth="1"/>
    <col min="8961" max="8961" width="4.54296875" style="1448" customWidth="1"/>
    <col min="8962" max="8963" width="5.7265625" style="1448" customWidth="1"/>
    <col min="8964" max="8964" width="8.453125" style="1448" customWidth="1"/>
    <col min="8965" max="8965" width="5.26953125" style="1448" customWidth="1"/>
    <col min="8966" max="8966" width="4.7265625" style="1448" customWidth="1"/>
    <col min="8967" max="8967" width="5.26953125" style="1448" customWidth="1"/>
    <col min="8968" max="8969" width="3.81640625" style="1448" customWidth="1"/>
    <col min="8970" max="8970" width="5.26953125" style="1448" customWidth="1"/>
    <col min="8971" max="8972" width="5.7265625" style="1448" customWidth="1"/>
    <col min="8973" max="8973" width="6.81640625" style="1448" customWidth="1"/>
    <col min="8974" max="8974" width="4.7265625" style="1448" customWidth="1"/>
    <col min="8975" max="8975" width="1.54296875" style="1448" customWidth="1"/>
    <col min="8976" max="8976" width="4.7265625" style="1448" customWidth="1"/>
    <col min="8977" max="8977" width="5.7265625" style="1448" customWidth="1"/>
    <col min="8978" max="8979" width="5.26953125" style="1448" customWidth="1"/>
    <col min="8980" max="8980" width="4.81640625" style="1448" customWidth="1"/>
    <col min="8981" max="8981" width="0.26953125" style="1448" customWidth="1"/>
    <col min="8982" max="9215" width="5.26953125" style="1448"/>
    <col min="9216" max="9216" width="2.7265625" style="1448" customWidth="1"/>
    <col min="9217" max="9217" width="4.54296875" style="1448" customWidth="1"/>
    <col min="9218" max="9219" width="5.7265625" style="1448" customWidth="1"/>
    <col min="9220" max="9220" width="8.453125" style="1448" customWidth="1"/>
    <col min="9221" max="9221" width="5.26953125" style="1448" customWidth="1"/>
    <col min="9222" max="9222" width="4.7265625" style="1448" customWidth="1"/>
    <col min="9223" max="9223" width="5.26953125" style="1448" customWidth="1"/>
    <col min="9224" max="9225" width="3.81640625" style="1448" customWidth="1"/>
    <col min="9226" max="9226" width="5.26953125" style="1448" customWidth="1"/>
    <col min="9227" max="9228" width="5.7265625" style="1448" customWidth="1"/>
    <col min="9229" max="9229" width="6.81640625" style="1448" customWidth="1"/>
    <col min="9230" max="9230" width="4.7265625" style="1448" customWidth="1"/>
    <col min="9231" max="9231" width="1.54296875" style="1448" customWidth="1"/>
    <col min="9232" max="9232" width="4.7265625" style="1448" customWidth="1"/>
    <col min="9233" max="9233" width="5.7265625" style="1448" customWidth="1"/>
    <col min="9234" max="9235" width="5.26953125" style="1448" customWidth="1"/>
    <col min="9236" max="9236" width="4.81640625" style="1448" customWidth="1"/>
    <col min="9237" max="9237" width="0.26953125" style="1448" customWidth="1"/>
    <col min="9238" max="9471" width="5.26953125" style="1448"/>
    <col min="9472" max="9472" width="2.7265625" style="1448" customWidth="1"/>
    <col min="9473" max="9473" width="4.54296875" style="1448" customWidth="1"/>
    <col min="9474" max="9475" width="5.7265625" style="1448" customWidth="1"/>
    <col min="9476" max="9476" width="8.453125" style="1448" customWidth="1"/>
    <col min="9477" max="9477" width="5.26953125" style="1448" customWidth="1"/>
    <col min="9478" max="9478" width="4.7265625" style="1448" customWidth="1"/>
    <col min="9479" max="9479" width="5.26953125" style="1448" customWidth="1"/>
    <col min="9480" max="9481" width="3.81640625" style="1448" customWidth="1"/>
    <col min="9482" max="9482" width="5.26953125" style="1448" customWidth="1"/>
    <col min="9483" max="9484" width="5.7265625" style="1448" customWidth="1"/>
    <col min="9485" max="9485" width="6.81640625" style="1448" customWidth="1"/>
    <col min="9486" max="9486" width="4.7265625" style="1448" customWidth="1"/>
    <col min="9487" max="9487" width="1.54296875" style="1448" customWidth="1"/>
    <col min="9488" max="9488" width="4.7265625" style="1448" customWidth="1"/>
    <col min="9489" max="9489" width="5.7265625" style="1448" customWidth="1"/>
    <col min="9490" max="9491" width="5.26953125" style="1448" customWidth="1"/>
    <col min="9492" max="9492" width="4.81640625" style="1448" customWidth="1"/>
    <col min="9493" max="9493" width="0.26953125" style="1448" customWidth="1"/>
    <col min="9494" max="9727" width="5.26953125" style="1448"/>
    <col min="9728" max="9728" width="2.7265625" style="1448" customWidth="1"/>
    <col min="9729" max="9729" width="4.54296875" style="1448" customWidth="1"/>
    <col min="9730" max="9731" width="5.7265625" style="1448" customWidth="1"/>
    <col min="9732" max="9732" width="8.453125" style="1448" customWidth="1"/>
    <col min="9733" max="9733" width="5.26953125" style="1448" customWidth="1"/>
    <col min="9734" max="9734" width="4.7265625" style="1448" customWidth="1"/>
    <col min="9735" max="9735" width="5.26953125" style="1448" customWidth="1"/>
    <col min="9736" max="9737" width="3.81640625" style="1448" customWidth="1"/>
    <col min="9738" max="9738" width="5.26953125" style="1448" customWidth="1"/>
    <col min="9739" max="9740" width="5.7265625" style="1448" customWidth="1"/>
    <col min="9741" max="9741" width="6.81640625" style="1448" customWidth="1"/>
    <col min="9742" max="9742" width="4.7265625" style="1448" customWidth="1"/>
    <col min="9743" max="9743" width="1.54296875" style="1448" customWidth="1"/>
    <col min="9744" max="9744" width="4.7265625" style="1448" customWidth="1"/>
    <col min="9745" max="9745" width="5.7265625" style="1448" customWidth="1"/>
    <col min="9746" max="9747" width="5.26953125" style="1448" customWidth="1"/>
    <col min="9748" max="9748" width="4.81640625" style="1448" customWidth="1"/>
    <col min="9749" max="9749" width="0.26953125" style="1448" customWidth="1"/>
    <col min="9750" max="9983" width="5.26953125" style="1448"/>
    <col min="9984" max="9984" width="2.7265625" style="1448" customWidth="1"/>
    <col min="9985" max="9985" width="4.54296875" style="1448" customWidth="1"/>
    <col min="9986" max="9987" width="5.7265625" style="1448" customWidth="1"/>
    <col min="9988" max="9988" width="8.453125" style="1448" customWidth="1"/>
    <col min="9989" max="9989" width="5.26953125" style="1448" customWidth="1"/>
    <col min="9990" max="9990" width="4.7265625" style="1448" customWidth="1"/>
    <col min="9991" max="9991" width="5.26953125" style="1448" customWidth="1"/>
    <col min="9992" max="9993" width="3.81640625" style="1448" customWidth="1"/>
    <col min="9994" max="9994" width="5.26953125" style="1448" customWidth="1"/>
    <col min="9995" max="9996" width="5.7265625" style="1448" customWidth="1"/>
    <col min="9997" max="9997" width="6.81640625" style="1448" customWidth="1"/>
    <col min="9998" max="9998" width="4.7265625" style="1448" customWidth="1"/>
    <col min="9999" max="9999" width="1.54296875" style="1448" customWidth="1"/>
    <col min="10000" max="10000" width="4.7265625" style="1448" customWidth="1"/>
    <col min="10001" max="10001" width="5.7265625" style="1448" customWidth="1"/>
    <col min="10002" max="10003" width="5.26953125" style="1448" customWidth="1"/>
    <col min="10004" max="10004" width="4.81640625" style="1448" customWidth="1"/>
    <col min="10005" max="10005" width="0.26953125" style="1448" customWidth="1"/>
    <col min="10006" max="10239" width="5.26953125" style="1448"/>
    <col min="10240" max="10240" width="2.7265625" style="1448" customWidth="1"/>
    <col min="10241" max="10241" width="4.54296875" style="1448" customWidth="1"/>
    <col min="10242" max="10243" width="5.7265625" style="1448" customWidth="1"/>
    <col min="10244" max="10244" width="8.453125" style="1448" customWidth="1"/>
    <col min="10245" max="10245" width="5.26953125" style="1448" customWidth="1"/>
    <col min="10246" max="10246" width="4.7265625" style="1448" customWidth="1"/>
    <col min="10247" max="10247" width="5.26953125" style="1448" customWidth="1"/>
    <col min="10248" max="10249" width="3.81640625" style="1448" customWidth="1"/>
    <col min="10250" max="10250" width="5.26953125" style="1448" customWidth="1"/>
    <col min="10251" max="10252" width="5.7265625" style="1448" customWidth="1"/>
    <col min="10253" max="10253" width="6.81640625" style="1448" customWidth="1"/>
    <col min="10254" max="10254" width="4.7265625" style="1448" customWidth="1"/>
    <col min="10255" max="10255" width="1.54296875" style="1448" customWidth="1"/>
    <col min="10256" max="10256" width="4.7265625" style="1448" customWidth="1"/>
    <col min="10257" max="10257" width="5.7265625" style="1448" customWidth="1"/>
    <col min="10258" max="10259" width="5.26953125" style="1448" customWidth="1"/>
    <col min="10260" max="10260" width="4.81640625" style="1448" customWidth="1"/>
    <col min="10261" max="10261" width="0.26953125" style="1448" customWidth="1"/>
    <col min="10262" max="10495" width="5.26953125" style="1448"/>
    <col min="10496" max="10496" width="2.7265625" style="1448" customWidth="1"/>
    <col min="10497" max="10497" width="4.54296875" style="1448" customWidth="1"/>
    <col min="10498" max="10499" width="5.7265625" style="1448" customWidth="1"/>
    <col min="10500" max="10500" width="8.453125" style="1448" customWidth="1"/>
    <col min="10501" max="10501" width="5.26953125" style="1448" customWidth="1"/>
    <col min="10502" max="10502" width="4.7265625" style="1448" customWidth="1"/>
    <col min="10503" max="10503" width="5.26953125" style="1448" customWidth="1"/>
    <col min="10504" max="10505" width="3.81640625" style="1448" customWidth="1"/>
    <col min="10506" max="10506" width="5.26953125" style="1448" customWidth="1"/>
    <col min="10507" max="10508" width="5.7265625" style="1448" customWidth="1"/>
    <col min="10509" max="10509" width="6.81640625" style="1448" customWidth="1"/>
    <col min="10510" max="10510" width="4.7265625" style="1448" customWidth="1"/>
    <col min="10511" max="10511" width="1.54296875" style="1448" customWidth="1"/>
    <col min="10512" max="10512" width="4.7265625" style="1448" customWidth="1"/>
    <col min="10513" max="10513" width="5.7265625" style="1448" customWidth="1"/>
    <col min="10514" max="10515" width="5.26953125" style="1448" customWidth="1"/>
    <col min="10516" max="10516" width="4.81640625" style="1448" customWidth="1"/>
    <col min="10517" max="10517" width="0.26953125" style="1448" customWidth="1"/>
    <col min="10518" max="10751" width="5.26953125" style="1448"/>
    <col min="10752" max="10752" width="2.7265625" style="1448" customWidth="1"/>
    <col min="10753" max="10753" width="4.54296875" style="1448" customWidth="1"/>
    <col min="10754" max="10755" width="5.7265625" style="1448" customWidth="1"/>
    <col min="10756" max="10756" width="8.453125" style="1448" customWidth="1"/>
    <col min="10757" max="10757" width="5.26953125" style="1448" customWidth="1"/>
    <col min="10758" max="10758" width="4.7265625" style="1448" customWidth="1"/>
    <col min="10759" max="10759" width="5.26953125" style="1448" customWidth="1"/>
    <col min="10760" max="10761" width="3.81640625" style="1448" customWidth="1"/>
    <col min="10762" max="10762" width="5.26953125" style="1448" customWidth="1"/>
    <col min="10763" max="10764" width="5.7265625" style="1448" customWidth="1"/>
    <col min="10765" max="10765" width="6.81640625" style="1448" customWidth="1"/>
    <col min="10766" max="10766" width="4.7265625" style="1448" customWidth="1"/>
    <col min="10767" max="10767" width="1.54296875" style="1448" customWidth="1"/>
    <col min="10768" max="10768" width="4.7265625" style="1448" customWidth="1"/>
    <col min="10769" max="10769" width="5.7265625" style="1448" customWidth="1"/>
    <col min="10770" max="10771" width="5.26953125" style="1448" customWidth="1"/>
    <col min="10772" max="10772" width="4.81640625" style="1448" customWidth="1"/>
    <col min="10773" max="10773" width="0.26953125" style="1448" customWidth="1"/>
    <col min="10774" max="11007" width="5.26953125" style="1448"/>
    <col min="11008" max="11008" width="2.7265625" style="1448" customWidth="1"/>
    <col min="11009" max="11009" width="4.54296875" style="1448" customWidth="1"/>
    <col min="11010" max="11011" width="5.7265625" style="1448" customWidth="1"/>
    <col min="11012" max="11012" width="8.453125" style="1448" customWidth="1"/>
    <col min="11013" max="11013" width="5.26953125" style="1448" customWidth="1"/>
    <col min="11014" max="11014" width="4.7265625" style="1448" customWidth="1"/>
    <col min="11015" max="11015" width="5.26953125" style="1448" customWidth="1"/>
    <col min="11016" max="11017" width="3.81640625" style="1448" customWidth="1"/>
    <col min="11018" max="11018" width="5.26953125" style="1448" customWidth="1"/>
    <col min="11019" max="11020" width="5.7265625" style="1448" customWidth="1"/>
    <col min="11021" max="11021" width="6.81640625" style="1448" customWidth="1"/>
    <col min="11022" max="11022" width="4.7265625" style="1448" customWidth="1"/>
    <col min="11023" max="11023" width="1.54296875" style="1448" customWidth="1"/>
    <col min="11024" max="11024" width="4.7265625" style="1448" customWidth="1"/>
    <col min="11025" max="11025" width="5.7265625" style="1448" customWidth="1"/>
    <col min="11026" max="11027" width="5.26953125" style="1448" customWidth="1"/>
    <col min="11028" max="11028" width="4.81640625" style="1448" customWidth="1"/>
    <col min="11029" max="11029" width="0.26953125" style="1448" customWidth="1"/>
    <col min="11030" max="11263" width="5.26953125" style="1448"/>
    <col min="11264" max="11264" width="2.7265625" style="1448" customWidth="1"/>
    <col min="11265" max="11265" width="4.54296875" style="1448" customWidth="1"/>
    <col min="11266" max="11267" width="5.7265625" style="1448" customWidth="1"/>
    <col min="11268" max="11268" width="8.453125" style="1448" customWidth="1"/>
    <col min="11269" max="11269" width="5.26953125" style="1448" customWidth="1"/>
    <col min="11270" max="11270" width="4.7265625" style="1448" customWidth="1"/>
    <col min="11271" max="11271" width="5.26953125" style="1448" customWidth="1"/>
    <col min="11272" max="11273" width="3.81640625" style="1448" customWidth="1"/>
    <col min="11274" max="11274" width="5.26953125" style="1448" customWidth="1"/>
    <col min="11275" max="11276" width="5.7265625" style="1448" customWidth="1"/>
    <col min="11277" max="11277" width="6.81640625" style="1448" customWidth="1"/>
    <col min="11278" max="11278" width="4.7265625" style="1448" customWidth="1"/>
    <col min="11279" max="11279" width="1.54296875" style="1448" customWidth="1"/>
    <col min="11280" max="11280" width="4.7265625" style="1448" customWidth="1"/>
    <col min="11281" max="11281" width="5.7265625" style="1448" customWidth="1"/>
    <col min="11282" max="11283" width="5.26953125" style="1448" customWidth="1"/>
    <col min="11284" max="11284" width="4.81640625" style="1448" customWidth="1"/>
    <col min="11285" max="11285" width="0.26953125" style="1448" customWidth="1"/>
    <col min="11286" max="11519" width="5.26953125" style="1448"/>
    <col min="11520" max="11520" width="2.7265625" style="1448" customWidth="1"/>
    <col min="11521" max="11521" width="4.54296875" style="1448" customWidth="1"/>
    <col min="11522" max="11523" width="5.7265625" style="1448" customWidth="1"/>
    <col min="11524" max="11524" width="8.453125" style="1448" customWidth="1"/>
    <col min="11525" max="11525" width="5.26953125" style="1448" customWidth="1"/>
    <col min="11526" max="11526" width="4.7265625" style="1448" customWidth="1"/>
    <col min="11527" max="11527" width="5.26953125" style="1448" customWidth="1"/>
    <col min="11528" max="11529" width="3.81640625" style="1448" customWidth="1"/>
    <col min="11530" max="11530" width="5.26953125" style="1448" customWidth="1"/>
    <col min="11531" max="11532" width="5.7265625" style="1448" customWidth="1"/>
    <col min="11533" max="11533" width="6.81640625" style="1448" customWidth="1"/>
    <col min="11534" max="11534" width="4.7265625" style="1448" customWidth="1"/>
    <col min="11535" max="11535" width="1.54296875" style="1448" customWidth="1"/>
    <col min="11536" max="11536" width="4.7265625" style="1448" customWidth="1"/>
    <col min="11537" max="11537" width="5.7265625" style="1448" customWidth="1"/>
    <col min="11538" max="11539" width="5.26953125" style="1448" customWidth="1"/>
    <col min="11540" max="11540" width="4.81640625" style="1448" customWidth="1"/>
    <col min="11541" max="11541" width="0.26953125" style="1448" customWidth="1"/>
    <col min="11542" max="11775" width="5.26953125" style="1448"/>
    <col min="11776" max="11776" width="2.7265625" style="1448" customWidth="1"/>
    <col min="11777" max="11777" width="4.54296875" style="1448" customWidth="1"/>
    <col min="11778" max="11779" width="5.7265625" style="1448" customWidth="1"/>
    <col min="11780" max="11780" width="8.453125" style="1448" customWidth="1"/>
    <col min="11781" max="11781" width="5.26953125" style="1448" customWidth="1"/>
    <col min="11782" max="11782" width="4.7265625" style="1448" customWidth="1"/>
    <col min="11783" max="11783" width="5.26953125" style="1448" customWidth="1"/>
    <col min="11784" max="11785" width="3.81640625" style="1448" customWidth="1"/>
    <col min="11786" max="11786" width="5.26953125" style="1448" customWidth="1"/>
    <col min="11787" max="11788" width="5.7265625" style="1448" customWidth="1"/>
    <col min="11789" max="11789" width="6.81640625" style="1448" customWidth="1"/>
    <col min="11790" max="11790" width="4.7265625" style="1448" customWidth="1"/>
    <col min="11791" max="11791" width="1.54296875" style="1448" customWidth="1"/>
    <col min="11792" max="11792" width="4.7265625" style="1448" customWidth="1"/>
    <col min="11793" max="11793" width="5.7265625" style="1448" customWidth="1"/>
    <col min="11794" max="11795" width="5.26953125" style="1448" customWidth="1"/>
    <col min="11796" max="11796" width="4.81640625" style="1448" customWidth="1"/>
    <col min="11797" max="11797" width="0.26953125" style="1448" customWidth="1"/>
    <col min="11798" max="12031" width="5.26953125" style="1448"/>
    <col min="12032" max="12032" width="2.7265625" style="1448" customWidth="1"/>
    <col min="12033" max="12033" width="4.54296875" style="1448" customWidth="1"/>
    <col min="12034" max="12035" width="5.7265625" style="1448" customWidth="1"/>
    <col min="12036" max="12036" width="8.453125" style="1448" customWidth="1"/>
    <col min="12037" max="12037" width="5.26953125" style="1448" customWidth="1"/>
    <col min="12038" max="12038" width="4.7265625" style="1448" customWidth="1"/>
    <col min="12039" max="12039" width="5.26953125" style="1448" customWidth="1"/>
    <col min="12040" max="12041" width="3.81640625" style="1448" customWidth="1"/>
    <col min="12042" max="12042" width="5.26953125" style="1448" customWidth="1"/>
    <col min="12043" max="12044" width="5.7265625" style="1448" customWidth="1"/>
    <col min="12045" max="12045" width="6.81640625" style="1448" customWidth="1"/>
    <col min="12046" max="12046" width="4.7265625" style="1448" customWidth="1"/>
    <col min="12047" max="12047" width="1.54296875" style="1448" customWidth="1"/>
    <col min="12048" max="12048" width="4.7265625" style="1448" customWidth="1"/>
    <col min="12049" max="12049" width="5.7265625" style="1448" customWidth="1"/>
    <col min="12050" max="12051" width="5.26953125" style="1448" customWidth="1"/>
    <col min="12052" max="12052" width="4.81640625" style="1448" customWidth="1"/>
    <col min="12053" max="12053" width="0.26953125" style="1448" customWidth="1"/>
    <col min="12054" max="12287" width="5.26953125" style="1448"/>
    <col min="12288" max="12288" width="2.7265625" style="1448" customWidth="1"/>
    <col min="12289" max="12289" width="4.54296875" style="1448" customWidth="1"/>
    <col min="12290" max="12291" width="5.7265625" style="1448" customWidth="1"/>
    <col min="12292" max="12292" width="8.453125" style="1448" customWidth="1"/>
    <col min="12293" max="12293" width="5.26953125" style="1448" customWidth="1"/>
    <col min="12294" max="12294" width="4.7265625" style="1448" customWidth="1"/>
    <col min="12295" max="12295" width="5.26953125" style="1448" customWidth="1"/>
    <col min="12296" max="12297" width="3.81640625" style="1448" customWidth="1"/>
    <col min="12298" max="12298" width="5.26953125" style="1448" customWidth="1"/>
    <col min="12299" max="12300" width="5.7265625" style="1448" customWidth="1"/>
    <col min="12301" max="12301" width="6.81640625" style="1448" customWidth="1"/>
    <col min="12302" max="12302" width="4.7265625" style="1448" customWidth="1"/>
    <col min="12303" max="12303" width="1.54296875" style="1448" customWidth="1"/>
    <col min="12304" max="12304" width="4.7265625" style="1448" customWidth="1"/>
    <col min="12305" max="12305" width="5.7265625" style="1448" customWidth="1"/>
    <col min="12306" max="12307" width="5.26953125" style="1448" customWidth="1"/>
    <col min="12308" max="12308" width="4.81640625" style="1448" customWidth="1"/>
    <col min="12309" max="12309" width="0.26953125" style="1448" customWidth="1"/>
    <col min="12310" max="12543" width="5.26953125" style="1448"/>
    <col min="12544" max="12544" width="2.7265625" style="1448" customWidth="1"/>
    <col min="12545" max="12545" width="4.54296875" style="1448" customWidth="1"/>
    <col min="12546" max="12547" width="5.7265625" style="1448" customWidth="1"/>
    <col min="12548" max="12548" width="8.453125" style="1448" customWidth="1"/>
    <col min="12549" max="12549" width="5.26953125" style="1448" customWidth="1"/>
    <col min="12550" max="12550" width="4.7265625" style="1448" customWidth="1"/>
    <col min="12551" max="12551" width="5.26953125" style="1448" customWidth="1"/>
    <col min="12552" max="12553" width="3.81640625" style="1448" customWidth="1"/>
    <col min="12554" max="12554" width="5.26953125" style="1448" customWidth="1"/>
    <col min="12555" max="12556" width="5.7265625" style="1448" customWidth="1"/>
    <col min="12557" max="12557" width="6.81640625" style="1448" customWidth="1"/>
    <col min="12558" max="12558" width="4.7265625" style="1448" customWidth="1"/>
    <col min="12559" max="12559" width="1.54296875" style="1448" customWidth="1"/>
    <col min="12560" max="12560" width="4.7265625" style="1448" customWidth="1"/>
    <col min="12561" max="12561" width="5.7265625" style="1448" customWidth="1"/>
    <col min="12562" max="12563" width="5.26953125" style="1448" customWidth="1"/>
    <col min="12564" max="12564" width="4.81640625" style="1448" customWidth="1"/>
    <col min="12565" max="12565" width="0.26953125" style="1448" customWidth="1"/>
    <col min="12566" max="12799" width="5.26953125" style="1448"/>
    <col min="12800" max="12800" width="2.7265625" style="1448" customWidth="1"/>
    <col min="12801" max="12801" width="4.54296875" style="1448" customWidth="1"/>
    <col min="12802" max="12803" width="5.7265625" style="1448" customWidth="1"/>
    <col min="12804" max="12804" width="8.453125" style="1448" customWidth="1"/>
    <col min="12805" max="12805" width="5.26953125" style="1448" customWidth="1"/>
    <col min="12806" max="12806" width="4.7265625" style="1448" customWidth="1"/>
    <col min="12807" max="12807" width="5.26953125" style="1448" customWidth="1"/>
    <col min="12808" max="12809" width="3.81640625" style="1448" customWidth="1"/>
    <col min="12810" max="12810" width="5.26953125" style="1448" customWidth="1"/>
    <col min="12811" max="12812" width="5.7265625" style="1448" customWidth="1"/>
    <col min="12813" max="12813" width="6.81640625" style="1448" customWidth="1"/>
    <col min="12814" max="12814" width="4.7265625" style="1448" customWidth="1"/>
    <col min="12815" max="12815" width="1.54296875" style="1448" customWidth="1"/>
    <col min="12816" max="12816" width="4.7265625" style="1448" customWidth="1"/>
    <col min="12817" max="12817" width="5.7265625" style="1448" customWidth="1"/>
    <col min="12818" max="12819" width="5.26953125" style="1448" customWidth="1"/>
    <col min="12820" max="12820" width="4.81640625" style="1448" customWidth="1"/>
    <col min="12821" max="12821" width="0.26953125" style="1448" customWidth="1"/>
    <col min="12822" max="13055" width="5.26953125" style="1448"/>
    <col min="13056" max="13056" width="2.7265625" style="1448" customWidth="1"/>
    <col min="13057" max="13057" width="4.54296875" style="1448" customWidth="1"/>
    <col min="13058" max="13059" width="5.7265625" style="1448" customWidth="1"/>
    <col min="13060" max="13060" width="8.453125" style="1448" customWidth="1"/>
    <col min="13061" max="13061" width="5.26953125" style="1448" customWidth="1"/>
    <col min="13062" max="13062" width="4.7265625" style="1448" customWidth="1"/>
    <col min="13063" max="13063" width="5.26953125" style="1448" customWidth="1"/>
    <col min="13064" max="13065" width="3.81640625" style="1448" customWidth="1"/>
    <col min="13066" max="13066" width="5.26953125" style="1448" customWidth="1"/>
    <col min="13067" max="13068" width="5.7265625" style="1448" customWidth="1"/>
    <col min="13069" max="13069" width="6.81640625" style="1448" customWidth="1"/>
    <col min="13070" max="13070" width="4.7265625" style="1448" customWidth="1"/>
    <col min="13071" max="13071" width="1.54296875" style="1448" customWidth="1"/>
    <col min="13072" max="13072" width="4.7265625" style="1448" customWidth="1"/>
    <col min="13073" max="13073" width="5.7265625" style="1448" customWidth="1"/>
    <col min="13074" max="13075" width="5.26953125" style="1448" customWidth="1"/>
    <col min="13076" max="13076" width="4.81640625" style="1448" customWidth="1"/>
    <col min="13077" max="13077" width="0.26953125" style="1448" customWidth="1"/>
    <col min="13078" max="13311" width="5.26953125" style="1448"/>
    <col min="13312" max="13312" width="2.7265625" style="1448" customWidth="1"/>
    <col min="13313" max="13313" width="4.54296875" style="1448" customWidth="1"/>
    <col min="13314" max="13315" width="5.7265625" style="1448" customWidth="1"/>
    <col min="13316" max="13316" width="8.453125" style="1448" customWidth="1"/>
    <col min="13317" max="13317" width="5.26953125" style="1448" customWidth="1"/>
    <col min="13318" max="13318" width="4.7265625" style="1448" customWidth="1"/>
    <col min="13319" max="13319" width="5.26953125" style="1448" customWidth="1"/>
    <col min="13320" max="13321" width="3.81640625" style="1448" customWidth="1"/>
    <col min="13322" max="13322" width="5.26953125" style="1448" customWidth="1"/>
    <col min="13323" max="13324" width="5.7265625" style="1448" customWidth="1"/>
    <col min="13325" max="13325" width="6.81640625" style="1448" customWidth="1"/>
    <col min="13326" max="13326" width="4.7265625" style="1448" customWidth="1"/>
    <col min="13327" max="13327" width="1.54296875" style="1448" customWidth="1"/>
    <col min="13328" max="13328" width="4.7265625" style="1448" customWidth="1"/>
    <col min="13329" max="13329" width="5.7265625" style="1448" customWidth="1"/>
    <col min="13330" max="13331" width="5.26953125" style="1448" customWidth="1"/>
    <col min="13332" max="13332" width="4.81640625" style="1448" customWidth="1"/>
    <col min="13333" max="13333" width="0.26953125" style="1448" customWidth="1"/>
    <col min="13334" max="13567" width="5.26953125" style="1448"/>
    <col min="13568" max="13568" width="2.7265625" style="1448" customWidth="1"/>
    <col min="13569" max="13569" width="4.54296875" style="1448" customWidth="1"/>
    <col min="13570" max="13571" width="5.7265625" style="1448" customWidth="1"/>
    <col min="13572" max="13572" width="8.453125" style="1448" customWidth="1"/>
    <col min="13573" max="13573" width="5.26953125" style="1448" customWidth="1"/>
    <col min="13574" max="13574" width="4.7265625" style="1448" customWidth="1"/>
    <col min="13575" max="13575" width="5.26953125" style="1448" customWidth="1"/>
    <col min="13576" max="13577" width="3.81640625" style="1448" customWidth="1"/>
    <col min="13578" max="13578" width="5.26953125" style="1448" customWidth="1"/>
    <col min="13579" max="13580" width="5.7265625" style="1448" customWidth="1"/>
    <col min="13581" max="13581" width="6.81640625" style="1448" customWidth="1"/>
    <col min="13582" max="13582" width="4.7265625" style="1448" customWidth="1"/>
    <col min="13583" max="13583" width="1.54296875" style="1448" customWidth="1"/>
    <col min="13584" max="13584" width="4.7265625" style="1448" customWidth="1"/>
    <col min="13585" max="13585" width="5.7265625" style="1448" customWidth="1"/>
    <col min="13586" max="13587" width="5.26953125" style="1448" customWidth="1"/>
    <col min="13588" max="13588" width="4.81640625" style="1448" customWidth="1"/>
    <col min="13589" max="13589" width="0.26953125" style="1448" customWidth="1"/>
    <col min="13590" max="13823" width="5.26953125" style="1448"/>
    <col min="13824" max="13824" width="2.7265625" style="1448" customWidth="1"/>
    <col min="13825" max="13825" width="4.54296875" style="1448" customWidth="1"/>
    <col min="13826" max="13827" width="5.7265625" style="1448" customWidth="1"/>
    <col min="13828" max="13828" width="8.453125" style="1448" customWidth="1"/>
    <col min="13829" max="13829" width="5.26953125" style="1448" customWidth="1"/>
    <col min="13830" max="13830" width="4.7265625" style="1448" customWidth="1"/>
    <col min="13831" max="13831" width="5.26953125" style="1448" customWidth="1"/>
    <col min="13832" max="13833" width="3.81640625" style="1448" customWidth="1"/>
    <col min="13834" max="13834" width="5.26953125" style="1448" customWidth="1"/>
    <col min="13835" max="13836" width="5.7265625" style="1448" customWidth="1"/>
    <col min="13837" max="13837" width="6.81640625" style="1448" customWidth="1"/>
    <col min="13838" max="13838" width="4.7265625" style="1448" customWidth="1"/>
    <col min="13839" max="13839" width="1.54296875" style="1448" customWidth="1"/>
    <col min="13840" max="13840" width="4.7265625" style="1448" customWidth="1"/>
    <col min="13841" max="13841" width="5.7265625" style="1448" customWidth="1"/>
    <col min="13842" max="13843" width="5.26953125" style="1448" customWidth="1"/>
    <col min="13844" max="13844" width="4.81640625" style="1448" customWidth="1"/>
    <col min="13845" max="13845" width="0.26953125" style="1448" customWidth="1"/>
    <col min="13846" max="14079" width="5.26953125" style="1448"/>
    <col min="14080" max="14080" width="2.7265625" style="1448" customWidth="1"/>
    <col min="14081" max="14081" width="4.54296875" style="1448" customWidth="1"/>
    <col min="14082" max="14083" width="5.7265625" style="1448" customWidth="1"/>
    <col min="14084" max="14084" width="8.453125" style="1448" customWidth="1"/>
    <col min="14085" max="14085" width="5.26953125" style="1448" customWidth="1"/>
    <col min="14086" max="14086" width="4.7265625" style="1448" customWidth="1"/>
    <col min="14087" max="14087" width="5.26953125" style="1448" customWidth="1"/>
    <col min="14088" max="14089" width="3.81640625" style="1448" customWidth="1"/>
    <col min="14090" max="14090" width="5.26953125" style="1448" customWidth="1"/>
    <col min="14091" max="14092" width="5.7265625" style="1448" customWidth="1"/>
    <col min="14093" max="14093" width="6.81640625" style="1448" customWidth="1"/>
    <col min="14094" max="14094" width="4.7265625" style="1448" customWidth="1"/>
    <col min="14095" max="14095" width="1.54296875" style="1448" customWidth="1"/>
    <col min="14096" max="14096" width="4.7265625" style="1448" customWidth="1"/>
    <col min="14097" max="14097" width="5.7265625" style="1448" customWidth="1"/>
    <col min="14098" max="14099" width="5.26953125" style="1448" customWidth="1"/>
    <col min="14100" max="14100" width="4.81640625" style="1448" customWidth="1"/>
    <col min="14101" max="14101" width="0.26953125" style="1448" customWidth="1"/>
    <col min="14102" max="14335" width="5.26953125" style="1448"/>
    <col min="14336" max="14336" width="2.7265625" style="1448" customWidth="1"/>
    <col min="14337" max="14337" width="4.54296875" style="1448" customWidth="1"/>
    <col min="14338" max="14339" width="5.7265625" style="1448" customWidth="1"/>
    <col min="14340" max="14340" width="8.453125" style="1448" customWidth="1"/>
    <col min="14341" max="14341" width="5.26953125" style="1448" customWidth="1"/>
    <col min="14342" max="14342" width="4.7265625" style="1448" customWidth="1"/>
    <col min="14343" max="14343" width="5.26953125" style="1448" customWidth="1"/>
    <col min="14344" max="14345" width="3.81640625" style="1448" customWidth="1"/>
    <col min="14346" max="14346" width="5.26953125" style="1448" customWidth="1"/>
    <col min="14347" max="14348" width="5.7265625" style="1448" customWidth="1"/>
    <col min="14349" max="14349" width="6.81640625" style="1448" customWidth="1"/>
    <col min="14350" max="14350" width="4.7265625" style="1448" customWidth="1"/>
    <col min="14351" max="14351" width="1.54296875" style="1448" customWidth="1"/>
    <col min="14352" max="14352" width="4.7265625" style="1448" customWidth="1"/>
    <col min="14353" max="14353" width="5.7265625" style="1448" customWidth="1"/>
    <col min="14354" max="14355" width="5.26953125" style="1448" customWidth="1"/>
    <col min="14356" max="14356" width="4.81640625" style="1448" customWidth="1"/>
    <col min="14357" max="14357" width="0.26953125" style="1448" customWidth="1"/>
    <col min="14358" max="14591" width="5.26953125" style="1448"/>
    <col min="14592" max="14592" width="2.7265625" style="1448" customWidth="1"/>
    <col min="14593" max="14593" width="4.54296875" style="1448" customWidth="1"/>
    <col min="14594" max="14595" width="5.7265625" style="1448" customWidth="1"/>
    <col min="14596" max="14596" width="8.453125" style="1448" customWidth="1"/>
    <col min="14597" max="14597" width="5.26953125" style="1448" customWidth="1"/>
    <col min="14598" max="14598" width="4.7265625" style="1448" customWidth="1"/>
    <col min="14599" max="14599" width="5.26953125" style="1448" customWidth="1"/>
    <col min="14600" max="14601" width="3.81640625" style="1448" customWidth="1"/>
    <col min="14602" max="14602" width="5.26953125" style="1448" customWidth="1"/>
    <col min="14603" max="14604" width="5.7265625" style="1448" customWidth="1"/>
    <col min="14605" max="14605" width="6.81640625" style="1448" customWidth="1"/>
    <col min="14606" max="14606" width="4.7265625" style="1448" customWidth="1"/>
    <col min="14607" max="14607" width="1.54296875" style="1448" customWidth="1"/>
    <col min="14608" max="14608" width="4.7265625" style="1448" customWidth="1"/>
    <col min="14609" max="14609" width="5.7265625" style="1448" customWidth="1"/>
    <col min="14610" max="14611" width="5.26953125" style="1448" customWidth="1"/>
    <col min="14612" max="14612" width="4.81640625" style="1448" customWidth="1"/>
    <col min="14613" max="14613" width="0.26953125" style="1448" customWidth="1"/>
    <col min="14614" max="14847" width="5.26953125" style="1448"/>
    <col min="14848" max="14848" width="2.7265625" style="1448" customWidth="1"/>
    <col min="14849" max="14849" width="4.54296875" style="1448" customWidth="1"/>
    <col min="14850" max="14851" width="5.7265625" style="1448" customWidth="1"/>
    <col min="14852" max="14852" width="8.453125" style="1448" customWidth="1"/>
    <col min="14853" max="14853" width="5.26953125" style="1448" customWidth="1"/>
    <col min="14854" max="14854" width="4.7265625" style="1448" customWidth="1"/>
    <col min="14855" max="14855" width="5.26953125" style="1448" customWidth="1"/>
    <col min="14856" max="14857" width="3.81640625" style="1448" customWidth="1"/>
    <col min="14858" max="14858" width="5.26953125" style="1448" customWidth="1"/>
    <col min="14859" max="14860" width="5.7265625" style="1448" customWidth="1"/>
    <col min="14861" max="14861" width="6.81640625" style="1448" customWidth="1"/>
    <col min="14862" max="14862" width="4.7265625" style="1448" customWidth="1"/>
    <col min="14863" max="14863" width="1.54296875" style="1448" customWidth="1"/>
    <col min="14864" max="14864" width="4.7265625" style="1448" customWidth="1"/>
    <col min="14865" max="14865" width="5.7265625" style="1448" customWidth="1"/>
    <col min="14866" max="14867" width="5.26953125" style="1448" customWidth="1"/>
    <col min="14868" max="14868" width="4.81640625" style="1448" customWidth="1"/>
    <col min="14869" max="14869" width="0.26953125" style="1448" customWidth="1"/>
    <col min="14870" max="15103" width="5.26953125" style="1448"/>
    <col min="15104" max="15104" width="2.7265625" style="1448" customWidth="1"/>
    <col min="15105" max="15105" width="4.54296875" style="1448" customWidth="1"/>
    <col min="15106" max="15107" width="5.7265625" style="1448" customWidth="1"/>
    <col min="15108" max="15108" width="8.453125" style="1448" customWidth="1"/>
    <col min="15109" max="15109" width="5.26953125" style="1448" customWidth="1"/>
    <col min="15110" max="15110" width="4.7265625" style="1448" customWidth="1"/>
    <col min="15111" max="15111" width="5.26953125" style="1448" customWidth="1"/>
    <col min="15112" max="15113" width="3.81640625" style="1448" customWidth="1"/>
    <col min="15114" max="15114" width="5.26953125" style="1448" customWidth="1"/>
    <col min="15115" max="15116" width="5.7265625" style="1448" customWidth="1"/>
    <col min="15117" max="15117" width="6.81640625" style="1448" customWidth="1"/>
    <col min="15118" max="15118" width="4.7265625" style="1448" customWidth="1"/>
    <col min="15119" max="15119" width="1.54296875" style="1448" customWidth="1"/>
    <col min="15120" max="15120" width="4.7265625" style="1448" customWidth="1"/>
    <col min="15121" max="15121" width="5.7265625" style="1448" customWidth="1"/>
    <col min="15122" max="15123" width="5.26953125" style="1448" customWidth="1"/>
    <col min="15124" max="15124" width="4.81640625" style="1448" customWidth="1"/>
    <col min="15125" max="15125" width="0.26953125" style="1448" customWidth="1"/>
    <col min="15126" max="15359" width="5.26953125" style="1448"/>
    <col min="15360" max="15360" width="2.7265625" style="1448" customWidth="1"/>
    <col min="15361" max="15361" width="4.54296875" style="1448" customWidth="1"/>
    <col min="15362" max="15363" width="5.7265625" style="1448" customWidth="1"/>
    <col min="15364" max="15364" width="8.453125" style="1448" customWidth="1"/>
    <col min="15365" max="15365" width="5.26953125" style="1448" customWidth="1"/>
    <col min="15366" max="15366" width="4.7265625" style="1448" customWidth="1"/>
    <col min="15367" max="15367" width="5.26953125" style="1448" customWidth="1"/>
    <col min="15368" max="15369" width="3.81640625" style="1448" customWidth="1"/>
    <col min="15370" max="15370" width="5.26953125" style="1448" customWidth="1"/>
    <col min="15371" max="15372" width="5.7265625" style="1448" customWidth="1"/>
    <col min="15373" max="15373" width="6.81640625" style="1448" customWidth="1"/>
    <col min="15374" max="15374" width="4.7265625" style="1448" customWidth="1"/>
    <col min="15375" max="15375" width="1.54296875" style="1448" customWidth="1"/>
    <col min="15376" max="15376" width="4.7265625" style="1448" customWidth="1"/>
    <col min="15377" max="15377" width="5.7265625" style="1448" customWidth="1"/>
    <col min="15378" max="15379" width="5.26953125" style="1448" customWidth="1"/>
    <col min="15380" max="15380" width="4.81640625" style="1448" customWidth="1"/>
    <col min="15381" max="15381" width="0.26953125" style="1448" customWidth="1"/>
    <col min="15382" max="15615" width="5.26953125" style="1448"/>
    <col min="15616" max="15616" width="2.7265625" style="1448" customWidth="1"/>
    <col min="15617" max="15617" width="4.54296875" style="1448" customWidth="1"/>
    <col min="15618" max="15619" width="5.7265625" style="1448" customWidth="1"/>
    <col min="15620" max="15620" width="8.453125" style="1448" customWidth="1"/>
    <col min="15621" max="15621" width="5.26953125" style="1448" customWidth="1"/>
    <col min="15622" max="15622" width="4.7265625" style="1448" customWidth="1"/>
    <col min="15623" max="15623" width="5.26953125" style="1448" customWidth="1"/>
    <col min="15624" max="15625" width="3.81640625" style="1448" customWidth="1"/>
    <col min="15626" max="15626" width="5.26953125" style="1448" customWidth="1"/>
    <col min="15627" max="15628" width="5.7265625" style="1448" customWidth="1"/>
    <col min="15629" max="15629" width="6.81640625" style="1448" customWidth="1"/>
    <col min="15630" max="15630" width="4.7265625" style="1448" customWidth="1"/>
    <col min="15631" max="15631" width="1.54296875" style="1448" customWidth="1"/>
    <col min="15632" max="15632" width="4.7265625" style="1448" customWidth="1"/>
    <col min="15633" max="15633" width="5.7265625" style="1448" customWidth="1"/>
    <col min="15634" max="15635" width="5.26953125" style="1448" customWidth="1"/>
    <col min="15636" max="15636" width="4.81640625" style="1448" customWidth="1"/>
    <col min="15637" max="15637" width="0.26953125" style="1448" customWidth="1"/>
    <col min="15638" max="15871" width="5.26953125" style="1448"/>
    <col min="15872" max="15872" width="2.7265625" style="1448" customWidth="1"/>
    <col min="15873" max="15873" width="4.54296875" style="1448" customWidth="1"/>
    <col min="15874" max="15875" width="5.7265625" style="1448" customWidth="1"/>
    <col min="15876" max="15876" width="8.453125" style="1448" customWidth="1"/>
    <col min="15877" max="15877" width="5.26953125" style="1448" customWidth="1"/>
    <col min="15878" max="15878" width="4.7265625" style="1448" customWidth="1"/>
    <col min="15879" max="15879" width="5.26953125" style="1448" customWidth="1"/>
    <col min="15880" max="15881" width="3.81640625" style="1448" customWidth="1"/>
    <col min="15882" max="15882" width="5.26953125" style="1448" customWidth="1"/>
    <col min="15883" max="15884" width="5.7265625" style="1448" customWidth="1"/>
    <col min="15885" max="15885" width="6.81640625" style="1448" customWidth="1"/>
    <col min="15886" max="15886" width="4.7265625" style="1448" customWidth="1"/>
    <col min="15887" max="15887" width="1.54296875" style="1448" customWidth="1"/>
    <col min="15888" max="15888" width="4.7265625" style="1448" customWidth="1"/>
    <col min="15889" max="15889" width="5.7265625" style="1448" customWidth="1"/>
    <col min="15890" max="15891" width="5.26953125" style="1448" customWidth="1"/>
    <col min="15892" max="15892" width="4.81640625" style="1448" customWidth="1"/>
    <col min="15893" max="15893" width="0.26953125" style="1448" customWidth="1"/>
    <col min="15894" max="16127" width="5.26953125" style="1448"/>
    <col min="16128" max="16128" width="2.7265625" style="1448" customWidth="1"/>
    <col min="16129" max="16129" width="4.54296875" style="1448" customWidth="1"/>
    <col min="16130" max="16131" width="5.7265625" style="1448" customWidth="1"/>
    <col min="16132" max="16132" width="8.453125" style="1448" customWidth="1"/>
    <col min="16133" max="16133" width="5.26953125" style="1448" customWidth="1"/>
    <col min="16134" max="16134" width="4.7265625" style="1448" customWidth="1"/>
    <col min="16135" max="16135" width="5.26953125" style="1448" customWidth="1"/>
    <col min="16136" max="16137" width="3.81640625" style="1448" customWidth="1"/>
    <col min="16138" max="16138" width="5.26953125" style="1448" customWidth="1"/>
    <col min="16139" max="16140" width="5.7265625" style="1448" customWidth="1"/>
    <col min="16141" max="16141" width="6.81640625" style="1448" customWidth="1"/>
    <col min="16142" max="16142" width="4.7265625" style="1448" customWidth="1"/>
    <col min="16143" max="16143" width="1.54296875" style="1448" customWidth="1"/>
    <col min="16144" max="16144" width="4.7265625" style="1448" customWidth="1"/>
    <col min="16145" max="16145" width="5.7265625" style="1448" customWidth="1"/>
    <col min="16146" max="16147" width="5.26953125" style="1448" customWidth="1"/>
    <col min="16148" max="16148" width="4.81640625" style="1448" customWidth="1"/>
    <col min="16149" max="16149" width="0.26953125" style="1448" customWidth="1"/>
    <col min="16150" max="16384" width="5.26953125" style="1448"/>
  </cols>
  <sheetData>
    <row r="1" spans="1:54" s="1032" customFormat="1" ht="9" customHeight="1">
      <c r="A1" s="2557"/>
      <c r="B1" s="2558"/>
      <c r="C1" s="2558"/>
      <c r="D1" s="2558"/>
      <c r="E1" s="3125" t="s">
        <v>0</v>
      </c>
      <c r="F1" s="3125"/>
      <c r="G1" s="3125"/>
      <c r="H1" s="3125"/>
      <c r="I1" s="3125"/>
      <c r="J1" s="3125"/>
      <c r="K1" s="3125"/>
      <c r="L1" s="3125"/>
      <c r="M1" s="3125"/>
      <c r="N1" s="3125"/>
      <c r="O1" s="3125"/>
      <c r="P1" s="3125"/>
      <c r="Q1" s="3125"/>
      <c r="R1" s="3125"/>
      <c r="S1" s="3125"/>
      <c r="T1" s="3125"/>
      <c r="U1" s="3126"/>
      <c r="V1" s="1443" t="b">
        <v>1</v>
      </c>
      <c r="W1" s="1443"/>
      <c r="X1" s="1443"/>
      <c r="Y1" s="1443"/>
      <c r="Z1" s="1443"/>
      <c r="AA1" s="1443"/>
      <c r="AB1" s="1443"/>
      <c r="AC1" s="1443"/>
      <c r="AD1" s="1443"/>
      <c r="AE1" s="1443"/>
      <c r="AF1" s="1443"/>
      <c r="AG1" s="1443"/>
      <c r="AH1" s="1443"/>
      <c r="AI1" s="1443"/>
      <c r="AJ1" s="1443"/>
      <c r="AK1" s="1443"/>
      <c r="AL1" s="1443"/>
      <c r="AM1" s="1443"/>
      <c r="AN1" s="1443"/>
      <c r="AO1" s="1443"/>
      <c r="AP1" s="1443"/>
      <c r="AQ1" s="1443"/>
      <c r="AR1" s="1443"/>
      <c r="AS1" s="1443"/>
      <c r="AT1" s="1443"/>
      <c r="AU1" s="1443"/>
      <c r="AV1" s="1443"/>
      <c r="AW1" s="1443"/>
      <c r="AX1" s="1443"/>
      <c r="AY1" s="1443"/>
      <c r="AZ1" s="1443"/>
      <c r="BA1" s="1443"/>
      <c r="BB1" s="1443"/>
    </row>
    <row r="2" spans="1:54" s="1032" customFormat="1" ht="14.25" customHeight="1">
      <c r="A2" s="2559"/>
      <c r="B2" s="2560"/>
      <c r="C2" s="2560"/>
      <c r="D2" s="2560"/>
      <c r="E2" s="3127"/>
      <c r="F2" s="3127"/>
      <c r="G2" s="3127"/>
      <c r="H2" s="3127"/>
      <c r="I2" s="3127"/>
      <c r="J2" s="3127"/>
      <c r="K2" s="3127"/>
      <c r="L2" s="3127"/>
      <c r="M2" s="3127"/>
      <c r="N2" s="3127"/>
      <c r="O2" s="3127"/>
      <c r="P2" s="3127"/>
      <c r="Q2" s="3127"/>
      <c r="R2" s="3127"/>
      <c r="S2" s="3127"/>
      <c r="T2" s="3127"/>
      <c r="U2" s="3128"/>
      <c r="V2" s="1443"/>
      <c r="W2" s="1443"/>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c r="BA2" s="1443"/>
      <c r="BB2" s="1443"/>
    </row>
    <row r="3" spans="1:54" s="1032" customFormat="1" ht="14.25" customHeight="1" thickBot="1">
      <c r="A3" s="2559"/>
      <c r="B3" s="2560"/>
      <c r="C3" s="2560"/>
      <c r="D3" s="2560"/>
      <c r="E3" s="3127"/>
      <c r="F3" s="3127"/>
      <c r="G3" s="3127"/>
      <c r="H3" s="3127"/>
      <c r="I3" s="3127"/>
      <c r="J3" s="3127"/>
      <c r="K3" s="3127"/>
      <c r="L3" s="3127"/>
      <c r="M3" s="3127"/>
      <c r="N3" s="3127"/>
      <c r="O3" s="3127"/>
      <c r="P3" s="3127"/>
      <c r="Q3" s="3127"/>
      <c r="R3" s="3127"/>
      <c r="S3" s="3127"/>
      <c r="T3" s="3127"/>
      <c r="U3" s="3128"/>
      <c r="V3" s="1443"/>
      <c r="W3" s="1443"/>
      <c r="X3" s="1443"/>
      <c r="Y3" s="1443"/>
      <c r="Z3" s="1443"/>
      <c r="AA3" s="1443"/>
      <c r="AB3" s="1443"/>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c r="BA3" s="1443"/>
      <c r="BB3" s="1443"/>
    </row>
    <row r="4" spans="1:54" ht="14.25" customHeight="1">
      <c r="A4" s="1444"/>
      <c r="B4" s="1445" t="s">
        <v>1</v>
      </c>
      <c r="C4" s="1881"/>
      <c r="D4" s="1541"/>
      <c r="E4" s="1541"/>
      <c r="F4" s="3129" t="s">
        <v>922</v>
      </c>
      <c r="G4" s="3129"/>
      <c r="H4" s="3129"/>
      <c r="I4" s="3129"/>
      <c r="J4" s="3129"/>
      <c r="K4" s="3129"/>
      <c r="L4" s="2566" t="s">
        <v>1410</v>
      </c>
      <c r="M4" s="2566"/>
      <c r="N4" s="2566"/>
      <c r="O4" s="3129">
        <v>23456789</v>
      </c>
      <c r="P4" s="3129"/>
      <c r="Q4" s="3129"/>
      <c r="R4" s="3129"/>
      <c r="S4" s="3129"/>
      <c r="T4" s="3129"/>
      <c r="U4" s="3130"/>
    </row>
    <row r="5" spans="1:54" ht="14.25" customHeight="1">
      <c r="A5" s="1449"/>
      <c r="B5" s="2568" t="s">
        <v>1411</v>
      </c>
      <c r="C5" s="2568"/>
      <c r="D5" s="2568"/>
      <c r="E5" s="2568"/>
      <c r="F5" s="2573">
        <v>23456789</v>
      </c>
      <c r="G5" s="2573"/>
      <c r="H5" s="2573"/>
      <c r="I5" s="2573"/>
      <c r="J5" s="2573"/>
      <c r="K5" s="2573"/>
      <c r="L5" s="2569" t="s">
        <v>1412</v>
      </c>
      <c r="M5" s="2569"/>
      <c r="N5" s="2569"/>
      <c r="O5" s="3131" t="s">
        <v>923</v>
      </c>
      <c r="P5" s="3131"/>
      <c r="Q5" s="3131"/>
      <c r="R5" s="1879" t="s">
        <v>752</v>
      </c>
      <c r="S5" s="1542"/>
      <c r="T5" s="3132" t="s">
        <v>924</v>
      </c>
      <c r="U5" s="3133"/>
    </row>
    <row r="6" spans="1:54" ht="14.25" customHeight="1">
      <c r="A6" s="1449"/>
      <c r="B6" s="2568" t="s">
        <v>1413</v>
      </c>
      <c r="C6" s="2568"/>
      <c r="D6" s="2568"/>
      <c r="E6" s="2568"/>
      <c r="F6" s="2573" t="s">
        <v>925</v>
      </c>
      <c r="G6" s="2573"/>
      <c r="H6" s="2573"/>
      <c r="I6" s="2573"/>
      <c r="J6" s="2573"/>
      <c r="K6" s="2573"/>
      <c r="L6" s="2573"/>
      <c r="M6" s="2573"/>
      <c r="N6" s="2573"/>
      <c r="O6" s="2573"/>
      <c r="P6" s="2573"/>
      <c r="Q6" s="2573"/>
      <c r="R6" s="2573"/>
      <c r="S6" s="2573"/>
      <c r="T6" s="2573"/>
      <c r="U6" s="2574"/>
    </row>
    <row r="7" spans="1:54" ht="14.25" customHeight="1">
      <c r="A7" s="1449"/>
      <c r="B7" s="2568" t="s">
        <v>753</v>
      </c>
      <c r="C7" s="2568"/>
      <c r="D7" s="2568"/>
      <c r="E7" s="2568"/>
      <c r="F7" s="2573" t="s">
        <v>243</v>
      </c>
      <c r="G7" s="2573"/>
      <c r="H7" s="2573"/>
      <c r="I7" s="2573"/>
      <c r="J7" s="2573"/>
      <c r="K7" s="2573"/>
      <c r="L7" s="2573"/>
      <c r="M7" s="2573"/>
      <c r="N7" s="2573"/>
      <c r="O7" s="2573"/>
      <c r="P7" s="2573"/>
      <c r="Q7" s="1885"/>
      <c r="R7" s="1879" t="s">
        <v>754</v>
      </c>
      <c r="S7" s="2547" t="s">
        <v>1348</v>
      </c>
      <c r="T7" s="2547"/>
      <c r="U7" s="2548"/>
    </row>
    <row r="8" spans="1:54" ht="14.25" customHeight="1">
      <c r="A8" s="1449"/>
      <c r="B8" s="2568" t="s">
        <v>1414</v>
      </c>
      <c r="C8" s="2568"/>
      <c r="D8" s="2568"/>
      <c r="E8" s="2568"/>
      <c r="F8" s="2573" t="s">
        <v>926</v>
      </c>
      <c r="G8" s="2573"/>
      <c r="H8" s="2573"/>
      <c r="I8" s="2573"/>
      <c r="J8" s="2573"/>
      <c r="K8" s="2573"/>
      <c r="L8" s="2573"/>
      <c r="M8" s="2573"/>
      <c r="N8" s="2573"/>
      <c r="O8" s="2573"/>
      <c r="P8" s="2573"/>
      <c r="Q8" s="1885"/>
      <c r="R8" s="1879" t="s">
        <v>754</v>
      </c>
      <c r="S8" s="2547" t="s">
        <v>926</v>
      </c>
      <c r="T8" s="2547"/>
      <c r="U8" s="2548"/>
    </row>
    <row r="9" spans="1:54" ht="14.25" customHeight="1">
      <c r="A9" s="1449"/>
      <c r="B9" s="1879" t="s">
        <v>755</v>
      </c>
      <c r="C9" s="1879"/>
      <c r="D9" s="1879"/>
      <c r="E9" s="1879"/>
      <c r="F9" s="1879"/>
      <c r="G9" s="1882"/>
      <c r="H9" s="1882"/>
      <c r="I9" s="2570"/>
      <c r="J9" s="2570"/>
      <c r="K9" s="2570"/>
      <c r="L9" s="2552" t="s">
        <v>1415</v>
      </c>
      <c r="M9" s="2552"/>
      <c r="N9" s="2552"/>
      <c r="O9" s="2573" t="s">
        <v>927</v>
      </c>
      <c r="P9" s="2573"/>
      <c r="Q9" s="2573"/>
      <c r="R9" s="2573"/>
      <c r="S9" s="2573"/>
      <c r="T9" s="2573"/>
      <c r="U9" s="2574"/>
      <c r="V9" s="1447" t="b">
        <v>1</v>
      </c>
      <c r="W9" s="1447" t="b">
        <v>0</v>
      </c>
      <c r="X9" s="1447">
        <f>V9+W9</f>
        <v>1</v>
      </c>
    </row>
    <row r="10" spans="1:54" ht="14.25" customHeight="1">
      <c r="A10" s="1449"/>
      <c r="B10" s="1879" t="s">
        <v>756</v>
      </c>
      <c r="C10" s="1879"/>
      <c r="D10" s="1879"/>
      <c r="E10" s="1879"/>
      <c r="F10" s="1879"/>
      <c r="G10" s="1882"/>
      <c r="H10" s="1882"/>
      <c r="I10" s="1882"/>
      <c r="J10" s="1882"/>
      <c r="K10" s="1882"/>
      <c r="L10" s="1454" t="s">
        <v>757</v>
      </c>
      <c r="M10" s="1454"/>
      <c r="N10" s="1454"/>
      <c r="O10" s="1543"/>
      <c r="P10" s="1543"/>
      <c r="Q10" s="1543"/>
      <c r="R10" s="1543"/>
      <c r="S10" s="1543"/>
      <c r="T10" s="1888"/>
      <c r="U10" s="1889"/>
    </row>
    <row r="11" spans="1:54" ht="14.25" customHeight="1">
      <c r="A11" s="1449"/>
      <c r="B11" s="2553" t="s">
        <v>758</v>
      </c>
      <c r="C11" s="2553"/>
      <c r="D11" s="2553"/>
      <c r="E11" s="2553"/>
      <c r="F11" s="2553"/>
      <c r="G11" s="2553"/>
      <c r="H11" s="2553"/>
      <c r="I11" s="2553"/>
      <c r="J11" s="2553"/>
      <c r="K11" s="2553"/>
      <c r="L11" s="2553"/>
      <c r="M11" s="2553"/>
      <c r="N11" s="2553"/>
      <c r="O11" s="3134"/>
      <c r="P11" s="3134"/>
      <c r="Q11" s="3134"/>
      <c r="R11" s="3134"/>
      <c r="S11" s="3134"/>
      <c r="T11" s="3134"/>
      <c r="U11" s="3135"/>
    </row>
    <row r="12" spans="1:54" ht="14.25" customHeight="1">
      <c r="A12" s="1449"/>
      <c r="B12" s="2573" t="s">
        <v>1341</v>
      </c>
      <c r="C12" s="2573"/>
      <c r="D12" s="2573"/>
      <c r="E12" s="2573"/>
      <c r="F12" s="2573"/>
      <c r="G12" s="2573"/>
      <c r="H12" s="2573"/>
      <c r="I12" s="2573"/>
      <c r="J12" s="2573"/>
      <c r="K12" s="1882"/>
      <c r="L12" s="2573" t="s">
        <v>928</v>
      </c>
      <c r="M12" s="2573"/>
      <c r="N12" s="2573"/>
      <c r="O12" s="2573"/>
      <c r="P12" s="2573"/>
      <c r="Q12" s="2573"/>
      <c r="R12" s="2573"/>
      <c r="S12" s="2573"/>
      <c r="T12" s="2573"/>
      <c r="U12" s="1456"/>
      <c r="AS12" s="1448"/>
      <c r="AT12" s="1448"/>
      <c r="AU12" s="1448"/>
      <c r="AV12" s="1448"/>
      <c r="AW12" s="1448"/>
      <c r="AX12" s="1448"/>
      <c r="AY12" s="1448"/>
      <c r="AZ12" s="1448"/>
      <c r="BA12" s="1448"/>
      <c r="BB12" s="1448"/>
    </row>
    <row r="13" spans="1:54" ht="14.25" customHeight="1">
      <c r="A13" s="1449"/>
      <c r="B13" s="2552" t="s">
        <v>759</v>
      </c>
      <c r="C13" s="2552"/>
      <c r="D13" s="2552"/>
      <c r="E13" s="2552"/>
      <c r="F13" s="2552"/>
      <c r="G13" s="2552"/>
      <c r="H13" s="2552"/>
      <c r="I13" s="2552"/>
      <c r="J13" s="2552"/>
      <c r="K13" s="1882"/>
      <c r="L13" s="2552" t="s">
        <v>760</v>
      </c>
      <c r="M13" s="2552"/>
      <c r="N13" s="2552"/>
      <c r="O13" s="2552"/>
      <c r="P13" s="2552"/>
      <c r="Q13" s="2552"/>
      <c r="R13" s="2552"/>
      <c r="S13" s="2552"/>
      <c r="T13" s="2552"/>
      <c r="U13" s="1456"/>
      <c r="AS13" s="1448"/>
      <c r="AT13" s="1448"/>
      <c r="AU13" s="1448"/>
      <c r="AV13" s="1448"/>
      <c r="AW13" s="1448"/>
      <c r="AX13" s="1448"/>
      <c r="AY13" s="1448"/>
      <c r="AZ13" s="1448"/>
      <c r="BA13" s="1448"/>
      <c r="BB13" s="1448"/>
    </row>
    <row r="14" spans="1:54" ht="14.25" customHeight="1">
      <c r="A14" s="1449"/>
      <c r="B14" s="2573" t="s">
        <v>929</v>
      </c>
      <c r="C14" s="2573"/>
      <c r="D14" s="2573"/>
      <c r="E14" s="2573"/>
      <c r="F14" s="2573"/>
      <c r="G14" s="2573"/>
      <c r="H14" s="2573"/>
      <c r="I14" s="2573"/>
      <c r="J14" s="2573"/>
      <c r="K14" s="1882"/>
      <c r="L14" s="2573" t="s">
        <v>930</v>
      </c>
      <c r="M14" s="2573"/>
      <c r="N14" s="2573"/>
      <c r="O14" s="2573"/>
      <c r="P14" s="2573"/>
      <c r="Q14" s="2573"/>
      <c r="R14" s="2573"/>
      <c r="S14" s="2573"/>
      <c r="T14" s="2573"/>
      <c r="U14" s="1456"/>
      <c r="AS14" s="1448"/>
      <c r="AT14" s="1448"/>
      <c r="AU14" s="1448"/>
      <c r="AV14" s="1448"/>
      <c r="AW14" s="1448"/>
      <c r="AX14" s="1448"/>
      <c r="AY14" s="1448"/>
      <c r="AZ14" s="1448"/>
      <c r="BA14" s="1448"/>
      <c r="BB14" s="1448"/>
    </row>
    <row r="15" spans="1:54" ht="14.25" customHeight="1">
      <c r="A15" s="1449"/>
      <c r="B15" s="2551" t="s">
        <v>761</v>
      </c>
      <c r="C15" s="2551"/>
      <c r="D15" s="2551"/>
      <c r="E15" s="2551"/>
      <c r="F15" s="2551"/>
      <c r="G15" s="2551"/>
      <c r="H15" s="2551"/>
      <c r="I15" s="2551"/>
      <c r="J15" s="2551"/>
      <c r="K15" s="1882"/>
      <c r="L15" s="2552" t="s">
        <v>762</v>
      </c>
      <c r="M15" s="2552"/>
      <c r="N15" s="2552"/>
      <c r="O15" s="2552"/>
      <c r="P15" s="2552"/>
      <c r="Q15" s="2552"/>
      <c r="R15" s="2552"/>
      <c r="S15" s="2552"/>
      <c r="T15" s="2552"/>
      <c r="U15" s="1456"/>
      <c r="AS15" s="1448"/>
      <c r="AT15" s="1448"/>
      <c r="AU15" s="1448"/>
      <c r="AV15" s="1448"/>
      <c r="AW15" s="1448"/>
      <c r="AX15" s="1448"/>
      <c r="AY15" s="1448"/>
      <c r="AZ15" s="1448"/>
      <c r="BA15" s="1448"/>
      <c r="BB15" s="1448"/>
    </row>
    <row r="16" spans="1:54" ht="14.25" customHeight="1">
      <c r="A16" s="1449"/>
      <c r="B16" s="2573" t="s">
        <v>931</v>
      </c>
      <c r="C16" s="2573"/>
      <c r="D16" s="3137" t="s">
        <v>932</v>
      </c>
      <c r="E16" s="3137"/>
      <c r="F16" s="2573" t="s">
        <v>933</v>
      </c>
      <c r="G16" s="2573"/>
      <c r="H16" s="3136" t="s">
        <v>934</v>
      </c>
      <c r="I16" s="3136"/>
      <c r="J16" s="3136"/>
      <c r="K16" s="1882"/>
      <c r="L16" s="2573" t="s">
        <v>935</v>
      </c>
      <c r="M16" s="2573"/>
      <c r="N16" s="2573"/>
      <c r="O16" s="2573"/>
      <c r="P16" s="2573"/>
      <c r="Q16" s="2573"/>
      <c r="R16" s="2573"/>
      <c r="S16" s="2573"/>
      <c r="T16" s="2573"/>
      <c r="U16" s="1456"/>
      <c r="AS16" s="1448"/>
      <c r="AT16" s="1448"/>
      <c r="AU16" s="1448"/>
      <c r="AV16" s="1448"/>
      <c r="AW16" s="1448"/>
      <c r="AX16" s="1448"/>
      <c r="AY16" s="1448"/>
      <c r="AZ16" s="1448"/>
      <c r="BA16" s="1448"/>
      <c r="BB16" s="1448"/>
    </row>
    <row r="17" spans="1:54" s="1460" customFormat="1" ht="14.25" customHeight="1">
      <c r="A17" s="1457"/>
      <c r="B17" s="1458" t="s">
        <v>763</v>
      </c>
      <c r="C17" s="1458"/>
      <c r="D17" s="1458" t="s">
        <v>764</v>
      </c>
      <c r="E17" s="1458"/>
      <c r="F17" s="1458" t="s">
        <v>765</v>
      </c>
      <c r="G17" s="1458"/>
      <c r="H17" s="1458"/>
      <c r="I17" s="1458" t="s">
        <v>766</v>
      </c>
      <c r="J17" s="1458"/>
      <c r="K17" s="1882"/>
      <c r="L17" s="3134"/>
      <c r="M17" s="3134"/>
      <c r="N17" s="3134"/>
      <c r="O17" s="3134"/>
      <c r="P17" s="3134"/>
      <c r="Q17" s="3134"/>
      <c r="R17" s="3134"/>
      <c r="S17" s="3134"/>
      <c r="T17" s="3134"/>
      <c r="U17" s="1456"/>
      <c r="V17" s="1459"/>
      <c r="W17" s="1459"/>
      <c r="X17" s="1459"/>
      <c r="Y17" s="1459"/>
      <c r="Z17" s="1459"/>
      <c r="AA17" s="1459"/>
      <c r="AB17" s="1459"/>
      <c r="AC17" s="1459"/>
      <c r="AD17" s="1459"/>
      <c r="AE17" s="1459"/>
      <c r="AF17" s="1459"/>
      <c r="AG17" s="1459"/>
      <c r="AH17" s="1459"/>
      <c r="AI17" s="1459"/>
      <c r="AJ17" s="1459"/>
      <c r="AK17" s="1459"/>
      <c r="AL17" s="1459"/>
      <c r="AM17" s="1459"/>
      <c r="AN17" s="1459"/>
      <c r="AO17" s="1459"/>
      <c r="AP17" s="1459"/>
      <c r="AQ17" s="1459"/>
      <c r="AR17" s="1459"/>
    </row>
    <row r="18" spans="1:54" ht="14.25" customHeight="1">
      <c r="A18" s="1449"/>
      <c r="B18" s="1461" t="s">
        <v>767</v>
      </c>
      <c r="C18" s="1461"/>
      <c r="D18" s="1461"/>
      <c r="E18" s="1461"/>
      <c r="F18" s="1461"/>
      <c r="G18" s="1461"/>
      <c r="H18" s="1461"/>
      <c r="I18" s="1461"/>
      <c r="J18" s="1461"/>
      <c r="K18" s="1461"/>
      <c r="L18" s="2553" t="s">
        <v>768</v>
      </c>
      <c r="M18" s="2553"/>
      <c r="N18" s="2553"/>
      <c r="O18" s="2553"/>
      <c r="P18" s="2553"/>
      <c r="Q18" s="2553"/>
      <c r="R18" s="2553"/>
      <c r="S18" s="2553"/>
      <c r="T18" s="2553"/>
      <c r="U18" s="1462"/>
    </row>
    <row r="19" spans="1:54" ht="14.25" customHeight="1">
      <c r="A19" s="1449"/>
      <c r="B19" s="2573" t="s">
        <v>936</v>
      </c>
      <c r="C19" s="2573"/>
      <c r="D19" s="2573"/>
      <c r="E19" s="2573"/>
      <c r="F19" s="2573"/>
      <c r="G19" s="2573"/>
      <c r="H19" s="2573"/>
      <c r="I19" s="2573"/>
      <c r="J19" s="2573"/>
      <c r="K19" s="1882"/>
      <c r="L19" s="2573" t="s">
        <v>937</v>
      </c>
      <c r="M19" s="2573"/>
      <c r="N19" s="2573"/>
      <c r="O19" s="2573"/>
      <c r="P19" s="2573"/>
      <c r="Q19" s="2573"/>
      <c r="R19" s="2573"/>
      <c r="S19" s="2573"/>
      <c r="T19" s="2573"/>
      <c r="U19" s="1456"/>
    </row>
    <row r="20" spans="1:54" ht="14.25" customHeight="1">
      <c r="A20" s="1449"/>
      <c r="B20" s="2552" t="s">
        <v>769</v>
      </c>
      <c r="C20" s="2552"/>
      <c r="D20" s="2552"/>
      <c r="E20" s="2552"/>
      <c r="F20" s="2552"/>
      <c r="G20" s="2552"/>
      <c r="H20" s="2552"/>
      <c r="I20" s="2552"/>
      <c r="J20" s="2552"/>
      <c r="K20" s="1882"/>
      <c r="L20" s="2552" t="s">
        <v>770</v>
      </c>
      <c r="M20" s="2552"/>
      <c r="N20" s="2552"/>
      <c r="O20" s="2552"/>
      <c r="P20" s="2552"/>
      <c r="Q20" s="2552"/>
      <c r="R20" s="2552"/>
      <c r="S20" s="2552"/>
      <c r="T20" s="2552"/>
      <c r="U20" s="1456"/>
    </row>
    <row r="21" spans="1:54" s="1465" customFormat="1" ht="14.25" customHeight="1">
      <c r="A21" s="1449"/>
      <c r="B21" s="1880" t="s">
        <v>1416</v>
      </c>
      <c r="C21" s="1882"/>
      <c r="D21" s="1882"/>
      <c r="E21" s="1882"/>
      <c r="F21" s="1463"/>
      <c r="G21" s="1882"/>
      <c r="H21" s="2580" t="s">
        <v>1349</v>
      </c>
      <c r="I21" s="2580"/>
      <c r="J21" s="2580"/>
      <c r="K21" s="1464"/>
      <c r="L21" s="2553" t="s">
        <v>771</v>
      </c>
      <c r="M21" s="2553"/>
      <c r="N21" s="2553"/>
      <c r="O21" s="2553"/>
      <c r="P21" s="3136" t="s">
        <v>938</v>
      </c>
      <c r="Q21" s="3136"/>
      <c r="R21" s="3136"/>
      <c r="S21" s="3136"/>
      <c r="T21" s="3136"/>
      <c r="U21" s="1456"/>
      <c r="V21" s="1447"/>
      <c r="W21" s="1447"/>
      <c r="X21" s="1447"/>
      <c r="Y21" s="1447"/>
      <c r="Z21" s="1447"/>
      <c r="AA21" s="1447"/>
      <c r="AB21" s="1447"/>
      <c r="AC21" s="1447"/>
      <c r="AD21" s="1447"/>
      <c r="AE21" s="1447"/>
      <c r="AF21" s="1447"/>
      <c r="AG21" s="1447"/>
      <c r="AH21" s="1447"/>
      <c r="AI21" s="1447"/>
      <c r="AJ21" s="1447"/>
      <c r="AK21" s="1447"/>
      <c r="AL21" s="1447"/>
      <c r="AM21" s="1447"/>
      <c r="AN21" s="1447"/>
      <c r="AO21" s="1447"/>
      <c r="AP21" s="1447"/>
      <c r="AQ21" s="1447"/>
      <c r="AR21" s="1447"/>
      <c r="AS21" s="1447"/>
      <c r="AT21" s="1447"/>
      <c r="AU21" s="1447"/>
      <c r="AV21" s="1447"/>
      <c r="AW21" s="1447"/>
      <c r="AX21" s="1447"/>
      <c r="AY21" s="1447"/>
      <c r="AZ21" s="1447"/>
      <c r="BA21" s="1447"/>
      <c r="BB21" s="1447"/>
    </row>
    <row r="22" spans="1:54" ht="10.5" customHeight="1">
      <c r="A22" s="1449"/>
      <c r="B22" s="1879"/>
      <c r="C22" s="1879"/>
      <c r="D22" s="1879"/>
      <c r="E22" s="1879"/>
      <c r="F22" s="1879"/>
      <c r="G22" s="1879"/>
      <c r="H22" s="2570" t="s">
        <v>2</v>
      </c>
      <c r="I22" s="2570"/>
      <c r="J22" s="2570"/>
      <c r="K22" s="1882"/>
      <c r="L22" s="1882"/>
      <c r="M22" s="1882"/>
      <c r="N22" s="1882"/>
      <c r="O22" s="1882"/>
      <c r="P22" s="2570" t="s">
        <v>772</v>
      </c>
      <c r="Q22" s="2570"/>
      <c r="R22" s="2570"/>
      <c r="S22" s="2570"/>
      <c r="T22" s="2570"/>
      <c r="U22" s="1456"/>
    </row>
    <row r="23" spans="1:54" s="1465" customFormat="1" ht="14.25" customHeight="1">
      <c r="A23" s="1449"/>
      <c r="B23" s="2553" t="s">
        <v>773</v>
      </c>
      <c r="C23" s="2553"/>
      <c r="D23" s="2553"/>
      <c r="E23" s="2553"/>
      <c r="F23" s="2553"/>
      <c r="G23" s="2553"/>
      <c r="H23" s="2553"/>
      <c r="I23" s="2553"/>
      <c r="J23" s="2553"/>
      <c r="K23" s="1882"/>
      <c r="L23" s="1882"/>
      <c r="M23" s="1882"/>
      <c r="N23" s="1882"/>
      <c r="O23" s="1882"/>
      <c r="P23" s="1882"/>
      <c r="Q23" s="1882"/>
      <c r="R23" s="1882"/>
      <c r="S23" s="1882"/>
      <c r="T23" s="1882"/>
      <c r="U23" s="1456"/>
      <c r="V23" s="1447"/>
      <c r="W23" s="1447"/>
      <c r="X23" s="1447"/>
      <c r="Y23" s="1447"/>
      <c r="Z23" s="1447"/>
      <c r="AA23" s="1447"/>
      <c r="AB23" s="1447"/>
      <c r="AC23" s="1447"/>
      <c r="AD23" s="1447"/>
      <c r="AE23" s="1447"/>
      <c r="AF23" s="1447"/>
      <c r="AG23" s="1447"/>
      <c r="AH23" s="1447"/>
      <c r="AI23" s="1447"/>
      <c r="AJ23" s="1447"/>
      <c r="AK23" s="1447"/>
      <c r="AL23" s="1447"/>
      <c r="AM23" s="1447"/>
      <c r="AN23" s="1447"/>
      <c r="AO23" s="1447"/>
      <c r="AP23" s="1447"/>
      <c r="AQ23" s="1447"/>
      <c r="AR23" s="1447"/>
      <c r="AS23" s="1447"/>
      <c r="AT23" s="1447"/>
      <c r="AU23" s="1447"/>
      <c r="AV23" s="1447"/>
      <c r="AW23" s="1447"/>
      <c r="AX23" s="1447"/>
      <c r="AY23" s="1447"/>
      <c r="AZ23" s="1447"/>
      <c r="BA23" s="1447"/>
      <c r="BB23" s="1447"/>
    </row>
    <row r="24" spans="1:54" ht="14.25" customHeight="1">
      <c r="A24" s="1449"/>
      <c r="B24" s="1882"/>
      <c r="C24" s="1882"/>
      <c r="D24" s="1882"/>
      <c r="E24" s="1882"/>
      <c r="F24" s="1882"/>
      <c r="G24" s="1882"/>
      <c r="H24" s="1882"/>
      <c r="I24" s="1882"/>
      <c r="J24" s="1882"/>
      <c r="K24" s="1882"/>
      <c r="L24" s="1882"/>
      <c r="M24" s="1882"/>
      <c r="N24" s="1882"/>
      <c r="O24" s="1882"/>
      <c r="P24" s="1882"/>
      <c r="Q24" s="1882"/>
      <c r="R24" s="1882"/>
      <c r="S24" s="1882"/>
      <c r="T24" s="1882"/>
      <c r="U24" s="1456"/>
      <c r="V24" s="1447" t="b">
        <v>1</v>
      </c>
      <c r="W24" s="1447" t="b">
        <v>0</v>
      </c>
      <c r="X24" s="1447">
        <f>V24+W24+V25+W25+V26+W26+V27+W27+V28+W28</f>
        <v>1</v>
      </c>
    </row>
    <row r="25" spans="1:54" ht="14.25" customHeight="1">
      <c r="A25" s="1449"/>
      <c r="B25" s="1882"/>
      <c r="C25" s="1882"/>
      <c r="D25" s="1882"/>
      <c r="E25" s="1882"/>
      <c r="F25" s="1882"/>
      <c r="G25" s="1882"/>
      <c r="H25" s="1882"/>
      <c r="I25" s="1882"/>
      <c r="J25" s="1882"/>
      <c r="K25" s="1882"/>
      <c r="L25" s="1882"/>
      <c r="M25" s="1882"/>
      <c r="N25" s="1882"/>
      <c r="O25" s="1882"/>
      <c r="P25" s="1882"/>
      <c r="Q25" s="1882"/>
      <c r="R25" s="1882"/>
      <c r="S25" s="1882"/>
      <c r="T25" s="1882"/>
      <c r="U25" s="1456"/>
      <c r="V25" s="1447" t="b">
        <v>0</v>
      </c>
      <c r="W25" s="1447" t="b">
        <v>0</v>
      </c>
    </row>
    <row r="26" spans="1:54" ht="14.25" customHeight="1">
      <c r="A26" s="1449"/>
      <c r="B26" s="1882"/>
      <c r="C26" s="1882"/>
      <c r="D26" s="1882"/>
      <c r="E26" s="1882"/>
      <c r="F26" s="1882"/>
      <c r="G26" s="1882"/>
      <c r="H26" s="1882"/>
      <c r="I26" s="1882"/>
      <c r="J26" s="1882"/>
      <c r="K26" s="1882"/>
      <c r="L26" s="1882"/>
      <c r="M26" s="1882"/>
      <c r="N26" s="1882"/>
      <c r="O26" s="1882"/>
      <c r="P26" s="1882"/>
      <c r="Q26" s="1882"/>
      <c r="R26" s="1882"/>
      <c r="S26" s="1882"/>
      <c r="T26" s="1882"/>
      <c r="U26" s="1456"/>
      <c r="V26" s="1447" t="b">
        <v>0</v>
      </c>
      <c r="W26" s="1447" t="b">
        <v>0</v>
      </c>
    </row>
    <row r="27" spans="1:54" ht="14.25" customHeight="1">
      <c r="A27" s="1449"/>
      <c r="B27" s="1882"/>
      <c r="C27" s="1882"/>
      <c r="D27" s="1882"/>
      <c r="E27" s="1882"/>
      <c r="F27" s="1882"/>
      <c r="G27" s="1882"/>
      <c r="H27" s="1882"/>
      <c r="I27" s="1882"/>
      <c r="J27" s="1882"/>
      <c r="K27" s="1882"/>
      <c r="L27" s="1882"/>
      <c r="M27" s="1882"/>
      <c r="N27" s="1882"/>
      <c r="O27" s="1882"/>
      <c r="P27" s="1882"/>
      <c r="Q27" s="1882"/>
      <c r="R27" s="1882"/>
      <c r="S27" s="1882"/>
      <c r="T27" s="1882"/>
      <c r="U27" s="1456"/>
      <c r="V27" s="1447" t="b">
        <v>0</v>
      </c>
      <c r="W27" s="1447" t="b">
        <v>0</v>
      </c>
    </row>
    <row r="28" spans="1:54" ht="14.25" customHeight="1">
      <c r="A28" s="1449"/>
      <c r="B28" s="1466"/>
      <c r="C28" s="1882"/>
      <c r="D28" s="1882"/>
      <c r="E28" s="1882"/>
      <c r="F28" s="1882"/>
      <c r="G28" s="1882"/>
      <c r="H28" s="1882"/>
      <c r="I28" s="1882"/>
      <c r="J28" s="1882"/>
      <c r="K28" s="1882"/>
      <c r="L28" s="1882"/>
      <c r="M28" s="1882"/>
      <c r="N28" s="1882"/>
      <c r="O28" s="1882"/>
      <c r="P28" s="2573"/>
      <c r="Q28" s="2573"/>
      <c r="R28" s="2573"/>
      <c r="S28" s="2573"/>
      <c r="T28" s="2573"/>
      <c r="U28" s="2574"/>
      <c r="V28" s="1447" t="b">
        <v>0</v>
      </c>
      <c r="W28" s="1447" t="b">
        <v>0</v>
      </c>
    </row>
    <row r="29" spans="1:54" ht="3.75" customHeight="1">
      <c r="A29" s="1449"/>
      <c r="B29" s="1882"/>
      <c r="C29" s="1882"/>
      <c r="D29" s="1882"/>
      <c r="E29" s="1882"/>
      <c r="F29" s="1882"/>
      <c r="G29" s="1882"/>
      <c r="H29" s="1882"/>
      <c r="I29" s="1882"/>
      <c r="J29" s="1882"/>
      <c r="K29" s="1882"/>
      <c r="L29" s="2578"/>
      <c r="M29" s="2578"/>
      <c r="N29" s="2578"/>
      <c r="O29" s="2578"/>
      <c r="P29" s="2578"/>
      <c r="Q29" s="2578"/>
      <c r="R29" s="2578"/>
      <c r="S29" s="2578"/>
      <c r="T29" s="2578"/>
      <c r="U29" s="2579"/>
    </row>
    <row r="30" spans="1:54" ht="14.25" customHeight="1">
      <c r="A30" s="1449"/>
      <c r="B30" s="2553" t="s">
        <v>774</v>
      </c>
      <c r="C30" s="2553"/>
      <c r="D30" s="2553"/>
      <c r="E30" s="2553"/>
      <c r="F30" s="2553"/>
      <c r="G30" s="2553"/>
      <c r="H30" s="2553"/>
      <c r="I30" s="2553"/>
      <c r="J30" s="2553"/>
      <c r="K30" s="1882"/>
      <c r="L30" s="1882"/>
      <c r="M30" s="1882"/>
      <c r="N30" s="1882"/>
      <c r="O30" s="1882"/>
      <c r="P30" s="1882"/>
      <c r="Q30" s="1882"/>
      <c r="R30" s="1882"/>
      <c r="S30" s="1882"/>
      <c r="T30" s="1882"/>
      <c r="U30" s="1456"/>
    </row>
    <row r="31" spans="1:54" ht="14.25" customHeight="1">
      <c r="A31" s="1449"/>
      <c r="B31" s="1882"/>
      <c r="C31" s="1882"/>
      <c r="D31" s="1882"/>
      <c r="E31" s="1882"/>
      <c r="F31" s="1882"/>
      <c r="G31" s="1882"/>
      <c r="H31" s="1882"/>
      <c r="I31" s="1882"/>
      <c r="J31" s="1882"/>
      <c r="K31" s="1882"/>
      <c r="L31" s="1882"/>
      <c r="M31" s="1882"/>
      <c r="N31" s="1882"/>
      <c r="O31" s="1882"/>
      <c r="P31" s="1882"/>
      <c r="Q31" s="1882"/>
      <c r="R31" s="1882"/>
      <c r="S31" s="1882"/>
      <c r="T31" s="1882"/>
      <c r="U31" s="1456"/>
      <c r="V31" s="1447" t="b">
        <v>0</v>
      </c>
      <c r="W31" s="1447">
        <f>V31+V32+V33+V34+V35</f>
        <v>1</v>
      </c>
    </row>
    <row r="32" spans="1:54" ht="14.25" customHeight="1">
      <c r="A32" s="1449"/>
      <c r="B32" s="1882"/>
      <c r="C32" s="1882"/>
      <c r="D32" s="1882"/>
      <c r="E32" s="1882"/>
      <c r="F32" s="1882"/>
      <c r="G32" s="1882"/>
      <c r="H32" s="1882"/>
      <c r="I32" s="1882"/>
      <c r="J32" s="1882"/>
      <c r="K32" s="1882"/>
      <c r="L32" s="1882"/>
      <c r="M32" s="1882"/>
      <c r="N32" s="1882"/>
      <c r="O32" s="1882"/>
      <c r="P32" s="1882"/>
      <c r="Q32" s="1882"/>
      <c r="R32" s="1882"/>
      <c r="S32" s="1882"/>
      <c r="T32" s="1882"/>
      <c r="U32" s="1456"/>
      <c r="V32" s="1447" t="b">
        <v>0</v>
      </c>
    </row>
    <row r="33" spans="1:54" ht="14.25" customHeight="1">
      <c r="A33" s="1449"/>
      <c r="B33" s="1882"/>
      <c r="C33" s="1882"/>
      <c r="D33" s="1882"/>
      <c r="E33" s="1882"/>
      <c r="F33" s="1882"/>
      <c r="G33" s="1882"/>
      <c r="H33" s="1882"/>
      <c r="I33" s="1882"/>
      <c r="J33" s="1882"/>
      <c r="K33" s="1882"/>
      <c r="L33" s="1882"/>
      <c r="M33" s="1882"/>
      <c r="N33" s="1882"/>
      <c r="O33" s="2599"/>
      <c r="P33" s="2599"/>
      <c r="Q33" s="2599"/>
      <c r="R33" s="2599"/>
      <c r="S33" s="2599"/>
      <c r="T33" s="2599"/>
      <c r="U33" s="2600"/>
      <c r="V33" s="1447" t="b">
        <v>0</v>
      </c>
    </row>
    <row r="34" spans="1:54" ht="14.25" customHeight="1">
      <c r="A34" s="1449"/>
      <c r="B34" s="1882"/>
      <c r="C34" s="1882"/>
      <c r="D34" s="1882"/>
      <c r="E34" s="1882"/>
      <c r="F34" s="1882"/>
      <c r="G34" s="1882"/>
      <c r="H34" s="1882"/>
      <c r="I34" s="1882"/>
      <c r="J34" s="1882"/>
      <c r="K34" s="1882"/>
      <c r="L34" s="1882"/>
      <c r="M34" s="1882"/>
      <c r="N34" s="1882"/>
      <c r="O34" s="1882"/>
      <c r="P34" s="1882"/>
      <c r="Q34" s="1882"/>
      <c r="R34" s="1882"/>
      <c r="S34" s="1882"/>
      <c r="T34" s="1882"/>
      <c r="U34" s="1456"/>
      <c r="V34" s="1447" t="b">
        <v>0</v>
      </c>
    </row>
    <row r="35" spans="1:54" ht="14.25" customHeight="1">
      <c r="A35" s="1449"/>
      <c r="B35" s="1466"/>
      <c r="C35" s="1882"/>
      <c r="D35" s="1882"/>
      <c r="E35" s="1882"/>
      <c r="F35" s="1882"/>
      <c r="G35" s="1882"/>
      <c r="H35" s="1882"/>
      <c r="I35" s="1882"/>
      <c r="J35" s="1882"/>
      <c r="K35" s="1882"/>
      <c r="L35" s="1882"/>
      <c r="M35" s="1882"/>
      <c r="N35" s="1882"/>
      <c r="O35" s="1882"/>
      <c r="P35" s="1882"/>
      <c r="Q35" s="1882"/>
      <c r="R35" s="1882"/>
      <c r="S35" s="1882"/>
      <c r="T35" s="1882"/>
      <c r="U35" s="1456"/>
      <c r="V35" s="1447" t="b">
        <v>1</v>
      </c>
    </row>
    <row r="36" spans="1:54" ht="5.25" customHeight="1">
      <c r="A36" s="1449"/>
      <c r="B36" s="1466"/>
      <c r="C36" s="1882"/>
      <c r="D36" s="1882"/>
      <c r="E36" s="1882"/>
      <c r="F36" s="1882"/>
      <c r="G36" s="1882"/>
      <c r="H36" s="1882"/>
      <c r="I36" s="1882"/>
      <c r="J36" s="1882"/>
      <c r="K36" s="1882"/>
      <c r="L36" s="1882"/>
      <c r="M36" s="1882"/>
      <c r="N36" s="1882"/>
      <c r="O36" s="1882"/>
      <c r="P36" s="1882"/>
      <c r="Q36" s="1882"/>
      <c r="R36" s="1882"/>
      <c r="S36" s="1882"/>
      <c r="T36" s="1882"/>
      <c r="U36" s="1456"/>
    </row>
    <row r="37" spans="1:54" ht="14.25" customHeight="1">
      <c r="A37" s="1449"/>
      <c r="B37" s="1880" t="s">
        <v>775</v>
      </c>
      <c r="C37" s="1882"/>
      <c r="D37" s="1882"/>
      <c r="E37" s="1882"/>
      <c r="F37" s="1882"/>
      <c r="G37" s="1882"/>
      <c r="H37" s="1882"/>
      <c r="I37" s="1882"/>
      <c r="J37" s="1882"/>
      <c r="K37" s="1882"/>
      <c r="L37" s="1882"/>
      <c r="M37" s="1882"/>
      <c r="N37" s="1882"/>
      <c r="O37" s="1882"/>
      <c r="P37" s="1882"/>
      <c r="Q37" s="1882"/>
      <c r="R37" s="1882"/>
      <c r="S37" s="1882"/>
      <c r="T37" s="1882"/>
      <c r="U37" s="1456"/>
    </row>
    <row r="38" spans="1:54" ht="14.25" customHeight="1">
      <c r="A38" s="1449"/>
      <c r="B38" s="1882" t="s">
        <v>776</v>
      </c>
      <c r="C38" s="1882"/>
      <c r="D38" s="1882"/>
      <c r="E38" s="1882"/>
      <c r="F38" s="1882"/>
      <c r="G38" s="1882"/>
      <c r="H38" s="1882"/>
      <c r="I38" s="1882"/>
      <c r="J38" s="2573" t="s">
        <v>939</v>
      </c>
      <c r="K38" s="2573"/>
      <c r="L38" s="2573"/>
      <c r="M38" s="2573"/>
      <c r="N38" s="2573"/>
      <c r="O38" s="2573"/>
      <c r="P38" s="2573"/>
      <c r="Q38" s="2573"/>
      <c r="R38" s="2573"/>
      <c r="S38" s="1882"/>
      <c r="T38" s="3138" t="s">
        <v>1350</v>
      </c>
      <c r="U38" s="3139"/>
    </row>
    <row r="39" spans="1:54" ht="14.25" customHeight="1" thickBot="1">
      <c r="A39" s="1467"/>
      <c r="B39" s="1468"/>
      <c r="C39" s="1469"/>
      <c r="D39" s="1469"/>
      <c r="E39" s="1469"/>
      <c r="F39" s="1469"/>
      <c r="G39" s="1469"/>
      <c r="H39" s="1469"/>
      <c r="I39" s="1469"/>
      <c r="J39" s="2575" t="s">
        <v>777</v>
      </c>
      <c r="K39" s="2575"/>
      <c r="L39" s="2575"/>
      <c r="M39" s="2575"/>
      <c r="N39" s="2575"/>
      <c r="O39" s="2575"/>
      <c r="P39" s="2575"/>
      <c r="Q39" s="2575"/>
      <c r="R39" s="2575"/>
      <c r="S39" s="1469"/>
      <c r="T39" s="2576" t="s">
        <v>754</v>
      </c>
      <c r="U39" s="2577"/>
    </row>
    <row r="40" spans="1:54" ht="14.25" customHeight="1">
      <c r="A40" s="1444"/>
      <c r="B40" s="1470" t="s">
        <v>778</v>
      </c>
      <c r="C40" s="1881"/>
      <c r="D40" s="1881"/>
      <c r="E40" s="1881"/>
      <c r="F40" s="1881"/>
      <c r="G40" s="1881"/>
      <c r="H40" s="1881"/>
      <c r="I40" s="1881"/>
      <c r="J40" s="1881"/>
      <c r="K40" s="1881"/>
      <c r="L40" s="1881"/>
      <c r="M40" s="1881"/>
      <c r="N40" s="1881"/>
      <c r="O40" s="1881"/>
      <c r="P40" s="1881"/>
      <c r="Q40" s="1881"/>
      <c r="R40" s="1881"/>
      <c r="S40" s="1881"/>
      <c r="T40" s="1881"/>
      <c r="U40" s="1471"/>
    </row>
    <row r="41" spans="1:54" ht="14.25" customHeight="1">
      <c r="A41" s="1449"/>
      <c r="B41" s="2568" t="s">
        <v>779</v>
      </c>
      <c r="C41" s="2568"/>
      <c r="D41" s="2568"/>
      <c r="E41" s="2568"/>
      <c r="F41" s="2568"/>
      <c r="G41" s="2568"/>
      <c r="H41" s="2568"/>
      <c r="I41" s="2568"/>
      <c r="J41" s="2568"/>
      <c r="K41" s="2568"/>
      <c r="L41" s="2568"/>
      <c r="M41" s="2568"/>
      <c r="N41" s="2568"/>
      <c r="O41" s="2568"/>
      <c r="P41" s="2568"/>
      <c r="Q41" s="2568"/>
      <c r="R41" s="2568"/>
      <c r="S41" s="2568"/>
      <c r="T41" s="2568"/>
      <c r="U41" s="1456"/>
      <c r="V41" s="1472" t="b">
        <v>1</v>
      </c>
      <c r="W41" s="1472" t="b">
        <v>1</v>
      </c>
      <c r="X41" s="1472" t="b">
        <v>1</v>
      </c>
      <c r="Y41" s="1472" t="b">
        <v>1</v>
      </c>
      <c r="Z41" s="1472">
        <f>V41+W41+X41+Y41</f>
        <v>4</v>
      </c>
    </row>
    <row r="42" spans="1:54" s="1473" customFormat="1" ht="14.25" customHeight="1">
      <c r="A42" s="1449"/>
      <c r="B42" s="2568" t="s">
        <v>780</v>
      </c>
      <c r="C42" s="2568"/>
      <c r="D42" s="2568"/>
      <c r="E42" s="2568"/>
      <c r="F42" s="2568"/>
      <c r="G42" s="2568"/>
      <c r="H42" s="2568"/>
      <c r="I42" s="2568"/>
      <c r="J42" s="2568"/>
      <c r="K42" s="2568"/>
      <c r="L42" s="2568"/>
      <c r="M42" s="2568"/>
      <c r="N42" s="2568"/>
      <c r="O42" s="2568"/>
      <c r="P42" s="2568"/>
      <c r="Q42" s="2568"/>
      <c r="R42" s="2568"/>
      <c r="S42" s="1882"/>
      <c r="T42" s="1882"/>
      <c r="U42" s="1456"/>
      <c r="V42" s="1472" t="b">
        <v>1</v>
      </c>
      <c r="W42" s="1472" t="b">
        <v>0</v>
      </c>
      <c r="X42" s="1472">
        <f>W42+V42</f>
        <v>1</v>
      </c>
      <c r="Y42" s="1472"/>
      <c r="Z42" s="1472"/>
      <c r="AA42" s="1472"/>
      <c r="AB42" s="1472"/>
      <c r="AC42" s="1472"/>
      <c r="AD42" s="1472"/>
      <c r="AE42" s="1472"/>
      <c r="AF42" s="1472"/>
      <c r="AG42" s="1472"/>
      <c r="AH42" s="1472"/>
      <c r="AI42" s="1472"/>
      <c r="AJ42" s="1472"/>
      <c r="AK42" s="1472"/>
      <c r="AL42" s="1472"/>
      <c r="AM42" s="1472"/>
      <c r="AN42" s="1472"/>
      <c r="AO42" s="1472"/>
      <c r="AP42" s="1472"/>
      <c r="AQ42" s="1472"/>
      <c r="AR42" s="1472"/>
      <c r="AS42" s="1472"/>
      <c r="AT42" s="1472"/>
      <c r="AU42" s="1472"/>
      <c r="AV42" s="1472"/>
      <c r="AW42" s="1472"/>
      <c r="AX42" s="1472"/>
      <c r="AY42" s="1472"/>
      <c r="AZ42" s="1472"/>
      <c r="BA42" s="1472"/>
      <c r="BB42" s="1472"/>
    </row>
    <row r="43" spans="1:54" ht="14.25" customHeight="1">
      <c r="A43" s="1449"/>
      <c r="B43" s="2568" t="s">
        <v>781</v>
      </c>
      <c r="C43" s="2568"/>
      <c r="D43" s="2568"/>
      <c r="E43" s="2568"/>
      <c r="F43" s="2568"/>
      <c r="G43" s="2573"/>
      <c r="H43" s="2573"/>
      <c r="I43" s="2573"/>
      <c r="J43" s="2573"/>
      <c r="K43" s="2573"/>
      <c r="L43" s="2573"/>
      <c r="M43" s="2573"/>
      <c r="N43" s="2573"/>
      <c r="O43" s="2573"/>
      <c r="P43" s="2573"/>
      <c r="Q43" s="1885"/>
      <c r="R43" s="1882"/>
      <c r="S43" s="1882"/>
      <c r="T43" s="1882"/>
      <c r="U43" s="1456"/>
    </row>
    <row r="44" spans="1:54" ht="3" customHeight="1">
      <c r="A44" s="1449"/>
      <c r="B44" s="1882"/>
      <c r="C44" s="1882"/>
      <c r="D44" s="1882"/>
      <c r="E44" s="1882"/>
      <c r="F44" s="1882"/>
      <c r="G44" s="1882"/>
      <c r="H44" s="1882"/>
      <c r="I44" s="1882"/>
      <c r="J44" s="1882"/>
      <c r="K44" s="1882"/>
      <c r="L44" s="1882"/>
      <c r="M44" s="1882"/>
      <c r="N44" s="1882"/>
      <c r="O44" s="1882"/>
      <c r="P44" s="1882"/>
      <c r="Q44" s="1882"/>
      <c r="R44" s="1882"/>
      <c r="S44" s="1882"/>
      <c r="T44" s="1882"/>
      <c r="U44" s="1456"/>
    </row>
    <row r="45" spans="1:54" ht="14.25" customHeight="1">
      <c r="A45" s="1449"/>
      <c r="B45" s="2593" t="s">
        <v>940</v>
      </c>
      <c r="C45" s="2593"/>
      <c r="D45" s="2593"/>
      <c r="E45" s="2593"/>
      <c r="F45" s="2593"/>
      <c r="G45" s="2593"/>
      <c r="H45" s="2593"/>
      <c r="I45" s="2593"/>
      <c r="J45" s="2593"/>
      <c r="K45" s="2593"/>
      <c r="L45" s="2593"/>
      <c r="M45" s="2593"/>
      <c r="N45" s="2593"/>
      <c r="O45" s="2593"/>
      <c r="P45" s="2593"/>
      <c r="Q45" s="2593"/>
      <c r="R45" s="2593"/>
      <c r="S45" s="2593"/>
      <c r="T45" s="2593"/>
      <c r="U45" s="2594"/>
    </row>
    <row r="46" spans="1:54" ht="14.25" customHeight="1">
      <c r="A46" s="1449"/>
      <c r="B46" s="2593"/>
      <c r="C46" s="2593"/>
      <c r="D46" s="2593"/>
      <c r="E46" s="2593"/>
      <c r="F46" s="2593"/>
      <c r="G46" s="2593"/>
      <c r="H46" s="2593"/>
      <c r="I46" s="2593"/>
      <c r="J46" s="2593"/>
      <c r="K46" s="2593"/>
      <c r="L46" s="2593"/>
      <c r="M46" s="2593"/>
      <c r="N46" s="2593"/>
      <c r="O46" s="2593"/>
      <c r="P46" s="2593"/>
      <c r="Q46" s="2593"/>
      <c r="R46" s="2593"/>
      <c r="S46" s="2593"/>
      <c r="T46" s="2593"/>
      <c r="U46" s="2594"/>
    </row>
    <row r="47" spans="1:54" ht="7.5" customHeight="1">
      <c r="A47" s="1449"/>
      <c r="B47" s="2593"/>
      <c r="C47" s="2593"/>
      <c r="D47" s="2593"/>
      <c r="E47" s="2593"/>
      <c r="F47" s="2593"/>
      <c r="G47" s="2593"/>
      <c r="H47" s="2593"/>
      <c r="I47" s="2593"/>
      <c r="J47" s="2593"/>
      <c r="K47" s="2593"/>
      <c r="L47" s="2593"/>
      <c r="M47" s="2593"/>
      <c r="N47" s="2593"/>
      <c r="O47" s="2593"/>
      <c r="P47" s="2593"/>
      <c r="Q47" s="2593"/>
      <c r="R47" s="2593"/>
      <c r="S47" s="2593"/>
      <c r="T47" s="2593"/>
      <c r="U47" s="2594"/>
    </row>
    <row r="48" spans="1:54" ht="14.25" customHeight="1">
      <c r="A48" s="1449"/>
      <c r="B48" s="1474" t="s">
        <v>783</v>
      </c>
      <c r="C48" s="1882"/>
      <c r="D48" s="1882"/>
      <c r="E48" s="1882"/>
      <c r="F48" s="2595"/>
      <c r="G48" s="2595"/>
      <c r="H48" s="2595"/>
      <c r="I48" s="2595"/>
      <c r="J48" s="2595"/>
      <c r="K48" s="2595"/>
      <c r="L48" s="2595"/>
      <c r="M48" s="2595"/>
      <c r="N48" s="2595"/>
      <c r="O48" s="2595"/>
      <c r="P48" s="2595"/>
      <c r="Q48" s="2595"/>
      <c r="R48" s="2595"/>
      <c r="S48" s="2595"/>
      <c r="T48" s="2595"/>
      <c r="U48" s="1475"/>
    </row>
    <row r="49" spans="1:67" ht="16.5" customHeight="1">
      <c r="A49" s="1449"/>
      <c r="B49" s="1544"/>
      <c r="C49" s="1544"/>
      <c r="D49" s="1544"/>
      <c r="E49" s="1544"/>
      <c r="F49" s="1544"/>
      <c r="G49" s="1544"/>
      <c r="H49" s="1544"/>
      <c r="I49" s="1544"/>
      <c r="J49" s="1544"/>
      <c r="K49" s="1544"/>
      <c r="L49" s="1544"/>
      <c r="M49" s="1544"/>
      <c r="N49" s="1544"/>
      <c r="O49" s="1544"/>
      <c r="P49" s="1544"/>
      <c r="Q49" s="1544"/>
      <c r="R49" s="1544"/>
      <c r="S49" s="1544"/>
      <c r="T49" s="1544"/>
      <c r="U49" s="1545"/>
    </row>
    <row r="50" spans="1:67" ht="14.25" customHeight="1">
      <c r="A50" s="1449"/>
      <c r="B50" s="1474" t="s">
        <v>784</v>
      </c>
      <c r="C50" s="1480"/>
      <c r="D50" s="1480"/>
      <c r="E50" s="1480"/>
      <c r="F50" s="3136" t="s">
        <v>939</v>
      </c>
      <c r="G50" s="3136"/>
      <c r="H50" s="3136"/>
      <c r="I50" s="3136"/>
      <c r="J50" s="3136"/>
      <c r="K50" s="3136"/>
      <c r="L50" s="3136"/>
      <c r="M50" s="3136"/>
      <c r="N50" s="3136"/>
      <c r="O50" s="3136"/>
      <c r="P50" s="3136"/>
      <c r="Q50" s="1546"/>
      <c r="R50" s="1474" t="s">
        <v>754</v>
      </c>
      <c r="S50" s="3136" t="s">
        <v>1351</v>
      </c>
      <c r="T50" s="3136"/>
      <c r="U50" s="3140"/>
    </row>
    <row r="51" spans="1:67" ht="14.25" customHeight="1">
      <c r="A51" s="1449"/>
      <c r="B51" s="1882" t="s">
        <v>785</v>
      </c>
      <c r="C51" s="1480"/>
      <c r="D51" s="2573" t="s">
        <v>928</v>
      </c>
      <c r="E51" s="2573"/>
      <c r="F51" s="2573"/>
      <c r="G51" s="2573"/>
      <c r="H51" s="2573"/>
      <c r="I51" s="2573"/>
      <c r="J51" s="1879" t="s">
        <v>786</v>
      </c>
      <c r="K51" s="1480"/>
      <c r="L51" s="3136" t="s">
        <v>935</v>
      </c>
      <c r="M51" s="3136"/>
      <c r="N51" s="3136"/>
      <c r="O51" s="3136"/>
      <c r="P51" s="3136"/>
      <c r="Q51" s="3136"/>
      <c r="R51" s="3136"/>
      <c r="S51" s="3136"/>
      <c r="T51" s="3136"/>
      <c r="U51" s="3140"/>
    </row>
    <row r="52" spans="1:67" ht="14.25" customHeight="1">
      <c r="A52" s="1449"/>
      <c r="B52" s="1882" t="s">
        <v>787</v>
      </c>
      <c r="C52" s="2573" t="s">
        <v>941</v>
      </c>
      <c r="D52" s="2573"/>
      <c r="E52" s="2573"/>
      <c r="F52" s="2573"/>
      <c r="G52" s="2573"/>
      <c r="H52" s="2573"/>
      <c r="I52" s="2573"/>
      <c r="J52" s="1879" t="s">
        <v>788</v>
      </c>
      <c r="K52" s="1481"/>
      <c r="L52" s="3136" t="s">
        <v>930</v>
      </c>
      <c r="M52" s="3136"/>
      <c r="N52" s="3136"/>
      <c r="O52" s="3136"/>
      <c r="P52" s="3136"/>
      <c r="Q52" s="3136"/>
      <c r="R52" s="3136"/>
      <c r="S52" s="3136"/>
      <c r="T52" s="3136"/>
      <c r="U52" s="3140"/>
    </row>
    <row r="53" spans="1:67" ht="6" customHeight="1" thickBot="1">
      <c r="A53" s="1467"/>
      <c r="B53" s="1469"/>
      <c r="C53" s="1482"/>
      <c r="D53" s="1482"/>
      <c r="E53" s="1482"/>
      <c r="F53" s="1482"/>
      <c r="G53" s="1482"/>
      <c r="H53" s="1482"/>
      <c r="I53" s="1482"/>
      <c r="J53" s="1469"/>
      <c r="K53" s="1547"/>
      <c r="L53" s="1482"/>
      <c r="M53" s="1482"/>
      <c r="N53" s="1482"/>
      <c r="O53" s="1482"/>
      <c r="P53" s="1482"/>
      <c r="Q53" s="1482"/>
      <c r="R53" s="1482"/>
      <c r="S53" s="1482"/>
      <c r="T53" s="1482"/>
      <c r="U53" s="1484"/>
    </row>
    <row r="54" spans="1:67" ht="11.25" customHeight="1">
      <c r="A54" s="1444"/>
      <c r="B54" s="1548" t="s">
        <v>1365</v>
      </c>
      <c r="C54" s="1486"/>
      <c r="D54" s="1486"/>
      <c r="E54" s="1486"/>
      <c r="F54" s="1486"/>
      <c r="G54" s="1486"/>
      <c r="H54" s="1486"/>
      <c r="I54" s="1486"/>
      <c r="J54" s="1881"/>
      <c r="K54" s="1486"/>
      <c r="L54" s="1486"/>
      <c r="M54" s="1486"/>
      <c r="N54" s="1486"/>
      <c r="O54" s="1486"/>
      <c r="P54" s="1486"/>
      <c r="Q54" s="1486"/>
      <c r="R54" s="1486"/>
      <c r="S54" s="1486"/>
      <c r="T54" s="1486"/>
      <c r="U54" s="1487"/>
    </row>
    <row r="55" spans="1:67" ht="14.25" customHeight="1">
      <c r="A55" s="1449"/>
      <c r="B55" s="1882" t="s">
        <v>789</v>
      </c>
      <c r="C55" s="1474"/>
      <c r="D55" s="1474"/>
      <c r="E55" s="1474"/>
      <c r="F55" s="1474"/>
      <c r="G55" s="1474"/>
      <c r="H55" s="1461"/>
      <c r="I55" s="1461"/>
      <c r="J55" s="1461"/>
      <c r="K55" s="1461"/>
      <c r="L55" s="1461"/>
      <c r="M55" s="2597" t="s">
        <v>1337</v>
      </c>
      <c r="N55" s="2597"/>
      <c r="O55" s="2597"/>
      <c r="P55" s="2597"/>
      <c r="Q55" s="2597"/>
      <c r="R55" s="2597"/>
      <c r="S55" s="2597"/>
      <c r="T55" s="2597"/>
      <c r="U55" s="2598"/>
    </row>
    <row r="56" spans="1:67" s="1495" customFormat="1" ht="14.25" customHeight="1">
      <c r="A56" s="1549"/>
      <c r="B56" s="1461"/>
      <c r="C56" s="1461"/>
      <c r="D56" s="1461"/>
      <c r="E56" s="1461"/>
      <c r="F56" s="1461"/>
      <c r="G56" s="1461"/>
      <c r="H56" s="1474"/>
      <c r="I56" s="1474"/>
      <c r="J56" s="1474"/>
      <c r="K56" s="1474"/>
      <c r="L56" s="1490"/>
      <c r="M56" s="1491"/>
      <c r="N56" s="1491"/>
      <c r="O56" s="1491"/>
      <c r="P56" s="1491"/>
      <c r="Q56" s="1491"/>
      <c r="R56" s="1492"/>
      <c r="S56" s="1492"/>
      <c r="T56" s="1492"/>
      <c r="U56" s="1493"/>
      <c r="V56" s="1494"/>
      <c r="W56" s="1494"/>
      <c r="X56" s="1494"/>
      <c r="Y56" s="1494"/>
      <c r="Z56" s="1494"/>
      <c r="AA56" s="1494"/>
      <c r="AB56" s="1494"/>
      <c r="AC56" s="1494"/>
      <c r="AD56" s="1494"/>
      <c r="AE56" s="1494"/>
      <c r="AF56" s="1494"/>
      <c r="AG56" s="1494"/>
      <c r="AH56" s="1494"/>
      <c r="AI56" s="1494"/>
      <c r="AJ56" s="1494"/>
      <c r="AK56" s="1494"/>
      <c r="AL56" s="1494"/>
      <c r="AM56" s="1494"/>
      <c r="AN56" s="1494"/>
      <c r="AO56" s="1494"/>
      <c r="AP56" s="1494"/>
      <c r="AQ56" s="1494"/>
      <c r="AR56" s="1494"/>
      <c r="AS56" s="1494"/>
      <c r="AT56" s="1494"/>
      <c r="AU56" s="1494"/>
      <c r="AV56" s="1494"/>
      <c r="AW56" s="1494"/>
      <c r="AX56" s="1494"/>
      <c r="AY56" s="1494"/>
      <c r="AZ56" s="1494"/>
      <c r="BA56" s="1494"/>
      <c r="BB56" s="1494"/>
    </row>
    <row r="57" spans="1:67" s="1495" customFormat="1" ht="14.25" customHeight="1">
      <c r="A57" s="1496"/>
      <c r="B57" s="1474" t="s">
        <v>790</v>
      </c>
      <c r="C57" s="1474"/>
      <c r="D57" s="1474"/>
      <c r="E57" s="2582" t="s">
        <v>937</v>
      </c>
      <c r="F57" s="2582"/>
      <c r="G57" s="2582"/>
      <c r="H57" s="2582"/>
      <c r="I57" s="2582"/>
      <c r="J57" s="2582"/>
      <c r="K57" s="2582"/>
      <c r="L57" s="1497"/>
      <c r="M57" s="1474" t="s">
        <v>791</v>
      </c>
      <c r="N57" s="1497"/>
      <c r="O57" s="2582" t="s">
        <v>936</v>
      </c>
      <c r="P57" s="2582"/>
      <c r="Q57" s="2582"/>
      <c r="R57" s="2582"/>
      <c r="S57" s="2582"/>
      <c r="T57" s="2582"/>
      <c r="U57" s="2583"/>
      <c r="V57" s="1494"/>
      <c r="W57" s="1494"/>
      <c r="X57" s="1494"/>
      <c r="Y57" s="1494"/>
      <c r="Z57" s="1494"/>
      <c r="AA57" s="1494"/>
      <c r="AB57" s="1494"/>
      <c r="AC57" s="1494"/>
      <c r="AD57" s="1494"/>
      <c r="AE57" s="1494"/>
      <c r="AF57" s="1494"/>
      <c r="AG57" s="1494"/>
      <c r="AH57" s="1494"/>
      <c r="AI57" s="1494"/>
      <c r="AJ57" s="1494"/>
      <c r="AK57" s="1494"/>
      <c r="AL57" s="1494"/>
      <c r="AM57" s="1494"/>
      <c r="AN57" s="1494"/>
      <c r="AO57" s="1494"/>
      <c r="AP57" s="1494"/>
      <c r="AQ57" s="1494"/>
      <c r="AR57" s="1494"/>
      <c r="AS57" s="1494"/>
      <c r="AT57" s="1494"/>
      <c r="AU57" s="1494"/>
      <c r="AV57" s="1494"/>
      <c r="AW57" s="1494"/>
      <c r="AX57" s="1494"/>
      <c r="AY57" s="1494"/>
      <c r="AZ57" s="1494"/>
      <c r="BA57" s="1494"/>
      <c r="BB57" s="1494"/>
    </row>
    <row r="58" spans="1:67" s="1495" customFormat="1" ht="14.25" customHeight="1">
      <c r="A58" s="1496"/>
      <c r="B58" s="1474" t="s">
        <v>792</v>
      </c>
      <c r="C58" s="1474"/>
      <c r="D58" s="1474"/>
      <c r="E58" s="2584" t="s">
        <v>1352</v>
      </c>
      <c r="F58" s="2584"/>
      <c r="G58" s="2584"/>
      <c r="H58" s="2584"/>
      <c r="I58" s="2584"/>
      <c r="J58" s="2584"/>
      <c r="K58" s="2584"/>
      <c r="L58" s="1474"/>
      <c r="M58" s="1474" t="s">
        <v>793</v>
      </c>
      <c r="N58" s="1474"/>
      <c r="O58" s="2585" t="s">
        <v>1353</v>
      </c>
      <c r="P58" s="2585"/>
      <c r="Q58" s="2585"/>
      <c r="R58" s="2585"/>
      <c r="S58" s="2585"/>
      <c r="T58" s="2585"/>
      <c r="U58" s="2586"/>
      <c r="V58" s="1498"/>
      <c r="W58" s="1498"/>
      <c r="X58" s="1498"/>
      <c r="Y58" s="1498"/>
      <c r="Z58" s="1494"/>
      <c r="AA58" s="1494"/>
      <c r="AB58" s="1494"/>
      <c r="AC58" s="1494"/>
      <c r="AD58" s="1494"/>
      <c r="AE58" s="1494"/>
      <c r="AF58" s="1494"/>
      <c r="AG58" s="1494"/>
      <c r="AH58" s="1494"/>
      <c r="AI58" s="1494"/>
      <c r="AJ58" s="1494"/>
      <c r="AK58" s="1494"/>
      <c r="AL58" s="1494"/>
      <c r="AM58" s="1494"/>
      <c r="AN58" s="1494"/>
      <c r="AO58" s="1494"/>
      <c r="AP58" s="1494"/>
      <c r="AQ58" s="1494"/>
      <c r="AR58" s="1494"/>
      <c r="AS58" s="1494"/>
      <c r="AT58" s="1494"/>
      <c r="AU58" s="1494"/>
      <c r="AV58" s="1494"/>
      <c r="AW58" s="1494"/>
      <c r="AX58" s="1494"/>
      <c r="AY58" s="1494"/>
      <c r="AZ58" s="1494"/>
      <c r="BA58" s="1494"/>
      <c r="BB58" s="1494"/>
    </row>
    <row r="59" spans="1:67" s="1447" customFormat="1" ht="12.75" customHeight="1" thickBot="1">
      <c r="A59" s="1467"/>
      <c r="B59" s="1499"/>
      <c r="C59" s="1500"/>
      <c r="D59" s="1469"/>
      <c r="E59" s="1469"/>
      <c r="F59" s="1469"/>
      <c r="G59" s="1501"/>
      <c r="H59" s="1501"/>
      <c r="I59" s="1501"/>
      <c r="J59" s="1501"/>
      <c r="K59" s="1501"/>
      <c r="L59" s="1501"/>
      <c r="M59" s="1501"/>
      <c r="N59" s="1501"/>
      <c r="O59" s="1501"/>
      <c r="P59" s="1501"/>
      <c r="Q59" s="1501"/>
      <c r="R59" s="1501"/>
      <c r="S59" s="1468"/>
      <c r="T59" s="1468"/>
      <c r="U59" s="1502"/>
      <c r="V59" s="1472"/>
      <c r="W59" s="1472"/>
      <c r="X59" s="1472"/>
      <c r="Y59" s="1472"/>
    </row>
    <row r="60" spans="1:67" s="1032" customFormat="1" ht="14.25" customHeight="1">
      <c r="A60" s="2557"/>
      <c r="B60" s="2558"/>
      <c r="C60" s="2558"/>
      <c r="D60" s="2558"/>
      <c r="E60" s="3125" t="s">
        <v>794</v>
      </c>
      <c r="F60" s="3125"/>
      <c r="G60" s="3125"/>
      <c r="H60" s="3125"/>
      <c r="I60" s="3125"/>
      <c r="J60" s="3125"/>
      <c r="K60" s="3125"/>
      <c r="L60" s="3125"/>
      <c r="M60" s="3125"/>
      <c r="N60" s="3125"/>
      <c r="O60" s="3125"/>
      <c r="P60" s="3125"/>
      <c r="Q60" s="3125"/>
      <c r="R60" s="3125"/>
      <c r="S60" s="3125"/>
      <c r="T60" s="3125"/>
      <c r="U60" s="3126"/>
      <c r="V60" s="1443"/>
      <c r="W60" s="1443"/>
      <c r="X60" s="1443"/>
      <c r="Y60" s="1443"/>
      <c r="Z60" s="1443"/>
      <c r="AA60" s="1443"/>
      <c r="AB60" s="1443"/>
      <c r="AC60" s="1443"/>
      <c r="AD60" s="1443"/>
      <c r="AE60" s="1443"/>
      <c r="AF60" s="1443"/>
      <c r="AG60" s="1443"/>
      <c r="AH60" s="1443"/>
      <c r="AI60" s="1443"/>
      <c r="AJ60" s="1443"/>
      <c r="AK60" s="1443"/>
      <c r="AL60" s="1443"/>
      <c r="AM60" s="1443"/>
      <c r="AN60" s="1443"/>
      <c r="AO60" s="1443"/>
      <c r="AP60" s="1443"/>
      <c r="AQ60" s="1443"/>
      <c r="AR60" s="1443"/>
      <c r="AS60" s="1443"/>
      <c r="AT60" s="1443"/>
      <c r="AU60" s="1443"/>
      <c r="AV60" s="1443"/>
      <c r="AW60" s="1443"/>
      <c r="AX60" s="1443"/>
      <c r="AY60" s="1443"/>
      <c r="AZ60" s="1443"/>
      <c r="BA60" s="1443"/>
      <c r="BB60" s="1443"/>
    </row>
    <row r="61" spans="1:67" s="1032" customFormat="1" ht="14.25" customHeight="1">
      <c r="A61" s="2559"/>
      <c r="B61" s="2560"/>
      <c r="C61" s="2560"/>
      <c r="D61" s="2560"/>
      <c r="E61" s="3127"/>
      <c r="F61" s="3127"/>
      <c r="G61" s="3127"/>
      <c r="H61" s="3127"/>
      <c r="I61" s="3127"/>
      <c r="J61" s="3127"/>
      <c r="K61" s="3127"/>
      <c r="L61" s="3127"/>
      <c r="M61" s="3127"/>
      <c r="N61" s="3127"/>
      <c r="O61" s="3127"/>
      <c r="P61" s="3127"/>
      <c r="Q61" s="3127"/>
      <c r="R61" s="3127"/>
      <c r="S61" s="3127"/>
      <c r="T61" s="3127"/>
      <c r="U61" s="3128"/>
      <c r="V61" s="1443"/>
      <c r="W61" s="1443"/>
      <c r="X61" s="1443"/>
      <c r="Y61" s="1443"/>
      <c r="Z61" s="1443"/>
      <c r="AA61" s="1443"/>
      <c r="AB61" s="1443"/>
      <c r="AC61" s="1443"/>
      <c r="AD61" s="1443"/>
      <c r="AE61" s="1443"/>
      <c r="AF61" s="1443"/>
      <c r="AG61" s="1443"/>
      <c r="AH61" s="1443"/>
      <c r="AI61" s="1443"/>
      <c r="AJ61" s="1443"/>
      <c r="AK61" s="1443"/>
      <c r="AL61" s="1443"/>
      <c r="AM61" s="1443"/>
      <c r="AN61" s="1443"/>
      <c r="AO61" s="1443"/>
      <c r="AP61" s="1443"/>
      <c r="AQ61" s="1443"/>
      <c r="AR61" s="1443"/>
      <c r="AS61" s="1443"/>
      <c r="AT61" s="1443"/>
      <c r="AU61" s="1443"/>
      <c r="AV61" s="1443"/>
      <c r="AW61" s="1443"/>
      <c r="AX61" s="1443"/>
      <c r="AY61" s="1443"/>
      <c r="AZ61" s="1443"/>
      <c r="BA61" s="1443"/>
      <c r="BB61" s="1443"/>
    </row>
    <row r="62" spans="1:67" s="1032" customFormat="1" ht="14.25" customHeight="1" thickBot="1">
      <c r="A62" s="2587"/>
      <c r="B62" s="2588"/>
      <c r="C62" s="2588"/>
      <c r="D62" s="2588"/>
      <c r="E62" s="3141"/>
      <c r="F62" s="3141"/>
      <c r="G62" s="3141"/>
      <c r="H62" s="3141"/>
      <c r="I62" s="3141"/>
      <c r="J62" s="3141"/>
      <c r="K62" s="3141"/>
      <c r="L62" s="3141"/>
      <c r="M62" s="3141"/>
      <c r="N62" s="3141"/>
      <c r="O62" s="3141"/>
      <c r="P62" s="3141"/>
      <c r="Q62" s="3141"/>
      <c r="R62" s="3141"/>
      <c r="S62" s="3141"/>
      <c r="T62" s="3141"/>
      <c r="U62" s="3142"/>
      <c r="V62" s="1443"/>
      <c r="W62" s="1443"/>
      <c r="X62" s="1443"/>
      <c r="Y62" s="1443"/>
      <c r="Z62" s="1443"/>
      <c r="AA62" s="1443"/>
      <c r="AB62" s="1443"/>
      <c r="AC62" s="1443"/>
      <c r="AD62" s="1443"/>
      <c r="AE62" s="1443"/>
      <c r="AF62" s="1443"/>
      <c r="AG62" s="1443"/>
      <c r="AH62" s="1443"/>
      <c r="AI62" s="1443"/>
      <c r="AJ62" s="1443"/>
      <c r="AK62" s="1443"/>
      <c r="AL62" s="1443"/>
      <c r="AM62" s="1443"/>
      <c r="AN62" s="1443"/>
      <c r="AO62" s="1443"/>
      <c r="AP62" s="1443"/>
      <c r="AQ62" s="1443"/>
      <c r="AR62" s="1443"/>
      <c r="AS62" s="1443"/>
      <c r="AT62" s="1443"/>
      <c r="AU62" s="1443"/>
      <c r="AV62" s="1443"/>
      <c r="AW62" s="1443"/>
      <c r="AX62" s="1443"/>
      <c r="AY62" s="1443"/>
      <c r="AZ62" s="1443"/>
      <c r="BA62" s="1443"/>
      <c r="BB62" s="1443"/>
    </row>
    <row r="63" spans="1:67" s="1032" customFormat="1" ht="12" customHeight="1">
      <c r="A63" s="2617"/>
      <c r="B63" s="2618"/>
      <c r="C63" s="2618"/>
      <c r="D63" s="2618"/>
      <c r="E63" s="2618"/>
      <c r="F63" s="2618"/>
      <c r="G63" s="2618"/>
      <c r="H63" s="2618"/>
      <c r="I63" s="2618"/>
      <c r="J63" s="2618"/>
      <c r="K63" s="2618"/>
      <c r="L63" s="2618"/>
      <c r="M63" s="2618"/>
      <c r="N63" s="2618"/>
      <c r="O63" s="2618"/>
      <c r="P63" s="2618"/>
      <c r="Q63" s="2618"/>
      <c r="R63" s="2618"/>
      <c r="S63" s="2618"/>
      <c r="T63" s="2618"/>
      <c r="U63" s="2619"/>
      <c r="V63" s="1443"/>
      <c r="W63" s="1443"/>
      <c r="X63" s="1443"/>
      <c r="Y63" s="1443"/>
      <c r="Z63" s="1443"/>
      <c r="AA63" s="1443"/>
      <c r="AB63" s="1443"/>
      <c r="AC63" s="1443"/>
      <c r="AD63" s="1443"/>
      <c r="AE63" s="1443"/>
      <c r="AF63" s="1443"/>
      <c r="AG63" s="1443"/>
      <c r="AH63" s="1443"/>
      <c r="AI63" s="1443"/>
      <c r="AJ63" s="1443"/>
      <c r="AK63" s="1443"/>
      <c r="AL63" s="1443"/>
      <c r="AM63" s="1443"/>
      <c r="AN63" s="1443"/>
      <c r="AO63" s="1443"/>
      <c r="AP63" s="1443"/>
      <c r="AQ63" s="1443"/>
      <c r="AR63" s="1443"/>
      <c r="AS63" s="1443"/>
      <c r="AT63" s="1443"/>
      <c r="AU63" s="1443"/>
      <c r="AV63" s="1443"/>
      <c r="AW63" s="1443"/>
      <c r="AX63" s="1443"/>
      <c r="AY63" s="1443"/>
      <c r="AZ63" s="1443"/>
      <c r="BA63" s="1443"/>
      <c r="BB63" s="1443"/>
      <c r="BC63" s="1443"/>
      <c r="BD63" s="1443"/>
      <c r="BE63" s="1443"/>
      <c r="BF63" s="1443"/>
      <c r="BG63" s="1443"/>
      <c r="BH63" s="1443"/>
      <c r="BI63" s="1443"/>
      <c r="BJ63" s="1443"/>
      <c r="BK63" s="1443"/>
      <c r="BL63" s="1443"/>
      <c r="BM63" s="1443"/>
      <c r="BN63" s="1443"/>
      <c r="BO63" s="1443"/>
    </row>
    <row r="64" spans="1:67" s="1505" customFormat="1" ht="42" customHeight="1">
      <c r="A64" s="2620" t="s">
        <v>795</v>
      </c>
      <c r="B64" s="2621"/>
      <c r="C64" s="2622" t="s">
        <v>796</v>
      </c>
      <c r="D64" s="2623"/>
      <c r="E64" s="2623"/>
      <c r="F64" s="2623"/>
      <c r="G64" s="2623"/>
      <c r="H64" s="1503" t="s">
        <v>797</v>
      </c>
      <c r="I64" s="2624" t="s">
        <v>1417</v>
      </c>
      <c r="J64" s="2625"/>
      <c r="K64" s="2624" t="s">
        <v>798</v>
      </c>
      <c r="L64" s="2626"/>
      <c r="M64" s="2626"/>
      <c r="N64" s="2626"/>
      <c r="O64" s="2626"/>
      <c r="P64" s="2626"/>
      <c r="Q64" s="2625"/>
      <c r="R64" s="2624" t="s">
        <v>799</v>
      </c>
      <c r="S64" s="2625"/>
      <c r="T64" s="2624" t="s">
        <v>800</v>
      </c>
      <c r="U64" s="2627"/>
      <c r="V64" s="1443"/>
      <c r="W64" s="1443"/>
      <c r="X64" s="1443"/>
      <c r="Y64" s="1443"/>
      <c r="Z64" s="1443"/>
      <c r="AA64" s="1443"/>
      <c r="AB64" s="1443"/>
      <c r="AC64" s="1443"/>
      <c r="AD64" s="1443"/>
      <c r="AE64" s="1443"/>
      <c r="AF64" s="1443"/>
      <c r="AG64" s="1443"/>
      <c r="AH64" s="1443"/>
      <c r="AI64" s="1504"/>
      <c r="AJ64" s="1504"/>
      <c r="AK64" s="1504"/>
      <c r="AL64" s="1504"/>
      <c r="AM64" s="1504"/>
      <c r="AN64" s="1504"/>
      <c r="AO64" s="1504"/>
      <c r="AP64" s="1504"/>
      <c r="AQ64" s="1504"/>
      <c r="AR64" s="1504"/>
      <c r="AS64" s="1504"/>
      <c r="AT64" s="1504"/>
      <c r="AU64" s="1504"/>
      <c r="AV64" s="1504"/>
      <c r="AW64" s="1504"/>
      <c r="AX64" s="1504"/>
      <c r="AY64" s="1504"/>
      <c r="AZ64" s="1504"/>
      <c r="BA64" s="1504"/>
      <c r="BB64" s="1504"/>
      <c r="BC64" s="1504"/>
      <c r="BD64" s="1504"/>
      <c r="BE64" s="1504"/>
      <c r="BF64" s="1504"/>
      <c r="BG64" s="1504"/>
      <c r="BH64" s="1504"/>
      <c r="BI64" s="1504"/>
      <c r="BJ64" s="1504"/>
      <c r="BK64" s="1504"/>
      <c r="BL64" s="1504"/>
      <c r="BM64" s="1504"/>
      <c r="BN64" s="1504"/>
      <c r="BO64" s="1504"/>
    </row>
    <row r="65" spans="1:67" s="1032" customFormat="1" ht="18.75" customHeight="1">
      <c r="A65" s="2602" t="s">
        <v>801</v>
      </c>
      <c r="B65" s="2603"/>
      <c r="C65" s="2603"/>
      <c r="D65" s="2603"/>
      <c r="E65" s="2603"/>
      <c r="F65" s="2603"/>
      <c r="G65" s="2603"/>
      <c r="H65" s="2603"/>
      <c r="I65" s="2603"/>
      <c r="J65" s="2603"/>
      <c r="K65" s="2603"/>
      <c r="L65" s="2603"/>
      <c r="M65" s="2603"/>
      <c r="N65" s="2603"/>
      <c r="O65" s="2603"/>
      <c r="P65" s="2603"/>
      <c r="Q65" s="2603"/>
      <c r="R65" s="2603"/>
      <c r="S65" s="2603"/>
      <c r="T65" s="2603"/>
      <c r="U65" s="2604"/>
      <c r="V65" s="1443"/>
      <c r="W65" s="1443"/>
      <c r="X65" s="1443"/>
      <c r="Y65" s="1443"/>
      <c r="Z65" s="1443"/>
      <c r="AA65" s="1443"/>
      <c r="AB65" s="1443"/>
      <c r="AC65" s="1443"/>
      <c r="AD65" s="1443"/>
      <c r="AE65" s="1443"/>
      <c r="AF65" s="1443"/>
      <c r="AG65" s="1443"/>
      <c r="AH65" s="1443"/>
      <c r="AI65" s="1443"/>
      <c r="AJ65" s="1443"/>
      <c r="AK65" s="1443"/>
      <c r="AL65" s="1443"/>
      <c r="AM65" s="1443"/>
      <c r="AN65" s="1443"/>
      <c r="AO65" s="1443"/>
      <c r="AP65" s="1443"/>
      <c r="AQ65" s="1443"/>
      <c r="AR65" s="1443"/>
      <c r="AS65" s="1443"/>
      <c r="AT65" s="1443"/>
      <c r="AU65" s="1443"/>
      <c r="AV65" s="1443"/>
      <c r="AW65" s="1443"/>
      <c r="AX65" s="1443"/>
      <c r="AY65" s="1443"/>
      <c r="AZ65" s="1443"/>
      <c r="BA65" s="1443"/>
      <c r="BB65" s="1443"/>
      <c r="BC65" s="1443"/>
      <c r="BD65" s="1443"/>
      <c r="BE65" s="1443"/>
      <c r="BF65" s="1443"/>
      <c r="BG65" s="1443"/>
      <c r="BH65" s="1443"/>
      <c r="BI65" s="1443"/>
      <c r="BJ65" s="1443"/>
      <c r="BK65" s="1443"/>
      <c r="BL65" s="1443"/>
      <c r="BM65" s="1443"/>
      <c r="BN65" s="1443"/>
      <c r="BO65" s="1443"/>
    </row>
    <row r="66" spans="1:67" s="1032" customFormat="1" ht="26.25" customHeight="1">
      <c r="A66" s="2605" t="s">
        <v>380</v>
      </c>
      <c r="B66" s="2606"/>
      <c r="C66" s="2607" t="s">
        <v>4</v>
      </c>
      <c r="D66" s="2608"/>
      <c r="E66" s="2608"/>
      <c r="F66" s="2608"/>
      <c r="G66" s="2608"/>
      <c r="H66" s="1506" t="s">
        <v>26</v>
      </c>
      <c r="I66" s="2609" t="s">
        <v>27</v>
      </c>
      <c r="J66" s="2609"/>
      <c r="K66" s="2610" t="s">
        <v>942</v>
      </c>
      <c r="L66" s="2611"/>
      <c r="M66" s="2611"/>
      <c r="N66" s="2611"/>
      <c r="O66" s="2611"/>
      <c r="P66" s="2611"/>
      <c r="Q66" s="2612"/>
      <c r="R66" s="2613" t="s">
        <v>943</v>
      </c>
      <c r="S66" s="2614"/>
      <c r="T66" s="2615" t="s">
        <v>1354</v>
      </c>
      <c r="U66" s="2616"/>
      <c r="V66" s="1443"/>
      <c r="W66" s="1443"/>
      <c r="X66" s="1443"/>
      <c r="Y66" s="1443"/>
      <c r="Z66" s="1443"/>
      <c r="AA66" s="1443"/>
      <c r="AB66" s="1443"/>
      <c r="AC66" s="1443"/>
      <c r="AD66" s="1443"/>
      <c r="AE66" s="1443"/>
      <c r="AF66" s="1443"/>
      <c r="AG66" s="1443"/>
      <c r="AH66" s="1443"/>
      <c r="AI66" s="1443"/>
      <c r="AJ66" s="1443"/>
      <c r="AK66" s="1443"/>
      <c r="AL66" s="1443"/>
      <c r="AM66" s="1443"/>
      <c r="AN66" s="1443"/>
      <c r="AO66" s="1443"/>
      <c r="AP66" s="1443"/>
      <c r="AQ66" s="1443"/>
      <c r="AR66" s="1443"/>
      <c r="AS66" s="1443"/>
      <c r="AT66" s="1443"/>
      <c r="AU66" s="1443"/>
      <c r="AV66" s="1443"/>
      <c r="AW66" s="1443"/>
      <c r="AX66" s="1443"/>
      <c r="AY66" s="1443"/>
      <c r="AZ66" s="1443"/>
      <c r="BA66" s="1443"/>
      <c r="BB66" s="1443"/>
      <c r="BC66" s="1443"/>
      <c r="BD66" s="1443"/>
      <c r="BE66" s="1443"/>
      <c r="BF66" s="1443"/>
      <c r="BG66" s="1443"/>
      <c r="BH66" s="1443"/>
      <c r="BI66" s="1443"/>
      <c r="BJ66" s="1443"/>
      <c r="BK66" s="1443"/>
      <c r="BL66" s="1443"/>
      <c r="BM66" s="1443"/>
      <c r="BN66" s="1443"/>
      <c r="BO66" s="1443"/>
    </row>
    <row r="67" spans="1:67" s="1032" customFormat="1" ht="32.25" customHeight="1">
      <c r="A67" s="2605" t="s">
        <v>467</v>
      </c>
      <c r="B67" s="2606"/>
      <c r="C67" s="2607" t="s">
        <v>6</v>
      </c>
      <c r="D67" s="2608"/>
      <c r="E67" s="2608"/>
      <c r="F67" s="2608"/>
      <c r="G67" s="2608"/>
      <c r="H67" s="1506" t="s">
        <v>26</v>
      </c>
      <c r="I67" s="2609" t="s">
        <v>27</v>
      </c>
      <c r="J67" s="2609"/>
      <c r="K67" s="2610" t="s">
        <v>944</v>
      </c>
      <c r="L67" s="2611"/>
      <c r="M67" s="2611"/>
      <c r="N67" s="2611"/>
      <c r="O67" s="2611"/>
      <c r="P67" s="2611"/>
      <c r="Q67" s="2612"/>
      <c r="R67" s="2613" t="s">
        <v>943</v>
      </c>
      <c r="S67" s="2614"/>
      <c r="T67" s="2615" t="s">
        <v>1354</v>
      </c>
      <c r="U67" s="2616"/>
      <c r="V67" s="1443"/>
      <c r="W67" s="1443"/>
      <c r="X67" s="1443"/>
      <c r="Y67" s="1443"/>
      <c r="Z67" s="1443"/>
      <c r="AA67" s="1443"/>
      <c r="AB67" s="1443"/>
      <c r="AC67" s="1443"/>
      <c r="AD67" s="1443"/>
      <c r="AE67" s="1443"/>
      <c r="AF67" s="1443"/>
      <c r="AG67" s="1443"/>
      <c r="AH67" s="1443"/>
      <c r="AI67" s="1443"/>
      <c r="AJ67" s="1443"/>
      <c r="AK67" s="1443"/>
      <c r="AL67" s="1443"/>
      <c r="AM67" s="1443"/>
      <c r="AN67" s="1443"/>
      <c r="AO67" s="1443"/>
      <c r="AP67" s="1443"/>
      <c r="AQ67" s="1443"/>
      <c r="AR67" s="1443"/>
      <c r="AS67" s="1443"/>
      <c r="AT67" s="1443"/>
      <c r="AU67" s="1443"/>
      <c r="AV67" s="1443"/>
      <c r="AW67" s="1443"/>
      <c r="AX67" s="1443"/>
      <c r="AY67" s="1443"/>
      <c r="AZ67" s="1443"/>
      <c r="BA67" s="1443"/>
      <c r="BB67" s="1443"/>
      <c r="BC67" s="1443"/>
      <c r="BD67" s="1443"/>
      <c r="BE67" s="1443"/>
      <c r="BF67" s="1443"/>
      <c r="BG67" s="1443"/>
      <c r="BH67" s="1443"/>
      <c r="BI67" s="1443"/>
      <c r="BJ67" s="1443"/>
      <c r="BK67" s="1443"/>
      <c r="BL67" s="1443"/>
      <c r="BM67" s="1443"/>
      <c r="BN67" s="1443"/>
      <c r="BO67" s="1443"/>
    </row>
    <row r="68" spans="1:67" s="1032" customFormat="1" ht="30.75" customHeight="1">
      <c r="A68" s="2605" t="s">
        <v>468</v>
      </c>
      <c r="B68" s="2606"/>
      <c r="C68" s="2607" t="s">
        <v>1380</v>
      </c>
      <c r="D68" s="2608"/>
      <c r="E68" s="2608"/>
      <c r="F68" s="2608"/>
      <c r="G68" s="2608"/>
      <c r="H68" s="1506" t="s">
        <v>26</v>
      </c>
      <c r="I68" s="2609" t="s">
        <v>27</v>
      </c>
      <c r="J68" s="2609"/>
      <c r="K68" s="2610" t="s">
        <v>1427</v>
      </c>
      <c r="L68" s="2611"/>
      <c r="M68" s="2611"/>
      <c r="N68" s="2611"/>
      <c r="O68" s="2611"/>
      <c r="P68" s="2611"/>
      <c r="Q68" s="2612"/>
      <c r="R68" s="2613" t="s">
        <v>943</v>
      </c>
      <c r="S68" s="2614"/>
      <c r="T68" s="2615" t="s">
        <v>1354</v>
      </c>
      <c r="U68" s="2616"/>
      <c r="V68" s="1443"/>
      <c r="W68" s="1443"/>
      <c r="X68" s="1443"/>
      <c r="Y68" s="1443"/>
      <c r="Z68" s="1443"/>
      <c r="AA68" s="1443"/>
      <c r="AB68" s="1443"/>
      <c r="AC68" s="1443"/>
      <c r="AD68" s="1443"/>
      <c r="AE68" s="1443"/>
      <c r="AF68" s="1443"/>
      <c r="AG68" s="1443"/>
      <c r="AH68" s="1443"/>
      <c r="AI68" s="1443"/>
      <c r="AJ68" s="1443"/>
      <c r="AK68" s="1443"/>
      <c r="AL68" s="1443"/>
      <c r="AM68" s="1443"/>
      <c r="AN68" s="1443"/>
      <c r="AO68" s="1443"/>
      <c r="AP68" s="1443"/>
      <c r="AQ68" s="1443"/>
      <c r="AR68" s="1443"/>
      <c r="AS68" s="1443"/>
      <c r="AT68" s="1443"/>
      <c r="AU68" s="1443"/>
      <c r="AV68" s="1443"/>
      <c r="AW68" s="1443"/>
      <c r="AX68" s="1443"/>
      <c r="AY68" s="1443"/>
      <c r="AZ68" s="1443"/>
      <c r="BA68" s="1443"/>
      <c r="BB68" s="1443"/>
      <c r="BC68" s="1443"/>
      <c r="BD68" s="1443"/>
      <c r="BE68" s="1443"/>
      <c r="BF68" s="1443"/>
      <c r="BG68" s="1443"/>
      <c r="BH68" s="1443"/>
      <c r="BI68" s="1443"/>
      <c r="BJ68" s="1443"/>
      <c r="BK68" s="1443"/>
      <c r="BL68" s="1443"/>
      <c r="BM68" s="1443"/>
      <c r="BN68" s="1443"/>
      <c r="BO68" s="1443"/>
    </row>
    <row r="69" spans="1:67" s="1032" customFormat="1" ht="40.5" customHeight="1">
      <c r="A69" s="2605" t="s">
        <v>469</v>
      </c>
      <c r="B69" s="2606"/>
      <c r="C69" s="2607" t="s">
        <v>7</v>
      </c>
      <c r="D69" s="2608"/>
      <c r="E69" s="2608"/>
      <c r="F69" s="2608"/>
      <c r="G69" s="2608"/>
      <c r="H69" s="1506" t="s">
        <v>26</v>
      </c>
      <c r="I69" s="2609" t="s">
        <v>27</v>
      </c>
      <c r="J69" s="2609"/>
      <c r="K69" s="2610" t="s">
        <v>1338</v>
      </c>
      <c r="L69" s="2611"/>
      <c r="M69" s="2611"/>
      <c r="N69" s="2611"/>
      <c r="O69" s="2611"/>
      <c r="P69" s="2611"/>
      <c r="Q69" s="2612"/>
      <c r="R69" s="2613" t="s">
        <v>943</v>
      </c>
      <c r="S69" s="2614"/>
      <c r="T69" s="2615" t="s">
        <v>1354</v>
      </c>
      <c r="U69" s="2616"/>
      <c r="V69" s="1443"/>
      <c r="W69" s="1443"/>
      <c r="X69" s="1443"/>
      <c r="Y69" s="1443"/>
      <c r="Z69" s="1443"/>
      <c r="AA69" s="1443"/>
      <c r="AB69" s="1443"/>
      <c r="AC69" s="1443"/>
      <c r="AD69" s="1443"/>
      <c r="AE69" s="1443"/>
      <c r="AF69" s="1443"/>
      <c r="AG69" s="1443"/>
      <c r="AH69" s="1443"/>
      <c r="AI69" s="1443"/>
      <c r="AJ69" s="1443"/>
      <c r="AK69" s="1443"/>
      <c r="AL69" s="1443"/>
      <c r="AM69" s="1443"/>
      <c r="AN69" s="1443"/>
      <c r="AO69" s="1443"/>
      <c r="AP69" s="1443"/>
      <c r="AQ69" s="1443"/>
      <c r="AR69" s="1443"/>
      <c r="AS69" s="1443"/>
      <c r="AT69" s="1443"/>
      <c r="AU69" s="1443"/>
      <c r="AV69" s="1443"/>
      <c r="AW69" s="1443"/>
      <c r="AX69" s="1443"/>
      <c r="AY69" s="1443"/>
      <c r="AZ69" s="1443"/>
      <c r="BA69" s="1443"/>
      <c r="BB69" s="1443"/>
      <c r="BC69" s="1443"/>
      <c r="BD69" s="1443"/>
      <c r="BE69" s="1443"/>
      <c r="BF69" s="1443"/>
      <c r="BG69" s="1443"/>
      <c r="BH69" s="1443"/>
      <c r="BI69" s="1443"/>
      <c r="BJ69" s="1443"/>
      <c r="BK69" s="1443"/>
      <c r="BL69" s="1443"/>
      <c r="BM69" s="1443"/>
      <c r="BN69" s="1443"/>
      <c r="BO69" s="1443"/>
    </row>
    <row r="70" spans="1:67" s="1032" customFormat="1" ht="26.25" customHeight="1">
      <c r="A70" s="2605" t="s">
        <v>470</v>
      </c>
      <c r="B70" s="2606"/>
      <c r="C70" s="2607" t="s">
        <v>8</v>
      </c>
      <c r="D70" s="2608"/>
      <c r="E70" s="2608"/>
      <c r="F70" s="2608"/>
      <c r="G70" s="2608"/>
      <c r="H70" s="1506" t="s">
        <v>26</v>
      </c>
      <c r="I70" s="2609" t="s">
        <v>27</v>
      </c>
      <c r="J70" s="2609"/>
      <c r="K70" s="2610" t="s">
        <v>945</v>
      </c>
      <c r="L70" s="2611"/>
      <c r="M70" s="2611"/>
      <c r="N70" s="2611"/>
      <c r="O70" s="2611"/>
      <c r="P70" s="2611"/>
      <c r="Q70" s="2612"/>
      <c r="R70" s="2613" t="s">
        <v>943</v>
      </c>
      <c r="S70" s="2614"/>
      <c r="T70" s="2615" t="s">
        <v>1357</v>
      </c>
      <c r="U70" s="2616"/>
      <c r="V70" s="1443"/>
      <c r="W70" s="1443"/>
      <c r="X70" s="1443"/>
      <c r="Y70" s="1443"/>
      <c r="Z70" s="1443"/>
      <c r="AA70" s="1443"/>
      <c r="AB70" s="1443"/>
      <c r="AC70" s="1443"/>
      <c r="AD70" s="1443"/>
      <c r="AE70" s="1443"/>
      <c r="AF70" s="1443"/>
      <c r="AG70" s="1443"/>
      <c r="AH70" s="1443"/>
      <c r="AI70" s="1443"/>
      <c r="AJ70" s="1443"/>
      <c r="AK70" s="1443"/>
      <c r="AL70" s="1443"/>
      <c r="AM70" s="1443"/>
      <c r="AN70" s="1443"/>
      <c r="AO70" s="1443"/>
      <c r="AP70" s="1443"/>
      <c r="AQ70" s="1443"/>
      <c r="AR70" s="1443"/>
      <c r="AS70" s="1443"/>
      <c r="AT70" s="1443"/>
      <c r="AU70" s="1443"/>
      <c r="AV70" s="1443"/>
      <c r="AW70" s="1443"/>
      <c r="AX70" s="1443"/>
      <c r="AY70" s="1443"/>
      <c r="AZ70" s="1443"/>
      <c r="BA70" s="1443"/>
      <c r="BB70" s="1443"/>
      <c r="BC70" s="1443"/>
      <c r="BD70" s="1443"/>
      <c r="BE70" s="1443"/>
      <c r="BF70" s="1443"/>
      <c r="BG70" s="1443"/>
      <c r="BH70" s="1443"/>
      <c r="BI70" s="1443"/>
      <c r="BJ70" s="1443"/>
      <c r="BK70" s="1443"/>
      <c r="BL70" s="1443"/>
      <c r="BM70" s="1443"/>
      <c r="BN70" s="1443"/>
      <c r="BO70" s="1443"/>
    </row>
    <row r="71" spans="1:67" s="1032" customFormat="1" ht="33" customHeight="1">
      <c r="A71" s="2605" t="s">
        <v>471</v>
      </c>
      <c r="B71" s="2606"/>
      <c r="C71" s="2607" t="s">
        <v>9</v>
      </c>
      <c r="D71" s="2608"/>
      <c r="E71" s="2608"/>
      <c r="F71" s="2608"/>
      <c r="G71" s="2608"/>
      <c r="H71" s="1506" t="s">
        <v>26</v>
      </c>
      <c r="I71" s="2609" t="s">
        <v>27</v>
      </c>
      <c r="J71" s="2609"/>
      <c r="K71" s="2610" t="s">
        <v>946</v>
      </c>
      <c r="L71" s="2611"/>
      <c r="M71" s="2611"/>
      <c r="N71" s="2611"/>
      <c r="O71" s="2611"/>
      <c r="P71" s="2611"/>
      <c r="Q71" s="2612"/>
      <c r="R71" s="2613" t="s">
        <v>943</v>
      </c>
      <c r="S71" s="2614"/>
      <c r="T71" s="2615" t="s">
        <v>1357</v>
      </c>
      <c r="U71" s="2616"/>
      <c r="V71" s="1443"/>
      <c r="W71" s="1443"/>
      <c r="X71" s="1443"/>
      <c r="Y71" s="1443"/>
      <c r="Z71" s="1443"/>
      <c r="AA71" s="1443"/>
      <c r="AB71" s="1443"/>
      <c r="AC71" s="1443"/>
      <c r="AD71" s="1443"/>
      <c r="AE71" s="1443"/>
      <c r="AF71" s="1443"/>
      <c r="AG71" s="1443"/>
      <c r="AH71" s="1443"/>
      <c r="AI71" s="1443"/>
      <c r="AJ71" s="1443"/>
      <c r="AK71" s="1443"/>
      <c r="AL71" s="1443"/>
      <c r="AM71" s="1443"/>
      <c r="AN71" s="1443"/>
      <c r="AO71" s="1443"/>
      <c r="AP71" s="1443"/>
      <c r="AQ71" s="1443"/>
      <c r="AR71" s="1443"/>
      <c r="AS71" s="1443"/>
      <c r="AT71" s="1443"/>
      <c r="AU71" s="1443"/>
      <c r="AV71" s="1443"/>
      <c r="AW71" s="1443"/>
      <c r="AX71" s="1443"/>
      <c r="AY71" s="1443"/>
      <c r="AZ71" s="1443"/>
      <c r="BA71" s="1443"/>
      <c r="BB71" s="1443"/>
      <c r="BC71" s="1443"/>
      <c r="BD71" s="1443"/>
      <c r="BE71" s="1443"/>
      <c r="BF71" s="1443"/>
      <c r="BG71" s="1443"/>
      <c r="BH71" s="1443"/>
      <c r="BI71" s="1443"/>
      <c r="BJ71" s="1443"/>
      <c r="BK71" s="1443"/>
      <c r="BL71" s="1443"/>
      <c r="BM71" s="1443"/>
      <c r="BN71" s="1443"/>
      <c r="BO71" s="1443"/>
    </row>
    <row r="72" spans="1:67" s="1032" customFormat="1" ht="26.25" customHeight="1">
      <c r="A72" s="2605" t="s">
        <v>472</v>
      </c>
      <c r="B72" s="2606"/>
      <c r="C72" s="2607" t="s">
        <v>10</v>
      </c>
      <c r="D72" s="2608"/>
      <c r="E72" s="2608"/>
      <c r="F72" s="2608"/>
      <c r="G72" s="2608"/>
      <c r="H72" s="1506" t="s">
        <v>26</v>
      </c>
      <c r="I72" s="2609" t="s">
        <v>27</v>
      </c>
      <c r="J72" s="2609"/>
      <c r="K72" s="2610" t="s">
        <v>947</v>
      </c>
      <c r="L72" s="2611"/>
      <c r="M72" s="2611"/>
      <c r="N72" s="2611"/>
      <c r="O72" s="2611"/>
      <c r="P72" s="2611"/>
      <c r="Q72" s="2612"/>
      <c r="R72" s="2613" t="s">
        <v>943</v>
      </c>
      <c r="S72" s="2614"/>
      <c r="T72" s="2615" t="s">
        <v>1357</v>
      </c>
      <c r="U72" s="2616"/>
      <c r="V72" s="1443"/>
      <c r="W72" s="1443"/>
      <c r="X72" s="1443"/>
      <c r="Y72" s="1443"/>
      <c r="Z72" s="1443"/>
      <c r="AA72" s="1443"/>
      <c r="AB72" s="1443"/>
      <c r="AC72" s="1443"/>
      <c r="AD72" s="1443"/>
      <c r="AE72" s="1443"/>
      <c r="AF72" s="1443"/>
      <c r="AG72" s="1443"/>
      <c r="AH72" s="1443"/>
      <c r="AI72" s="1443"/>
      <c r="AJ72" s="1443"/>
      <c r="AK72" s="1443"/>
      <c r="AL72" s="1443"/>
      <c r="AM72" s="1443"/>
      <c r="AN72" s="1443"/>
      <c r="AO72" s="1443"/>
      <c r="AP72" s="1443"/>
      <c r="AQ72" s="1443"/>
      <c r="AR72" s="1443"/>
      <c r="AS72" s="1443"/>
      <c r="AT72" s="1443"/>
      <c r="AU72" s="1443"/>
      <c r="AV72" s="1443"/>
      <c r="AW72" s="1443"/>
      <c r="AX72" s="1443"/>
      <c r="AY72" s="1443"/>
      <c r="AZ72" s="1443"/>
      <c r="BA72" s="1443"/>
      <c r="BB72" s="1443"/>
      <c r="BC72" s="1443"/>
      <c r="BD72" s="1443"/>
      <c r="BE72" s="1443"/>
      <c r="BF72" s="1443"/>
      <c r="BG72" s="1443"/>
      <c r="BH72" s="1443"/>
      <c r="BI72" s="1443"/>
      <c r="BJ72" s="1443"/>
      <c r="BK72" s="1443"/>
      <c r="BL72" s="1443"/>
      <c r="BM72" s="1443"/>
      <c r="BN72" s="1443"/>
      <c r="BO72" s="1443"/>
    </row>
    <row r="73" spans="1:67" s="1032" customFormat="1" ht="26.25" customHeight="1">
      <c r="A73" s="2605" t="s">
        <v>473</v>
      </c>
      <c r="B73" s="2606"/>
      <c r="C73" s="2607" t="s">
        <v>11</v>
      </c>
      <c r="D73" s="2608"/>
      <c r="E73" s="2608"/>
      <c r="F73" s="2608"/>
      <c r="G73" s="2608"/>
      <c r="H73" s="1506" t="s">
        <v>26</v>
      </c>
      <c r="I73" s="2609" t="s">
        <v>27</v>
      </c>
      <c r="J73" s="2609"/>
      <c r="K73" s="2610" t="s">
        <v>948</v>
      </c>
      <c r="L73" s="2611"/>
      <c r="M73" s="2611"/>
      <c r="N73" s="2611"/>
      <c r="O73" s="2611"/>
      <c r="P73" s="2611"/>
      <c r="Q73" s="2612"/>
      <c r="R73" s="2613" t="s">
        <v>943</v>
      </c>
      <c r="S73" s="2614"/>
      <c r="T73" s="2615" t="s">
        <v>1357</v>
      </c>
      <c r="U73" s="2616"/>
      <c r="V73" s="1443"/>
      <c r="W73" s="1443"/>
      <c r="X73" s="1443"/>
      <c r="Y73" s="1443"/>
      <c r="Z73" s="1443"/>
      <c r="AA73" s="1443"/>
      <c r="AB73" s="1443"/>
      <c r="AC73" s="1443"/>
      <c r="AD73" s="1443"/>
      <c r="AE73" s="1443"/>
      <c r="AF73" s="1443"/>
      <c r="AG73" s="1443"/>
      <c r="AH73" s="1443"/>
      <c r="AI73" s="1443"/>
      <c r="AJ73" s="1443"/>
      <c r="AK73" s="1443"/>
      <c r="AL73" s="1443"/>
      <c r="AM73" s="1443"/>
      <c r="AN73" s="1443"/>
      <c r="AO73" s="1443"/>
      <c r="AP73" s="1443"/>
      <c r="AQ73" s="1443"/>
      <c r="AR73" s="1443"/>
      <c r="AS73" s="1443"/>
      <c r="AT73" s="1443"/>
      <c r="AU73" s="1443"/>
      <c r="AV73" s="1443"/>
      <c r="AW73" s="1443"/>
      <c r="AX73" s="1443"/>
      <c r="AY73" s="1443"/>
      <c r="AZ73" s="1443"/>
      <c r="BA73" s="1443"/>
      <c r="BB73" s="1443"/>
      <c r="BC73" s="1443"/>
      <c r="BD73" s="1443"/>
      <c r="BE73" s="1443"/>
      <c r="BF73" s="1443"/>
      <c r="BG73" s="1443"/>
      <c r="BH73" s="1443"/>
      <c r="BI73" s="1443"/>
      <c r="BJ73" s="1443"/>
      <c r="BK73" s="1443"/>
      <c r="BL73" s="1443"/>
      <c r="BM73" s="1443"/>
      <c r="BN73" s="1443"/>
      <c r="BO73" s="1443"/>
    </row>
    <row r="74" spans="1:67" s="1032" customFormat="1" ht="26.25" customHeight="1">
      <c r="A74" s="2605" t="s">
        <v>474</v>
      </c>
      <c r="B74" s="2606"/>
      <c r="C74" s="2607" t="s">
        <v>12</v>
      </c>
      <c r="D74" s="2608"/>
      <c r="E74" s="2608"/>
      <c r="F74" s="2608"/>
      <c r="G74" s="2608"/>
      <c r="H74" s="1506" t="s">
        <v>26</v>
      </c>
      <c r="I74" s="2609" t="s">
        <v>27</v>
      </c>
      <c r="J74" s="2609"/>
      <c r="K74" s="2610" t="s">
        <v>949</v>
      </c>
      <c r="L74" s="2611"/>
      <c r="M74" s="2611"/>
      <c r="N74" s="2611"/>
      <c r="O74" s="2611"/>
      <c r="P74" s="2611"/>
      <c r="Q74" s="2612"/>
      <c r="R74" s="2613" t="s">
        <v>943</v>
      </c>
      <c r="S74" s="2614"/>
      <c r="T74" s="2615" t="s">
        <v>1357</v>
      </c>
      <c r="U74" s="2616"/>
      <c r="V74" s="1443"/>
      <c r="W74" s="1443"/>
      <c r="X74" s="1443"/>
      <c r="Y74" s="1443"/>
      <c r="Z74" s="1443"/>
      <c r="AA74" s="1443"/>
      <c r="AB74" s="1443"/>
      <c r="AC74" s="1443"/>
      <c r="AD74" s="1443"/>
      <c r="AE74" s="1443"/>
      <c r="AF74" s="1443"/>
      <c r="AG74" s="1443"/>
      <c r="AH74" s="1443"/>
      <c r="AI74" s="1443"/>
      <c r="AJ74" s="1443"/>
      <c r="AK74" s="1443"/>
      <c r="AL74" s="1443"/>
      <c r="AM74" s="1443"/>
      <c r="AN74" s="1443"/>
      <c r="AO74" s="1443"/>
      <c r="AP74" s="1443"/>
      <c r="AQ74" s="1443"/>
      <c r="AR74" s="1443"/>
      <c r="AS74" s="1443"/>
      <c r="AT74" s="1443"/>
      <c r="AU74" s="1443"/>
      <c r="AV74" s="1443"/>
      <c r="AW74" s="1443"/>
      <c r="AX74" s="1443"/>
      <c r="AY74" s="1443"/>
      <c r="AZ74" s="1443"/>
      <c r="BA74" s="1443"/>
      <c r="BB74" s="1443"/>
      <c r="BC74" s="1443"/>
      <c r="BD74" s="1443"/>
      <c r="BE74" s="1443"/>
      <c r="BF74" s="1443"/>
      <c r="BG74" s="1443"/>
      <c r="BH74" s="1443"/>
      <c r="BI74" s="1443"/>
      <c r="BJ74" s="1443"/>
      <c r="BK74" s="1443"/>
      <c r="BL74" s="1443"/>
      <c r="BM74" s="1443"/>
      <c r="BN74" s="1443"/>
      <c r="BO74" s="1443"/>
    </row>
    <row r="75" spans="1:67" s="1032" customFormat="1" ht="47.25" customHeight="1">
      <c r="A75" s="2605" t="s">
        <v>475</v>
      </c>
      <c r="B75" s="2606"/>
      <c r="C75" s="2607" t="s">
        <v>13</v>
      </c>
      <c r="D75" s="2608"/>
      <c r="E75" s="2608"/>
      <c r="F75" s="2608"/>
      <c r="G75" s="2608"/>
      <c r="H75" s="1506" t="s">
        <v>26</v>
      </c>
      <c r="I75" s="2609" t="s">
        <v>27</v>
      </c>
      <c r="J75" s="2609"/>
      <c r="K75" s="2610" t="s">
        <v>950</v>
      </c>
      <c r="L75" s="2611"/>
      <c r="M75" s="2611"/>
      <c r="N75" s="2611"/>
      <c r="O75" s="2611"/>
      <c r="P75" s="2611"/>
      <c r="Q75" s="2612"/>
      <c r="R75" s="2613" t="s">
        <v>943</v>
      </c>
      <c r="S75" s="2614"/>
      <c r="T75" s="2615" t="s">
        <v>1357</v>
      </c>
      <c r="U75" s="2616"/>
      <c r="V75" s="1443"/>
      <c r="W75" s="1443"/>
      <c r="X75" s="1443"/>
      <c r="Y75" s="1443"/>
      <c r="Z75" s="1443"/>
      <c r="AA75" s="1443"/>
      <c r="AB75" s="1443"/>
      <c r="AC75" s="1443"/>
      <c r="AD75" s="1443"/>
      <c r="AE75" s="1443"/>
      <c r="AF75" s="1443"/>
      <c r="AG75" s="1443"/>
      <c r="AH75" s="1443"/>
      <c r="AI75" s="1443"/>
      <c r="AJ75" s="1443"/>
      <c r="AK75" s="1443"/>
      <c r="AL75" s="1443"/>
      <c r="AM75" s="1443"/>
      <c r="AN75" s="1443"/>
      <c r="AO75" s="1443"/>
      <c r="AP75" s="1443"/>
      <c r="AQ75" s="1443"/>
      <c r="AR75" s="1443"/>
      <c r="AS75" s="1443"/>
      <c r="AT75" s="1443"/>
      <c r="AU75" s="1443"/>
      <c r="AV75" s="1443"/>
      <c r="AW75" s="1443"/>
      <c r="AX75" s="1443"/>
      <c r="AY75" s="1443"/>
      <c r="AZ75" s="1443"/>
      <c r="BA75" s="1443"/>
      <c r="BB75" s="1443"/>
      <c r="BC75" s="1443"/>
      <c r="BD75" s="1443"/>
      <c r="BE75" s="1443"/>
      <c r="BF75" s="1443"/>
      <c r="BG75" s="1443"/>
      <c r="BH75" s="1443"/>
      <c r="BI75" s="1443"/>
      <c r="BJ75" s="1443"/>
      <c r="BK75" s="1443"/>
      <c r="BL75" s="1443"/>
      <c r="BM75" s="1443"/>
      <c r="BN75" s="1443"/>
      <c r="BO75" s="1443"/>
    </row>
    <row r="76" spans="1:67" s="1032" customFormat="1" ht="45" customHeight="1">
      <c r="A76" s="2605" t="s">
        <v>476</v>
      </c>
      <c r="B76" s="2606"/>
      <c r="C76" s="2607" t="s">
        <v>14</v>
      </c>
      <c r="D76" s="2608"/>
      <c r="E76" s="2608"/>
      <c r="F76" s="2608"/>
      <c r="G76" s="2608"/>
      <c r="H76" s="1506" t="s">
        <v>26</v>
      </c>
      <c r="I76" s="2609" t="s">
        <v>27</v>
      </c>
      <c r="J76" s="2609"/>
      <c r="K76" s="2610" t="s">
        <v>1339</v>
      </c>
      <c r="L76" s="2611"/>
      <c r="M76" s="2611"/>
      <c r="N76" s="2611"/>
      <c r="O76" s="2611"/>
      <c r="P76" s="2611"/>
      <c r="Q76" s="2612"/>
      <c r="R76" s="2613" t="s">
        <v>943</v>
      </c>
      <c r="S76" s="2614"/>
      <c r="T76" s="2615" t="s">
        <v>1357</v>
      </c>
      <c r="U76" s="2616"/>
      <c r="V76" s="1443"/>
      <c r="W76" s="1443"/>
      <c r="X76" s="1443"/>
      <c r="Y76" s="1443"/>
      <c r="Z76" s="1443"/>
      <c r="AA76" s="1443"/>
      <c r="AB76" s="1443"/>
      <c r="AC76" s="1443"/>
      <c r="AD76" s="1443"/>
      <c r="AE76" s="1443"/>
      <c r="AF76" s="1443"/>
      <c r="AG76" s="1443"/>
      <c r="AH76" s="1443"/>
      <c r="AI76" s="1443"/>
      <c r="AJ76" s="1443"/>
      <c r="AK76" s="1443"/>
      <c r="AL76" s="1443"/>
      <c r="AM76" s="1443"/>
      <c r="AN76" s="1443"/>
      <c r="AO76" s="1443"/>
      <c r="AP76" s="1443"/>
      <c r="AQ76" s="1443"/>
      <c r="AR76" s="1443"/>
      <c r="AS76" s="1443"/>
      <c r="AT76" s="1443"/>
      <c r="AU76" s="1443"/>
      <c r="AV76" s="1443"/>
      <c r="AW76" s="1443"/>
      <c r="AX76" s="1443"/>
      <c r="AY76" s="1443"/>
      <c r="AZ76" s="1443"/>
      <c r="BA76" s="1443"/>
      <c r="BB76" s="1443"/>
      <c r="BC76" s="1443"/>
      <c r="BD76" s="1443"/>
      <c r="BE76" s="1443"/>
      <c r="BF76" s="1443"/>
      <c r="BG76" s="1443"/>
      <c r="BH76" s="1443"/>
      <c r="BI76" s="1443"/>
      <c r="BJ76" s="1443"/>
      <c r="BK76" s="1443"/>
      <c r="BL76" s="1443"/>
      <c r="BM76" s="1443"/>
      <c r="BN76" s="1443"/>
      <c r="BO76" s="1443"/>
    </row>
    <row r="77" spans="1:67" s="1032" customFormat="1" ht="36.75" customHeight="1">
      <c r="A77" s="2605" t="s">
        <v>477</v>
      </c>
      <c r="B77" s="2606"/>
      <c r="C77" s="2607" t="s">
        <v>15</v>
      </c>
      <c r="D77" s="2608"/>
      <c r="E77" s="2608"/>
      <c r="F77" s="2608"/>
      <c r="G77" s="2608"/>
      <c r="H77" s="1506" t="s">
        <v>26</v>
      </c>
      <c r="I77" s="2609" t="s">
        <v>27</v>
      </c>
      <c r="J77" s="2609"/>
      <c r="K77" s="2610" t="s">
        <v>1340</v>
      </c>
      <c r="L77" s="2611"/>
      <c r="M77" s="2611"/>
      <c r="N77" s="2611"/>
      <c r="O77" s="2611"/>
      <c r="P77" s="2611"/>
      <c r="Q77" s="2612"/>
      <c r="R77" s="2613" t="s">
        <v>943</v>
      </c>
      <c r="S77" s="2614"/>
      <c r="T77" s="2615" t="s">
        <v>1357</v>
      </c>
      <c r="U77" s="2616"/>
      <c r="V77" s="1443"/>
      <c r="W77" s="1443"/>
      <c r="X77" s="1443"/>
      <c r="Y77" s="1443"/>
      <c r="Z77" s="1443"/>
      <c r="AA77" s="1443"/>
      <c r="AB77" s="1443"/>
      <c r="AC77" s="1443"/>
      <c r="AD77" s="1443"/>
      <c r="AE77" s="1443"/>
      <c r="AF77" s="1443"/>
      <c r="AG77" s="1443"/>
      <c r="AH77" s="1443"/>
      <c r="AI77" s="1443"/>
      <c r="AJ77" s="1443"/>
      <c r="AK77" s="1443"/>
      <c r="AL77" s="1443"/>
      <c r="AM77" s="1443"/>
      <c r="AN77" s="1443"/>
      <c r="AO77" s="1443"/>
      <c r="AP77" s="1443"/>
      <c r="AQ77" s="1443"/>
      <c r="AR77" s="1443"/>
      <c r="AS77" s="1443"/>
      <c r="AT77" s="1443"/>
      <c r="AU77" s="1443"/>
      <c r="AV77" s="1443"/>
      <c r="AW77" s="1443"/>
      <c r="AX77" s="1443"/>
      <c r="AY77" s="1443"/>
      <c r="AZ77" s="1443"/>
      <c r="BA77" s="1443"/>
      <c r="BB77" s="1443"/>
      <c r="BC77" s="1443"/>
      <c r="BD77" s="1443"/>
      <c r="BE77" s="1443"/>
      <c r="BF77" s="1443"/>
      <c r="BG77" s="1443"/>
      <c r="BH77" s="1443"/>
      <c r="BI77" s="1443"/>
      <c r="BJ77" s="1443"/>
      <c r="BK77" s="1443"/>
      <c r="BL77" s="1443"/>
      <c r="BM77" s="1443"/>
      <c r="BN77" s="1443"/>
      <c r="BO77" s="1443"/>
    </row>
    <row r="78" spans="1:67" s="1032" customFormat="1" ht="26.25" customHeight="1">
      <c r="A78" s="2605" t="s">
        <v>478</v>
      </c>
      <c r="B78" s="2606"/>
      <c r="C78" s="2607" t="s">
        <v>16</v>
      </c>
      <c r="D78" s="2608"/>
      <c r="E78" s="2608"/>
      <c r="F78" s="2608"/>
      <c r="G78" s="2608"/>
      <c r="H78" s="1506" t="s">
        <v>926</v>
      </c>
      <c r="I78" s="2609" t="s">
        <v>926</v>
      </c>
      <c r="J78" s="2609"/>
      <c r="K78" s="2610" t="s">
        <v>1347</v>
      </c>
      <c r="L78" s="2611"/>
      <c r="M78" s="2611"/>
      <c r="N78" s="2611"/>
      <c r="O78" s="2611"/>
      <c r="P78" s="2611"/>
      <c r="Q78" s="2612"/>
      <c r="R78" s="2613" t="s">
        <v>943</v>
      </c>
      <c r="S78" s="2614"/>
      <c r="T78" s="2615" t="s">
        <v>1357</v>
      </c>
      <c r="U78" s="2616"/>
      <c r="V78" s="1443"/>
      <c r="W78" s="1443"/>
      <c r="X78" s="1443"/>
      <c r="Y78" s="1443"/>
      <c r="Z78" s="1443"/>
      <c r="AA78" s="1443"/>
      <c r="AB78" s="1443"/>
      <c r="AC78" s="1443"/>
      <c r="AD78" s="1443"/>
      <c r="AE78" s="1443"/>
      <c r="AF78" s="1443"/>
      <c r="AG78" s="1443"/>
      <c r="AH78" s="1443"/>
      <c r="AI78" s="1443"/>
      <c r="AJ78" s="1443"/>
      <c r="AK78" s="1443"/>
      <c r="AL78" s="1443"/>
      <c r="AM78" s="1443"/>
      <c r="AN78" s="1443"/>
      <c r="AO78" s="1443"/>
      <c r="AP78" s="1443"/>
      <c r="AQ78" s="1443"/>
      <c r="AR78" s="1443"/>
      <c r="AS78" s="1443"/>
      <c r="AT78" s="1443"/>
      <c r="AU78" s="1443"/>
      <c r="AV78" s="1443"/>
      <c r="AW78" s="1443"/>
      <c r="AX78" s="1443"/>
      <c r="AY78" s="1443"/>
      <c r="AZ78" s="1443"/>
      <c r="BA78" s="1443"/>
      <c r="BB78" s="1443"/>
      <c r="BC78" s="1443"/>
      <c r="BD78" s="1443"/>
      <c r="BE78" s="1443"/>
      <c r="BF78" s="1443"/>
      <c r="BG78" s="1443"/>
      <c r="BH78" s="1443"/>
      <c r="BI78" s="1443"/>
      <c r="BJ78" s="1443"/>
      <c r="BK78" s="1443"/>
      <c r="BL78" s="1443"/>
      <c r="BM78" s="1443"/>
      <c r="BN78" s="1443"/>
      <c r="BO78" s="1443"/>
    </row>
    <row r="79" spans="1:67" s="1032" customFormat="1" ht="26.25" customHeight="1">
      <c r="A79" s="2605" t="s">
        <v>479</v>
      </c>
      <c r="B79" s="2606"/>
      <c r="C79" s="2607" t="s">
        <v>17</v>
      </c>
      <c r="D79" s="2608"/>
      <c r="E79" s="2608"/>
      <c r="F79" s="2608"/>
      <c r="G79" s="2608"/>
      <c r="H79" s="1506" t="s">
        <v>26</v>
      </c>
      <c r="I79" s="2609" t="s">
        <v>27</v>
      </c>
      <c r="J79" s="2609"/>
      <c r="K79" s="2610" t="s">
        <v>951</v>
      </c>
      <c r="L79" s="2611"/>
      <c r="M79" s="2611"/>
      <c r="N79" s="2611"/>
      <c r="O79" s="2611"/>
      <c r="P79" s="2611"/>
      <c r="Q79" s="2612"/>
      <c r="R79" s="2613" t="s">
        <v>943</v>
      </c>
      <c r="S79" s="2614"/>
      <c r="T79" s="2615" t="s">
        <v>1356</v>
      </c>
      <c r="U79" s="2616"/>
      <c r="V79" s="1443"/>
      <c r="W79" s="1443"/>
      <c r="X79" s="1443"/>
      <c r="Y79" s="1443"/>
      <c r="Z79" s="1443"/>
      <c r="AA79" s="1443"/>
      <c r="AB79" s="1443"/>
      <c r="AC79" s="1443"/>
      <c r="AD79" s="1443"/>
      <c r="AE79" s="1443"/>
      <c r="AF79" s="1443"/>
      <c r="AG79" s="1443"/>
      <c r="AH79" s="1443"/>
      <c r="AI79" s="1443"/>
      <c r="AJ79" s="1443"/>
      <c r="AK79" s="1443"/>
      <c r="AL79" s="1443"/>
      <c r="AM79" s="1443"/>
      <c r="AN79" s="1443"/>
      <c r="AO79" s="1443"/>
      <c r="AP79" s="1443"/>
      <c r="AQ79" s="1443"/>
      <c r="AR79" s="1443"/>
      <c r="AS79" s="1443"/>
      <c r="AT79" s="1443"/>
      <c r="AU79" s="1443"/>
      <c r="AV79" s="1443"/>
      <c r="AW79" s="1443"/>
      <c r="AX79" s="1443"/>
      <c r="AY79" s="1443"/>
      <c r="AZ79" s="1443"/>
      <c r="BA79" s="1443"/>
      <c r="BB79" s="1443"/>
      <c r="BC79" s="1443"/>
      <c r="BD79" s="1443"/>
      <c r="BE79" s="1443"/>
      <c r="BF79" s="1443"/>
      <c r="BG79" s="1443"/>
      <c r="BH79" s="1443"/>
      <c r="BI79" s="1443"/>
      <c r="BJ79" s="1443"/>
      <c r="BK79" s="1443"/>
      <c r="BL79" s="1443"/>
      <c r="BM79" s="1443"/>
      <c r="BN79" s="1443"/>
      <c r="BO79" s="1443"/>
    </row>
    <row r="80" spans="1:67" s="1032" customFormat="1" ht="26.25" customHeight="1">
      <c r="A80" s="2605" t="s">
        <v>480</v>
      </c>
      <c r="B80" s="2606"/>
      <c r="C80" s="2607" t="s">
        <v>18</v>
      </c>
      <c r="D80" s="2608"/>
      <c r="E80" s="2608"/>
      <c r="F80" s="2608"/>
      <c r="G80" s="2608"/>
      <c r="H80" s="1506" t="s">
        <v>926</v>
      </c>
      <c r="I80" s="2609" t="s">
        <v>5</v>
      </c>
      <c r="J80" s="2609"/>
      <c r="K80" s="2610" t="s">
        <v>1428</v>
      </c>
      <c r="L80" s="2611"/>
      <c r="M80" s="2611"/>
      <c r="N80" s="2611"/>
      <c r="O80" s="2611"/>
      <c r="P80" s="2611"/>
      <c r="Q80" s="2612"/>
      <c r="R80" s="2613" t="s">
        <v>952</v>
      </c>
      <c r="S80" s="2614"/>
      <c r="T80" s="2613" t="s">
        <v>952</v>
      </c>
      <c r="U80" s="2616"/>
      <c r="V80" s="1443"/>
      <c r="W80" s="1443"/>
      <c r="X80" s="1443"/>
      <c r="Y80" s="1443"/>
      <c r="Z80" s="1443"/>
      <c r="AA80" s="1443"/>
      <c r="AB80" s="1443"/>
      <c r="AC80" s="1443"/>
      <c r="AD80" s="1443"/>
      <c r="AE80" s="1443"/>
      <c r="AF80" s="1443"/>
      <c r="AG80" s="1443"/>
      <c r="AH80" s="1443"/>
      <c r="AI80" s="1443"/>
      <c r="AJ80" s="1443"/>
      <c r="AK80" s="1443"/>
      <c r="AL80" s="1443"/>
      <c r="AM80" s="1443"/>
      <c r="AN80" s="1443"/>
      <c r="AO80" s="1443"/>
      <c r="AP80" s="1443"/>
      <c r="AQ80" s="1443"/>
      <c r="AR80" s="1443"/>
      <c r="AS80" s="1443"/>
      <c r="AT80" s="1443"/>
      <c r="AU80" s="1443"/>
      <c r="AV80" s="1443"/>
      <c r="AW80" s="1443"/>
      <c r="AX80" s="1443"/>
      <c r="AY80" s="1443"/>
      <c r="AZ80" s="1443"/>
      <c r="BA80" s="1443"/>
      <c r="BB80" s="1443"/>
      <c r="BC80" s="1443"/>
      <c r="BD80" s="1443"/>
      <c r="BE80" s="1443"/>
      <c r="BF80" s="1443"/>
      <c r="BG80" s="1443"/>
      <c r="BH80" s="1443"/>
      <c r="BI80" s="1443"/>
      <c r="BJ80" s="1443"/>
      <c r="BK80" s="1443"/>
      <c r="BL80" s="1443"/>
      <c r="BM80" s="1443"/>
      <c r="BN80" s="1443"/>
      <c r="BO80" s="1443"/>
    </row>
    <row r="81" spans="1:67" s="1032" customFormat="1" ht="26.25" customHeight="1">
      <c r="A81" s="2605" t="s">
        <v>481</v>
      </c>
      <c r="B81" s="2606"/>
      <c r="C81" s="2607" t="s">
        <v>19</v>
      </c>
      <c r="D81" s="2608"/>
      <c r="E81" s="2608"/>
      <c r="F81" s="2608"/>
      <c r="G81" s="2608"/>
      <c r="H81" s="1506" t="s">
        <v>26</v>
      </c>
      <c r="I81" s="2609" t="s">
        <v>27</v>
      </c>
      <c r="J81" s="2609"/>
      <c r="K81" s="2610" t="s">
        <v>1429</v>
      </c>
      <c r="L81" s="2611"/>
      <c r="M81" s="2611"/>
      <c r="N81" s="2611"/>
      <c r="O81" s="2611"/>
      <c r="P81" s="2611"/>
      <c r="Q81" s="2612"/>
      <c r="R81" s="2613" t="s">
        <v>943</v>
      </c>
      <c r="S81" s="2614"/>
      <c r="T81" s="2615" t="s">
        <v>1356</v>
      </c>
      <c r="U81" s="2616"/>
      <c r="V81" s="1443"/>
      <c r="W81" s="1443"/>
      <c r="X81" s="1443"/>
      <c r="Y81" s="1443"/>
      <c r="Z81" s="1443"/>
      <c r="AA81" s="1443"/>
      <c r="AB81" s="1443"/>
      <c r="AC81" s="1443"/>
      <c r="AD81" s="1443"/>
      <c r="AE81" s="1443"/>
      <c r="AF81" s="1443"/>
      <c r="AG81" s="1443"/>
      <c r="AH81" s="1443"/>
      <c r="AI81" s="1443"/>
      <c r="AJ81" s="1443"/>
      <c r="AK81" s="1443"/>
      <c r="AL81" s="1443"/>
      <c r="AM81" s="1443"/>
      <c r="AN81" s="1443"/>
      <c r="AO81" s="1443"/>
      <c r="AP81" s="1443"/>
      <c r="AQ81" s="1443"/>
      <c r="AR81" s="1443"/>
      <c r="AS81" s="1443"/>
      <c r="AT81" s="1443"/>
      <c r="AU81" s="1443"/>
      <c r="AV81" s="1443"/>
      <c r="AW81" s="1443"/>
      <c r="AX81" s="1443"/>
      <c r="AY81" s="1443"/>
      <c r="AZ81" s="1443"/>
      <c r="BA81" s="1443"/>
      <c r="BB81" s="1443"/>
      <c r="BC81" s="1443"/>
      <c r="BD81" s="1443"/>
      <c r="BE81" s="1443"/>
      <c r="BF81" s="1443"/>
      <c r="BG81" s="1443"/>
      <c r="BH81" s="1443"/>
      <c r="BI81" s="1443"/>
      <c r="BJ81" s="1443"/>
      <c r="BK81" s="1443"/>
      <c r="BL81" s="1443"/>
      <c r="BM81" s="1443"/>
      <c r="BN81" s="1443"/>
      <c r="BO81" s="1443"/>
    </row>
    <row r="82" spans="1:67" s="1032" customFormat="1" ht="26.25" customHeight="1">
      <c r="A82" s="2605" t="s">
        <v>482</v>
      </c>
      <c r="B82" s="2606"/>
      <c r="C82" s="2607" t="s">
        <v>1388</v>
      </c>
      <c r="D82" s="2608"/>
      <c r="E82" s="2608"/>
      <c r="F82" s="2608"/>
      <c r="G82" s="2608"/>
      <c r="H82" s="1506" t="s">
        <v>26</v>
      </c>
      <c r="I82" s="2609" t="s">
        <v>27</v>
      </c>
      <c r="J82" s="2609"/>
      <c r="K82" s="2610" t="s">
        <v>953</v>
      </c>
      <c r="L82" s="2611"/>
      <c r="M82" s="2611"/>
      <c r="N82" s="2611"/>
      <c r="O82" s="2611"/>
      <c r="P82" s="2611"/>
      <c r="Q82" s="2612"/>
      <c r="R82" s="2613" t="s">
        <v>943</v>
      </c>
      <c r="S82" s="2614"/>
      <c r="T82" s="2615" t="s">
        <v>1356</v>
      </c>
      <c r="U82" s="2616"/>
      <c r="V82" s="1443"/>
      <c r="W82" s="1443"/>
      <c r="X82" s="1443"/>
      <c r="Y82" s="1443"/>
      <c r="Z82" s="1443"/>
      <c r="AA82" s="1443"/>
      <c r="AB82" s="1443"/>
      <c r="AC82" s="1443"/>
      <c r="AD82" s="1443"/>
      <c r="AE82" s="1443"/>
      <c r="AF82" s="1443"/>
      <c r="AG82" s="1443"/>
      <c r="AH82" s="1443"/>
      <c r="AI82" s="1443"/>
      <c r="AJ82" s="1443"/>
      <c r="AK82" s="1443"/>
      <c r="AL82" s="1443"/>
      <c r="AM82" s="1443"/>
      <c r="AN82" s="1443"/>
      <c r="AO82" s="1443"/>
      <c r="AP82" s="1443"/>
      <c r="AQ82" s="1443"/>
      <c r="AR82" s="1443"/>
      <c r="AS82" s="1443"/>
      <c r="AT82" s="1443"/>
      <c r="AU82" s="1443"/>
      <c r="AV82" s="1443"/>
      <c r="AW82" s="1443"/>
      <c r="AX82" s="1443"/>
      <c r="AY82" s="1443"/>
      <c r="AZ82" s="1443"/>
      <c r="BA82" s="1443"/>
      <c r="BB82" s="1443"/>
      <c r="BC82" s="1443"/>
      <c r="BD82" s="1443"/>
      <c r="BE82" s="1443"/>
      <c r="BF82" s="1443"/>
      <c r="BG82" s="1443"/>
      <c r="BH82" s="1443"/>
      <c r="BI82" s="1443"/>
      <c r="BJ82" s="1443"/>
      <c r="BK82" s="1443"/>
      <c r="BL82" s="1443"/>
      <c r="BM82" s="1443"/>
      <c r="BN82" s="1443"/>
      <c r="BO82" s="1443"/>
    </row>
    <row r="83" spans="1:67" s="1032" customFormat="1" ht="26.25" customHeight="1">
      <c r="A83" s="2605" t="s">
        <v>483</v>
      </c>
      <c r="B83" s="2606"/>
      <c r="C83" s="2607" t="s">
        <v>0</v>
      </c>
      <c r="D83" s="2608"/>
      <c r="E83" s="2608"/>
      <c r="F83" s="2608"/>
      <c r="G83" s="2608"/>
      <c r="H83" s="1506" t="s">
        <v>26</v>
      </c>
      <c r="I83" s="2609" t="s">
        <v>27</v>
      </c>
      <c r="J83" s="2609"/>
      <c r="K83" s="2610" t="s">
        <v>954</v>
      </c>
      <c r="L83" s="2611"/>
      <c r="M83" s="2611"/>
      <c r="N83" s="2611"/>
      <c r="O83" s="2611"/>
      <c r="P83" s="2611"/>
      <c r="Q83" s="2612"/>
      <c r="R83" s="2613" t="s">
        <v>943</v>
      </c>
      <c r="S83" s="2614"/>
      <c r="T83" s="2615" t="s">
        <v>1351</v>
      </c>
      <c r="U83" s="2616"/>
      <c r="V83" s="1443"/>
      <c r="W83" s="1443"/>
      <c r="X83" s="1443"/>
      <c r="Y83" s="1443"/>
      <c r="Z83" s="1443"/>
      <c r="AA83" s="1443"/>
      <c r="AB83" s="1443"/>
      <c r="AC83" s="1443"/>
      <c r="AD83" s="1443"/>
      <c r="AE83" s="1443"/>
      <c r="AF83" s="1443"/>
      <c r="AG83" s="1443"/>
      <c r="AH83" s="1443"/>
      <c r="AI83" s="1443"/>
      <c r="AJ83" s="1443"/>
      <c r="AK83" s="1443"/>
      <c r="AL83" s="1443"/>
      <c r="AM83" s="1443"/>
      <c r="AN83" s="1443"/>
      <c r="AO83" s="1443"/>
      <c r="AP83" s="1443"/>
      <c r="AQ83" s="1443"/>
      <c r="AR83" s="1443"/>
      <c r="AS83" s="1443"/>
      <c r="AT83" s="1443"/>
      <c r="AU83" s="1443"/>
      <c r="AV83" s="1443"/>
      <c r="AW83" s="1443"/>
      <c r="AX83" s="1443"/>
      <c r="AY83" s="1443"/>
      <c r="AZ83" s="1443"/>
      <c r="BA83" s="1443"/>
      <c r="BB83" s="1443"/>
      <c r="BC83" s="1443"/>
      <c r="BD83" s="1443"/>
      <c r="BE83" s="1443"/>
      <c r="BF83" s="1443"/>
      <c r="BG83" s="1443"/>
      <c r="BH83" s="1443"/>
      <c r="BI83" s="1443"/>
      <c r="BJ83" s="1443"/>
      <c r="BK83" s="1443"/>
      <c r="BL83" s="1443"/>
      <c r="BM83" s="1443"/>
      <c r="BN83" s="1443"/>
      <c r="BO83" s="1443"/>
    </row>
    <row r="84" spans="1:67" s="1032" customFormat="1" ht="26.25" customHeight="1">
      <c r="A84" s="2605" t="s">
        <v>484</v>
      </c>
      <c r="B84" s="2606"/>
      <c r="C84" s="2607" t="s">
        <v>20</v>
      </c>
      <c r="D84" s="2608"/>
      <c r="E84" s="2608"/>
      <c r="F84" s="2608"/>
      <c r="G84" s="2608"/>
      <c r="H84" s="1506" t="s">
        <v>926</v>
      </c>
      <c r="I84" s="2609" t="s">
        <v>926</v>
      </c>
      <c r="J84" s="2609"/>
      <c r="K84" s="2610" t="s">
        <v>1428</v>
      </c>
      <c r="L84" s="2611"/>
      <c r="M84" s="2611"/>
      <c r="N84" s="2611"/>
      <c r="O84" s="2611"/>
      <c r="P84" s="2611"/>
      <c r="Q84" s="2612"/>
      <c r="R84" s="2613" t="s">
        <v>952</v>
      </c>
      <c r="S84" s="2614"/>
      <c r="T84" s="2613" t="s">
        <v>952</v>
      </c>
      <c r="U84" s="2616"/>
      <c r="V84" s="1443"/>
      <c r="W84" s="1443"/>
      <c r="X84" s="1443"/>
      <c r="Y84" s="1443"/>
      <c r="Z84" s="1443"/>
      <c r="AA84" s="1443"/>
      <c r="AB84" s="1443"/>
      <c r="AC84" s="1443"/>
      <c r="AD84" s="1443"/>
      <c r="AE84" s="1443"/>
      <c r="AF84" s="1443"/>
      <c r="AG84" s="1443"/>
      <c r="AH84" s="1443"/>
      <c r="AI84" s="1443"/>
      <c r="AJ84" s="1443"/>
      <c r="AK84" s="1443"/>
      <c r="AL84" s="1443"/>
      <c r="AM84" s="1443"/>
      <c r="AN84" s="1443"/>
      <c r="AO84" s="1443"/>
      <c r="AP84" s="1443"/>
      <c r="AQ84" s="1443"/>
      <c r="AR84" s="1443"/>
      <c r="AS84" s="1443"/>
      <c r="AT84" s="1443"/>
      <c r="AU84" s="1443"/>
      <c r="AV84" s="1443"/>
      <c r="AW84" s="1443"/>
      <c r="AX84" s="1443"/>
      <c r="AY84" s="1443"/>
      <c r="AZ84" s="1443"/>
      <c r="BA84" s="1443"/>
      <c r="BB84" s="1443"/>
      <c r="BC84" s="1443"/>
      <c r="BD84" s="1443"/>
      <c r="BE84" s="1443"/>
      <c r="BF84" s="1443"/>
      <c r="BG84" s="1443"/>
      <c r="BH84" s="1443"/>
      <c r="BI84" s="1443"/>
      <c r="BJ84" s="1443"/>
      <c r="BK84" s="1443"/>
      <c r="BL84" s="1443"/>
      <c r="BM84" s="1443"/>
      <c r="BN84" s="1443"/>
      <c r="BO84" s="1443"/>
    </row>
    <row r="85" spans="1:67" s="1032" customFormat="1" ht="26.25" customHeight="1">
      <c r="A85" s="2605" t="s">
        <v>485</v>
      </c>
      <c r="B85" s="2606"/>
      <c r="C85" s="2607" t="s">
        <v>21</v>
      </c>
      <c r="D85" s="2608"/>
      <c r="E85" s="2608"/>
      <c r="F85" s="2608"/>
      <c r="G85" s="2608"/>
      <c r="H85" s="1506" t="s">
        <v>26</v>
      </c>
      <c r="I85" s="2609" t="s">
        <v>27</v>
      </c>
      <c r="J85" s="2609"/>
      <c r="K85" s="2610" t="s">
        <v>955</v>
      </c>
      <c r="L85" s="2611"/>
      <c r="M85" s="2611"/>
      <c r="N85" s="2611"/>
      <c r="O85" s="2611"/>
      <c r="P85" s="2611"/>
      <c r="Q85" s="2612"/>
      <c r="R85" s="2613" t="s">
        <v>943</v>
      </c>
      <c r="S85" s="2614"/>
      <c r="T85" s="2615" t="s">
        <v>1351</v>
      </c>
      <c r="U85" s="2616"/>
      <c r="V85" s="1443"/>
      <c r="W85" s="1443"/>
      <c r="X85" s="1443"/>
      <c r="Y85" s="1443"/>
      <c r="Z85" s="1443"/>
      <c r="AA85" s="1443"/>
      <c r="AB85" s="1443"/>
      <c r="AC85" s="1443"/>
      <c r="AD85" s="1443"/>
      <c r="AE85" s="1443"/>
      <c r="AF85" s="1443"/>
      <c r="AG85" s="1443"/>
      <c r="AH85" s="1443"/>
      <c r="AI85" s="1443"/>
      <c r="AJ85" s="1443"/>
      <c r="AK85" s="1443"/>
      <c r="AL85" s="1443"/>
      <c r="AM85" s="1443"/>
      <c r="AN85" s="1443"/>
      <c r="AO85" s="1443"/>
      <c r="AP85" s="1443"/>
      <c r="AQ85" s="1443"/>
      <c r="AR85" s="1443"/>
      <c r="AS85" s="1443"/>
      <c r="AT85" s="1443"/>
      <c r="AU85" s="1443"/>
      <c r="AV85" s="1443"/>
      <c r="AW85" s="1443"/>
      <c r="AX85" s="1443"/>
      <c r="AY85" s="1443"/>
      <c r="AZ85" s="1443"/>
      <c r="BA85" s="1443"/>
      <c r="BB85" s="1443"/>
      <c r="BC85" s="1443"/>
      <c r="BD85" s="1443"/>
      <c r="BE85" s="1443"/>
      <c r="BF85" s="1443"/>
      <c r="BG85" s="1443"/>
      <c r="BH85" s="1443"/>
      <c r="BI85" s="1443"/>
      <c r="BJ85" s="1443"/>
      <c r="BK85" s="1443"/>
      <c r="BL85" s="1443"/>
      <c r="BM85" s="1443"/>
      <c r="BN85" s="1443"/>
      <c r="BO85" s="1443"/>
    </row>
    <row r="86" spans="1:67" s="1032" customFormat="1" ht="26.25" customHeight="1">
      <c r="A86" s="2605" t="s">
        <v>486</v>
      </c>
      <c r="B86" s="2606"/>
      <c r="C86" s="2607" t="s">
        <v>22</v>
      </c>
      <c r="D86" s="2608"/>
      <c r="E86" s="2608"/>
      <c r="F86" s="2608"/>
      <c r="G86" s="2608"/>
      <c r="H86" s="1506" t="s">
        <v>26</v>
      </c>
      <c r="I86" s="2609" t="s">
        <v>27</v>
      </c>
      <c r="J86" s="2609"/>
      <c r="K86" s="2610" t="s">
        <v>956</v>
      </c>
      <c r="L86" s="2611"/>
      <c r="M86" s="2611"/>
      <c r="N86" s="2611"/>
      <c r="O86" s="2611"/>
      <c r="P86" s="2611"/>
      <c r="Q86" s="2612"/>
      <c r="R86" s="2613" t="s">
        <v>943</v>
      </c>
      <c r="S86" s="2614"/>
      <c r="T86" s="2615" t="s">
        <v>1355</v>
      </c>
      <c r="U86" s="2616"/>
      <c r="V86" s="1443"/>
      <c r="W86" s="1443"/>
      <c r="X86" s="1443"/>
      <c r="Y86" s="1443"/>
      <c r="Z86" s="1443"/>
      <c r="AA86" s="1443"/>
      <c r="AB86" s="1443"/>
      <c r="AC86" s="1443"/>
      <c r="AD86" s="1443"/>
      <c r="AE86" s="1443"/>
      <c r="AF86" s="1443"/>
      <c r="AG86" s="1443"/>
      <c r="AH86" s="1443"/>
      <c r="AI86" s="1443"/>
      <c r="AJ86" s="1443"/>
      <c r="AK86" s="1443"/>
      <c r="AL86" s="1443"/>
      <c r="AM86" s="1443"/>
      <c r="AN86" s="1443"/>
      <c r="AO86" s="1443"/>
      <c r="AP86" s="1443"/>
      <c r="AQ86" s="1443"/>
      <c r="AR86" s="1443"/>
      <c r="AS86" s="1443"/>
      <c r="AT86" s="1443"/>
      <c r="AU86" s="1443"/>
      <c r="AV86" s="1443"/>
      <c r="AW86" s="1443"/>
      <c r="AX86" s="1443"/>
      <c r="AY86" s="1443"/>
      <c r="AZ86" s="1443"/>
      <c r="BA86" s="1443"/>
      <c r="BB86" s="1443"/>
      <c r="BC86" s="1443"/>
      <c r="BD86" s="1443"/>
      <c r="BE86" s="1443"/>
      <c r="BF86" s="1443"/>
      <c r="BG86" s="1443"/>
      <c r="BH86" s="1443"/>
      <c r="BI86" s="1443"/>
      <c r="BJ86" s="1443"/>
      <c r="BK86" s="1443"/>
      <c r="BL86" s="1443"/>
      <c r="BM86" s="1443"/>
      <c r="BN86" s="1443"/>
      <c r="BO86" s="1443"/>
    </row>
    <row r="87" spans="1:67" s="1032" customFormat="1" ht="27" customHeight="1" thickBot="1">
      <c r="A87" s="2633" t="s">
        <v>487</v>
      </c>
      <c r="B87" s="2634"/>
      <c r="C87" s="2635" t="s">
        <v>23</v>
      </c>
      <c r="D87" s="2636"/>
      <c r="E87" s="2636"/>
      <c r="F87" s="2636"/>
      <c r="G87" s="2636"/>
      <c r="H87" s="1933" t="s">
        <v>26</v>
      </c>
      <c r="I87" s="2637" t="s">
        <v>27</v>
      </c>
      <c r="J87" s="2637"/>
      <c r="K87" s="2638" t="s">
        <v>957</v>
      </c>
      <c r="L87" s="2639"/>
      <c r="M87" s="2639"/>
      <c r="N87" s="2639"/>
      <c r="O87" s="2639"/>
      <c r="P87" s="2639"/>
      <c r="Q87" s="2640"/>
      <c r="R87" s="2641" t="s">
        <v>943</v>
      </c>
      <c r="S87" s="2642"/>
      <c r="T87" s="2643" t="s">
        <v>1355</v>
      </c>
      <c r="U87" s="2644"/>
      <c r="V87" s="1443"/>
      <c r="W87" s="1443"/>
      <c r="X87" s="1443"/>
      <c r="Y87" s="1443"/>
      <c r="Z87" s="1443"/>
      <c r="AA87" s="1443"/>
      <c r="AB87" s="1443"/>
      <c r="AC87" s="1443"/>
      <c r="AD87" s="1443"/>
      <c r="AE87" s="1443"/>
      <c r="AF87" s="1443"/>
      <c r="AG87" s="1443"/>
      <c r="AH87" s="1443"/>
      <c r="AI87" s="1443"/>
      <c r="AJ87" s="1443"/>
      <c r="AK87" s="1443"/>
      <c r="AL87" s="1443"/>
      <c r="AM87" s="1443"/>
      <c r="AN87" s="1443"/>
      <c r="AO87" s="1443"/>
      <c r="AP87" s="1443"/>
      <c r="AQ87" s="1443"/>
      <c r="AR87" s="1443"/>
      <c r="AS87" s="1443"/>
      <c r="AT87" s="1443"/>
      <c r="AU87" s="1443"/>
      <c r="AV87" s="1443"/>
      <c r="AW87" s="1443"/>
      <c r="AX87" s="1443"/>
      <c r="AY87" s="1443"/>
      <c r="AZ87" s="1443"/>
      <c r="BA87" s="1443"/>
      <c r="BB87" s="1443"/>
      <c r="BC87" s="1443"/>
      <c r="BD87" s="1443"/>
      <c r="BE87" s="1443"/>
      <c r="BF87" s="1443"/>
      <c r="BG87" s="1443"/>
      <c r="BH87" s="1443"/>
      <c r="BI87" s="1443"/>
      <c r="BJ87" s="1443"/>
      <c r="BK87" s="1443"/>
      <c r="BL87" s="1443"/>
      <c r="BM87" s="1443"/>
      <c r="BN87" s="1443"/>
      <c r="BO87" s="1443"/>
    </row>
    <row r="88" spans="1:67" s="1032" customFormat="1" ht="27" customHeight="1" thickBot="1">
      <c r="A88" s="2631" t="s">
        <v>1418</v>
      </c>
      <c r="B88" s="2631"/>
      <c r="C88" s="2631"/>
      <c r="D88" s="2631"/>
      <c r="E88" s="2631"/>
      <c r="F88" s="2631"/>
      <c r="G88" s="2631"/>
      <c r="H88" s="2631"/>
      <c r="I88" s="2631"/>
      <c r="J88" s="2631"/>
      <c r="K88" s="2631"/>
      <c r="L88" s="2631"/>
      <c r="M88" s="2631"/>
      <c r="N88" s="2631"/>
      <c r="O88" s="2631"/>
      <c r="P88" s="2631"/>
      <c r="Q88" s="2631"/>
      <c r="R88" s="2631"/>
      <c r="S88" s="2631"/>
      <c r="T88" s="2631"/>
      <c r="U88" s="2631"/>
      <c r="V88" s="1443"/>
      <c r="W88" s="1443"/>
      <c r="X88" s="1443"/>
      <c r="Y88" s="1443"/>
      <c r="Z88" s="1443"/>
      <c r="AA88" s="1443"/>
      <c r="AB88" s="1443"/>
      <c r="AC88" s="1443"/>
      <c r="AD88" s="1443"/>
      <c r="AE88" s="1443"/>
      <c r="AF88" s="1443"/>
      <c r="AG88" s="1443"/>
      <c r="AH88" s="1443"/>
      <c r="AI88" s="1443"/>
      <c r="AJ88" s="1443"/>
      <c r="AK88" s="1443"/>
      <c r="AL88" s="1443"/>
      <c r="AM88" s="1443"/>
      <c r="AN88" s="1443"/>
      <c r="AO88" s="1443"/>
      <c r="AP88" s="1443"/>
      <c r="AQ88" s="1443"/>
      <c r="AR88" s="1443"/>
      <c r="AS88" s="1443"/>
      <c r="AT88" s="1443"/>
      <c r="AU88" s="1443"/>
      <c r="AV88" s="1443"/>
      <c r="AW88" s="1443"/>
      <c r="AX88" s="1443"/>
      <c r="AY88" s="1443"/>
      <c r="AZ88" s="1443"/>
      <c r="BA88" s="1443"/>
      <c r="BB88" s="1443"/>
      <c r="BC88" s="1443"/>
      <c r="BD88" s="1443"/>
      <c r="BE88" s="1443"/>
      <c r="BF88" s="1443"/>
      <c r="BG88" s="1443"/>
      <c r="BH88" s="1443"/>
      <c r="BI88" s="1443"/>
      <c r="BJ88" s="1443"/>
      <c r="BK88" s="1443"/>
      <c r="BL88" s="1443"/>
      <c r="BM88" s="1443"/>
      <c r="BN88" s="1443"/>
      <c r="BO88" s="1443"/>
    </row>
    <row r="89" spans="1:67" s="1032" customFormat="1" ht="14.25" customHeight="1">
      <c r="A89" s="2557"/>
      <c r="B89" s="2558"/>
      <c r="C89" s="2558"/>
      <c r="D89" s="2558"/>
      <c r="E89" s="3125" t="s">
        <v>794</v>
      </c>
      <c r="F89" s="3125"/>
      <c r="G89" s="3125"/>
      <c r="H89" s="3125"/>
      <c r="I89" s="3125"/>
      <c r="J89" s="3125"/>
      <c r="K89" s="3125"/>
      <c r="L89" s="3125"/>
      <c r="M89" s="3125"/>
      <c r="N89" s="3125"/>
      <c r="O89" s="3125"/>
      <c r="P89" s="3125"/>
      <c r="Q89" s="3125"/>
      <c r="R89" s="3125"/>
      <c r="S89" s="3125"/>
      <c r="T89" s="3125"/>
      <c r="U89" s="3126"/>
      <c r="V89" s="1443"/>
      <c r="W89" s="1443"/>
      <c r="X89" s="1443"/>
      <c r="Y89" s="1443"/>
      <c r="Z89" s="1443"/>
      <c r="AA89" s="1443"/>
      <c r="AB89" s="1443"/>
      <c r="AC89" s="1443"/>
      <c r="AD89" s="1443"/>
      <c r="AE89" s="1443"/>
      <c r="AF89" s="1443"/>
      <c r="AG89" s="1443"/>
      <c r="AH89" s="1443"/>
      <c r="AI89" s="1443"/>
      <c r="AJ89" s="1443"/>
      <c r="AK89" s="1443"/>
      <c r="AL89" s="1443"/>
      <c r="AM89" s="1443"/>
      <c r="AN89" s="1443"/>
      <c r="AO89" s="1443"/>
      <c r="AP89" s="1443"/>
      <c r="AQ89" s="1443"/>
      <c r="AR89" s="1443"/>
      <c r="AS89" s="1443"/>
      <c r="AT89" s="1443"/>
      <c r="AU89" s="1443"/>
      <c r="AV89" s="1443"/>
      <c r="AW89" s="1443"/>
      <c r="AX89" s="1443"/>
      <c r="AY89" s="1443"/>
      <c r="AZ89" s="1443"/>
      <c r="BA89" s="1443"/>
      <c r="BB89" s="1443"/>
    </row>
    <row r="90" spans="1:67" s="1032" customFormat="1" ht="14.25" customHeight="1">
      <c r="A90" s="2559"/>
      <c r="B90" s="2560"/>
      <c r="C90" s="2560"/>
      <c r="D90" s="2560"/>
      <c r="E90" s="3127"/>
      <c r="F90" s="3127"/>
      <c r="G90" s="3127"/>
      <c r="H90" s="3127"/>
      <c r="I90" s="3127"/>
      <c r="J90" s="3127"/>
      <c r="K90" s="3127"/>
      <c r="L90" s="3127"/>
      <c r="M90" s="3127"/>
      <c r="N90" s="3127"/>
      <c r="O90" s="3127"/>
      <c r="P90" s="3127"/>
      <c r="Q90" s="3127"/>
      <c r="R90" s="3127"/>
      <c r="S90" s="3127"/>
      <c r="T90" s="3127"/>
      <c r="U90" s="3128"/>
      <c r="V90" s="1443"/>
      <c r="W90" s="1443"/>
      <c r="X90" s="1443"/>
      <c r="Y90" s="1443"/>
      <c r="Z90" s="1443"/>
      <c r="AA90" s="1443"/>
      <c r="AB90" s="1443"/>
      <c r="AC90" s="1443"/>
      <c r="AD90" s="1443"/>
      <c r="AE90" s="1443"/>
      <c r="AF90" s="1443"/>
      <c r="AG90" s="1443"/>
      <c r="AH90" s="1443"/>
      <c r="AI90" s="1443"/>
      <c r="AJ90" s="1443"/>
      <c r="AK90" s="1443"/>
      <c r="AL90" s="1443"/>
      <c r="AM90" s="1443"/>
      <c r="AN90" s="1443"/>
      <c r="AO90" s="1443"/>
      <c r="AP90" s="1443"/>
      <c r="AQ90" s="1443"/>
      <c r="AR90" s="1443"/>
      <c r="AS90" s="1443"/>
      <c r="AT90" s="1443"/>
      <c r="AU90" s="1443"/>
      <c r="AV90" s="1443"/>
      <c r="AW90" s="1443"/>
      <c r="AX90" s="1443"/>
      <c r="AY90" s="1443"/>
      <c r="AZ90" s="1443"/>
      <c r="BA90" s="1443"/>
      <c r="BB90" s="1443"/>
    </row>
    <row r="91" spans="1:67" s="1032" customFormat="1" ht="14.25" customHeight="1">
      <c r="A91" s="2559"/>
      <c r="B91" s="2560"/>
      <c r="C91" s="2560"/>
      <c r="D91" s="2560"/>
      <c r="E91" s="3127"/>
      <c r="F91" s="3127"/>
      <c r="G91" s="3127"/>
      <c r="H91" s="3127"/>
      <c r="I91" s="3127"/>
      <c r="J91" s="3127"/>
      <c r="K91" s="3127"/>
      <c r="L91" s="3127"/>
      <c r="M91" s="3127"/>
      <c r="N91" s="3127"/>
      <c r="O91" s="3127"/>
      <c r="P91" s="3127"/>
      <c r="Q91" s="3127"/>
      <c r="R91" s="3127"/>
      <c r="S91" s="3127"/>
      <c r="T91" s="3127"/>
      <c r="U91" s="3128"/>
      <c r="V91" s="1443"/>
      <c r="W91" s="1443"/>
      <c r="X91" s="1443"/>
      <c r="Y91" s="1443"/>
      <c r="Z91" s="1443"/>
      <c r="AA91" s="1443"/>
      <c r="AB91" s="1443"/>
      <c r="AC91" s="1443"/>
      <c r="AD91" s="1443"/>
      <c r="AE91" s="1443"/>
      <c r="AF91" s="1443"/>
      <c r="AG91" s="1443"/>
      <c r="AH91" s="1443"/>
      <c r="AI91" s="1443"/>
      <c r="AJ91" s="1443"/>
      <c r="AK91" s="1443"/>
      <c r="AL91" s="1443"/>
      <c r="AM91" s="1443"/>
      <c r="AN91" s="1443"/>
      <c r="AO91" s="1443"/>
      <c r="AP91" s="1443"/>
      <c r="AQ91" s="1443"/>
      <c r="AR91" s="1443"/>
      <c r="AS91" s="1443"/>
      <c r="AT91" s="1443"/>
      <c r="AU91" s="1443"/>
      <c r="AV91" s="1443"/>
      <c r="AW91" s="1443"/>
      <c r="AX91" s="1443"/>
      <c r="AY91" s="1443"/>
      <c r="AZ91" s="1443"/>
      <c r="BA91" s="1443"/>
      <c r="BB91" s="1443"/>
    </row>
    <row r="92" spans="1:67" s="1032" customFormat="1" ht="7.5" customHeight="1">
      <c r="A92" s="2559"/>
      <c r="B92" s="2560"/>
      <c r="C92" s="2560"/>
      <c r="D92" s="2560"/>
      <c r="E92" s="3127"/>
      <c r="F92" s="3127"/>
      <c r="G92" s="3127"/>
      <c r="H92" s="3127"/>
      <c r="I92" s="3127"/>
      <c r="J92" s="3127"/>
      <c r="K92" s="3127"/>
      <c r="L92" s="3127"/>
      <c r="M92" s="3127"/>
      <c r="N92" s="3127"/>
      <c r="O92" s="3127"/>
      <c r="P92" s="3127"/>
      <c r="Q92" s="3127"/>
      <c r="R92" s="3127"/>
      <c r="S92" s="3127"/>
      <c r="T92" s="3127"/>
      <c r="U92" s="3128"/>
      <c r="V92" s="1443"/>
      <c r="W92" s="1443"/>
      <c r="X92" s="1443"/>
      <c r="Y92" s="1443"/>
      <c r="Z92" s="1443"/>
      <c r="AA92" s="1443"/>
      <c r="AB92" s="1443"/>
      <c r="AC92" s="1443"/>
      <c r="AD92" s="1443"/>
      <c r="AE92" s="1443"/>
      <c r="AF92" s="1443"/>
      <c r="AG92" s="1443"/>
      <c r="AH92" s="1443"/>
      <c r="AI92" s="1443"/>
      <c r="AJ92" s="1443"/>
      <c r="AK92" s="1443"/>
      <c r="AL92" s="1443"/>
      <c r="AM92" s="1443"/>
      <c r="AN92" s="1443"/>
      <c r="AO92" s="1443"/>
      <c r="AP92" s="1443"/>
      <c r="AQ92" s="1443"/>
      <c r="AR92" s="1443"/>
      <c r="AS92" s="1443"/>
      <c r="AT92" s="1443"/>
      <c r="AU92" s="1443"/>
      <c r="AV92" s="1443"/>
      <c r="AW92" s="1443"/>
      <c r="AX92" s="1443"/>
      <c r="AY92" s="1443"/>
      <c r="AZ92" s="1443"/>
      <c r="BA92" s="1443"/>
      <c r="BB92" s="1443"/>
    </row>
    <row r="93" spans="1:67" s="1447" customFormat="1">
      <c r="A93" s="1507"/>
      <c r="B93" s="1508"/>
      <c r="C93" s="1508"/>
      <c r="D93" s="1508"/>
      <c r="E93" s="1508"/>
      <c r="F93" s="1508"/>
      <c r="G93" s="1508"/>
      <c r="H93" s="1508"/>
      <c r="I93" s="1508"/>
      <c r="J93" s="1508"/>
      <c r="K93" s="1508"/>
      <c r="L93" s="1508"/>
      <c r="M93" s="1508"/>
      <c r="N93" s="1508"/>
      <c r="O93" s="1508"/>
      <c r="P93" s="1508"/>
      <c r="Q93" s="1508"/>
      <c r="R93" s="1508"/>
      <c r="S93" s="1508"/>
      <c r="T93" s="1508"/>
      <c r="U93" s="1934"/>
      <c r="V93" s="1443"/>
      <c r="W93" s="1443"/>
      <c r="X93" s="1443"/>
      <c r="Y93" s="1443"/>
      <c r="Z93" s="1443"/>
      <c r="AA93" s="1443"/>
      <c r="AB93" s="1443"/>
      <c r="AC93" s="1443"/>
      <c r="AD93" s="1443"/>
      <c r="AE93" s="1443"/>
      <c r="AF93" s="1443"/>
      <c r="AG93" s="1443"/>
      <c r="AH93" s="1443"/>
    </row>
    <row r="94" spans="1:67" s="1447" customFormat="1" ht="14">
      <c r="A94" s="1507"/>
      <c r="B94" s="1509" t="s">
        <v>803</v>
      </c>
      <c r="C94" s="1508"/>
      <c r="D94" s="1508"/>
      <c r="E94" s="1508"/>
      <c r="F94" s="1508"/>
      <c r="G94" s="1508"/>
      <c r="H94" s="1508"/>
      <c r="I94" s="1508"/>
      <c r="J94" s="1508"/>
      <c r="K94" s="1508"/>
      <c r="L94" s="1508"/>
      <c r="M94" s="1508"/>
      <c r="N94" s="1508"/>
      <c r="O94" s="1508"/>
      <c r="P94" s="1508"/>
      <c r="Q94" s="1508"/>
      <c r="R94" s="1508"/>
      <c r="S94" s="1508"/>
      <c r="T94" s="1508"/>
      <c r="U94" s="1934"/>
      <c r="V94" s="1443"/>
      <c r="W94" s="1443"/>
      <c r="X94" s="1443"/>
      <c r="Y94" s="1443"/>
      <c r="Z94" s="1443"/>
      <c r="AA94" s="1443"/>
      <c r="AB94" s="1443"/>
      <c r="AC94" s="1443"/>
      <c r="AD94" s="1443"/>
      <c r="AE94" s="1443"/>
      <c r="AF94" s="1443"/>
      <c r="AG94" s="1443"/>
      <c r="AH94" s="1443"/>
    </row>
    <row r="95" spans="1:67" s="1447" customFormat="1">
      <c r="A95" s="1507"/>
      <c r="B95" s="1510"/>
      <c r="C95" s="1510"/>
      <c r="D95" s="1510"/>
      <c r="E95" s="1510"/>
      <c r="F95" s="1510"/>
      <c r="G95" s="1510"/>
      <c r="H95" s="1510"/>
      <c r="I95" s="1510"/>
      <c r="J95" s="1510"/>
      <c r="K95" s="1510"/>
      <c r="L95" s="1510"/>
      <c r="M95" s="1510"/>
      <c r="N95" s="1510"/>
      <c r="O95" s="1510"/>
      <c r="P95" s="1510"/>
      <c r="Q95" s="1510"/>
      <c r="R95" s="1510"/>
      <c r="S95" s="1510"/>
      <c r="T95" s="1510"/>
      <c r="U95" s="1935"/>
      <c r="V95" s="1443"/>
      <c r="W95" s="1443"/>
      <c r="X95" s="1443"/>
      <c r="Y95" s="1443"/>
      <c r="Z95" s="1443"/>
      <c r="AA95" s="1443"/>
      <c r="AB95" s="1443"/>
      <c r="AC95" s="1443"/>
      <c r="AD95" s="1443"/>
      <c r="AE95" s="1443"/>
      <c r="AF95" s="1443"/>
      <c r="AG95" s="1443"/>
      <c r="AH95" s="1443"/>
    </row>
    <row r="96" spans="1:67" s="1447" customFormat="1">
      <c r="A96" s="1507"/>
      <c r="B96" s="3143"/>
      <c r="C96" s="3143"/>
      <c r="D96" s="3143"/>
      <c r="E96" s="3143"/>
      <c r="F96" s="3143"/>
      <c r="G96" s="3143"/>
      <c r="H96" s="3143"/>
      <c r="I96" s="3143"/>
      <c r="J96" s="3143"/>
      <c r="K96" s="3143"/>
      <c r="L96" s="3143"/>
      <c r="M96" s="3143"/>
      <c r="N96" s="3143"/>
      <c r="O96" s="3143"/>
      <c r="P96" s="3143"/>
      <c r="Q96" s="3143"/>
      <c r="R96" s="3143"/>
      <c r="S96" s="3143"/>
      <c r="T96" s="3143"/>
      <c r="U96" s="3144"/>
      <c r="V96" s="1443"/>
      <c r="W96" s="1443"/>
      <c r="X96" s="1443"/>
      <c r="Y96" s="1443"/>
      <c r="Z96" s="1443"/>
      <c r="AA96" s="1443"/>
      <c r="AB96" s="1443"/>
      <c r="AC96" s="1443"/>
      <c r="AD96" s="1443"/>
      <c r="AE96" s="1443"/>
      <c r="AF96" s="1443"/>
      <c r="AG96" s="1443"/>
      <c r="AH96" s="1443"/>
    </row>
    <row r="97" spans="1:34" s="1447" customFormat="1">
      <c r="A97" s="1507"/>
      <c r="B97" s="3143" t="s">
        <v>958</v>
      </c>
      <c r="C97" s="3143"/>
      <c r="D97" s="3143"/>
      <c r="E97" s="3143"/>
      <c r="F97" s="3143"/>
      <c r="G97" s="3143"/>
      <c r="H97" s="3143"/>
      <c r="I97" s="3143"/>
      <c r="J97" s="3143"/>
      <c r="K97" s="3143"/>
      <c r="L97" s="3143"/>
      <c r="M97" s="3143"/>
      <c r="N97" s="3143"/>
      <c r="O97" s="3143"/>
      <c r="P97" s="3143"/>
      <c r="Q97" s="3143"/>
      <c r="R97" s="3143"/>
      <c r="S97" s="3143"/>
      <c r="T97" s="3143"/>
      <c r="U97" s="3144"/>
      <c r="V97" s="1443"/>
      <c r="W97" s="1443"/>
      <c r="X97" s="1443"/>
      <c r="Y97" s="1443"/>
      <c r="Z97" s="1443"/>
      <c r="AA97" s="1443"/>
      <c r="AB97" s="1443"/>
      <c r="AC97" s="1443"/>
      <c r="AD97" s="1443"/>
      <c r="AE97" s="1443"/>
      <c r="AF97" s="1443"/>
      <c r="AG97" s="1443"/>
      <c r="AH97" s="1443"/>
    </row>
    <row r="98" spans="1:34" s="1447" customFormat="1">
      <c r="A98" s="1507"/>
      <c r="B98" s="3143"/>
      <c r="C98" s="3143"/>
      <c r="D98" s="3143"/>
      <c r="E98" s="3143"/>
      <c r="F98" s="3143"/>
      <c r="G98" s="3143"/>
      <c r="H98" s="3143"/>
      <c r="I98" s="3143"/>
      <c r="J98" s="3143"/>
      <c r="K98" s="3143"/>
      <c r="L98" s="3143"/>
      <c r="M98" s="3143"/>
      <c r="N98" s="3143"/>
      <c r="O98" s="3143"/>
      <c r="P98" s="3143"/>
      <c r="Q98" s="3143"/>
      <c r="R98" s="3143"/>
      <c r="S98" s="3143"/>
      <c r="T98" s="3143"/>
      <c r="U98" s="3144"/>
      <c r="V98" s="1443"/>
      <c r="W98" s="1443"/>
      <c r="X98" s="1443"/>
      <c r="Y98" s="1443"/>
      <c r="Z98" s="1443"/>
      <c r="AA98" s="1443"/>
      <c r="AB98" s="1443"/>
      <c r="AC98" s="1443"/>
      <c r="AD98" s="1443"/>
      <c r="AE98" s="1443"/>
      <c r="AF98" s="1443"/>
      <c r="AG98" s="1443"/>
      <c r="AH98" s="1443"/>
    </row>
    <row r="99" spans="1:34" s="1447" customFormat="1">
      <c r="A99" s="1507"/>
      <c r="B99" s="3143"/>
      <c r="C99" s="3143"/>
      <c r="D99" s="3143"/>
      <c r="E99" s="3143"/>
      <c r="F99" s="3143"/>
      <c r="G99" s="3143"/>
      <c r="H99" s="3143"/>
      <c r="I99" s="3143"/>
      <c r="J99" s="3143"/>
      <c r="K99" s="3143"/>
      <c r="L99" s="3143"/>
      <c r="M99" s="3143"/>
      <c r="N99" s="3143"/>
      <c r="O99" s="3143"/>
      <c r="P99" s="3143"/>
      <c r="Q99" s="3143"/>
      <c r="R99" s="3143"/>
      <c r="S99" s="3143"/>
      <c r="T99" s="3143"/>
      <c r="U99" s="3144"/>
      <c r="V99" s="1443"/>
      <c r="W99" s="1443"/>
      <c r="X99" s="1443"/>
      <c r="Y99" s="1443"/>
      <c r="Z99" s="1443"/>
      <c r="AA99" s="1443"/>
      <c r="AB99" s="1443"/>
      <c r="AC99" s="1443"/>
      <c r="AD99" s="1443"/>
      <c r="AE99" s="1443"/>
      <c r="AF99" s="1443"/>
      <c r="AG99" s="1443"/>
      <c r="AH99" s="1443"/>
    </row>
    <row r="100" spans="1:34" s="1447" customFormat="1">
      <c r="A100" s="1507"/>
      <c r="B100" s="3143"/>
      <c r="C100" s="3143"/>
      <c r="D100" s="3143"/>
      <c r="E100" s="3143"/>
      <c r="F100" s="3143"/>
      <c r="G100" s="3143"/>
      <c r="H100" s="3143"/>
      <c r="I100" s="3143"/>
      <c r="J100" s="3143"/>
      <c r="K100" s="3143"/>
      <c r="L100" s="3143"/>
      <c r="M100" s="3143"/>
      <c r="N100" s="3143"/>
      <c r="O100" s="3143"/>
      <c r="P100" s="3143"/>
      <c r="Q100" s="3143"/>
      <c r="R100" s="3143"/>
      <c r="S100" s="3143"/>
      <c r="T100" s="3143"/>
      <c r="U100" s="3144"/>
      <c r="V100" s="1443"/>
      <c r="W100" s="1443"/>
      <c r="X100" s="1443"/>
      <c r="Y100" s="1443"/>
      <c r="Z100" s="1443"/>
      <c r="AA100" s="1443"/>
      <c r="AB100" s="1443"/>
      <c r="AC100" s="1443"/>
      <c r="AD100" s="1443"/>
      <c r="AE100" s="1443"/>
      <c r="AF100" s="1443"/>
      <c r="AG100" s="1443"/>
      <c r="AH100" s="1443"/>
    </row>
    <row r="101" spans="1:34" s="1447" customFormat="1">
      <c r="A101" s="1507"/>
      <c r="B101" s="3143"/>
      <c r="C101" s="3143"/>
      <c r="D101" s="3143"/>
      <c r="E101" s="3143"/>
      <c r="F101" s="3143"/>
      <c r="G101" s="3143"/>
      <c r="H101" s="3143"/>
      <c r="I101" s="3143"/>
      <c r="J101" s="3143"/>
      <c r="K101" s="3143"/>
      <c r="L101" s="3143"/>
      <c r="M101" s="3143"/>
      <c r="N101" s="3143"/>
      <c r="O101" s="3143"/>
      <c r="P101" s="3143"/>
      <c r="Q101" s="3143"/>
      <c r="R101" s="3143"/>
      <c r="S101" s="3143"/>
      <c r="T101" s="3143"/>
      <c r="U101" s="3144"/>
      <c r="V101" s="1443"/>
      <c r="W101" s="1443"/>
      <c r="X101" s="1443"/>
      <c r="Y101" s="1443"/>
      <c r="Z101" s="1443"/>
      <c r="AA101" s="1443"/>
      <c r="AB101" s="1443"/>
      <c r="AC101" s="1443"/>
      <c r="AD101" s="1443"/>
      <c r="AE101" s="1443"/>
      <c r="AF101" s="1443"/>
      <c r="AG101" s="1443"/>
      <c r="AH101" s="1443"/>
    </row>
    <row r="102" spans="1:34" s="1447" customFormat="1">
      <c r="A102" s="1507"/>
      <c r="B102" s="3143"/>
      <c r="C102" s="3143"/>
      <c r="D102" s="3143"/>
      <c r="E102" s="3143"/>
      <c r="F102" s="3143"/>
      <c r="G102" s="3143"/>
      <c r="H102" s="3143"/>
      <c r="I102" s="3143"/>
      <c r="J102" s="3143"/>
      <c r="K102" s="3143"/>
      <c r="L102" s="3143"/>
      <c r="M102" s="3143"/>
      <c r="N102" s="3143"/>
      <c r="O102" s="3143"/>
      <c r="P102" s="3143"/>
      <c r="Q102" s="3143"/>
      <c r="R102" s="3143"/>
      <c r="S102" s="3143"/>
      <c r="T102" s="3143"/>
      <c r="U102" s="3144"/>
      <c r="V102" s="1443"/>
      <c r="W102" s="1443"/>
      <c r="X102" s="1443"/>
      <c r="Y102" s="1443"/>
      <c r="Z102" s="1443"/>
      <c r="AA102" s="1443"/>
      <c r="AB102" s="1443"/>
      <c r="AC102" s="1443"/>
      <c r="AD102" s="1443"/>
      <c r="AE102" s="1443"/>
      <c r="AF102" s="1443"/>
      <c r="AG102" s="1443"/>
      <c r="AH102" s="1443"/>
    </row>
    <row r="103" spans="1:34" s="1447" customFormat="1">
      <c r="A103" s="1507"/>
      <c r="B103" s="3143"/>
      <c r="C103" s="3143"/>
      <c r="D103" s="3143"/>
      <c r="E103" s="3143"/>
      <c r="F103" s="3143"/>
      <c r="G103" s="3143"/>
      <c r="H103" s="3143"/>
      <c r="I103" s="3143"/>
      <c r="J103" s="3143"/>
      <c r="K103" s="3143"/>
      <c r="L103" s="3143"/>
      <c r="M103" s="3143"/>
      <c r="N103" s="3143"/>
      <c r="O103" s="3143"/>
      <c r="P103" s="3143"/>
      <c r="Q103" s="3143"/>
      <c r="R103" s="3143"/>
      <c r="S103" s="3143"/>
      <c r="T103" s="3143"/>
      <c r="U103" s="3144"/>
      <c r="V103" s="1443"/>
      <c r="W103" s="1443"/>
      <c r="X103" s="1443"/>
      <c r="Y103" s="1443"/>
      <c r="Z103" s="1443"/>
      <c r="AA103" s="1443"/>
      <c r="AB103" s="1443"/>
      <c r="AC103" s="1443"/>
      <c r="AD103" s="1443"/>
      <c r="AE103" s="1443"/>
      <c r="AF103" s="1443"/>
      <c r="AG103" s="1443"/>
      <c r="AH103" s="1443"/>
    </row>
    <row r="104" spans="1:34" s="1447" customFormat="1">
      <c r="A104" s="1507"/>
      <c r="B104" s="3143"/>
      <c r="C104" s="3143"/>
      <c r="D104" s="3143"/>
      <c r="E104" s="3143"/>
      <c r="F104" s="3143"/>
      <c r="G104" s="3143"/>
      <c r="H104" s="3143"/>
      <c r="I104" s="3143"/>
      <c r="J104" s="3143"/>
      <c r="K104" s="3143"/>
      <c r="L104" s="3143"/>
      <c r="M104" s="3143"/>
      <c r="N104" s="3143"/>
      <c r="O104" s="3143"/>
      <c r="P104" s="3143"/>
      <c r="Q104" s="3143"/>
      <c r="R104" s="3143"/>
      <c r="S104" s="3143"/>
      <c r="T104" s="3143"/>
      <c r="U104" s="3144"/>
      <c r="V104" s="1443"/>
      <c r="W104" s="1443"/>
      <c r="X104" s="1443"/>
      <c r="Y104" s="1443"/>
      <c r="Z104" s="1443"/>
      <c r="AA104" s="1443"/>
      <c r="AB104" s="1443"/>
      <c r="AC104" s="1443"/>
      <c r="AD104" s="1443"/>
      <c r="AE104" s="1443"/>
      <c r="AF104" s="1443"/>
      <c r="AG104" s="1443"/>
      <c r="AH104" s="1443"/>
    </row>
    <row r="105" spans="1:34" s="1447" customFormat="1">
      <c r="A105" s="1507"/>
      <c r="B105" s="3143"/>
      <c r="C105" s="3143"/>
      <c r="D105" s="3143"/>
      <c r="E105" s="3143"/>
      <c r="F105" s="3143"/>
      <c r="G105" s="3143"/>
      <c r="H105" s="3143"/>
      <c r="I105" s="3143"/>
      <c r="J105" s="3143"/>
      <c r="K105" s="3143"/>
      <c r="L105" s="3143"/>
      <c r="M105" s="3143"/>
      <c r="N105" s="3143"/>
      <c r="O105" s="3143"/>
      <c r="P105" s="3143"/>
      <c r="Q105" s="3143"/>
      <c r="R105" s="3143"/>
      <c r="S105" s="3143"/>
      <c r="T105" s="3143"/>
      <c r="U105" s="3144"/>
      <c r="V105" s="1443"/>
      <c r="W105" s="1443"/>
      <c r="X105" s="1443"/>
      <c r="Y105" s="1443"/>
      <c r="Z105" s="1443"/>
      <c r="AA105" s="1443"/>
      <c r="AB105" s="1443"/>
      <c r="AC105" s="1443"/>
      <c r="AD105" s="1443"/>
      <c r="AE105" s="1443"/>
      <c r="AF105" s="1443"/>
      <c r="AG105" s="1443"/>
      <c r="AH105" s="1443"/>
    </row>
    <row r="106" spans="1:34" s="1447" customFormat="1">
      <c r="A106" s="1507"/>
      <c r="B106" s="3143"/>
      <c r="C106" s="3143"/>
      <c r="D106" s="3143"/>
      <c r="E106" s="3143"/>
      <c r="F106" s="3143"/>
      <c r="G106" s="3143"/>
      <c r="H106" s="3143"/>
      <c r="I106" s="3143"/>
      <c r="J106" s="3143"/>
      <c r="K106" s="3143"/>
      <c r="L106" s="3143"/>
      <c r="M106" s="3143"/>
      <c r="N106" s="3143"/>
      <c r="O106" s="3143"/>
      <c r="P106" s="3143"/>
      <c r="Q106" s="3143"/>
      <c r="R106" s="3143"/>
      <c r="S106" s="3143"/>
      <c r="T106" s="3143"/>
      <c r="U106" s="3144"/>
      <c r="V106" s="1443"/>
      <c r="W106" s="1443"/>
      <c r="X106" s="1443"/>
      <c r="Y106" s="1443"/>
      <c r="Z106" s="1443"/>
      <c r="AA106" s="1443"/>
      <c r="AB106" s="1443"/>
      <c r="AC106" s="1443"/>
      <c r="AD106" s="1443"/>
      <c r="AE106" s="1443"/>
      <c r="AF106" s="1443"/>
      <c r="AG106" s="1443"/>
      <c r="AH106" s="1443"/>
    </row>
    <row r="107" spans="1:34" s="1447" customFormat="1">
      <c r="A107" s="1507"/>
      <c r="B107" s="3143"/>
      <c r="C107" s="3143"/>
      <c r="D107" s="3143"/>
      <c r="E107" s="3143"/>
      <c r="F107" s="3143"/>
      <c r="G107" s="3143"/>
      <c r="H107" s="3143"/>
      <c r="I107" s="3143"/>
      <c r="J107" s="3143"/>
      <c r="K107" s="3143"/>
      <c r="L107" s="3143"/>
      <c r="M107" s="3143"/>
      <c r="N107" s="3143"/>
      <c r="O107" s="3143"/>
      <c r="P107" s="3143"/>
      <c r="Q107" s="3143"/>
      <c r="R107" s="3143"/>
      <c r="S107" s="3143"/>
      <c r="T107" s="3143"/>
      <c r="U107" s="3144"/>
      <c r="V107" s="1443"/>
      <c r="W107" s="1443"/>
      <c r="X107" s="1443"/>
      <c r="Y107" s="1443"/>
      <c r="Z107" s="1443"/>
      <c r="AA107" s="1443"/>
      <c r="AB107" s="1443"/>
      <c r="AC107" s="1443"/>
      <c r="AD107" s="1443"/>
      <c r="AE107" s="1443"/>
      <c r="AF107" s="1443"/>
      <c r="AG107" s="1443"/>
      <c r="AH107" s="1443"/>
    </row>
    <row r="108" spans="1:34" s="1447" customFormat="1">
      <c r="A108" s="1507"/>
      <c r="B108" s="3143"/>
      <c r="C108" s="3143"/>
      <c r="D108" s="3143"/>
      <c r="E108" s="3143"/>
      <c r="F108" s="3143"/>
      <c r="G108" s="3143"/>
      <c r="H108" s="3143"/>
      <c r="I108" s="3143"/>
      <c r="J108" s="3143"/>
      <c r="K108" s="3143"/>
      <c r="L108" s="3143"/>
      <c r="M108" s="3143"/>
      <c r="N108" s="3143"/>
      <c r="O108" s="3143"/>
      <c r="P108" s="3143"/>
      <c r="Q108" s="3143"/>
      <c r="R108" s="3143"/>
      <c r="S108" s="3143"/>
      <c r="T108" s="3143"/>
      <c r="U108" s="3144"/>
      <c r="V108" s="1443"/>
      <c r="W108" s="1443"/>
      <c r="X108" s="1443"/>
      <c r="Y108" s="1443"/>
      <c r="Z108" s="1443"/>
      <c r="AA108" s="1443"/>
      <c r="AB108" s="1443"/>
      <c r="AC108" s="1443"/>
      <c r="AD108" s="1443"/>
      <c r="AE108" s="1443"/>
      <c r="AF108" s="1443"/>
      <c r="AG108" s="1443"/>
      <c r="AH108" s="1443"/>
    </row>
    <row r="109" spans="1:34" s="1447" customFormat="1">
      <c r="A109" s="1507"/>
      <c r="B109" s="3143"/>
      <c r="C109" s="3143"/>
      <c r="D109" s="3143"/>
      <c r="E109" s="3143"/>
      <c r="F109" s="3143"/>
      <c r="G109" s="3143"/>
      <c r="H109" s="3143"/>
      <c r="I109" s="3143"/>
      <c r="J109" s="3143"/>
      <c r="K109" s="3143"/>
      <c r="L109" s="3143"/>
      <c r="M109" s="3143"/>
      <c r="N109" s="3143"/>
      <c r="O109" s="3143"/>
      <c r="P109" s="3143"/>
      <c r="Q109" s="3143"/>
      <c r="R109" s="3143"/>
      <c r="S109" s="3143"/>
      <c r="T109" s="3143"/>
      <c r="U109" s="3144"/>
      <c r="V109" s="1443"/>
      <c r="W109" s="1443"/>
      <c r="X109" s="1443"/>
      <c r="Y109" s="1443"/>
      <c r="Z109" s="1443"/>
      <c r="AA109" s="1443"/>
      <c r="AB109" s="1443"/>
      <c r="AC109" s="1443"/>
      <c r="AD109" s="1443"/>
      <c r="AE109" s="1443"/>
      <c r="AF109" s="1443"/>
      <c r="AG109" s="1443"/>
      <c r="AH109" s="1443"/>
    </row>
    <row r="110" spans="1:34" s="1447" customFormat="1">
      <c r="A110" s="1507"/>
      <c r="B110" s="3143"/>
      <c r="C110" s="3143"/>
      <c r="D110" s="3143"/>
      <c r="E110" s="3143"/>
      <c r="F110" s="3143"/>
      <c r="G110" s="3143"/>
      <c r="H110" s="3143"/>
      <c r="I110" s="3143"/>
      <c r="J110" s="3143"/>
      <c r="K110" s="3143"/>
      <c r="L110" s="3143"/>
      <c r="M110" s="3143"/>
      <c r="N110" s="3143"/>
      <c r="O110" s="3143"/>
      <c r="P110" s="3143"/>
      <c r="Q110" s="3143"/>
      <c r="R110" s="3143"/>
      <c r="S110" s="3143"/>
      <c r="T110" s="3143"/>
      <c r="U110" s="3144"/>
      <c r="V110" s="1443"/>
      <c r="W110" s="1443"/>
      <c r="X110" s="1443"/>
      <c r="Y110" s="1443"/>
      <c r="Z110" s="1443"/>
      <c r="AA110" s="1443"/>
      <c r="AB110" s="1443"/>
      <c r="AC110" s="1443"/>
      <c r="AD110" s="1443"/>
      <c r="AE110" s="1443"/>
      <c r="AF110" s="1443"/>
      <c r="AG110" s="1443"/>
      <c r="AH110" s="1443"/>
    </row>
    <row r="111" spans="1:34" s="1447" customFormat="1">
      <c r="A111" s="1507"/>
      <c r="B111" s="3143"/>
      <c r="C111" s="3143"/>
      <c r="D111" s="3143"/>
      <c r="E111" s="3143"/>
      <c r="F111" s="3143"/>
      <c r="G111" s="3143"/>
      <c r="H111" s="3143"/>
      <c r="I111" s="3143"/>
      <c r="J111" s="3143"/>
      <c r="K111" s="3143"/>
      <c r="L111" s="3143"/>
      <c r="M111" s="3143"/>
      <c r="N111" s="3143"/>
      <c r="O111" s="3143"/>
      <c r="P111" s="3143"/>
      <c r="Q111" s="3143"/>
      <c r="R111" s="3143"/>
      <c r="S111" s="3143"/>
      <c r="T111" s="3143"/>
      <c r="U111" s="3144"/>
      <c r="V111" s="1443"/>
      <c r="W111" s="1443"/>
      <c r="X111" s="1443"/>
      <c r="Y111" s="1443"/>
      <c r="Z111" s="1443"/>
      <c r="AA111" s="1443"/>
      <c r="AB111" s="1443"/>
      <c r="AC111" s="1443"/>
      <c r="AD111" s="1443"/>
      <c r="AE111" s="1443"/>
      <c r="AF111" s="1443"/>
      <c r="AG111" s="1443"/>
      <c r="AH111" s="1443"/>
    </row>
    <row r="112" spans="1:34" s="1447" customFormat="1">
      <c r="A112" s="1507"/>
      <c r="B112" s="3143"/>
      <c r="C112" s="3143"/>
      <c r="D112" s="3143"/>
      <c r="E112" s="3143"/>
      <c r="F112" s="3143"/>
      <c r="G112" s="3143"/>
      <c r="H112" s="3143"/>
      <c r="I112" s="3143"/>
      <c r="J112" s="3143"/>
      <c r="K112" s="3143"/>
      <c r="L112" s="3143"/>
      <c r="M112" s="3143"/>
      <c r="N112" s="3143"/>
      <c r="O112" s="3143"/>
      <c r="P112" s="3143"/>
      <c r="Q112" s="3143"/>
      <c r="R112" s="3143"/>
      <c r="S112" s="3143"/>
      <c r="T112" s="3143"/>
      <c r="U112" s="3144"/>
      <c r="V112" s="1443"/>
      <c r="W112" s="1443"/>
      <c r="X112" s="1443"/>
      <c r="Y112" s="1443"/>
      <c r="Z112" s="1443"/>
      <c r="AA112" s="1443"/>
      <c r="AB112" s="1443"/>
      <c r="AC112" s="1443"/>
      <c r="AD112" s="1443"/>
      <c r="AE112" s="1443"/>
      <c r="AF112" s="1443"/>
      <c r="AG112" s="1443"/>
      <c r="AH112" s="1443"/>
    </row>
    <row r="113" spans="1:34" s="1447" customFormat="1">
      <c r="A113" s="1507"/>
      <c r="B113" s="3143"/>
      <c r="C113" s="3143"/>
      <c r="D113" s="3143"/>
      <c r="E113" s="3143"/>
      <c r="F113" s="3143"/>
      <c r="G113" s="3143"/>
      <c r="H113" s="3143"/>
      <c r="I113" s="3143"/>
      <c r="J113" s="3143"/>
      <c r="K113" s="3143"/>
      <c r="L113" s="3143"/>
      <c r="M113" s="3143"/>
      <c r="N113" s="3143"/>
      <c r="O113" s="3143"/>
      <c r="P113" s="3143"/>
      <c r="Q113" s="3143"/>
      <c r="R113" s="3143"/>
      <c r="S113" s="3143"/>
      <c r="T113" s="3143"/>
      <c r="U113" s="3144"/>
      <c r="V113" s="1443"/>
      <c r="W113" s="1443"/>
      <c r="X113" s="1443"/>
      <c r="Y113" s="1443"/>
      <c r="Z113" s="1443"/>
      <c r="AA113" s="1443"/>
      <c r="AB113" s="1443"/>
      <c r="AC113" s="1443"/>
      <c r="AD113" s="1443"/>
      <c r="AE113" s="1443"/>
      <c r="AF113" s="1443"/>
      <c r="AG113" s="1443"/>
      <c r="AH113" s="1443"/>
    </row>
    <row r="114" spans="1:34" s="1447" customFormat="1">
      <c r="A114" s="1507"/>
      <c r="B114" s="3143"/>
      <c r="C114" s="3143"/>
      <c r="D114" s="3143"/>
      <c r="E114" s="3143"/>
      <c r="F114" s="3143"/>
      <c r="G114" s="3143"/>
      <c r="H114" s="3143"/>
      <c r="I114" s="3143"/>
      <c r="J114" s="3143"/>
      <c r="K114" s="3143"/>
      <c r="L114" s="3143"/>
      <c r="M114" s="3143"/>
      <c r="N114" s="3143"/>
      <c r="O114" s="3143"/>
      <c r="P114" s="3143"/>
      <c r="Q114" s="3143"/>
      <c r="R114" s="3143"/>
      <c r="S114" s="3143"/>
      <c r="T114" s="3143"/>
      <c r="U114" s="3144"/>
      <c r="V114" s="1443"/>
      <c r="W114" s="1443"/>
      <c r="X114" s="1443"/>
      <c r="Y114" s="1443"/>
      <c r="Z114" s="1443"/>
      <c r="AA114" s="1443"/>
      <c r="AB114" s="1443"/>
      <c r="AC114" s="1443"/>
      <c r="AD114" s="1443"/>
      <c r="AE114" s="1443"/>
      <c r="AF114" s="1443"/>
      <c r="AG114" s="1443"/>
      <c r="AH114" s="1443"/>
    </row>
    <row r="115" spans="1:34" s="1447" customFormat="1">
      <c r="A115" s="1507"/>
      <c r="B115" s="3143"/>
      <c r="C115" s="3143"/>
      <c r="D115" s="3143"/>
      <c r="E115" s="3143"/>
      <c r="F115" s="3143"/>
      <c r="G115" s="3143"/>
      <c r="H115" s="3143"/>
      <c r="I115" s="3143"/>
      <c r="J115" s="3143"/>
      <c r="K115" s="3143"/>
      <c r="L115" s="3143"/>
      <c r="M115" s="3143"/>
      <c r="N115" s="3143"/>
      <c r="O115" s="3143"/>
      <c r="P115" s="3143"/>
      <c r="Q115" s="3143"/>
      <c r="R115" s="3143"/>
      <c r="S115" s="3143"/>
      <c r="T115" s="3143"/>
      <c r="U115" s="3144"/>
      <c r="V115" s="1443"/>
      <c r="W115" s="1443"/>
      <c r="X115" s="1443"/>
      <c r="Y115" s="1443"/>
      <c r="Z115" s="1443"/>
      <c r="AA115" s="1443"/>
      <c r="AB115" s="1443"/>
      <c r="AC115" s="1443"/>
      <c r="AD115" s="1443"/>
      <c r="AE115" s="1443"/>
      <c r="AF115" s="1443"/>
      <c r="AG115" s="1443"/>
      <c r="AH115" s="1443"/>
    </row>
    <row r="116" spans="1:34" s="1447" customFormat="1">
      <c r="A116" s="1507"/>
      <c r="B116" s="3143"/>
      <c r="C116" s="3143"/>
      <c r="D116" s="3143"/>
      <c r="E116" s="3143"/>
      <c r="F116" s="3143"/>
      <c r="G116" s="3143"/>
      <c r="H116" s="3143"/>
      <c r="I116" s="3143"/>
      <c r="J116" s="3143"/>
      <c r="K116" s="3143"/>
      <c r="L116" s="3143"/>
      <c r="M116" s="3143"/>
      <c r="N116" s="3143"/>
      <c r="O116" s="3143"/>
      <c r="P116" s="3143"/>
      <c r="Q116" s="3143"/>
      <c r="R116" s="3143"/>
      <c r="S116" s="3143"/>
      <c r="T116" s="3143"/>
      <c r="U116" s="3144"/>
      <c r="V116" s="1443"/>
      <c r="W116" s="1443"/>
      <c r="X116" s="1443"/>
      <c r="Y116" s="1443"/>
      <c r="Z116" s="1443"/>
      <c r="AA116" s="1443"/>
      <c r="AB116" s="1443"/>
      <c r="AC116" s="1443"/>
      <c r="AD116" s="1443"/>
      <c r="AE116" s="1443"/>
      <c r="AF116" s="1443"/>
      <c r="AG116" s="1443"/>
      <c r="AH116" s="1443"/>
    </row>
    <row r="117" spans="1:34" s="1447" customFormat="1">
      <c r="A117" s="1507"/>
      <c r="B117" s="3143"/>
      <c r="C117" s="3143"/>
      <c r="D117" s="3143"/>
      <c r="E117" s="3143"/>
      <c r="F117" s="3143"/>
      <c r="G117" s="3143"/>
      <c r="H117" s="3143"/>
      <c r="I117" s="3143"/>
      <c r="J117" s="3143"/>
      <c r="K117" s="3143"/>
      <c r="L117" s="3143"/>
      <c r="M117" s="3143"/>
      <c r="N117" s="3143"/>
      <c r="O117" s="3143"/>
      <c r="P117" s="3143"/>
      <c r="Q117" s="3143"/>
      <c r="R117" s="3143"/>
      <c r="S117" s="3143"/>
      <c r="T117" s="3143"/>
      <c r="U117" s="3144"/>
      <c r="V117" s="1443"/>
      <c r="W117" s="1443"/>
      <c r="X117" s="1443"/>
      <c r="Y117" s="1443"/>
      <c r="Z117" s="1443"/>
      <c r="AA117" s="1443"/>
      <c r="AB117" s="1443"/>
      <c r="AC117" s="1443"/>
      <c r="AD117" s="1443"/>
      <c r="AE117" s="1443"/>
      <c r="AF117" s="1443"/>
      <c r="AG117" s="1443"/>
      <c r="AH117" s="1443"/>
    </row>
    <row r="118" spans="1:34" s="1447" customFormat="1">
      <c r="A118" s="1507"/>
      <c r="B118" s="3143"/>
      <c r="C118" s="3143"/>
      <c r="D118" s="3143"/>
      <c r="E118" s="3143"/>
      <c r="F118" s="3143"/>
      <c r="G118" s="3143"/>
      <c r="H118" s="3143"/>
      <c r="I118" s="3143"/>
      <c r="J118" s="3143"/>
      <c r="K118" s="3143"/>
      <c r="L118" s="3143"/>
      <c r="M118" s="3143"/>
      <c r="N118" s="3143"/>
      <c r="O118" s="3143"/>
      <c r="P118" s="3143"/>
      <c r="Q118" s="3143"/>
      <c r="R118" s="3143"/>
      <c r="S118" s="3143"/>
      <c r="T118" s="3143"/>
      <c r="U118" s="3144"/>
      <c r="V118" s="1443"/>
      <c r="W118" s="1443"/>
      <c r="X118" s="1443"/>
      <c r="Y118" s="1443"/>
      <c r="Z118" s="1443"/>
      <c r="AA118" s="1443"/>
      <c r="AB118" s="1443"/>
      <c r="AC118" s="1443"/>
      <c r="AD118" s="1443"/>
      <c r="AE118" s="1443"/>
      <c r="AF118" s="1443"/>
      <c r="AG118" s="1443"/>
      <c r="AH118" s="1443"/>
    </row>
    <row r="119" spans="1:34" s="1447" customFormat="1">
      <c r="A119" s="1507"/>
      <c r="B119" s="3143"/>
      <c r="C119" s="3143"/>
      <c r="D119" s="3143"/>
      <c r="E119" s="3143"/>
      <c r="F119" s="3143"/>
      <c r="G119" s="3143"/>
      <c r="H119" s="3143"/>
      <c r="I119" s="3143"/>
      <c r="J119" s="3143"/>
      <c r="K119" s="3143"/>
      <c r="L119" s="3143"/>
      <c r="M119" s="3143"/>
      <c r="N119" s="3143"/>
      <c r="O119" s="3143"/>
      <c r="P119" s="3143"/>
      <c r="Q119" s="3143"/>
      <c r="R119" s="3143"/>
      <c r="S119" s="3143"/>
      <c r="T119" s="3143"/>
      <c r="U119" s="3144"/>
      <c r="V119" s="1443"/>
      <c r="W119" s="1443"/>
      <c r="X119" s="1443"/>
      <c r="Y119" s="1443"/>
      <c r="Z119" s="1443"/>
      <c r="AA119" s="1443"/>
      <c r="AB119" s="1443"/>
      <c r="AC119" s="1443"/>
      <c r="AD119" s="1443"/>
      <c r="AE119" s="1443"/>
      <c r="AF119" s="1443"/>
      <c r="AG119" s="1443"/>
      <c r="AH119" s="1443"/>
    </row>
    <row r="120" spans="1:34" s="1447" customFormat="1">
      <c r="A120" s="1507"/>
      <c r="B120" s="3143"/>
      <c r="C120" s="3143"/>
      <c r="D120" s="3143"/>
      <c r="E120" s="3143"/>
      <c r="F120" s="3143"/>
      <c r="G120" s="3143"/>
      <c r="H120" s="3143"/>
      <c r="I120" s="3143"/>
      <c r="J120" s="3143"/>
      <c r="K120" s="3143"/>
      <c r="L120" s="3143"/>
      <c r="M120" s="3143"/>
      <c r="N120" s="3143"/>
      <c r="O120" s="3143"/>
      <c r="P120" s="3143"/>
      <c r="Q120" s="3143"/>
      <c r="R120" s="3143"/>
      <c r="S120" s="3143"/>
      <c r="T120" s="3143"/>
      <c r="U120" s="3144"/>
      <c r="V120" s="1443"/>
      <c r="W120" s="1443"/>
      <c r="X120" s="1443"/>
      <c r="Y120" s="1443"/>
      <c r="Z120" s="1443"/>
      <c r="AA120" s="1443"/>
      <c r="AB120" s="1443"/>
      <c r="AC120" s="1443"/>
      <c r="AD120" s="1443"/>
      <c r="AE120" s="1443"/>
      <c r="AF120" s="1443"/>
      <c r="AG120" s="1443"/>
      <c r="AH120" s="1443"/>
    </row>
    <row r="121" spans="1:34" s="1447" customFormat="1">
      <c r="A121" s="1507"/>
      <c r="B121" s="3143"/>
      <c r="C121" s="3143"/>
      <c r="D121" s="3143"/>
      <c r="E121" s="3143"/>
      <c r="F121" s="3143"/>
      <c r="G121" s="3143"/>
      <c r="H121" s="3143"/>
      <c r="I121" s="3143"/>
      <c r="J121" s="3143"/>
      <c r="K121" s="3143"/>
      <c r="L121" s="3143"/>
      <c r="M121" s="3143"/>
      <c r="N121" s="3143"/>
      <c r="O121" s="3143"/>
      <c r="P121" s="3143"/>
      <c r="Q121" s="3143"/>
      <c r="R121" s="3143"/>
      <c r="S121" s="3143"/>
      <c r="T121" s="3143"/>
      <c r="U121" s="3144"/>
      <c r="V121" s="1443"/>
      <c r="W121" s="1443"/>
      <c r="X121" s="1443"/>
      <c r="Y121" s="1443"/>
      <c r="Z121" s="1443"/>
      <c r="AA121" s="1443"/>
      <c r="AB121" s="1443"/>
      <c r="AC121" s="1443"/>
      <c r="AD121" s="1443"/>
      <c r="AE121" s="1443"/>
      <c r="AF121" s="1443"/>
      <c r="AG121" s="1443"/>
      <c r="AH121" s="1443"/>
    </row>
    <row r="122" spans="1:34" s="1447" customFormat="1">
      <c r="A122" s="1507"/>
      <c r="B122" s="3143"/>
      <c r="C122" s="3143"/>
      <c r="D122" s="3143"/>
      <c r="E122" s="3143"/>
      <c r="F122" s="3143"/>
      <c r="G122" s="3143"/>
      <c r="H122" s="3143"/>
      <c r="I122" s="3143"/>
      <c r="J122" s="3143"/>
      <c r="K122" s="3143"/>
      <c r="L122" s="3143"/>
      <c r="M122" s="3143"/>
      <c r="N122" s="3143"/>
      <c r="O122" s="3143"/>
      <c r="P122" s="3143"/>
      <c r="Q122" s="3143"/>
      <c r="R122" s="3143"/>
      <c r="S122" s="3143"/>
      <c r="T122" s="3143"/>
      <c r="U122" s="3144"/>
      <c r="V122" s="1443"/>
      <c r="W122" s="1443"/>
      <c r="X122" s="1443"/>
      <c r="Y122" s="1443"/>
      <c r="Z122" s="1443"/>
      <c r="AA122" s="1443"/>
      <c r="AB122" s="1443"/>
      <c r="AC122" s="1443"/>
      <c r="AD122" s="1443"/>
      <c r="AE122" s="1443"/>
      <c r="AF122" s="1443"/>
      <c r="AG122" s="1443"/>
      <c r="AH122" s="1443"/>
    </row>
    <row r="123" spans="1:34" s="1447" customFormat="1">
      <c r="A123" s="1507"/>
      <c r="B123" s="3143"/>
      <c r="C123" s="3143"/>
      <c r="D123" s="3143"/>
      <c r="E123" s="3143"/>
      <c r="F123" s="3143"/>
      <c r="G123" s="3143"/>
      <c r="H123" s="3143"/>
      <c r="I123" s="3143"/>
      <c r="J123" s="3143"/>
      <c r="K123" s="3143"/>
      <c r="L123" s="3143"/>
      <c r="M123" s="3143"/>
      <c r="N123" s="3143"/>
      <c r="O123" s="3143"/>
      <c r="P123" s="3143"/>
      <c r="Q123" s="3143"/>
      <c r="R123" s="3143"/>
      <c r="S123" s="3143"/>
      <c r="T123" s="3143"/>
      <c r="U123" s="3144"/>
      <c r="V123" s="1443"/>
      <c r="W123" s="1443"/>
      <c r="X123" s="1443"/>
      <c r="Y123" s="1443"/>
      <c r="Z123" s="1443"/>
      <c r="AA123" s="1443"/>
      <c r="AB123" s="1443"/>
      <c r="AC123" s="1443"/>
      <c r="AD123" s="1443"/>
      <c r="AE123" s="1443"/>
      <c r="AF123" s="1443"/>
      <c r="AG123" s="1443"/>
      <c r="AH123" s="1443"/>
    </row>
    <row r="124" spans="1:34" s="1447" customFormat="1">
      <c r="A124" s="1507"/>
      <c r="B124" s="3143"/>
      <c r="C124" s="3143"/>
      <c r="D124" s="3143"/>
      <c r="E124" s="3143"/>
      <c r="F124" s="3143"/>
      <c r="G124" s="3143"/>
      <c r="H124" s="3143"/>
      <c r="I124" s="3143"/>
      <c r="J124" s="3143"/>
      <c r="K124" s="3143"/>
      <c r="L124" s="3143"/>
      <c r="M124" s="3143"/>
      <c r="N124" s="3143"/>
      <c r="O124" s="3143"/>
      <c r="P124" s="3143"/>
      <c r="Q124" s="3143"/>
      <c r="R124" s="3143"/>
      <c r="S124" s="3143"/>
      <c r="T124" s="3143"/>
      <c r="U124" s="3144"/>
      <c r="V124" s="1443"/>
      <c r="W124" s="1443"/>
      <c r="X124" s="1443"/>
      <c r="Y124" s="1443"/>
      <c r="Z124" s="1443"/>
      <c r="AA124" s="1443"/>
      <c r="AB124" s="1443"/>
      <c r="AC124" s="1443"/>
      <c r="AD124" s="1443"/>
      <c r="AE124" s="1443"/>
      <c r="AF124" s="1443"/>
      <c r="AG124" s="1443"/>
      <c r="AH124" s="1443"/>
    </row>
    <row r="125" spans="1:34" s="1447" customFormat="1">
      <c r="A125" s="1507"/>
      <c r="B125" s="3143"/>
      <c r="C125" s="3143"/>
      <c r="D125" s="3143"/>
      <c r="E125" s="3143"/>
      <c r="F125" s="3143"/>
      <c r="G125" s="3143"/>
      <c r="H125" s="3143"/>
      <c r="I125" s="3143"/>
      <c r="J125" s="3143"/>
      <c r="K125" s="3143"/>
      <c r="L125" s="3143"/>
      <c r="M125" s="3143"/>
      <c r="N125" s="3143"/>
      <c r="O125" s="3143"/>
      <c r="P125" s="3143"/>
      <c r="Q125" s="3143"/>
      <c r="R125" s="3143"/>
      <c r="S125" s="3143"/>
      <c r="T125" s="3143"/>
      <c r="U125" s="3144"/>
      <c r="V125" s="1443"/>
      <c r="W125" s="1443"/>
      <c r="X125" s="1443"/>
      <c r="Y125" s="1443"/>
      <c r="Z125" s="1443"/>
      <c r="AA125" s="1443"/>
      <c r="AB125" s="1443"/>
      <c r="AC125" s="1443"/>
      <c r="AD125" s="1443"/>
      <c r="AE125" s="1443"/>
      <c r="AF125" s="1443"/>
      <c r="AG125" s="1443"/>
      <c r="AH125" s="1443"/>
    </row>
    <row r="126" spans="1:34" s="1447" customFormat="1">
      <c r="A126" s="1507"/>
      <c r="B126" s="3143"/>
      <c r="C126" s="3143"/>
      <c r="D126" s="3143"/>
      <c r="E126" s="3143"/>
      <c r="F126" s="3143"/>
      <c r="G126" s="3143"/>
      <c r="H126" s="3143"/>
      <c r="I126" s="3143"/>
      <c r="J126" s="3143"/>
      <c r="K126" s="3143"/>
      <c r="L126" s="3143"/>
      <c r="M126" s="3143"/>
      <c r="N126" s="3143"/>
      <c r="O126" s="3143"/>
      <c r="P126" s="3143"/>
      <c r="Q126" s="3143"/>
      <c r="R126" s="3143"/>
      <c r="S126" s="3143"/>
      <c r="T126" s="3143"/>
      <c r="U126" s="3144"/>
      <c r="V126" s="1443"/>
      <c r="W126" s="1443"/>
      <c r="X126" s="1443"/>
      <c r="Y126" s="1443"/>
      <c r="Z126" s="1443"/>
      <c r="AA126" s="1443"/>
      <c r="AB126" s="1443"/>
      <c r="AC126" s="1443"/>
      <c r="AD126" s="1443"/>
      <c r="AE126" s="1443"/>
      <c r="AF126" s="1443"/>
      <c r="AG126" s="1443"/>
      <c r="AH126" s="1443"/>
    </row>
    <row r="127" spans="1:34" s="1447" customFormat="1">
      <c r="A127" s="1507"/>
      <c r="B127" s="3143"/>
      <c r="C127" s="3143"/>
      <c r="D127" s="3143"/>
      <c r="E127" s="3143"/>
      <c r="F127" s="3143"/>
      <c r="G127" s="3143"/>
      <c r="H127" s="3143"/>
      <c r="I127" s="3143"/>
      <c r="J127" s="3143"/>
      <c r="K127" s="3143"/>
      <c r="L127" s="3143"/>
      <c r="M127" s="3143"/>
      <c r="N127" s="3143"/>
      <c r="O127" s="3143"/>
      <c r="P127" s="3143"/>
      <c r="Q127" s="3143"/>
      <c r="R127" s="3143"/>
      <c r="S127" s="3143"/>
      <c r="T127" s="3143"/>
      <c r="U127" s="3144"/>
      <c r="V127" s="1443"/>
      <c r="W127" s="1443"/>
      <c r="X127" s="1443"/>
      <c r="Y127" s="1443"/>
      <c r="Z127" s="1443"/>
      <c r="AA127" s="1443"/>
      <c r="AB127" s="1443"/>
      <c r="AC127" s="1443"/>
      <c r="AD127" s="1443"/>
      <c r="AE127" s="1443"/>
      <c r="AF127" s="1443"/>
      <c r="AG127" s="1443"/>
      <c r="AH127" s="1443"/>
    </row>
    <row r="128" spans="1:34" s="1447" customFormat="1">
      <c r="A128" s="1507"/>
      <c r="B128" s="3143"/>
      <c r="C128" s="3143"/>
      <c r="D128" s="3143"/>
      <c r="E128" s="3143"/>
      <c r="F128" s="3143"/>
      <c r="G128" s="3143"/>
      <c r="H128" s="3143"/>
      <c r="I128" s="3143"/>
      <c r="J128" s="3143"/>
      <c r="K128" s="3143"/>
      <c r="L128" s="3143"/>
      <c r="M128" s="3143"/>
      <c r="N128" s="3143"/>
      <c r="O128" s="3143"/>
      <c r="P128" s="3143"/>
      <c r="Q128" s="3143"/>
      <c r="R128" s="3143"/>
      <c r="S128" s="3143"/>
      <c r="T128" s="3143"/>
      <c r="U128" s="3144"/>
      <c r="V128" s="1443"/>
      <c r="W128" s="1443"/>
      <c r="X128" s="1443"/>
      <c r="Y128" s="1443"/>
      <c r="Z128" s="1443"/>
      <c r="AA128" s="1443"/>
      <c r="AB128" s="1443"/>
      <c r="AC128" s="1443"/>
      <c r="AD128" s="1443"/>
      <c r="AE128" s="1443"/>
      <c r="AF128" s="1443"/>
      <c r="AG128" s="1443"/>
      <c r="AH128" s="1443"/>
    </row>
    <row r="129" spans="1:34" s="1447" customFormat="1">
      <c r="A129" s="1507"/>
      <c r="B129" s="3143"/>
      <c r="C129" s="3143"/>
      <c r="D129" s="3143"/>
      <c r="E129" s="3143"/>
      <c r="F129" s="3143"/>
      <c r="G129" s="3143"/>
      <c r="H129" s="3143"/>
      <c r="I129" s="3143"/>
      <c r="J129" s="3143"/>
      <c r="K129" s="3143"/>
      <c r="L129" s="3143"/>
      <c r="M129" s="3143"/>
      <c r="N129" s="3143"/>
      <c r="O129" s="3143"/>
      <c r="P129" s="3143"/>
      <c r="Q129" s="3143"/>
      <c r="R129" s="3143"/>
      <c r="S129" s="3143"/>
      <c r="T129" s="3143"/>
      <c r="U129" s="3144"/>
      <c r="V129" s="1443"/>
      <c r="W129" s="1443"/>
      <c r="X129" s="1443"/>
      <c r="Y129" s="1443"/>
      <c r="Z129" s="1443"/>
      <c r="AA129" s="1443"/>
      <c r="AB129" s="1443"/>
      <c r="AC129" s="1443"/>
      <c r="AD129" s="1443"/>
      <c r="AE129" s="1443"/>
      <c r="AF129" s="1443"/>
      <c r="AG129" s="1443"/>
      <c r="AH129" s="1443"/>
    </row>
    <row r="130" spans="1:34" s="1447" customFormat="1">
      <c r="A130" s="1507"/>
      <c r="B130" s="3143"/>
      <c r="C130" s="3143"/>
      <c r="D130" s="3143"/>
      <c r="E130" s="3143"/>
      <c r="F130" s="3143"/>
      <c r="G130" s="3143"/>
      <c r="H130" s="3143"/>
      <c r="I130" s="3143"/>
      <c r="J130" s="3143"/>
      <c r="K130" s="3143"/>
      <c r="L130" s="3143"/>
      <c r="M130" s="3143"/>
      <c r="N130" s="3143"/>
      <c r="O130" s="3143"/>
      <c r="P130" s="3143"/>
      <c r="Q130" s="3143"/>
      <c r="R130" s="3143"/>
      <c r="S130" s="3143"/>
      <c r="T130" s="3143"/>
      <c r="U130" s="3144"/>
      <c r="V130" s="1443"/>
      <c r="W130" s="1443"/>
      <c r="X130" s="1443"/>
      <c r="Y130" s="1443"/>
      <c r="Z130" s="1443"/>
      <c r="AA130" s="1443"/>
      <c r="AB130" s="1443"/>
      <c r="AC130" s="1443"/>
      <c r="AD130" s="1443"/>
      <c r="AE130" s="1443"/>
      <c r="AF130" s="1443"/>
      <c r="AG130" s="1443"/>
      <c r="AH130" s="1443"/>
    </row>
    <row r="131" spans="1:34" s="1447" customFormat="1">
      <c r="A131" s="1507"/>
      <c r="B131" s="3143"/>
      <c r="C131" s="3143"/>
      <c r="D131" s="3143"/>
      <c r="E131" s="3143"/>
      <c r="F131" s="3143"/>
      <c r="G131" s="3143"/>
      <c r="H131" s="3143"/>
      <c r="I131" s="3143"/>
      <c r="J131" s="3143"/>
      <c r="K131" s="3143"/>
      <c r="L131" s="3143"/>
      <c r="M131" s="3143"/>
      <c r="N131" s="3143"/>
      <c r="O131" s="3143"/>
      <c r="P131" s="3143"/>
      <c r="Q131" s="3143"/>
      <c r="R131" s="3143"/>
      <c r="S131" s="3143"/>
      <c r="T131" s="3143"/>
      <c r="U131" s="3144"/>
      <c r="V131" s="1443"/>
      <c r="W131" s="1443"/>
      <c r="X131" s="1443"/>
      <c r="Y131" s="1443"/>
      <c r="Z131" s="1443"/>
      <c r="AA131" s="1443"/>
      <c r="AB131" s="1443"/>
      <c r="AC131" s="1443"/>
      <c r="AD131" s="1443"/>
      <c r="AE131" s="1443"/>
      <c r="AF131" s="1443"/>
      <c r="AG131" s="1443"/>
      <c r="AH131" s="1443"/>
    </row>
    <row r="132" spans="1:34" s="1447" customFormat="1">
      <c r="A132" s="1507"/>
      <c r="B132" s="3143"/>
      <c r="C132" s="3143"/>
      <c r="D132" s="3143"/>
      <c r="E132" s="3143"/>
      <c r="F132" s="3143"/>
      <c r="G132" s="3143"/>
      <c r="H132" s="3143"/>
      <c r="I132" s="3143"/>
      <c r="J132" s="3143"/>
      <c r="K132" s="3143"/>
      <c r="L132" s="3143"/>
      <c r="M132" s="3143"/>
      <c r="N132" s="3143"/>
      <c r="O132" s="3143"/>
      <c r="P132" s="3143"/>
      <c r="Q132" s="3143"/>
      <c r="R132" s="3143"/>
      <c r="S132" s="3143"/>
      <c r="T132" s="3143"/>
      <c r="U132" s="3144"/>
      <c r="V132" s="1443"/>
      <c r="W132" s="1443"/>
      <c r="X132" s="1443"/>
      <c r="Y132" s="1443"/>
      <c r="Z132" s="1443"/>
      <c r="AA132" s="1443"/>
      <c r="AB132" s="1443"/>
      <c r="AC132" s="1443"/>
      <c r="AD132" s="1443"/>
      <c r="AE132" s="1443"/>
      <c r="AF132" s="1443"/>
      <c r="AG132" s="1443"/>
      <c r="AH132" s="1443"/>
    </row>
    <row r="133" spans="1:34" s="1447" customFormat="1">
      <c r="A133" s="1507"/>
      <c r="B133" s="3143"/>
      <c r="C133" s="3143"/>
      <c r="D133" s="3143"/>
      <c r="E133" s="3143"/>
      <c r="F133" s="3143"/>
      <c r="G133" s="3143"/>
      <c r="H133" s="3143"/>
      <c r="I133" s="3143"/>
      <c r="J133" s="3143"/>
      <c r="K133" s="3143"/>
      <c r="L133" s="3143"/>
      <c r="M133" s="3143"/>
      <c r="N133" s="3143"/>
      <c r="O133" s="3143"/>
      <c r="P133" s="3143"/>
      <c r="Q133" s="3143"/>
      <c r="R133" s="3143"/>
      <c r="S133" s="3143"/>
      <c r="T133" s="3143"/>
      <c r="U133" s="3144"/>
      <c r="V133" s="1443"/>
      <c r="W133" s="1443"/>
      <c r="X133" s="1443"/>
      <c r="Y133" s="1443"/>
      <c r="Z133" s="1443"/>
      <c r="AA133" s="1443"/>
      <c r="AB133" s="1443"/>
      <c r="AC133" s="1443"/>
      <c r="AD133" s="1443"/>
      <c r="AE133" s="1443"/>
      <c r="AF133" s="1443"/>
      <c r="AG133" s="1443"/>
      <c r="AH133" s="1443"/>
    </row>
    <row r="134" spans="1:34" s="1447" customFormat="1">
      <c r="A134" s="1507"/>
      <c r="B134" s="3143"/>
      <c r="C134" s="3143"/>
      <c r="D134" s="3143"/>
      <c r="E134" s="3143"/>
      <c r="F134" s="3143"/>
      <c r="G134" s="3143"/>
      <c r="H134" s="3143"/>
      <c r="I134" s="3143"/>
      <c r="J134" s="3143"/>
      <c r="K134" s="3143"/>
      <c r="L134" s="3143"/>
      <c r="M134" s="3143"/>
      <c r="N134" s="3143"/>
      <c r="O134" s="3143"/>
      <c r="P134" s="3143"/>
      <c r="Q134" s="3143"/>
      <c r="R134" s="3143"/>
      <c r="S134" s="3143"/>
      <c r="T134" s="3143"/>
      <c r="U134" s="3144"/>
      <c r="V134" s="1443"/>
      <c r="W134" s="1443"/>
      <c r="X134" s="1443"/>
      <c r="Y134" s="1443"/>
      <c r="Z134" s="1443"/>
      <c r="AA134" s="1443"/>
      <c r="AB134" s="1443"/>
      <c r="AC134" s="1443"/>
      <c r="AD134" s="1443"/>
      <c r="AE134" s="1443"/>
      <c r="AF134" s="1443"/>
      <c r="AG134" s="1443"/>
      <c r="AH134" s="1443"/>
    </row>
    <row r="135" spans="1:34" s="1447" customFormat="1">
      <c r="A135" s="1507"/>
      <c r="B135" s="3143"/>
      <c r="C135" s="3143"/>
      <c r="D135" s="3143"/>
      <c r="E135" s="3143"/>
      <c r="F135" s="3143"/>
      <c r="G135" s="3143"/>
      <c r="H135" s="3143"/>
      <c r="I135" s="3143"/>
      <c r="J135" s="3143"/>
      <c r="K135" s="3143"/>
      <c r="L135" s="3143"/>
      <c r="M135" s="3143"/>
      <c r="N135" s="3143"/>
      <c r="O135" s="3143"/>
      <c r="P135" s="3143"/>
      <c r="Q135" s="3143"/>
      <c r="R135" s="3143"/>
      <c r="S135" s="3143"/>
      <c r="T135" s="3143"/>
      <c r="U135" s="3144"/>
      <c r="V135" s="1443"/>
      <c r="W135" s="1443"/>
      <c r="X135" s="1443"/>
      <c r="Y135" s="1443"/>
      <c r="Z135" s="1443"/>
      <c r="AA135" s="1443"/>
      <c r="AB135" s="1443"/>
      <c r="AC135" s="1443"/>
      <c r="AD135" s="1443"/>
      <c r="AE135" s="1443"/>
      <c r="AF135" s="1443"/>
      <c r="AG135" s="1443"/>
      <c r="AH135" s="1443"/>
    </row>
    <row r="136" spans="1:34" s="1447" customFormat="1">
      <c r="A136" s="1507"/>
      <c r="B136" s="3143"/>
      <c r="C136" s="3143"/>
      <c r="D136" s="3143"/>
      <c r="E136" s="3143"/>
      <c r="F136" s="3143"/>
      <c r="G136" s="3143"/>
      <c r="H136" s="3143"/>
      <c r="I136" s="3143"/>
      <c r="J136" s="3143"/>
      <c r="K136" s="3143"/>
      <c r="L136" s="3143"/>
      <c r="M136" s="3143"/>
      <c r="N136" s="3143"/>
      <c r="O136" s="3143"/>
      <c r="P136" s="3143"/>
      <c r="Q136" s="3143"/>
      <c r="R136" s="3143"/>
      <c r="S136" s="3143"/>
      <c r="T136" s="3143"/>
      <c r="U136" s="3144"/>
      <c r="V136" s="1443"/>
      <c r="W136" s="1443"/>
      <c r="X136" s="1443"/>
      <c r="Y136" s="1443"/>
      <c r="Z136" s="1443"/>
      <c r="AA136" s="1443"/>
      <c r="AB136" s="1443"/>
      <c r="AC136" s="1443"/>
      <c r="AD136" s="1443"/>
      <c r="AE136" s="1443"/>
      <c r="AF136" s="1443"/>
      <c r="AG136" s="1443"/>
      <c r="AH136" s="1443"/>
    </row>
    <row r="137" spans="1:34" s="1447" customFormat="1">
      <c r="A137" s="1507"/>
      <c r="B137" s="3143"/>
      <c r="C137" s="3143"/>
      <c r="D137" s="3143"/>
      <c r="E137" s="3143"/>
      <c r="F137" s="3143"/>
      <c r="G137" s="3143"/>
      <c r="H137" s="3143"/>
      <c r="I137" s="3143"/>
      <c r="J137" s="3143"/>
      <c r="K137" s="3143"/>
      <c r="L137" s="3143"/>
      <c r="M137" s="3143"/>
      <c r="N137" s="3143"/>
      <c r="O137" s="3143"/>
      <c r="P137" s="3143"/>
      <c r="Q137" s="3143"/>
      <c r="R137" s="3143"/>
      <c r="S137" s="3143"/>
      <c r="T137" s="3143"/>
      <c r="U137" s="3144"/>
      <c r="V137" s="1443"/>
      <c r="W137" s="1443"/>
      <c r="X137" s="1443"/>
      <c r="Y137" s="1443"/>
      <c r="Z137" s="1443"/>
      <c r="AA137" s="1443"/>
      <c r="AB137" s="1443"/>
      <c r="AC137" s="1443"/>
      <c r="AD137" s="1443"/>
      <c r="AE137" s="1443"/>
      <c r="AF137" s="1443"/>
      <c r="AG137" s="1443"/>
      <c r="AH137" s="1443"/>
    </row>
    <row r="138" spans="1:34" s="1447" customFormat="1">
      <c r="A138" s="1507"/>
      <c r="B138" s="3143"/>
      <c r="C138" s="3143"/>
      <c r="D138" s="3143"/>
      <c r="E138" s="3143"/>
      <c r="F138" s="3143"/>
      <c r="G138" s="3143"/>
      <c r="H138" s="3143"/>
      <c r="I138" s="3143"/>
      <c r="J138" s="3143"/>
      <c r="K138" s="3143"/>
      <c r="L138" s="3143"/>
      <c r="M138" s="3143"/>
      <c r="N138" s="3143"/>
      <c r="O138" s="3143"/>
      <c r="P138" s="3143"/>
      <c r="Q138" s="3143"/>
      <c r="R138" s="3143"/>
      <c r="S138" s="3143"/>
      <c r="T138" s="3143"/>
      <c r="U138" s="3144"/>
      <c r="V138" s="1443"/>
      <c r="W138" s="1443"/>
      <c r="X138" s="1443"/>
      <c r="Y138" s="1443"/>
      <c r="Z138" s="1443"/>
      <c r="AA138" s="1443"/>
      <c r="AB138" s="1443"/>
      <c r="AC138" s="1443"/>
      <c r="AD138" s="1443"/>
      <c r="AE138" s="1443"/>
      <c r="AF138" s="1443"/>
      <c r="AG138" s="1443"/>
    </row>
    <row r="139" spans="1:34" s="1447" customFormat="1">
      <c r="A139" s="1507"/>
      <c r="B139" s="3143"/>
      <c r="C139" s="3143"/>
      <c r="D139" s="3143"/>
      <c r="E139" s="3143"/>
      <c r="F139" s="3143"/>
      <c r="G139" s="3143"/>
      <c r="H139" s="3143"/>
      <c r="I139" s="3143"/>
      <c r="J139" s="3143"/>
      <c r="K139" s="3143"/>
      <c r="L139" s="3143"/>
      <c r="M139" s="3143"/>
      <c r="N139" s="3143"/>
      <c r="O139" s="3143"/>
      <c r="P139" s="3143"/>
      <c r="Q139" s="3143"/>
      <c r="R139" s="3143"/>
      <c r="S139" s="3143"/>
      <c r="T139" s="3143"/>
      <c r="U139" s="3144"/>
      <c r="V139" s="1443"/>
      <c r="W139" s="1443"/>
      <c r="X139" s="1443"/>
      <c r="Y139" s="1443"/>
      <c r="Z139" s="1443"/>
      <c r="AA139" s="1443"/>
      <c r="AB139" s="1443"/>
      <c r="AC139" s="1443"/>
      <c r="AD139" s="1443"/>
      <c r="AE139" s="1443"/>
      <c r="AF139" s="1443"/>
      <c r="AG139" s="1443"/>
    </row>
    <row r="140" spans="1:34" s="1447" customFormat="1">
      <c r="A140" s="1507"/>
      <c r="B140" s="3143"/>
      <c r="C140" s="3143"/>
      <c r="D140" s="3143"/>
      <c r="E140" s="3143"/>
      <c r="F140" s="3143"/>
      <c r="G140" s="3143"/>
      <c r="H140" s="3143"/>
      <c r="I140" s="3143"/>
      <c r="J140" s="3143"/>
      <c r="K140" s="3143"/>
      <c r="L140" s="3143"/>
      <c r="M140" s="3143"/>
      <c r="N140" s="3143"/>
      <c r="O140" s="3143"/>
      <c r="P140" s="3143"/>
      <c r="Q140" s="3143"/>
      <c r="R140" s="3143"/>
      <c r="S140" s="3143"/>
      <c r="T140" s="3143"/>
      <c r="U140" s="3144"/>
      <c r="V140" s="1443"/>
      <c r="W140" s="1443"/>
      <c r="X140" s="1443"/>
      <c r="Y140" s="1443"/>
      <c r="Z140" s="1443"/>
      <c r="AA140" s="1443"/>
      <c r="AB140" s="1443"/>
      <c r="AC140" s="1443"/>
      <c r="AD140" s="1443"/>
      <c r="AE140" s="1443"/>
      <c r="AF140" s="1443"/>
      <c r="AG140" s="1443"/>
    </row>
    <row r="141" spans="1:34" s="1447" customFormat="1">
      <c r="A141" s="1507"/>
      <c r="B141" s="3143"/>
      <c r="C141" s="3143"/>
      <c r="D141" s="3143"/>
      <c r="E141" s="3143"/>
      <c r="F141" s="3143"/>
      <c r="G141" s="3143"/>
      <c r="H141" s="3143"/>
      <c r="I141" s="3143"/>
      <c r="J141" s="3143"/>
      <c r="K141" s="3143"/>
      <c r="L141" s="3143"/>
      <c r="M141" s="3143"/>
      <c r="N141" s="3143"/>
      <c r="O141" s="3143"/>
      <c r="P141" s="3143"/>
      <c r="Q141" s="3143"/>
      <c r="R141" s="3143"/>
      <c r="S141" s="3143"/>
      <c r="T141" s="3143"/>
      <c r="U141" s="3144"/>
      <c r="V141" s="1443"/>
      <c r="W141" s="1443"/>
      <c r="X141" s="1443"/>
      <c r="Y141" s="1443"/>
      <c r="Z141" s="1443"/>
      <c r="AA141" s="1443"/>
      <c r="AB141" s="1443"/>
      <c r="AC141" s="1443"/>
      <c r="AD141" s="1443"/>
      <c r="AE141" s="1443"/>
      <c r="AF141" s="1443"/>
      <c r="AG141" s="1443"/>
    </row>
    <row r="142" spans="1:34" s="1447" customFormat="1">
      <c r="A142" s="1507"/>
      <c r="B142" s="3143"/>
      <c r="C142" s="3143"/>
      <c r="D142" s="3143"/>
      <c r="E142" s="3143"/>
      <c r="F142" s="3143"/>
      <c r="G142" s="3143"/>
      <c r="H142" s="3143"/>
      <c r="I142" s="3143"/>
      <c r="J142" s="3143"/>
      <c r="K142" s="3143"/>
      <c r="L142" s="3143"/>
      <c r="M142" s="3143"/>
      <c r="N142" s="3143"/>
      <c r="O142" s="3143"/>
      <c r="P142" s="3143"/>
      <c r="Q142" s="3143"/>
      <c r="R142" s="3143"/>
      <c r="S142" s="3143"/>
      <c r="T142" s="3143"/>
      <c r="U142" s="3144"/>
      <c r="V142" s="1443"/>
      <c r="W142" s="1443"/>
      <c r="X142" s="1443"/>
      <c r="Y142" s="1443"/>
      <c r="Z142" s="1443"/>
      <c r="AA142" s="1443"/>
      <c r="AB142" s="1443"/>
      <c r="AC142" s="1443"/>
      <c r="AD142" s="1443"/>
      <c r="AE142" s="1443"/>
      <c r="AF142" s="1443"/>
      <c r="AG142" s="1443"/>
    </row>
    <row r="143" spans="1:34" s="1447" customFormat="1">
      <c r="A143" s="1507"/>
      <c r="B143" s="3143"/>
      <c r="C143" s="3143"/>
      <c r="D143" s="3143"/>
      <c r="E143" s="3143"/>
      <c r="F143" s="3143"/>
      <c r="G143" s="3143"/>
      <c r="H143" s="3143"/>
      <c r="I143" s="3143"/>
      <c r="J143" s="3143"/>
      <c r="K143" s="3143"/>
      <c r="L143" s="3143"/>
      <c r="M143" s="3143"/>
      <c r="N143" s="3143"/>
      <c r="O143" s="3143"/>
      <c r="P143" s="3143"/>
      <c r="Q143" s="3143"/>
      <c r="R143" s="3143"/>
      <c r="S143" s="3143"/>
      <c r="T143" s="3143"/>
      <c r="U143" s="3144"/>
      <c r="V143" s="1443"/>
      <c r="W143" s="1443"/>
      <c r="X143" s="1443"/>
      <c r="Y143" s="1443"/>
      <c r="Z143" s="1443"/>
      <c r="AA143" s="1443"/>
      <c r="AB143" s="1443"/>
      <c r="AC143" s="1443"/>
      <c r="AD143" s="1443"/>
      <c r="AE143" s="1443"/>
      <c r="AF143" s="1443"/>
      <c r="AG143" s="1443"/>
    </row>
    <row r="144" spans="1:34" s="1447" customFormat="1">
      <c r="A144" s="1507"/>
      <c r="B144" s="3143"/>
      <c r="C144" s="3143"/>
      <c r="D144" s="3143"/>
      <c r="E144" s="3143"/>
      <c r="F144" s="3143"/>
      <c r="G144" s="3143"/>
      <c r="H144" s="3143"/>
      <c r="I144" s="3143"/>
      <c r="J144" s="3143"/>
      <c r="K144" s="3143"/>
      <c r="L144" s="3143"/>
      <c r="M144" s="3143"/>
      <c r="N144" s="3143"/>
      <c r="O144" s="3143"/>
      <c r="P144" s="3143"/>
      <c r="Q144" s="3143"/>
      <c r="R144" s="3143"/>
      <c r="S144" s="3143"/>
      <c r="T144" s="3143"/>
      <c r="U144" s="3144"/>
      <c r="V144" s="1443"/>
      <c r="W144" s="1443"/>
      <c r="X144" s="1443"/>
      <c r="Y144" s="1443"/>
      <c r="Z144" s="1443"/>
      <c r="AA144" s="1443"/>
      <c r="AB144" s="1443"/>
      <c r="AC144" s="1443"/>
      <c r="AD144" s="1443"/>
      <c r="AE144" s="1443"/>
      <c r="AF144" s="1443"/>
      <c r="AG144" s="1443"/>
    </row>
    <row r="145" spans="1:33" s="1447" customFormat="1">
      <c r="A145" s="1507"/>
      <c r="B145" s="3143"/>
      <c r="C145" s="3143"/>
      <c r="D145" s="3143"/>
      <c r="E145" s="3143"/>
      <c r="F145" s="3143"/>
      <c r="G145" s="3143"/>
      <c r="H145" s="3143"/>
      <c r="I145" s="3143"/>
      <c r="J145" s="3143"/>
      <c r="K145" s="3143"/>
      <c r="L145" s="3143"/>
      <c r="M145" s="3143"/>
      <c r="N145" s="3143"/>
      <c r="O145" s="3143"/>
      <c r="P145" s="3143"/>
      <c r="Q145" s="3143"/>
      <c r="R145" s="3143"/>
      <c r="S145" s="3143"/>
      <c r="T145" s="3143"/>
      <c r="U145" s="3144"/>
      <c r="V145" s="1443"/>
      <c r="W145" s="1443"/>
      <c r="X145" s="1443"/>
      <c r="Y145" s="1443"/>
      <c r="Z145" s="1443"/>
      <c r="AA145" s="1443"/>
      <c r="AB145" s="1443"/>
      <c r="AC145" s="1443"/>
      <c r="AD145" s="1443"/>
      <c r="AE145" s="1443"/>
      <c r="AF145" s="1443"/>
      <c r="AG145" s="1443"/>
    </row>
    <row r="146" spans="1:33" s="1447" customFormat="1">
      <c r="A146" s="1507"/>
      <c r="B146" s="3143"/>
      <c r="C146" s="3143"/>
      <c r="D146" s="3143"/>
      <c r="E146" s="3143"/>
      <c r="F146" s="3143"/>
      <c r="G146" s="3143"/>
      <c r="H146" s="3143"/>
      <c r="I146" s="3143"/>
      <c r="J146" s="3143"/>
      <c r="K146" s="3143"/>
      <c r="L146" s="3143"/>
      <c r="M146" s="3143"/>
      <c r="N146" s="3143"/>
      <c r="O146" s="3143"/>
      <c r="P146" s="3143"/>
      <c r="Q146" s="3143"/>
      <c r="R146" s="3143"/>
      <c r="S146" s="3143"/>
      <c r="T146" s="3143"/>
      <c r="U146" s="3144"/>
      <c r="V146" s="1443"/>
      <c r="W146" s="1443"/>
      <c r="X146" s="1443"/>
      <c r="Y146" s="1443"/>
      <c r="Z146" s="1443"/>
      <c r="AA146" s="1443"/>
      <c r="AB146" s="1443"/>
      <c r="AC146" s="1443"/>
      <c r="AD146" s="1443"/>
      <c r="AE146" s="1443"/>
      <c r="AF146" s="1443"/>
      <c r="AG146" s="1443"/>
    </row>
    <row r="147" spans="1:33" s="1447" customFormat="1">
      <c r="A147" s="1507"/>
      <c r="B147" s="3143"/>
      <c r="C147" s="3143"/>
      <c r="D147" s="3143"/>
      <c r="E147" s="3143"/>
      <c r="F147" s="3143"/>
      <c r="G147" s="3143"/>
      <c r="H147" s="3143"/>
      <c r="I147" s="3143"/>
      <c r="J147" s="3143"/>
      <c r="K147" s="3143"/>
      <c r="L147" s="3143"/>
      <c r="M147" s="3143"/>
      <c r="N147" s="3143"/>
      <c r="O147" s="3143"/>
      <c r="P147" s="3143"/>
      <c r="Q147" s="3143"/>
      <c r="R147" s="3143"/>
      <c r="S147" s="3143"/>
      <c r="T147" s="3143"/>
      <c r="U147" s="3144"/>
      <c r="V147" s="1443"/>
      <c r="W147" s="1443"/>
      <c r="X147" s="1443"/>
      <c r="Y147" s="1443"/>
      <c r="Z147" s="1443"/>
      <c r="AA147" s="1443"/>
      <c r="AB147" s="1443"/>
      <c r="AC147" s="1443"/>
      <c r="AD147" s="1443"/>
      <c r="AE147" s="1443"/>
      <c r="AF147" s="1443"/>
      <c r="AG147" s="1443"/>
    </row>
    <row r="148" spans="1:33" s="1447" customFormat="1">
      <c r="A148" s="1507"/>
      <c r="B148" s="3143"/>
      <c r="C148" s="3143"/>
      <c r="D148" s="3143"/>
      <c r="E148" s="3143"/>
      <c r="F148" s="3143"/>
      <c r="G148" s="3143"/>
      <c r="H148" s="3143"/>
      <c r="I148" s="3143"/>
      <c r="J148" s="3143"/>
      <c r="K148" s="3143"/>
      <c r="L148" s="3143"/>
      <c r="M148" s="3143"/>
      <c r="N148" s="3143"/>
      <c r="O148" s="3143"/>
      <c r="P148" s="3143"/>
      <c r="Q148" s="3143"/>
      <c r="R148" s="3143"/>
      <c r="S148" s="3143"/>
      <c r="T148" s="3143"/>
      <c r="U148" s="3144"/>
      <c r="V148" s="1443"/>
      <c r="W148" s="1443"/>
      <c r="X148" s="1443"/>
      <c r="Y148" s="1443"/>
      <c r="Z148" s="1443"/>
      <c r="AA148" s="1443"/>
      <c r="AB148" s="1443"/>
      <c r="AC148" s="1443"/>
      <c r="AD148" s="1443"/>
      <c r="AE148" s="1443"/>
      <c r="AF148" s="1443"/>
      <c r="AG148" s="1443"/>
    </row>
    <row r="149" spans="1:33" s="1447" customFormat="1">
      <c r="A149" s="1507"/>
      <c r="B149" s="3143"/>
      <c r="C149" s="3143"/>
      <c r="D149" s="3143"/>
      <c r="E149" s="3143"/>
      <c r="F149" s="3143"/>
      <c r="G149" s="3143"/>
      <c r="H149" s="3143"/>
      <c r="I149" s="3143"/>
      <c r="J149" s="3143"/>
      <c r="K149" s="3143"/>
      <c r="L149" s="3143"/>
      <c r="M149" s="3143"/>
      <c r="N149" s="3143"/>
      <c r="O149" s="3143"/>
      <c r="P149" s="3143"/>
      <c r="Q149" s="3143"/>
      <c r="R149" s="3143"/>
      <c r="S149" s="3143"/>
      <c r="T149" s="3143"/>
      <c r="U149" s="3144"/>
      <c r="V149" s="1443"/>
      <c r="W149" s="1443"/>
      <c r="X149" s="1443"/>
      <c r="Y149" s="1443"/>
      <c r="Z149" s="1443"/>
      <c r="AA149" s="1443"/>
      <c r="AB149" s="1443"/>
      <c r="AC149" s="1443"/>
      <c r="AD149" s="1443"/>
      <c r="AE149" s="1443"/>
      <c r="AF149" s="1443"/>
      <c r="AG149" s="1443"/>
    </row>
    <row r="150" spans="1:33" s="1447" customFormat="1">
      <c r="A150" s="1507"/>
      <c r="B150" s="3143"/>
      <c r="C150" s="3143"/>
      <c r="D150" s="3143"/>
      <c r="E150" s="3143"/>
      <c r="F150" s="3143"/>
      <c r="G150" s="3143"/>
      <c r="H150" s="3143"/>
      <c r="I150" s="3143"/>
      <c r="J150" s="3143"/>
      <c r="K150" s="3143"/>
      <c r="L150" s="3143"/>
      <c r="M150" s="3143"/>
      <c r="N150" s="3143"/>
      <c r="O150" s="3143"/>
      <c r="P150" s="3143"/>
      <c r="Q150" s="3143"/>
      <c r="R150" s="3143"/>
      <c r="S150" s="3143"/>
      <c r="T150" s="3143"/>
      <c r="U150" s="3144"/>
      <c r="V150" s="1443"/>
      <c r="W150" s="1443"/>
      <c r="X150" s="1443"/>
      <c r="Y150" s="1443"/>
      <c r="Z150" s="1443"/>
      <c r="AA150" s="1443"/>
      <c r="AB150" s="1443"/>
      <c r="AC150" s="1443"/>
      <c r="AD150" s="1443"/>
      <c r="AE150" s="1443"/>
      <c r="AF150" s="1443"/>
      <c r="AG150" s="1443"/>
    </row>
    <row r="151" spans="1:33" s="1447" customFormat="1" ht="13" thickBot="1">
      <c r="A151" s="1511"/>
      <c r="B151" s="1512"/>
      <c r="C151" s="1512"/>
      <c r="D151" s="1512"/>
      <c r="E151" s="1512"/>
      <c r="F151" s="1512"/>
      <c r="G151" s="1512"/>
      <c r="H151" s="1512"/>
      <c r="I151" s="1512"/>
      <c r="J151" s="1512"/>
      <c r="K151" s="1512"/>
      <c r="L151" s="1512"/>
      <c r="M151" s="1512"/>
      <c r="N151" s="1512"/>
      <c r="O151" s="1512"/>
      <c r="P151" s="1512"/>
      <c r="Q151" s="1512"/>
      <c r="R151" s="1512"/>
      <c r="S151" s="1512"/>
      <c r="T151" s="1512"/>
      <c r="U151" s="1936"/>
    </row>
  </sheetData>
  <sheetProtection formatCells="0" formatRows="0" autoFilter="0"/>
  <mergeCells count="273">
    <mergeCell ref="B147:U147"/>
    <mergeCell ref="B148:U148"/>
    <mergeCell ref="B149:U149"/>
    <mergeCell ref="B150:U150"/>
    <mergeCell ref="B141:U141"/>
    <mergeCell ref="B142:U142"/>
    <mergeCell ref="B143:U143"/>
    <mergeCell ref="B144:U144"/>
    <mergeCell ref="B145:U145"/>
    <mergeCell ref="B146:U146"/>
    <mergeCell ref="B135:U135"/>
    <mergeCell ref="B136:U136"/>
    <mergeCell ref="B137:U137"/>
    <mergeCell ref="B138:U138"/>
    <mergeCell ref="B139:U139"/>
    <mergeCell ref="B140:U140"/>
    <mergeCell ref="B129:U129"/>
    <mergeCell ref="B130:U130"/>
    <mergeCell ref="B131:U131"/>
    <mergeCell ref="B132:U132"/>
    <mergeCell ref="B133:U133"/>
    <mergeCell ref="B134:U134"/>
    <mergeCell ref="B123:U123"/>
    <mergeCell ref="B124:U124"/>
    <mergeCell ref="B125:U125"/>
    <mergeCell ref="B126:U126"/>
    <mergeCell ref="B127:U127"/>
    <mergeCell ref="B128:U128"/>
    <mergeCell ref="B117:U117"/>
    <mergeCell ref="B118:U118"/>
    <mergeCell ref="B119:U119"/>
    <mergeCell ref="B120:U120"/>
    <mergeCell ref="B121:U121"/>
    <mergeCell ref="B122:U122"/>
    <mergeCell ref="B111:U111"/>
    <mergeCell ref="B112:U112"/>
    <mergeCell ref="B113:U113"/>
    <mergeCell ref="B114:U114"/>
    <mergeCell ref="B115:U115"/>
    <mergeCell ref="B116:U116"/>
    <mergeCell ref="B105:U105"/>
    <mergeCell ref="B106:U106"/>
    <mergeCell ref="B107:U107"/>
    <mergeCell ref="B108:U108"/>
    <mergeCell ref="B109:U109"/>
    <mergeCell ref="B110:U110"/>
    <mergeCell ref="B99:U99"/>
    <mergeCell ref="B100:U100"/>
    <mergeCell ref="B101:U101"/>
    <mergeCell ref="B102:U102"/>
    <mergeCell ref="B103:U103"/>
    <mergeCell ref="B104:U104"/>
    <mergeCell ref="A88:U88"/>
    <mergeCell ref="A89:D92"/>
    <mergeCell ref="E89:U92"/>
    <mergeCell ref="B96:U96"/>
    <mergeCell ref="B97:U97"/>
    <mergeCell ref="B98:U98"/>
    <mergeCell ref="A87:B87"/>
    <mergeCell ref="C87:G87"/>
    <mergeCell ref="I87:J87"/>
    <mergeCell ref="K87:Q87"/>
    <mergeCell ref="R87:S87"/>
    <mergeCell ref="T87:U87"/>
    <mergeCell ref="A86:B86"/>
    <mergeCell ref="C86:G86"/>
    <mergeCell ref="I86:J86"/>
    <mergeCell ref="K86:Q86"/>
    <mergeCell ref="R86:S86"/>
    <mergeCell ref="T86:U86"/>
    <mergeCell ref="A85:B85"/>
    <mergeCell ref="C85:G85"/>
    <mergeCell ref="I85:J85"/>
    <mergeCell ref="K85:Q85"/>
    <mergeCell ref="R85:S85"/>
    <mergeCell ref="T85:U85"/>
    <mergeCell ref="A84:B84"/>
    <mergeCell ref="C84:G84"/>
    <mergeCell ref="I84:J84"/>
    <mergeCell ref="K84:Q84"/>
    <mergeCell ref="R84:S84"/>
    <mergeCell ref="T84:U84"/>
    <mergeCell ref="A83:B83"/>
    <mergeCell ref="C83:G83"/>
    <mergeCell ref="I83:J83"/>
    <mergeCell ref="K83:Q83"/>
    <mergeCell ref="R83:S83"/>
    <mergeCell ref="T83:U83"/>
    <mergeCell ref="A82:B82"/>
    <mergeCell ref="C82:G82"/>
    <mergeCell ref="I82:J82"/>
    <mergeCell ref="K82:Q82"/>
    <mergeCell ref="R82:S82"/>
    <mergeCell ref="T82:U82"/>
    <mergeCell ref="A81:B81"/>
    <mergeCell ref="C81:G81"/>
    <mergeCell ref="I81:J81"/>
    <mergeCell ref="K81:Q81"/>
    <mergeCell ref="R81:S81"/>
    <mergeCell ref="T81:U81"/>
    <mergeCell ref="A80:B80"/>
    <mergeCell ref="C80:G80"/>
    <mergeCell ref="I80:J80"/>
    <mergeCell ref="K80:Q80"/>
    <mergeCell ref="R80:S80"/>
    <mergeCell ref="T80:U80"/>
    <mergeCell ref="A79:B79"/>
    <mergeCell ref="C79:G79"/>
    <mergeCell ref="I79:J79"/>
    <mergeCell ref="K79:Q79"/>
    <mergeCell ref="R79:S79"/>
    <mergeCell ref="T79:U79"/>
    <mergeCell ref="A78:B78"/>
    <mergeCell ref="C78:G78"/>
    <mergeCell ref="I78:J78"/>
    <mergeCell ref="K78:Q78"/>
    <mergeCell ref="R78:S78"/>
    <mergeCell ref="T78:U78"/>
    <mergeCell ref="A77:B77"/>
    <mergeCell ref="C77:G77"/>
    <mergeCell ref="I77:J77"/>
    <mergeCell ref="K77:Q77"/>
    <mergeCell ref="R77:S77"/>
    <mergeCell ref="T77:U77"/>
    <mergeCell ref="A76:B76"/>
    <mergeCell ref="C76:G76"/>
    <mergeCell ref="I76:J76"/>
    <mergeCell ref="K76:Q76"/>
    <mergeCell ref="R76:S76"/>
    <mergeCell ref="T76:U76"/>
    <mergeCell ref="A75:B75"/>
    <mergeCell ref="C75:G75"/>
    <mergeCell ref="I75:J75"/>
    <mergeCell ref="K75:Q75"/>
    <mergeCell ref="R75:S75"/>
    <mergeCell ref="T75:U75"/>
    <mergeCell ref="A74:B74"/>
    <mergeCell ref="C74:G74"/>
    <mergeCell ref="I74:J74"/>
    <mergeCell ref="K74:Q74"/>
    <mergeCell ref="R74:S74"/>
    <mergeCell ref="T74:U74"/>
    <mergeCell ref="A73:B73"/>
    <mergeCell ref="C73:G73"/>
    <mergeCell ref="I73:J73"/>
    <mergeCell ref="K73:Q73"/>
    <mergeCell ref="R73:S73"/>
    <mergeCell ref="T73:U73"/>
    <mergeCell ref="A72:B72"/>
    <mergeCell ref="C72:G72"/>
    <mergeCell ref="I72:J72"/>
    <mergeCell ref="K72:Q72"/>
    <mergeCell ref="R72:S72"/>
    <mergeCell ref="T72:U72"/>
    <mergeCell ref="A71:B71"/>
    <mergeCell ref="C71:G71"/>
    <mergeCell ref="I71:J71"/>
    <mergeCell ref="K71:Q71"/>
    <mergeCell ref="R71:S71"/>
    <mergeCell ref="T71:U71"/>
    <mergeCell ref="A70:B70"/>
    <mergeCell ref="C70:G70"/>
    <mergeCell ref="I70:J70"/>
    <mergeCell ref="K70:Q70"/>
    <mergeCell ref="R70:S70"/>
    <mergeCell ref="T70:U70"/>
    <mergeCell ref="A69:B69"/>
    <mergeCell ref="C69:G69"/>
    <mergeCell ref="I69:J69"/>
    <mergeCell ref="K69:Q69"/>
    <mergeCell ref="R69:S69"/>
    <mergeCell ref="T69:U69"/>
    <mergeCell ref="A68:B68"/>
    <mergeCell ref="C68:G68"/>
    <mergeCell ref="I68:J68"/>
    <mergeCell ref="K68:Q68"/>
    <mergeCell ref="R68:S68"/>
    <mergeCell ref="T68:U68"/>
    <mergeCell ref="A67:B67"/>
    <mergeCell ref="C67:G67"/>
    <mergeCell ref="I67:J67"/>
    <mergeCell ref="K67:Q67"/>
    <mergeCell ref="R67:S67"/>
    <mergeCell ref="T67:U67"/>
    <mergeCell ref="T64:U64"/>
    <mergeCell ref="A65:U65"/>
    <mergeCell ref="A66:B66"/>
    <mergeCell ref="C66:G66"/>
    <mergeCell ref="I66:J66"/>
    <mergeCell ref="K66:Q66"/>
    <mergeCell ref="R66:S66"/>
    <mergeCell ref="T66:U66"/>
    <mergeCell ref="E58:K58"/>
    <mergeCell ref="O58:U58"/>
    <mergeCell ref="A60:D62"/>
    <mergeCell ref="E60:U62"/>
    <mergeCell ref="A63:U63"/>
    <mergeCell ref="A64:B64"/>
    <mergeCell ref="C64:G64"/>
    <mergeCell ref="I64:J64"/>
    <mergeCell ref="K64:Q64"/>
    <mergeCell ref="R64:S64"/>
    <mergeCell ref="D51:I51"/>
    <mergeCell ref="L51:U51"/>
    <mergeCell ref="C52:I52"/>
    <mergeCell ref="L52:U52"/>
    <mergeCell ref="M55:U55"/>
    <mergeCell ref="E57:K57"/>
    <mergeCell ref="O57:U57"/>
    <mergeCell ref="B42:R42"/>
    <mergeCell ref="B43:F43"/>
    <mergeCell ref="G43:P43"/>
    <mergeCell ref="B45:U47"/>
    <mergeCell ref="F48:T48"/>
    <mergeCell ref="F50:P50"/>
    <mergeCell ref="S50:U50"/>
    <mergeCell ref="O33:U33"/>
    <mergeCell ref="J38:R38"/>
    <mergeCell ref="T38:U38"/>
    <mergeCell ref="J39:R39"/>
    <mergeCell ref="T39:U39"/>
    <mergeCell ref="B41:T41"/>
    <mergeCell ref="H22:J22"/>
    <mergeCell ref="P22:T22"/>
    <mergeCell ref="B23:J23"/>
    <mergeCell ref="P28:U28"/>
    <mergeCell ref="L29:U29"/>
    <mergeCell ref="B30:J30"/>
    <mergeCell ref="L18:T18"/>
    <mergeCell ref="B19:J19"/>
    <mergeCell ref="L19:T19"/>
    <mergeCell ref="B20:J20"/>
    <mergeCell ref="L20:T20"/>
    <mergeCell ref="H21:J21"/>
    <mergeCell ref="L21:O21"/>
    <mergeCell ref="P21:T21"/>
    <mergeCell ref="B16:C16"/>
    <mergeCell ref="D16:E16"/>
    <mergeCell ref="F16:G16"/>
    <mergeCell ref="H16:J16"/>
    <mergeCell ref="L16:T16"/>
    <mergeCell ref="L17:T17"/>
    <mergeCell ref="B13:J13"/>
    <mergeCell ref="L13:T13"/>
    <mergeCell ref="B14:J14"/>
    <mergeCell ref="L14:T14"/>
    <mergeCell ref="B15:J15"/>
    <mergeCell ref="L15:T15"/>
    <mergeCell ref="I9:K9"/>
    <mergeCell ref="L9:N9"/>
    <mergeCell ref="O9:U9"/>
    <mergeCell ref="B11:N11"/>
    <mergeCell ref="O11:U11"/>
    <mergeCell ref="B12:J12"/>
    <mergeCell ref="L12:T12"/>
    <mergeCell ref="B6:E6"/>
    <mergeCell ref="F6:U6"/>
    <mergeCell ref="B7:E7"/>
    <mergeCell ref="F7:P7"/>
    <mergeCell ref="S7:U7"/>
    <mergeCell ref="B8:E8"/>
    <mergeCell ref="F8:P8"/>
    <mergeCell ref="S8:U8"/>
    <mergeCell ref="A1:D3"/>
    <mergeCell ref="E1:U3"/>
    <mergeCell ref="F4:K4"/>
    <mergeCell ref="L4:N4"/>
    <mergeCell ref="O4:U4"/>
    <mergeCell ref="B5:E5"/>
    <mergeCell ref="F5:K5"/>
    <mergeCell ref="L5:N5"/>
    <mergeCell ref="O5:Q5"/>
    <mergeCell ref="T5:U5"/>
  </mergeCells>
  <phoneticPr fontId="128" type="noConversion"/>
  <conditionalFormatting sqref="H66:H87">
    <cfRule type="cellIs" dxfId="464" priority="40" stopIfTrue="1" operator="equal">
      <formula>"G"</formula>
    </cfRule>
    <cfRule type="cellIs" dxfId="463" priority="41" stopIfTrue="1" operator="equal">
      <formula>"Y"</formula>
    </cfRule>
    <cfRule type="cellIs" dxfId="462" priority="42" stopIfTrue="1" operator="equal">
      <formula>"R"</formula>
    </cfRule>
  </conditionalFormatting>
  <conditionalFormatting sqref="I66:J87">
    <cfRule type="cellIs" dxfId="461" priority="38" stopIfTrue="1" operator="equal">
      <formula>"No"</formula>
    </cfRule>
    <cfRule type="cellIs" dxfId="460" priority="39" stopIfTrue="1" operator="equal">
      <formula>"Yes"</formula>
    </cfRule>
  </conditionalFormatting>
  <conditionalFormatting sqref="F4">
    <cfRule type="cellIs" dxfId="459" priority="37" operator="equal">
      <formula>""</formula>
    </cfRule>
  </conditionalFormatting>
  <conditionalFormatting sqref="F7">
    <cfRule type="cellIs" dxfId="458" priority="36" operator="equal">
      <formula>""</formula>
    </cfRule>
  </conditionalFormatting>
  <conditionalFormatting sqref="O9">
    <cfRule type="cellIs" dxfId="457" priority="35" operator="equal">
      <formula>""</formula>
    </cfRule>
  </conditionalFormatting>
  <conditionalFormatting sqref="B12">
    <cfRule type="cellIs" dxfId="456" priority="34" operator="equal">
      <formula>""</formula>
    </cfRule>
  </conditionalFormatting>
  <conditionalFormatting sqref="O4">
    <cfRule type="cellIs" dxfId="455" priority="33" operator="equal">
      <formula>""</formula>
    </cfRule>
  </conditionalFormatting>
  <conditionalFormatting sqref="F5">
    <cfRule type="cellIs" dxfId="454" priority="32" operator="equal">
      <formula>""</formula>
    </cfRule>
  </conditionalFormatting>
  <conditionalFormatting sqref="S7">
    <cfRule type="cellIs" dxfId="453" priority="31" operator="equal">
      <formula>""</formula>
    </cfRule>
  </conditionalFormatting>
  <conditionalFormatting sqref="L12">
    <cfRule type="cellIs" dxfId="452" priority="30" operator="equal">
      <formula>""</formula>
    </cfRule>
  </conditionalFormatting>
  <conditionalFormatting sqref="B14">
    <cfRule type="cellIs" dxfId="451" priority="29" operator="equal">
      <formula>""</formula>
    </cfRule>
  </conditionalFormatting>
  <conditionalFormatting sqref="B16">
    <cfRule type="cellIs" dxfId="450" priority="28" operator="equal">
      <formula>""</formula>
    </cfRule>
  </conditionalFormatting>
  <conditionalFormatting sqref="F16 H16">
    <cfRule type="cellIs" dxfId="449" priority="27" operator="equal">
      <formula>""</formula>
    </cfRule>
  </conditionalFormatting>
  <conditionalFormatting sqref="B19">
    <cfRule type="cellIs" dxfId="448" priority="26" operator="equal">
      <formula>""</formula>
    </cfRule>
  </conditionalFormatting>
  <conditionalFormatting sqref="H21">
    <cfRule type="cellIs" dxfId="447" priority="25" operator="equal">
      <formula>""</formula>
    </cfRule>
  </conditionalFormatting>
  <conditionalFormatting sqref="J38">
    <cfRule type="cellIs" dxfId="446" priority="24" operator="equal">
      <formula>""</formula>
    </cfRule>
  </conditionalFormatting>
  <conditionalFormatting sqref="T38">
    <cfRule type="cellIs" dxfId="445" priority="23" operator="equal">
      <formula>""</formula>
    </cfRule>
  </conditionalFormatting>
  <conditionalFormatting sqref="D51">
    <cfRule type="cellIs" dxfId="444" priority="22" operator="equal">
      <formula>""</formula>
    </cfRule>
  </conditionalFormatting>
  <conditionalFormatting sqref="C52">
    <cfRule type="cellIs" dxfId="443" priority="21" operator="equal">
      <formula>""</formula>
    </cfRule>
  </conditionalFormatting>
  <conditionalFormatting sqref="O58">
    <cfRule type="cellIs" dxfId="442" priority="20" operator="equal">
      <formula>""</formula>
    </cfRule>
  </conditionalFormatting>
  <conditionalFormatting sqref="K66">
    <cfRule type="cellIs" dxfId="441" priority="18" stopIfTrue="1" operator="notEqual">
      <formula>""</formula>
    </cfRule>
    <cfRule type="expression" dxfId="440" priority="19">
      <formula>$I66="Yes"</formula>
    </cfRule>
  </conditionalFormatting>
  <conditionalFormatting sqref="K67:K83 K85:K87">
    <cfRule type="cellIs" dxfId="439" priority="16" stopIfTrue="1" operator="notEqual">
      <formula>""</formula>
    </cfRule>
    <cfRule type="expression" dxfId="438" priority="17">
      <formula>$I67="Yes"</formula>
    </cfRule>
  </conditionalFormatting>
  <conditionalFormatting sqref="L19">
    <cfRule type="cellIs" dxfId="437" priority="15" operator="equal">
      <formula>""</formula>
    </cfRule>
  </conditionalFormatting>
  <conditionalFormatting sqref="F50">
    <cfRule type="cellIs" dxfId="436" priority="14" operator="equal">
      <formula>""</formula>
    </cfRule>
  </conditionalFormatting>
  <conditionalFormatting sqref="E58">
    <cfRule type="cellIs" dxfId="435" priority="13" operator="equal">
      <formula>""</formula>
    </cfRule>
  </conditionalFormatting>
  <conditionalFormatting sqref="L51">
    <cfRule type="cellIs" dxfId="434" priority="12" operator="equal">
      <formula>""</formula>
    </cfRule>
  </conditionalFormatting>
  <conditionalFormatting sqref="S50">
    <cfRule type="cellIs" dxfId="433" priority="11" operator="equal">
      <formula>""</formula>
    </cfRule>
  </conditionalFormatting>
  <conditionalFormatting sqref="I9:K9">
    <cfRule type="expression" dxfId="432" priority="10">
      <formula>$X$9&lt;&gt;1</formula>
    </cfRule>
  </conditionalFormatting>
  <conditionalFormatting sqref="B23:J23">
    <cfRule type="expression" dxfId="431" priority="9">
      <formula>$X$24=0</formula>
    </cfRule>
  </conditionalFormatting>
  <conditionalFormatting sqref="B30:J30">
    <cfRule type="expression" dxfId="430" priority="8">
      <formula>$W$31&lt;&gt;1</formula>
    </cfRule>
  </conditionalFormatting>
  <conditionalFormatting sqref="B41:T41">
    <cfRule type="expression" dxfId="429" priority="43">
      <formula>$Z$41&lt;1</formula>
    </cfRule>
  </conditionalFormatting>
  <conditionalFormatting sqref="B42:R42">
    <cfRule type="expression" dxfId="428" priority="7">
      <formula>$X$42&lt;&gt;1</formula>
    </cfRule>
  </conditionalFormatting>
  <conditionalFormatting sqref="L14">
    <cfRule type="cellIs" dxfId="427" priority="6" operator="equal">
      <formula>""</formula>
    </cfRule>
  </conditionalFormatting>
  <conditionalFormatting sqref="L16">
    <cfRule type="cellIs" dxfId="426" priority="5" operator="equal">
      <formula>""</formula>
    </cfRule>
  </conditionalFormatting>
  <conditionalFormatting sqref="L52">
    <cfRule type="cellIs" dxfId="425" priority="4" operator="equal">
      <formula>""</formula>
    </cfRule>
  </conditionalFormatting>
  <conditionalFormatting sqref="P21">
    <cfRule type="cellIs" dxfId="424" priority="3" operator="equal">
      <formula>""</formula>
    </cfRule>
  </conditionalFormatting>
  <conditionalFormatting sqref="K84">
    <cfRule type="cellIs" dxfId="423" priority="1" stopIfTrue="1" operator="notEqual">
      <formula>""</formula>
    </cfRule>
    <cfRule type="expression" dxfId="422" priority="2">
      <formula>$I84="Yes"</formula>
    </cfRule>
  </conditionalFormatting>
  <dataValidations count="3">
    <dataValidation type="list" allowBlank="1" showInputMessage="1" showErrorMessage="1" sqref="WVO983107:WVO983128 JC66:JC88 SY66:SY88 ACU66:ACU88 AMQ66:AMQ88 AWM66:AWM88 BGI66:BGI88 BQE66:BQE88 CAA66:CAA88 CJW66:CJW88 CTS66:CTS88 DDO66:DDO88 DNK66:DNK88 DXG66:DXG88 EHC66:EHC88 EQY66:EQY88 FAU66:FAU88 FKQ66:FKQ88 FUM66:FUM88 GEI66:GEI88 GOE66:GOE88 GYA66:GYA88 HHW66:HHW88 HRS66:HRS88 IBO66:IBO88 ILK66:ILK88 IVG66:IVG88 JFC66:JFC88 JOY66:JOY88 JYU66:JYU88 KIQ66:KIQ88 KSM66:KSM88 LCI66:LCI88 LME66:LME88 LWA66:LWA88 MFW66:MFW88 MPS66:MPS88 MZO66:MZO88 NJK66:NJK88 NTG66:NTG88 ODC66:ODC88 OMY66:OMY88 OWU66:OWU88 PGQ66:PGQ88 PQM66:PQM88 QAI66:QAI88 QKE66:QKE88 QUA66:QUA88 RDW66:RDW88 RNS66:RNS88 RXO66:RXO88 SHK66:SHK88 SRG66:SRG88 TBC66:TBC88 TKY66:TKY88 TUU66:TUU88 UEQ66:UEQ88 UOM66:UOM88 UYI66:UYI88 VIE66:VIE88 VSA66:VSA88 WBW66:WBW88 WLS66:WLS88 WVO66:WVO88 H65603:H65624 JC65603:JC65624 SY65603:SY65624 ACU65603:ACU65624 AMQ65603:AMQ65624 AWM65603:AWM65624 BGI65603:BGI65624 BQE65603:BQE65624 CAA65603:CAA65624 CJW65603:CJW65624 CTS65603:CTS65624 DDO65603:DDO65624 DNK65603:DNK65624 DXG65603:DXG65624 EHC65603:EHC65624 EQY65603:EQY65624 FAU65603:FAU65624 FKQ65603:FKQ65624 FUM65603:FUM65624 GEI65603:GEI65624 GOE65603:GOE65624 GYA65603:GYA65624 HHW65603:HHW65624 HRS65603:HRS65624 IBO65603:IBO65624 ILK65603:ILK65624 IVG65603:IVG65624 JFC65603:JFC65624 JOY65603:JOY65624 JYU65603:JYU65624 KIQ65603:KIQ65624 KSM65603:KSM65624 LCI65603:LCI65624 LME65603:LME65624 LWA65603:LWA65624 MFW65603:MFW65624 MPS65603:MPS65624 MZO65603:MZO65624 NJK65603:NJK65624 NTG65603:NTG65624 ODC65603:ODC65624 OMY65603:OMY65624 OWU65603:OWU65624 PGQ65603:PGQ65624 PQM65603:PQM65624 QAI65603:QAI65624 QKE65603:QKE65624 QUA65603:QUA65624 RDW65603:RDW65624 RNS65603:RNS65624 RXO65603:RXO65624 SHK65603:SHK65624 SRG65603:SRG65624 TBC65603:TBC65624 TKY65603:TKY65624 TUU65603:TUU65624 UEQ65603:UEQ65624 UOM65603:UOM65624 UYI65603:UYI65624 VIE65603:VIE65624 VSA65603:VSA65624 WBW65603:WBW65624 WLS65603:WLS65624 WVO65603:WVO65624 H131139:H131160 JC131139:JC131160 SY131139:SY131160 ACU131139:ACU131160 AMQ131139:AMQ131160 AWM131139:AWM131160 BGI131139:BGI131160 BQE131139:BQE131160 CAA131139:CAA131160 CJW131139:CJW131160 CTS131139:CTS131160 DDO131139:DDO131160 DNK131139:DNK131160 DXG131139:DXG131160 EHC131139:EHC131160 EQY131139:EQY131160 FAU131139:FAU131160 FKQ131139:FKQ131160 FUM131139:FUM131160 GEI131139:GEI131160 GOE131139:GOE131160 GYA131139:GYA131160 HHW131139:HHW131160 HRS131139:HRS131160 IBO131139:IBO131160 ILK131139:ILK131160 IVG131139:IVG131160 JFC131139:JFC131160 JOY131139:JOY131160 JYU131139:JYU131160 KIQ131139:KIQ131160 KSM131139:KSM131160 LCI131139:LCI131160 LME131139:LME131160 LWA131139:LWA131160 MFW131139:MFW131160 MPS131139:MPS131160 MZO131139:MZO131160 NJK131139:NJK131160 NTG131139:NTG131160 ODC131139:ODC131160 OMY131139:OMY131160 OWU131139:OWU131160 PGQ131139:PGQ131160 PQM131139:PQM131160 QAI131139:QAI131160 QKE131139:QKE131160 QUA131139:QUA131160 RDW131139:RDW131160 RNS131139:RNS131160 RXO131139:RXO131160 SHK131139:SHK131160 SRG131139:SRG131160 TBC131139:TBC131160 TKY131139:TKY131160 TUU131139:TUU131160 UEQ131139:UEQ131160 UOM131139:UOM131160 UYI131139:UYI131160 VIE131139:VIE131160 VSA131139:VSA131160 WBW131139:WBW131160 WLS131139:WLS131160 WVO131139:WVO131160 H196675:H196696 JC196675:JC196696 SY196675:SY196696 ACU196675:ACU196696 AMQ196675:AMQ196696 AWM196675:AWM196696 BGI196675:BGI196696 BQE196675:BQE196696 CAA196675:CAA196696 CJW196675:CJW196696 CTS196675:CTS196696 DDO196675:DDO196696 DNK196675:DNK196696 DXG196675:DXG196696 EHC196675:EHC196696 EQY196675:EQY196696 FAU196675:FAU196696 FKQ196675:FKQ196696 FUM196675:FUM196696 GEI196675:GEI196696 GOE196675:GOE196696 GYA196675:GYA196696 HHW196675:HHW196696 HRS196675:HRS196696 IBO196675:IBO196696 ILK196675:ILK196696 IVG196675:IVG196696 JFC196675:JFC196696 JOY196675:JOY196696 JYU196675:JYU196696 KIQ196675:KIQ196696 KSM196675:KSM196696 LCI196675:LCI196696 LME196675:LME196696 LWA196675:LWA196696 MFW196675:MFW196696 MPS196675:MPS196696 MZO196675:MZO196696 NJK196675:NJK196696 NTG196675:NTG196696 ODC196675:ODC196696 OMY196675:OMY196696 OWU196675:OWU196696 PGQ196675:PGQ196696 PQM196675:PQM196696 QAI196675:QAI196696 QKE196675:QKE196696 QUA196675:QUA196696 RDW196675:RDW196696 RNS196675:RNS196696 RXO196675:RXO196696 SHK196675:SHK196696 SRG196675:SRG196696 TBC196675:TBC196696 TKY196675:TKY196696 TUU196675:TUU196696 UEQ196675:UEQ196696 UOM196675:UOM196696 UYI196675:UYI196696 VIE196675:VIE196696 VSA196675:VSA196696 WBW196675:WBW196696 WLS196675:WLS196696 WVO196675:WVO196696 H262211:H262232 JC262211:JC262232 SY262211:SY262232 ACU262211:ACU262232 AMQ262211:AMQ262232 AWM262211:AWM262232 BGI262211:BGI262232 BQE262211:BQE262232 CAA262211:CAA262232 CJW262211:CJW262232 CTS262211:CTS262232 DDO262211:DDO262232 DNK262211:DNK262232 DXG262211:DXG262232 EHC262211:EHC262232 EQY262211:EQY262232 FAU262211:FAU262232 FKQ262211:FKQ262232 FUM262211:FUM262232 GEI262211:GEI262232 GOE262211:GOE262232 GYA262211:GYA262232 HHW262211:HHW262232 HRS262211:HRS262232 IBO262211:IBO262232 ILK262211:ILK262232 IVG262211:IVG262232 JFC262211:JFC262232 JOY262211:JOY262232 JYU262211:JYU262232 KIQ262211:KIQ262232 KSM262211:KSM262232 LCI262211:LCI262232 LME262211:LME262232 LWA262211:LWA262232 MFW262211:MFW262232 MPS262211:MPS262232 MZO262211:MZO262232 NJK262211:NJK262232 NTG262211:NTG262232 ODC262211:ODC262232 OMY262211:OMY262232 OWU262211:OWU262232 PGQ262211:PGQ262232 PQM262211:PQM262232 QAI262211:QAI262232 QKE262211:QKE262232 QUA262211:QUA262232 RDW262211:RDW262232 RNS262211:RNS262232 RXO262211:RXO262232 SHK262211:SHK262232 SRG262211:SRG262232 TBC262211:TBC262232 TKY262211:TKY262232 TUU262211:TUU262232 UEQ262211:UEQ262232 UOM262211:UOM262232 UYI262211:UYI262232 VIE262211:VIE262232 VSA262211:VSA262232 WBW262211:WBW262232 WLS262211:WLS262232 WVO262211:WVO262232 H327747:H327768 JC327747:JC327768 SY327747:SY327768 ACU327747:ACU327768 AMQ327747:AMQ327768 AWM327747:AWM327768 BGI327747:BGI327768 BQE327747:BQE327768 CAA327747:CAA327768 CJW327747:CJW327768 CTS327747:CTS327768 DDO327747:DDO327768 DNK327747:DNK327768 DXG327747:DXG327768 EHC327747:EHC327768 EQY327747:EQY327768 FAU327747:FAU327768 FKQ327747:FKQ327768 FUM327747:FUM327768 GEI327747:GEI327768 GOE327747:GOE327768 GYA327747:GYA327768 HHW327747:HHW327768 HRS327747:HRS327768 IBO327747:IBO327768 ILK327747:ILK327768 IVG327747:IVG327768 JFC327747:JFC327768 JOY327747:JOY327768 JYU327747:JYU327768 KIQ327747:KIQ327768 KSM327747:KSM327768 LCI327747:LCI327768 LME327747:LME327768 LWA327747:LWA327768 MFW327747:MFW327768 MPS327747:MPS327768 MZO327747:MZO327768 NJK327747:NJK327768 NTG327747:NTG327768 ODC327747:ODC327768 OMY327747:OMY327768 OWU327747:OWU327768 PGQ327747:PGQ327768 PQM327747:PQM327768 QAI327747:QAI327768 QKE327747:QKE327768 QUA327747:QUA327768 RDW327747:RDW327768 RNS327747:RNS327768 RXO327747:RXO327768 SHK327747:SHK327768 SRG327747:SRG327768 TBC327747:TBC327768 TKY327747:TKY327768 TUU327747:TUU327768 UEQ327747:UEQ327768 UOM327747:UOM327768 UYI327747:UYI327768 VIE327747:VIE327768 VSA327747:VSA327768 WBW327747:WBW327768 WLS327747:WLS327768 WVO327747:WVO327768 H393283:H393304 JC393283:JC393304 SY393283:SY393304 ACU393283:ACU393304 AMQ393283:AMQ393304 AWM393283:AWM393304 BGI393283:BGI393304 BQE393283:BQE393304 CAA393283:CAA393304 CJW393283:CJW393304 CTS393283:CTS393304 DDO393283:DDO393304 DNK393283:DNK393304 DXG393283:DXG393304 EHC393283:EHC393304 EQY393283:EQY393304 FAU393283:FAU393304 FKQ393283:FKQ393304 FUM393283:FUM393304 GEI393283:GEI393304 GOE393283:GOE393304 GYA393283:GYA393304 HHW393283:HHW393304 HRS393283:HRS393304 IBO393283:IBO393304 ILK393283:ILK393304 IVG393283:IVG393304 JFC393283:JFC393304 JOY393283:JOY393304 JYU393283:JYU393304 KIQ393283:KIQ393304 KSM393283:KSM393304 LCI393283:LCI393304 LME393283:LME393304 LWA393283:LWA393304 MFW393283:MFW393304 MPS393283:MPS393304 MZO393283:MZO393304 NJK393283:NJK393304 NTG393283:NTG393304 ODC393283:ODC393304 OMY393283:OMY393304 OWU393283:OWU393304 PGQ393283:PGQ393304 PQM393283:PQM393304 QAI393283:QAI393304 QKE393283:QKE393304 QUA393283:QUA393304 RDW393283:RDW393304 RNS393283:RNS393304 RXO393283:RXO393304 SHK393283:SHK393304 SRG393283:SRG393304 TBC393283:TBC393304 TKY393283:TKY393304 TUU393283:TUU393304 UEQ393283:UEQ393304 UOM393283:UOM393304 UYI393283:UYI393304 VIE393283:VIE393304 VSA393283:VSA393304 WBW393283:WBW393304 WLS393283:WLS393304 WVO393283:WVO393304 H458819:H458840 JC458819:JC458840 SY458819:SY458840 ACU458819:ACU458840 AMQ458819:AMQ458840 AWM458819:AWM458840 BGI458819:BGI458840 BQE458819:BQE458840 CAA458819:CAA458840 CJW458819:CJW458840 CTS458819:CTS458840 DDO458819:DDO458840 DNK458819:DNK458840 DXG458819:DXG458840 EHC458819:EHC458840 EQY458819:EQY458840 FAU458819:FAU458840 FKQ458819:FKQ458840 FUM458819:FUM458840 GEI458819:GEI458840 GOE458819:GOE458840 GYA458819:GYA458840 HHW458819:HHW458840 HRS458819:HRS458840 IBO458819:IBO458840 ILK458819:ILK458840 IVG458819:IVG458840 JFC458819:JFC458840 JOY458819:JOY458840 JYU458819:JYU458840 KIQ458819:KIQ458840 KSM458819:KSM458840 LCI458819:LCI458840 LME458819:LME458840 LWA458819:LWA458840 MFW458819:MFW458840 MPS458819:MPS458840 MZO458819:MZO458840 NJK458819:NJK458840 NTG458819:NTG458840 ODC458819:ODC458840 OMY458819:OMY458840 OWU458819:OWU458840 PGQ458819:PGQ458840 PQM458819:PQM458840 QAI458819:QAI458840 QKE458819:QKE458840 QUA458819:QUA458840 RDW458819:RDW458840 RNS458819:RNS458840 RXO458819:RXO458840 SHK458819:SHK458840 SRG458819:SRG458840 TBC458819:TBC458840 TKY458819:TKY458840 TUU458819:TUU458840 UEQ458819:UEQ458840 UOM458819:UOM458840 UYI458819:UYI458840 VIE458819:VIE458840 VSA458819:VSA458840 WBW458819:WBW458840 WLS458819:WLS458840 WVO458819:WVO458840 H524355:H524376 JC524355:JC524376 SY524355:SY524376 ACU524355:ACU524376 AMQ524355:AMQ524376 AWM524355:AWM524376 BGI524355:BGI524376 BQE524355:BQE524376 CAA524355:CAA524376 CJW524355:CJW524376 CTS524355:CTS524376 DDO524355:DDO524376 DNK524355:DNK524376 DXG524355:DXG524376 EHC524355:EHC524376 EQY524355:EQY524376 FAU524355:FAU524376 FKQ524355:FKQ524376 FUM524355:FUM524376 GEI524355:GEI524376 GOE524355:GOE524376 GYA524355:GYA524376 HHW524355:HHW524376 HRS524355:HRS524376 IBO524355:IBO524376 ILK524355:ILK524376 IVG524355:IVG524376 JFC524355:JFC524376 JOY524355:JOY524376 JYU524355:JYU524376 KIQ524355:KIQ524376 KSM524355:KSM524376 LCI524355:LCI524376 LME524355:LME524376 LWA524355:LWA524376 MFW524355:MFW524376 MPS524355:MPS524376 MZO524355:MZO524376 NJK524355:NJK524376 NTG524355:NTG524376 ODC524355:ODC524376 OMY524355:OMY524376 OWU524355:OWU524376 PGQ524355:PGQ524376 PQM524355:PQM524376 QAI524355:QAI524376 QKE524355:QKE524376 QUA524355:QUA524376 RDW524355:RDW524376 RNS524355:RNS524376 RXO524355:RXO524376 SHK524355:SHK524376 SRG524355:SRG524376 TBC524355:TBC524376 TKY524355:TKY524376 TUU524355:TUU524376 UEQ524355:UEQ524376 UOM524355:UOM524376 UYI524355:UYI524376 VIE524355:VIE524376 VSA524355:VSA524376 WBW524355:WBW524376 WLS524355:WLS524376 WVO524355:WVO524376 H589891:H589912 JC589891:JC589912 SY589891:SY589912 ACU589891:ACU589912 AMQ589891:AMQ589912 AWM589891:AWM589912 BGI589891:BGI589912 BQE589891:BQE589912 CAA589891:CAA589912 CJW589891:CJW589912 CTS589891:CTS589912 DDO589891:DDO589912 DNK589891:DNK589912 DXG589891:DXG589912 EHC589891:EHC589912 EQY589891:EQY589912 FAU589891:FAU589912 FKQ589891:FKQ589912 FUM589891:FUM589912 GEI589891:GEI589912 GOE589891:GOE589912 GYA589891:GYA589912 HHW589891:HHW589912 HRS589891:HRS589912 IBO589891:IBO589912 ILK589891:ILK589912 IVG589891:IVG589912 JFC589891:JFC589912 JOY589891:JOY589912 JYU589891:JYU589912 KIQ589891:KIQ589912 KSM589891:KSM589912 LCI589891:LCI589912 LME589891:LME589912 LWA589891:LWA589912 MFW589891:MFW589912 MPS589891:MPS589912 MZO589891:MZO589912 NJK589891:NJK589912 NTG589891:NTG589912 ODC589891:ODC589912 OMY589891:OMY589912 OWU589891:OWU589912 PGQ589891:PGQ589912 PQM589891:PQM589912 QAI589891:QAI589912 QKE589891:QKE589912 QUA589891:QUA589912 RDW589891:RDW589912 RNS589891:RNS589912 RXO589891:RXO589912 SHK589891:SHK589912 SRG589891:SRG589912 TBC589891:TBC589912 TKY589891:TKY589912 TUU589891:TUU589912 UEQ589891:UEQ589912 UOM589891:UOM589912 UYI589891:UYI589912 VIE589891:VIE589912 VSA589891:VSA589912 WBW589891:WBW589912 WLS589891:WLS589912 WVO589891:WVO589912 H655427:H655448 JC655427:JC655448 SY655427:SY655448 ACU655427:ACU655448 AMQ655427:AMQ655448 AWM655427:AWM655448 BGI655427:BGI655448 BQE655427:BQE655448 CAA655427:CAA655448 CJW655427:CJW655448 CTS655427:CTS655448 DDO655427:DDO655448 DNK655427:DNK655448 DXG655427:DXG655448 EHC655427:EHC655448 EQY655427:EQY655448 FAU655427:FAU655448 FKQ655427:FKQ655448 FUM655427:FUM655448 GEI655427:GEI655448 GOE655427:GOE655448 GYA655427:GYA655448 HHW655427:HHW655448 HRS655427:HRS655448 IBO655427:IBO655448 ILK655427:ILK655448 IVG655427:IVG655448 JFC655427:JFC655448 JOY655427:JOY655448 JYU655427:JYU655448 KIQ655427:KIQ655448 KSM655427:KSM655448 LCI655427:LCI655448 LME655427:LME655448 LWA655427:LWA655448 MFW655427:MFW655448 MPS655427:MPS655448 MZO655427:MZO655448 NJK655427:NJK655448 NTG655427:NTG655448 ODC655427:ODC655448 OMY655427:OMY655448 OWU655427:OWU655448 PGQ655427:PGQ655448 PQM655427:PQM655448 QAI655427:QAI655448 QKE655427:QKE655448 QUA655427:QUA655448 RDW655427:RDW655448 RNS655427:RNS655448 RXO655427:RXO655448 SHK655427:SHK655448 SRG655427:SRG655448 TBC655427:TBC655448 TKY655427:TKY655448 TUU655427:TUU655448 UEQ655427:UEQ655448 UOM655427:UOM655448 UYI655427:UYI655448 VIE655427:VIE655448 VSA655427:VSA655448 WBW655427:WBW655448 WLS655427:WLS655448 WVO655427:WVO655448 H720963:H720984 JC720963:JC720984 SY720963:SY720984 ACU720963:ACU720984 AMQ720963:AMQ720984 AWM720963:AWM720984 BGI720963:BGI720984 BQE720963:BQE720984 CAA720963:CAA720984 CJW720963:CJW720984 CTS720963:CTS720984 DDO720963:DDO720984 DNK720963:DNK720984 DXG720963:DXG720984 EHC720963:EHC720984 EQY720963:EQY720984 FAU720963:FAU720984 FKQ720963:FKQ720984 FUM720963:FUM720984 GEI720963:GEI720984 GOE720963:GOE720984 GYA720963:GYA720984 HHW720963:HHW720984 HRS720963:HRS720984 IBO720963:IBO720984 ILK720963:ILK720984 IVG720963:IVG720984 JFC720963:JFC720984 JOY720963:JOY720984 JYU720963:JYU720984 KIQ720963:KIQ720984 KSM720963:KSM720984 LCI720963:LCI720984 LME720963:LME720984 LWA720963:LWA720984 MFW720963:MFW720984 MPS720963:MPS720984 MZO720963:MZO720984 NJK720963:NJK720984 NTG720963:NTG720984 ODC720963:ODC720984 OMY720963:OMY720984 OWU720963:OWU720984 PGQ720963:PGQ720984 PQM720963:PQM720984 QAI720963:QAI720984 QKE720963:QKE720984 QUA720963:QUA720984 RDW720963:RDW720984 RNS720963:RNS720984 RXO720963:RXO720984 SHK720963:SHK720984 SRG720963:SRG720984 TBC720963:TBC720984 TKY720963:TKY720984 TUU720963:TUU720984 UEQ720963:UEQ720984 UOM720963:UOM720984 UYI720963:UYI720984 VIE720963:VIE720984 VSA720963:VSA720984 WBW720963:WBW720984 WLS720963:WLS720984 WVO720963:WVO720984 H786499:H786520 JC786499:JC786520 SY786499:SY786520 ACU786499:ACU786520 AMQ786499:AMQ786520 AWM786499:AWM786520 BGI786499:BGI786520 BQE786499:BQE786520 CAA786499:CAA786520 CJW786499:CJW786520 CTS786499:CTS786520 DDO786499:DDO786520 DNK786499:DNK786520 DXG786499:DXG786520 EHC786499:EHC786520 EQY786499:EQY786520 FAU786499:FAU786520 FKQ786499:FKQ786520 FUM786499:FUM786520 GEI786499:GEI786520 GOE786499:GOE786520 GYA786499:GYA786520 HHW786499:HHW786520 HRS786499:HRS786520 IBO786499:IBO786520 ILK786499:ILK786520 IVG786499:IVG786520 JFC786499:JFC786520 JOY786499:JOY786520 JYU786499:JYU786520 KIQ786499:KIQ786520 KSM786499:KSM786520 LCI786499:LCI786520 LME786499:LME786520 LWA786499:LWA786520 MFW786499:MFW786520 MPS786499:MPS786520 MZO786499:MZO786520 NJK786499:NJK786520 NTG786499:NTG786520 ODC786499:ODC786520 OMY786499:OMY786520 OWU786499:OWU786520 PGQ786499:PGQ786520 PQM786499:PQM786520 QAI786499:QAI786520 QKE786499:QKE786520 QUA786499:QUA786520 RDW786499:RDW786520 RNS786499:RNS786520 RXO786499:RXO786520 SHK786499:SHK786520 SRG786499:SRG786520 TBC786499:TBC786520 TKY786499:TKY786520 TUU786499:TUU786520 UEQ786499:UEQ786520 UOM786499:UOM786520 UYI786499:UYI786520 VIE786499:VIE786520 VSA786499:VSA786520 WBW786499:WBW786520 WLS786499:WLS786520 WVO786499:WVO786520 H852035:H852056 JC852035:JC852056 SY852035:SY852056 ACU852035:ACU852056 AMQ852035:AMQ852056 AWM852035:AWM852056 BGI852035:BGI852056 BQE852035:BQE852056 CAA852035:CAA852056 CJW852035:CJW852056 CTS852035:CTS852056 DDO852035:DDO852056 DNK852035:DNK852056 DXG852035:DXG852056 EHC852035:EHC852056 EQY852035:EQY852056 FAU852035:FAU852056 FKQ852035:FKQ852056 FUM852035:FUM852056 GEI852035:GEI852056 GOE852035:GOE852056 GYA852035:GYA852056 HHW852035:HHW852056 HRS852035:HRS852056 IBO852035:IBO852056 ILK852035:ILK852056 IVG852035:IVG852056 JFC852035:JFC852056 JOY852035:JOY852056 JYU852035:JYU852056 KIQ852035:KIQ852056 KSM852035:KSM852056 LCI852035:LCI852056 LME852035:LME852056 LWA852035:LWA852056 MFW852035:MFW852056 MPS852035:MPS852056 MZO852035:MZO852056 NJK852035:NJK852056 NTG852035:NTG852056 ODC852035:ODC852056 OMY852035:OMY852056 OWU852035:OWU852056 PGQ852035:PGQ852056 PQM852035:PQM852056 QAI852035:QAI852056 QKE852035:QKE852056 QUA852035:QUA852056 RDW852035:RDW852056 RNS852035:RNS852056 RXO852035:RXO852056 SHK852035:SHK852056 SRG852035:SRG852056 TBC852035:TBC852056 TKY852035:TKY852056 TUU852035:TUU852056 UEQ852035:UEQ852056 UOM852035:UOM852056 UYI852035:UYI852056 VIE852035:VIE852056 VSA852035:VSA852056 WBW852035:WBW852056 WLS852035:WLS852056 WVO852035:WVO852056 H917571:H917592 JC917571:JC917592 SY917571:SY917592 ACU917571:ACU917592 AMQ917571:AMQ917592 AWM917571:AWM917592 BGI917571:BGI917592 BQE917571:BQE917592 CAA917571:CAA917592 CJW917571:CJW917592 CTS917571:CTS917592 DDO917571:DDO917592 DNK917571:DNK917592 DXG917571:DXG917592 EHC917571:EHC917592 EQY917571:EQY917592 FAU917571:FAU917592 FKQ917571:FKQ917592 FUM917571:FUM917592 GEI917571:GEI917592 GOE917571:GOE917592 GYA917571:GYA917592 HHW917571:HHW917592 HRS917571:HRS917592 IBO917571:IBO917592 ILK917571:ILK917592 IVG917571:IVG917592 JFC917571:JFC917592 JOY917571:JOY917592 JYU917571:JYU917592 KIQ917571:KIQ917592 KSM917571:KSM917592 LCI917571:LCI917592 LME917571:LME917592 LWA917571:LWA917592 MFW917571:MFW917592 MPS917571:MPS917592 MZO917571:MZO917592 NJK917571:NJK917592 NTG917571:NTG917592 ODC917571:ODC917592 OMY917571:OMY917592 OWU917571:OWU917592 PGQ917571:PGQ917592 PQM917571:PQM917592 QAI917571:QAI917592 QKE917571:QKE917592 QUA917571:QUA917592 RDW917571:RDW917592 RNS917571:RNS917592 RXO917571:RXO917592 SHK917571:SHK917592 SRG917571:SRG917592 TBC917571:TBC917592 TKY917571:TKY917592 TUU917571:TUU917592 UEQ917571:UEQ917592 UOM917571:UOM917592 UYI917571:UYI917592 VIE917571:VIE917592 VSA917571:VSA917592 WBW917571:WBW917592 WLS917571:WLS917592 WVO917571:WVO917592 H983107:H983128 JC983107:JC983128 SY983107:SY983128 ACU983107:ACU983128 AMQ983107:AMQ983128 AWM983107:AWM983128 BGI983107:BGI983128 BQE983107:BQE983128 CAA983107:CAA983128 CJW983107:CJW983128 CTS983107:CTS983128 DDO983107:DDO983128 DNK983107:DNK983128 DXG983107:DXG983128 EHC983107:EHC983128 EQY983107:EQY983128 FAU983107:FAU983128 FKQ983107:FKQ983128 FUM983107:FUM983128 GEI983107:GEI983128 GOE983107:GOE983128 GYA983107:GYA983128 HHW983107:HHW983128 HRS983107:HRS983128 IBO983107:IBO983128 ILK983107:ILK983128 IVG983107:IVG983128 JFC983107:JFC983128 JOY983107:JOY983128 JYU983107:JYU983128 KIQ983107:KIQ983128 KSM983107:KSM983128 LCI983107:LCI983128 LME983107:LME983128 LWA983107:LWA983128 MFW983107:MFW983128 MPS983107:MPS983128 MZO983107:MZO983128 NJK983107:NJK983128 NTG983107:NTG983128 ODC983107:ODC983128 OMY983107:OMY983128 OWU983107:OWU983128 PGQ983107:PGQ983128 PQM983107:PQM983128 QAI983107:QAI983128 QKE983107:QKE983128 QUA983107:QUA983128 RDW983107:RDW983128 RNS983107:RNS983128 RXO983107:RXO983128 SHK983107:SHK983128 SRG983107:SRG983128 TBC983107:TBC983128 TKY983107:TKY983128 TUU983107:TUU983128 UEQ983107:UEQ983128 UOM983107:UOM983128 UYI983107:UYI983128 VIE983107:VIE983128 VSA983107:VSA983128 WBW983107:WBW983128 WLS983107:WLS983128 H66:H87">
      <formula1>"R,G,Y,N/A"</formula1>
    </dataValidation>
    <dataValidation type="list" allowBlank="1" showInputMessage="1" showErrorMessage="1" sqref="WME983107:WMF983128 JD66:JE88 SZ66:TA88 ACV66:ACW88 AMR66:AMS88 AWN66:AWO88 BGJ66:BGK88 BQF66:BQG88 CAB66:CAC88 CJX66:CJY88 CTT66:CTU88 DDP66:DDQ88 DNL66:DNM88 DXH66:DXI88 EHD66:EHE88 EQZ66:ERA88 FAV66:FAW88 FKR66:FKS88 FUN66:FUO88 GEJ66:GEK88 GOF66:GOG88 GYB66:GYC88 HHX66:HHY88 HRT66:HRU88 IBP66:IBQ88 ILL66:ILM88 IVH66:IVI88 JFD66:JFE88 JOZ66:JPA88 JYV66:JYW88 KIR66:KIS88 KSN66:KSO88 LCJ66:LCK88 LMF66:LMG88 LWB66:LWC88 MFX66:MFY88 MPT66:MPU88 MZP66:MZQ88 NJL66:NJM88 NTH66:NTI88 ODD66:ODE88 OMZ66:ONA88 OWV66:OWW88 PGR66:PGS88 PQN66:PQO88 QAJ66:QAK88 QKF66:QKG88 QUB66:QUC88 RDX66:RDY88 RNT66:RNU88 RXP66:RXQ88 SHL66:SHM88 SRH66:SRI88 TBD66:TBE88 TKZ66:TLA88 TUV66:TUW88 UER66:UES88 UON66:UOO88 UYJ66:UYK88 VIF66:VIG88 VSB66:VSC88 WBX66:WBY88 WLT66:WLU88 WVP66:WVQ88 I65603:J65624 JD65603:JE65624 SZ65603:TA65624 ACV65603:ACW65624 AMR65603:AMS65624 AWN65603:AWO65624 BGJ65603:BGK65624 BQF65603:BQG65624 CAB65603:CAC65624 CJX65603:CJY65624 CTT65603:CTU65624 DDP65603:DDQ65624 DNL65603:DNM65624 DXH65603:DXI65624 EHD65603:EHE65624 EQZ65603:ERA65624 FAV65603:FAW65624 FKR65603:FKS65624 FUN65603:FUO65624 GEJ65603:GEK65624 GOF65603:GOG65624 GYB65603:GYC65624 HHX65603:HHY65624 HRT65603:HRU65624 IBP65603:IBQ65624 ILL65603:ILM65624 IVH65603:IVI65624 JFD65603:JFE65624 JOZ65603:JPA65624 JYV65603:JYW65624 KIR65603:KIS65624 KSN65603:KSO65624 LCJ65603:LCK65624 LMF65603:LMG65624 LWB65603:LWC65624 MFX65603:MFY65624 MPT65603:MPU65624 MZP65603:MZQ65624 NJL65603:NJM65624 NTH65603:NTI65624 ODD65603:ODE65624 OMZ65603:ONA65624 OWV65603:OWW65624 PGR65603:PGS65624 PQN65603:PQO65624 QAJ65603:QAK65624 QKF65603:QKG65624 QUB65603:QUC65624 RDX65603:RDY65624 RNT65603:RNU65624 RXP65603:RXQ65624 SHL65603:SHM65624 SRH65603:SRI65624 TBD65603:TBE65624 TKZ65603:TLA65624 TUV65603:TUW65624 UER65603:UES65624 UON65603:UOO65624 UYJ65603:UYK65624 VIF65603:VIG65624 VSB65603:VSC65624 WBX65603:WBY65624 WLT65603:WLU65624 WVP65603:WVQ65624 I131139:J131160 JD131139:JE131160 SZ131139:TA131160 ACV131139:ACW131160 AMR131139:AMS131160 AWN131139:AWO131160 BGJ131139:BGK131160 BQF131139:BQG131160 CAB131139:CAC131160 CJX131139:CJY131160 CTT131139:CTU131160 DDP131139:DDQ131160 DNL131139:DNM131160 DXH131139:DXI131160 EHD131139:EHE131160 EQZ131139:ERA131160 FAV131139:FAW131160 FKR131139:FKS131160 FUN131139:FUO131160 GEJ131139:GEK131160 GOF131139:GOG131160 GYB131139:GYC131160 HHX131139:HHY131160 HRT131139:HRU131160 IBP131139:IBQ131160 ILL131139:ILM131160 IVH131139:IVI131160 JFD131139:JFE131160 JOZ131139:JPA131160 JYV131139:JYW131160 KIR131139:KIS131160 KSN131139:KSO131160 LCJ131139:LCK131160 LMF131139:LMG131160 LWB131139:LWC131160 MFX131139:MFY131160 MPT131139:MPU131160 MZP131139:MZQ131160 NJL131139:NJM131160 NTH131139:NTI131160 ODD131139:ODE131160 OMZ131139:ONA131160 OWV131139:OWW131160 PGR131139:PGS131160 PQN131139:PQO131160 QAJ131139:QAK131160 QKF131139:QKG131160 QUB131139:QUC131160 RDX131139:RDY131160 RNT131139:RNU131160 RXP131139:RXQ131160 SHL131139:SHM131160 SRH131139:SRI131160 TBD131139:TBE131160 TKZ131139:TLA131160 TUV131139:TUW131160 UER131139:UES131160 UON131139:UOO131160 UYJ131139:UYK131160 VIF131139:VIG131160 VSB131139:VSC131160 WBX131139:WBY131160 WLT131139:WLU131160 WVP131139:WVQ131160 I196675:J196696 JD196675:JE196696 SZ196675:TA196696 ACV196675:ACW196696 AMR196675:AMS196696 AWN196675:AWO196696 BGJ196675:BGK196696 BQF196675:BQG196696 CAB196675:CAC196696 CJX196675:CJY196696 CTT196675:CTU196696 DDP196675:DDQ196696 DNL196675:DNM196696 DXH196675:DXI196696 EHD196675:EHE196696 EQZ196675:ERA196696 FAV196675:FAW196696 FKR196675:FKS196696 FUN196675:FUO196696 GEJ196675:GEK196696 GOF196675:GOG196696 GYB196675:GYC196696 HHX196675:HHY196696 HRT196675:HRU196696 IBP196675:IBQ196696 ILL196675:ILM196696 IVH196675:IVI196696 JFD196675:JFE196696 JOZ196675:JPA196696 JYV196675:JYW196696 KIR196675:KIS196696 KSN196675:KSO196696 LCJ196675:LCK196696 LMF196675:LMG196696 LWB196675:LWC196696 MFX196675:MFY196696 MPT196675:MPU196696 MZP196675:MZQ196696 NJL196675:NJM196696 NTH196675:NTI196696 ODD196675:ODE196696 OMZ196675:ONA196696 OWV196675:OWW196696 PGR196675:PGS196696 PQN196675:PQO196696 QAJ196675:QAK196696 QKF196675:QKG196696 QUB196675:QUC196696 RDX196675:RDY196696 RNT196675:RNU196696 RXP196675:RXQ196696 SHL196675:SHM196696 SRH196675:SRI196696 TBD196675:TBE196696 TKZ196675:TLA196696 TUV196675:TUW196696 UER196675:UES196696 UON196675:UOO196696 UYJ196675:UYK196696 VIF196675:VIG196696 VSB196675:VSC196696 WBX196675:WBY196696 WLT196675:WLU196696 WVP196675:WVQ196696 I262211:J262232 JD262211:JE262232 SZ262211:TA262232 ACV262211:ACW262232 AMR262211:AMS262232 AWN262211:AWO262232 BGJ262211:BGK262232 BQF262211:BQG262232 CAB262211:CAC262232 CJX262211:CJY262232 CTT262211:CTU262232 DDP262211:DDQ262232 DNL262211:DNM262232 DXH262211:DXI262232 EHD262211:EHE262232 EQZ262211:ERA262232 FAV262211:FAW262232 FKR262211:FKS262232 FUN262211:FUO262232 GEJ262211:GEK262232 GOF262211:GOG262232 GYB262211:GYC262232 HHX262211:HHY262232 HRT262211:HRU262232 IBP262211:IBQ262232 ILL262211:ILM262232 IVH262211:IVI262232 JFD262211:JFE262232 JOZ262211:JPA262232 JYV262211:JYW262232 KIR262211:KIS262232 KSN262211:KSO262232 LCJ262211:LCK262232 LMF262211:LMG262232 LWB262211:LWC262232 MFX262211:MFY262232 MPT262211:MPU262232 MZP262211:MZQ262232 NJL262211:NJM262232 NTH262211:NTI262232 ODD262211:ODE262232 OMZ262211:ONA262232 OWV262211:OWW262232 PGR262211:PGS262232 PQN262211:PQO262232 QAJ262211:QAK262232 QKF262211:QKG262232 QUB262211:QUC262232 RDX262211:RDY262232 RNT262211:RNU262232 RXP262211:RXQ262232 SHL262211:SHM262232 SRH262211:SRI262232 TBD262211:TBE262232 TKZ262211:TLA262232 TUV262211:TUW262232 UER262211:UES262232 UON262211:UOO262232 UYJ262211:UYK262232 VIF262211:VIG262232 VSB262211:VSC262232 WBX262211:WBY262232 WLT262211:WLU262232 WVP262211:WVQ262232 I327747:J327768 JD327747:JE327768 SZ327747:TA327768 ACV327747:ACW327768 AMR327747:AMS327768 AWN327747:AWO327768 BGJ327747:BGK327768 BQF327747:BQG327768 CAB327747:CAC327768 CJX327747:CJY327768 CTT327747:CTU327768 DDP327747:DDQ327768 DNL327747:DNM327768 DXH327747:DXI327768 EHD327747:EHE327768 EQZ327747:ERA327768 FAV327747:FAW327768 FKR327747:FKS327768 FUN327747:FUO327768 GEJ327747:GEK327768 GOF327747:GOG327768 GYB327747:GYC327768 HHX327747:HHY327768 HRT327747:HRU327768 IBP327747:IBQ327768 ILL327747:ILM327768 IVH327747:IVI327768 JFD327747:JFE327768 JOZ327747:JPA327768 JYV327747:JYW327768 KIR327747:KIS327768 KSN327747:KSO327768 LCJ327747:LCK327768 LMF327747:LMG327768 LWB327747:LWC327768 MFX327747:MFY327768 MPT327747:MPU327768 MZP327747:MZQ327768 NJL327747:NJM327768 NTH327747:NTI327768 ODD327747:ODE327768 OMZ327747:ONA327768 OWV327747:OWW327768 PGR327747:PGS327768 PQN327747:PQO327768 QAJ327747:QAK327768 QKF327747:QKG327768 QUB327747:QUC327768 RDX327747:RDY327768 RNT327747:RNU327768 RXP327747:RXQ327768 SHL327747:SHM327768 SRH327747:SRI327768 TBD327747:TBE327768 TKZ327747:TLA327768 TUV327747:TUW327768 UER327747:UES327768 UON327747:UOO327768 UYJ327747:UYK327768 VIF327747:VIG327768 VSB327747:VSC327768 WBX327747:WBY327768 WLT327747:WLU327768 WVP327747:WVQ327768 I393283:J393304 JD393283:JE393304 SZ393283:TA393304 ACV393283:ACW393304 AMR393283:AMS393304 AWN393283:AWO393304 BGJ393283:BGK393304 BQF393283:BQG393304 CAB393283:CAC393304 CJX393283:CJY393304 CTT393283:CTU393304 DDP393283:DDQ393304 DNL393283:DNM393304 DXH393283:DXI393304 EHD393283:EHE393304 EQZ393283:ERA393304 FAV393283:FAW393304 FKR393283:FKS393304 FUN393283:FUO393304 GEJ393283:GEK393304 GOF393283:GOG393304 GYB393283:GYC393304 HHX393283:HHY393304 HRT393283:HRU393304 IBP393283:IBQ393304 ILL393283:ILM393304 IVH393283:IVI393304 JFD393283:JFE393304 JOZ393283:JPA393304 JYV393283:JYW393304 KIR393283:KIS393304 KSN393283:KSO393304 LCJ393283:LCK393304 LMF393283:LMG393304 LWB393283:LWC393304 MFX393283:MFY393304 MPT393283:MPU393304 MZP393283:MZQ393304 NJL393283:NJM393304 NTH393283:NTI393304 ODD393283:ODE393304 OMZ393283:ONA393304 OWV393283:OWW393304 PGR393283:PGS393304 PQN393283:PQO393304 QAJ393283:QAK393304 QKF393283:QKG393304 QUB393283:QUC393304 RDX393283:RDY393304 RNT393283:RNU393304 RXP393283:RXQ393304 SHL393283:SHM393304 SRH393283:SRI393304 TBD393283:TBE393304 TKZ393283:TLA393304 TUV393283:TUW393304 UER393283:UES393304 UON393283:UOO393304 UYJ393283:UYK393304 VIF393283:VIG393304 VSB393283:VSC393304 WBX393283:WBY393304 WLT393283:WLU393304 WVP393283:WVQ393304 I458819:J458840 JD458819:JE458840 SZ458819:TA458840 ACV458819:ACW458840 AMR458819:AMS458840 AWN458819:AWO458840 BGJ458819:BGK458840 BQF458819:BQG458840 CAB458819:CAC458840 CJX458819:CJY458840 CTT458819:CTU458840 DDP458819:DDQ458840 DNL458819:DNM458840 DXH458819:DXI458840 EHD458819:EHE458840 EQZ458819:ERA458840 FAV458819:FAW458840 FKR458819:FKS458840 FUN458819:FUO458840 GEJ458819:GEK458840 GOF458819:GOG458840 GYB458819:GYC458840 HHX458819:HHY458840 HRT458819:HRU458840 IBP458819:IBQ458840 ILL458819:ILM458840 IVH458819:IVI458840 JFD458819:JFE458840 JOZ458819:JPA458840 JYV458819:JYW458840 KIR458819:KIS458840 KSN458819:KSO458840 LCJ458819:LCK458840 LMF458819:LMG458840 LWB458819:LWC458840 MFX458819:MFY458840 MPT458819:MPU458840 MZP458819:MZQ458840 NJL458819:NJM458840 NTH458819:NTI458840 ODD458819:ODE458840 OMZ458819:ONA458840 OWV458819:OWW458840 PGR458819:PGS458840 PQN458819:PQO458840 QAJ458819:QAK458840 QKF458819:QKG458840 QUB458819:QUC458840 RDX458819:RDY458840 RNT458819:RNU458840 RXP458819:RXQ458840 SHL458819:SHM458840 SRH458819:SRI458840 TBD458819:TBE458840 TKZ458819:TLA458840 TUV458819:TUW458840 UER458819:UES458840 UON458819:UOO458840 UYJ458819:UYK458840 VIF458819:VIG458840 VSB458819:VSC458840 WBX458819:WBY458840 WLT458819:WLU458840 WVP458819:WVQ458840 I524355:J524376 JD524355:JE524376 SZ524355:TA524376 ACV524355:ACW524376 AMR524355:AMS524376 AWN524355:AWO524376 BGJ524355:BGK524376 BQF524355:BQG524376 CAB524355:CAC524376 CJX524355:CJY524376 CTT524355:CTU524376 DDP524355:DDQ524376 DNL524355:DNM524376 DXH524355:DXI524376 EHD524355:EHE524376 EQZ524355:ERA524376 FAV524355:FAW524376 FKR524355:FKS524376 FUN524355:FUO524376 GEJ524355:GEK524376 GOF524355:GOG524376 GYB524355:GYC524376 HHX524355:HHY524376 HRT524355:HRU524376 IBP524355:IBQ524376 ILL524355:ILM524376 IVH524355:IVI524376 JFD524355:JFE524376 JOZ524355:JPA524376 JYV524355:JYW524376 KIR524355:KIS524376 KSN524355:KSO524376 LCJ524355:LCK524376 LMF524355:LMG524376 LWB524355:LWC524376 MFX524355:MFY524376 MPT524355:MPU524376 MZP524355:MZQ524376 NJL524355:NJM524376 NTH524355:NTI524376 ODD524355:ODE524376 OMZ524355:ONA524376 OWV524355:OWW524376 PGR524355:PGS524376 PQN524355:PQO524376 QAJ524355:QAK524376 QKF524355:QKG524376 QUB524355:QUC524376 RDX524355:RDY524376 RNT524355:RNU524376 RXP524355:RXQ524376 SHL524355:SHM524376 SRH524355:SRI524376 TBD524355:TBE524376 TKZ524355:TLA524376 TUV524355:TUW524376 UER524355:UES524376 UON524355:UOO524376 UYJ524355:UYK524376 VIF524355:VIG524376 VSB524355:VSC524376 WBX524355:WBY524376 WLT524355:WLU524376 WVP524355:WVQ524376 I589891:J589912 JD589891:JE589912 SZ589891:TA589912 ACV589891:ACW589912 AMR589891:AMS589912 AWN589891:AWO589912 BGJ589891:BGK589912 BQF589891:BQG589912 CAB589891:CAC589912 CJX589891:CJY589912 CTT589891:CTU589912 DDP589891:DDQ589912 DNL589891:DNM589912 DXH589891:DXI589912 EHD589891:EHE589912 EQZ589891:ERA589912 FAV589891:FAW589912 FKR589891:FKS589912 FUN589891:FUO589912 GEJ589891:GEK589912 GOF589891:GOG589912 GYB589891:GYC589912 HHX589891:HHY589912 HRT589891:HRU589912 IBP589891:IBQ589912 ILL589891:ILM589912 IVH589891:IVI589912 JFD589891:JFE589912 JOZ589891:JPA589912 JYV589891:JYW589912 KIR589891:KIS589912 KSN589891:KSO589912 LCJ589891:LCK589912 LMF589891:LMG589912 LWB589891:LWC589912 MFX589891:MFY589912 MPT589891:MPU589912 MZP589891:MZQ589912 NJL589891:NJM589912 NTH589891:NTI589912 ODD589891:ODE589912 OMZ589891:ONA589912 OWV589891:OWW589912 PGR589891:PGS589912 PQN589891:PQO589912 QAJ589891:QAK589912 QKF589891:QKG589912 QUB589891:QUC589912 RDX589891:RDY589912 RNT589891:RNU589912 RXP589891:RXQ589912 SHL589891:SHM589912 SRH589891:SRI589912 TBD589891:TBE589912 TKZ589891:TLA589912 TUV589891:TUW589912 UER589891:UES589912 UON589891:UOO589912 UYJ589891:UYK589912 VIF589891:VIG589912 VSB589891:VSC589912 WBX589891:WBY589912 WLT589891:WLU589912 WVP589891:WVQ589912 I655427:J655448 JD655427:JE655448 SZ655427:TA655448 ACV655427:ACW655448 AMR655427:AMS655448 AWN655427:AWO655448 BGJ655427:BGK655448 BQF655427:BQG655448 CAB655427:CAC655448 CJX655427:CJY655448 CTT655427:CTU655448 DDP655427:DDQ655448 DNL655427:DNM655448 DXH655427:DXI655448 EHD655427:EHE655448 EQZ655427:ERA655448 FAV655427:FAW655448 FKR655427:FKS655448 FUN655427:FUO655448 GEJ655427:GEK655448 GOF655427:GOG655448 GYB655427:GYC655448 HHX655427:HHY655448 HRT655427:HRU655448 IBP655427:IBQ655448 ILL655427:ILM655448 IVH655427:IVI655448 JFD655427:JFE655448 JOZ655427:JPA655448 JYV655427:JYW655448 KIR655427:KIS655448 KSN655427:KSO655448 LCJ655427:LCK655448 LMF655427:LMG655448 LWB655427:LWC655448 MFX655427:MFY655448 MPT655427:MPU655448 MZP655427:MZQ655448 NJL655427:NJM655448 NTH655427:NTI655448 ODD655427:ODE655448 OMZ655427:ONA655448 OWV655427:OWW655448 PGR655427:PGS655448 PQN655427:PQO655448 QAJ655427:QAK655448 QKF655427:QKG655448 QUB655427:QUC655448 RDX655427:RDY655448 RNT655427:RNU655448 RXP655427:RXQ655448 SHL655427:SHM655448 SRH655427:SRI655448 TBD655427:TBE655448 TKZ655427:TLA655448 TUV655427:TUW655448 UER655427:UES655448 UON655427:UOO655448 UYJ655427:UYK655448 VIF655427:VIG655448 VSB655427:VSC655448 WBX655427:WBY655448 WLT655427:WLU655448 WVP655427:WVQ655448 I720963:J720984 JD720963:JE720984 SZ720963:TA720984 ACV720963:ACW720984 AMR720963:AMS720984 AWN720963:AWO720984 BGJ720963:BGK720984 BQF720963:BQG720984 CAB720963:CAC720984 CJX720963:CJY720984 CTT720963:CTU720984 DDP720963:DDQ720984 DNL720963:DNM720984 DXH720963:DXI720984 EHD720963:EHE720984 EQZ720963:ERA720984 FAV720963:FAW720984 FKR720963:FKS720984 FUN720963:FUO720984 GEJ720963:GEK720984 GOF720963:GOG720984 GYB720963:GYC720984 HHX720963:HHY720984 HRT720963:HRU720984 IBP720963:IBQ720984 ILL720963:ILM720984 IVH720963:IVI720984 JFD720963:JFE720984 JOZ720963:JPA720984 JYV720963:JYW720984 KIR720963:KIS720984 KSN720963:KSO720984 LCJ720963:LCK720984 LMF720963:LMG720984 LWB720963:LWC720984 MFX720963:MFY720984 MPT720963:MPU720984 MZP720963:MZQ720984 NJL720963:NJM720984 NTH720963:NTI720984 ODD720963:ODE720984 OMZ720963:ONA720984 OWV720963:OWW720984 PGR720963:PGS720984 PQN720963:PQO720984 QAJ720963:QAK720984 QKF720963:QKG720984 QUB720963:QUC720984 RDX720963:RDY720984 RNT720963:RNU720984 RXP720963:RXQ720984 SHL720963:SHM720984 SRH720963:SRI720984 TBD720963:TBE720984 TKZ720963:TLA720984 TUV720963:TUW720984 UER720963:UES720984 UON720963:UOO720984 UYJ720963:UYK720984 VIF720963:VIG720984 VSB720963:VSC720984 WBX720963:WBY720984 WLT720963:WLU720984 WVP720963:WVQ720984 I786499:J786520 JD786499:JE786520 SZ786499:TA786520 ACV786499:ACW786520 AMR786499:AMS786520 AWN786499:AWO786520 BGJ786499:BGK786520 BQF786499:BQG786520 CAB786499:CAC786520 CJX786499:CJY786520 CTT786499:CTU786520 DDP786499:DDQ786520 DNL786499:DNM786520 DXH786499:DXI786520 EHD786499:EHE786520 EQZ786499:ERA786520 FAV786499:FAW786520 FKR786499:FKS786520 FUN786499:FUO786520 GEJ786499:GEK786520 GOF786499:GOG786520 GYB786499:GYC786520 HHX786499:HHY786520 HRT786499:HRU786520 IBP786499:IBQ786520 ILL786499:ILM786520 IVH786499:IVI786520 JFD786499:JFE786520 JOZ786499:JPA786520 JYV786499:JYW786520 KIR786499:KIS786520 KSN786499:KSO786520 LCJ786499:LCK786520 LMF786499:LMG786520 LWB786499:LWC786520 MFX786499:MFY786520 MPT786499:MPU786520 MZP786499:MZQ786520 NJL786499:NJM786520 NTH786499:NTI786520 ODD786499:ODE786520 OMZ786499:ONA786520 OWV786499:OWW786520 PGR786499:PGS786520 PQN786499:PQO786520 QAJ786499:QAK786520 QKF786499:QKG786520 QUB786499:QUC786520 RDX786499:RDY786520 RNT786499:RNU786520 RXP786499:RXQ786520 SHL786499:SHM786520 SRH786499:SRI786520 TBD786499:TBE786520 TKZ786499:TLA786520 TUV786499:TUW786520 UER786499:UES786520 UON786499:UOO786520 UYJ786499:UYK786520 VIF786499:VIG786520 VSB786499:VSC786520 WBX786499:WBY786520 WLT786499:WLU786520 WVP786499:WVQ786520 I852035:J852056 JD852035:JE852056 SZ852035:TA852056 ACV852035:ACW852056 AMR852035:AMS852056 AWN852035:AWO852056 BGJ852035:BGK852056 BQF852035:BQG852056 CAB852035:CAC852056 CJX852035:CJY852056 CTT852035:CTU852056 DDP852035:DDQ852056 DNL852035:DNM852056 DXH852035:DXI852056 EHD852035:EHE852056 EQZ852035:ERA852056 FAV852035:FAW852056 FKR852035:FKS852056 FUN852035:FUO852056 GEJ852035:GEK852056 GOF852035:GOG852056 GYB852035:GYC852056 HHX852035:HHY852056 HRT852035:HRU852056 IBP852035:IBQ852056 ILL852035:ILM852056 IVH852035:IVI852056 JFD852035:JFE852056 JOZ852035:JPA852056 JYV852035:JYW852056 KIR852035:KIS852056 KSN852035:KSO852056 LCJ852035:LCK852056 LMF852035:LMG852056 LWB852035:LWC852056 MFX852035:MFY852056 MPT852035:MPU852056 MZP852035:MZQ852056 NJL852035:NJM852056 NTH852035:NTI852056 ODD852035:ODE852056 OMZ852035:ONA852056 OWV852035:OWW852056 PGR852035:PGS852056 PQN852035:PQO852056 QAJ852035:QAK852056 QKF852035:QKG852056 QUB852035:QUC852056 RDX852035:RDY852056 RNT852035:RNU852056 RXP852035:RXQ852056 SHL852035:SHM852056 SRH852035:SRI852056 TBD852035:TBE852056 TKZ852035:TLA852056 TUV852035:TUW852056 UER852035:UES852056 UON852035:UOO852056 UYJ852035:UYK852056 VIF852035:VIG852056 VSB852035:VSC852056 WBX852035:WBY852056 WLT852035:WLU852056 WVP852035:WVQ852056 I917571:J917592 JD917571:JE917592 SZ917571:TA917592 ACV917571:ACW917592 AMR917571:AMS917592 AWN917571:AWO917592 BGJ917571:BGK917592 BQF917571:BQG917592 CAB917571:CAC917592 CJX917571:CJY917592 CTT917571:CTU917592 DDP917571:DDQ917592 DNL917571:DNM917592 DXH917571:DXI917592 EHD917571:EHE917592 EQZ917571:ERA917592 FAV917571:FAW917592 FKR917571:FKS917592 FUN917571:FUO917592 GEJ917571:GEK917592 GOF917571:GOG917592 GYB917571:GYC917592 HHX917571:HHY917592 HRT917571:HRU917592 IBP917571:IBQ917592 ILL917571:ILM917592 IVH917571:IVI917592 JFD917571:JFE917592 JOZ917571:JPA917592 JYV917571:JYW917592 KIR917571:KIS917592 KSN917571:KSO917592 LCJ917571:LCK917592 LMF917571:LMG917592 LWB917571:LWC917592 MFX917571:MFY917592 MPT917571:MPU917592 MZP917571:MZQ917592 NJL917571:NJM917592 NTH917571:NTI917592 ODD917571:ODE917592 OMZ917571:ONA917592 OWV917571:OWW917592 PGR917571:PGS917592 PQN917571:PQO917592 QAJ917571:QAK917592 QKF917571:QKG917592 QUB917571:QUC917592 RDX917571:RDY917592 RNT917571:RNU917592 RXP917571:RXQ917592 SHL917571:SHM917592 SRH917571:SRI917592 TBD917571:TBE917592 TKZ917571:TLA917592 TUV917571:TUW917592 UER917571:UES917592 UON917571:UOO917592 UYJ917571:UYK917592 VIF917571:VIG917592 VSB917571:VSC917592 WBX917571:WBY917592 WLT917571:WLU917592 WVP917571:WVQ917592 I983107:J983128 JD983107:JE983128 SZ983107:TA983128 ACV983107:ACW983128 AMR983107:AMS983128 AWN983107:AWO983128 BGJ983107:BGK983128 BQF983107:BQG983128 CAB983107:CAC983128 CJX983107:CJY983128 CTT983107:CTU983128 DDP983107:DDQ983128 DNL983107:DNM983128 DXH983107:DXI983128 EHD983107:EHE983128 EQZ983107:ERA983128 FAV983107:FAW983128 FKR983107:FKS983128 FUN983107:FUO983128 GEJ983107:GEK983128 GOF983107:GOG983128 GYB983107:GYC983128 HHX983107:HHY983128 HRT983107:HRU983128 IBP983107:IBQ983128 ILL983107:ILM983128 IVH983107:IVI983128 JFD983107:JFE983128 JOZ983107:JPA983128 JYV983107:JYW983128 KIR983107:KIS983128 KSN983107:KSO983128 LCJ983107:LCK983128 LMF983107:LMG983128 LWB983107:LWC983128 MFX983107:MFY983128 MPT983107:MPU983128 MZP983107:MZQ983128 NJL983107:NJM983128 NTH983107:NTI983128 ODD983107:ODE983128 OMZ983107:ONA983128 OWV983107:OWW983128 PGR983107:PGS983128 PQN983107:PQO983128 QAJ983107:QAK983128 QKF983107:QKG983128 QUB983107:QUC983128 RDX983107:RDY983128 RNT983107:RNU983128 RXP983107:RXQ983128 SHL983107:SHM983128 SRH983107:SRI983128 TBD983107:TBE983128 TKZ983107:TLA983128 TUV983107:TUW983128 UER983107:UES983128 UON983107:UOO983128 UYJ983107:UYK983128 VIF983107:VIG983128 VSB983107:VSC983128 WBX983107:WBY983128 WLT983107:WLU983128 WVP983107:WVQ983128 WWA983107:WWB983128 JO66:JP88 TK66:TL88 ADG66:ADH88 ANC66:AND88 AWY66:AWZ88 BGU66:BGV88 BQQ66:BQR88 CAM66:CAN88 CKI66:CKJ88 CUE66:CUF88 DEA66:DEB88 DNW66:DNX88 DXS66:DXT88 EHO66:EHP88 ERK66:ERL88 FBG66:FBH88 FLC66:FLD88 FUY66:FUZ88 GEU66:GEV88 GOQ66:GOR88 GYM66:GYN88 HII66:HIJ88 HSE66:HSF88 ICA66:ICB88 ILW66:ILX88 IVS66:IVT88 JFO66:JFP88 JPK66:JPL88 JZG66:JZH88 KJC66:KJD88 KSY66:KSZ88 LCU66:LCV88 LMQ66:LMR88 LWM66:LWN88 MGI66:MGJ88 MQE66:MQF88 NAA66:NAB88 NJW66:NJX88 NTS66:NTT88 ODO66:ODP88 ONK66:ONL88 OXG66:OXH88 PHC66:PHD88 PQY66:PQZ88 QAU66:QAV88 QKQ66:QKR88 QUM66:QUN88 REI66:REJ88 ROE66:ROF88 RYA66:RYB88 SHW66:SHX88 SRS66:SRT88 TBO66:TBP88 TLK66:TLL88 TVG66:TVH88 UFC66:UFD88 UOY66:UOZ88 UYU66:UYV88 VIQ66:VIR88 VSM66:VSN88 WCI66:WCJ88 WME66:WMF88 WWA66:WWB88 T65603:U65624 JO65603:JP65624 TK65603:TL65624 ADG65603:ADH65624 ANC65603:AND65624 AWY65603:AWZ65624 BGU65603:BGV65624 BQQ65603:BQR65624 CAM65603:CAN65624 CKI65603:CKJ65624 CUE65603:CUF65624 DEA65603:DEB65624 DNW65603:DNX65624 DXS65603:DXT65624 EHO65603:EHP65624 ERK65603:ERL65624 FBG65603:FBH65624 FLC65603:FLD65624 FUY65603:FUZ65624 GEU65603:GEV65624 GOQ65603:GOR65624 GYM65603:GYN65624 HII65603:HIJ65624 HSE65603:HSF65624 ICA65603:ICB65624 ILW65603:ILX65624 IVS65603:IVT65624 JFO65603:JFP65624 JPK65603:JPL65624 JZG65603:JZH65624 KJC65603:KJD65624 KSY65603:KSZ65624 LCU65603:LCV65624 LMQ65603:LMR65624 LWM65603:LWN65624 MGI65603:MGJ65624 MQE65603:MQF65624 NAA65603:NAB65624 NJW65603:NJX65624 NTS65603:NTT65624 ODO65603:ODP65624 ONK65603:ONL65624 OXG65603:OXH65624 PHC65603:PHD65624 PQY65603:PQZ65624 QAU65603:QAV65624 QKQ65603:QKR65624 QUM65603:QUN65624 REI65603:REJ65624 ROE65603:ROF65624 RYA65603:RYB65624 SHW65603:SHX65624 SRS65603:SRT65624 TBO65603:TBP65624 TLK65603:TLL65624 TVG65603:TVH65624 UFC65603:UFD65624 UOY65603:UOZ65624 UYU65603:UYV65624 VIQ65603:VIR65624 VSM65603:VSN65624 WCI65603:WCJ65624 WME65603:WMF65624 WWA65603:WWB65624 T131139:U131160 JO131139:JP131160 TK131139:TL131160 ADG131139:ADH131160 ANC131139:AND131160 AWY131139:AWZ131160 BGU131139:BGV131160 BQQ131139:BQR131160 CAM131139:CAN131160 CKI131139:CKJ131160 CUE131139:CUF131160 DEA131139:DEB131160 DNW131139:DNX131160 DXS131139:DXT131160 EHO131139:EHP131160 ERK131139:ERL131160 FBG131139:FBH131160 FLC131139:FLD131160 FUY131139:FUZ131160 GEU131139:GEV131160 GOQ131139:GOR131160 GYM131139:GYN131160 HII131139:HIJ131160 HSE131139:HSF131160 ICA131139:ICB131160 ILW131139:ILX131160 IVS131139:IVT131160 JFO131139:JFP131160 JPK131139:JPL131160 JZG131139:JZH131160 KJC131139:KJD131160 KSY131139:KSZ131160 LCU131139:LCV131160 LMQ131139:LMR131160 LWM131139:LWN131160 MGI131139:MGJ131160 MQE131139:MQF131160 NAA131139:NAB131160 NJW131139:NJX131160 NTS131139:NTT131160 ODO131139:ODP131160 ONK131139:ONL131160 OXG131139:OXH131160 PHC131139:PHD131160 PQY131139:PQZ131160 QAU131139:QAV131160 QKQ131139:QKR131160 QUM131139:QUN131160 REI131139:REJ131160 ROE131139:ROF131160 RYA131139:RYB131160 SHW131139:SHX131160 SRS131139:SRT131160 TBO131139:TBP131160 TLK131139:TLL131160 TVG131139:TVH131160 UFC131139:UFD131160 UOY131139:UOZ131160 UYU131139:UYV131160 VIQ131139:VIR131160 VSM131139:VSN131160 WCI131139:WCJ131160 WME131139:WMF131160 WWA131139:WWB131160 T196675:U196696 JO196675:JP196696 TK196675:TL196696 ADG196675:ADH196696 ANC196675:AND196696 AWY196675:AWZ196696 BGU196675:BGV196696 BQQ196675:BQR196696 CAM196675:CAN196696 CKI196675:CKJ196696 CUE196675:CUF196696 DEA196675:DEB196696 DNW196675:DNX196696 DXS196675:DXT196696 EHO196675:EHP196696 ERK196675:ERL196696 FBG196675:FBH196696 FLC196675:FLD196696 FUY196675:FUZ196696 GEU196675:GEV196696 GOQ196675:GOR196696 GYM196675:GYN196696 HII196675:HIJ196696 HSE196675:HSF196696 ICA196675:ICB196696 ILW196675:ILX196696 IVS196675:IVT196696 JFO196675:JFP196696 JPK196675:JPL196696 JZG196675:JZH196696 KJC196675:KJD196696 KSY196675:KSZ196696 LCU196675:LCV196696 LMQ196675:LMR196696 LWM196675:LWN196696 MGI196675:MGJ196696 MQE196675:MQF196696 NAA196675:NAB196696 NJW196675:NJX196696 NTS196675:NTT196696 ODO196675:ODP196696 ONK196675:ONL196696 OXG196675:OXH196696 PHC196675:PHD196696 PQY196675:PQZ196696 QAU196675:QAV196696 QKQ196675:QKR196696 QUM196675:QUN196696 REI196675:REJ196696 ROE196675:ROF196696 RYA196675:RYB196696 SHW196675:SHX196696 SRS196675:SRT196696 TBO196675:TBP196696 TLK196675:TLL196696 TVG196675:TVH196696 UFC196675:UFD196696 UOY196675:UOZ196696 UYU196675:UYV196696 VIQ196675:VIR196696 VSM196675:VSN196696 WCI196675:WCJ196696 WME196675:WMF196696 WWA196675:WWB196696 T262211:U262232 JO262211:JP262232 TK262211:TL262232 ADG262211:ADH262232 ANC262211:AND262232 AWY262211:AWZ262232 BGU262211:BGV262232 BQQ262211:BQR262232 CAM262211:CAN262232 CKI262211:CKJ262232 CUE262211:CUF262232 DEA262211:DEB262232 DNW262211:DNX262232 DXS262211:DXT262232 EHO262211:EHP262232 ERK262211:ERL262232 FBG262211:FBH262232 FLC262211:FLD262232 FUY262211:FUZ262232 GEU262211:GEV262232 GOQ262211:GOR262232 GYM262211:GYN262232 HII262211:HIJ262232 HSE262211:HSF262232 ICA262211:ICB262232 ILW262211:ILX262232 IVS262211:IVT262232 JFO262211:JFP262232 JPK262211:JPL262232 JZG262211:JZH262232 KJC262211:KJD262232 KSY262211:KSZ262232 LCU262211:LCV262232 LMQ262211:LMR262232 LWM262211:LWN262232 MGI262211:MGJ262232 MQE262211:MQF262232 NAA262211:NAB262232 NJW262211:NJX262232 NTS262211:NTT262232 ODO262211:ODP262232 ONK262211:ONL262232 OXG262211:OXH262232 PHC262211:PHD262232 PQY262211:PQZ262232 QAU262211:QAV262232 QKQ262211:QKR262232 QUM262211:QUN262232 REI262211:REJ262232 ROE262211:ROF262232 RYA262211:RYB262232 SHW262211:SHX262232 SRS262211:SRT262232 TBO262211:TBP262232 TLK262211:TLL262232 TVG262211:TVH262232 UFC262211:UFD262232 UOY262211:UOZ262232 UYU262211:UYV262232 VIQ262211:VIR262232 VSM262211:VSN262232 WCI262211:WCJ262232 WME262211:WMF262232 WWA262211:WWB262232 T327747:U327768 JO327747:JP327768 TK327747:TL327768 ADG327747:ADH327768 ANC327747:AND327768 AWY327747:AWZ327768 BGU327747:BGV327768 BQQ327747:BQR327768 CAM327747:CAN327768 CKI327747:CKJ327768 CUE327747:CUF327768 DEA327747:DEB327768 DNW327747:DNX327768 DXS327747:DXT327768 EHO327747:EHP327768 ERK327747:ERL327768 FBG327747:FBH327768 FLC327747:FLD327768 FUY327747:FUZ327768 GEU327747:GEV327768 GOQ327747:GOR327768 GYM327747:GYN327768 HII327747:HIJ327768 HSE327747:HSF327768 ICA327747:ICB327768 ILW327747:ILX327768 IVS327747:IVT327768 JFO327747:JFP327768 JPK327747:JPL327768 JZG327747:JZH327768 KJC327747:KJD327768 KSY327747:KSZ327768 LCU327747:LCV327768 LMQ327747:LMR327768 LWM327747:LWN327768 MGI327747:MGJ327768 MQE327747:MQF327768 NAA327747:NAB327768 NJW327747:NJX327768 NTS327747:NTT327768 ODO327747:ODP327768 ONK327747:ONL327768 OXG327747:OXH327768 PHC327747:PHD327768 PQY327747:PQZ327768 QAU327747:QAV327768 QKQ327747:QKR327768 QUM327747:QUN327768 REI327747:REJ327768 ROE327747:ROF327768 RYA327747:RYB327768 SHW327747:SHX327768 SRS327747:SRT327768 TBO327747:TBP327768 TLK327747:TLL327768 TVG327747:TVH327768 UFC327747:UFD327768 UOY327747:UOZ327768 UYU327747:UYV327768 VIQ327747:VIR327768 VSM327747:VSN327768 WCI327747:WCJ327768 WME327747:WMF327768 WWA327747:WWB327768 T393283:U393304 JO393283:JP393304 TK393283:TL393304 ADG393283:ADH393304 ANC393283:AND393304 AWY393283:AWZ393304 BGU393283:BGV393304 BQQ393283:BQR393304 CAM393283:CAN393304 CKI393283:CKJ393304 CUE393283:CUF393304 DEA393283:DEB393304 DNW393283:DNX393304 DXS393283:DXT393304 EHO393283:EHP393304 ERK393283:ERL393304 FBG393283:FBH393304 FLC393283:FLD393304 FUY393283:FUZ393304 GEU393283:GEV393304 GOQ393283:GOR393304 GYM393283:GYN393304 HII393283:HIJ393304 HSE393283:HSF393304 ICA393283:ICB393304 ILW393283:ILX393304 IVS393283:IVT393304 JFO393283:JFP393304 JPK393283:JPL393304 JZG393283:JZH393304 KJC393283:KJD393304 KSY393283:KSZ393304 LCU393283:LCV393304 LMQ393283:LMR393304 LWM393283:LWN393304 MGI393283:MGJ393304 MQE393283:MQF393304 NAA393283:NAB393304 NJW393283:NJX393304 NTS393283:NTT393304 ODO393283:ODP393304 ONK393283:ONL393304 OXG393283:OXH393304 PHC393283:PHD393304 PQY393283:PQZ393304 QAU393283:QAV393304 QKQ393283:QKR393304 QUM393283:QUN393304 REI393283:REJ393304 ROE393283:ROF393304 RYA393283:RYB393304 SHW393283:SHX393304 SRS393283:SRT393304 TBO393283:TBP393304 TLK393283:TLL393304 TVG393283:TVH393304 UFC393283:UFD393304 UOY393283:UOZ393304 UYU393283:UYV393304 VIQ393283:VIR393304 VSM393283:VSN393304 WCI393283:WCJ393304 WME393283:WMF393304 WWA393283:WWB393304 T458819:U458840 JO458819:JP458840 TK458819:TL458840 ADG458819:ADH458840 ANC458819:AND458840 AWY458819:AWZ458840 BGU458819:BGV458840 BQQ458819:BQR458840 CAM458819:CAN458840 CKI458819:CKJ458840 CUE458819:CUF458840 DEA458819:DEB458840 DNW458819:DNX458840 DXS458819:DXT458840 EHO458819:EHP458840 ERK458819:ERL458840 FBG458819:FBH458840 FLC458819:FLD458840 FUY458819:FUZ458840 GEU458819:GEV458840 GOQ458819:GOR458840 GYM458819:GYN458840 HII458819:HIJ458840 HSE458819:HSF458840 ICA458819:ICB458840 ILW458819:ILX458840 IVS458819:IVT458840 JFO458819:JFP458840 JPK458819:JPL458840 JZG458819:JZH458840 KJC458819:KJD458840 KSY458819:KSZ458840 LCU458819:LCV458840 LMQ458819:LMR458840 LWM458819:LWN458840 MGI458819:MGJ458840 MQE458819:MQF458840 NAA458819:NAB458840 NJW458819:NJX458840 NTS458819:NTT458840 ODO458819:ODP458840 ONK458819:ONL458840 OXG458819:OXH458840 PHC458819:PHD458840 PQY458819:PQZ458840 QAU458819:QAV458840 QKQ458819:QKR458840 QUM458819:QUN458840 REI458819:REJ458840 ROE458819:ROF458840 RYA458819:RYB458840 SHW458819:SHX458840 SRS458819:SRT458840 TBO458819:TBP458840 TLK458819:TLL458840 TVG458819:TVH458840 UFC458819:UFD458840 UOY458819:UOZ458840 UYU458819:UYV458840 VIQ458819:VIR458840 VSM458819:VSN458840 WCI458819:WCJ458840 WME458819:WMF458840 WWA458819:WWB458840 T524355:U524376 JO524355:JP524376 TK524355:TL524376 ADG524355:ADH524376 ANC524355:AND524376 AWY524355:AWZ524376 BGU524355:BGV524376 BQQ524355:BQR524376 CAM524355:CAN524376 CKI524355:CKJ524376 CUE524355:CUF524376 DEA524355:DEB524376 DNW524355:DNX524376 DXS524355:DXT524376 EHO524355:EHP524376 ERK524355:ERL524376 FBG524355:FBH524376 FLC524355:FLD524376 FUY524355:FUZ524376 GEU524355:GEV524376 GOQ524355:GOR524376 GYM524355:GYN524376 HII524355:HIJ524376 HSE524355:HSF524376 ICA524355:ICB524376 ILW524355:ILX524376 IVS524355:IVT524376 JFO524355:JFP524376 JPK524355:JPL524376 JZG524355:JZH524376 KJC524355:KJD524376 KSY524355:KSZ524376 LCU524355:LCV524376 LMQ524355:LMR524376 LWM524355:LWN524376 MGI524355:MGJ524376 MQE524355:MQF524376 NAA524355:NAB524376 NJW524355:NJX524376 NTS524355:NTT524376 ODO524355:ODP524376 ONK524355:ONL524376 OXG524355:OXH524376 PHC524355:PHD524376 PQY524355:PQZ524376 QAU524355:QAV524376 QKQ524355:QKR524376 QUM524355:QUN524376 REI524355:REJ524376 ROE524355:ROF524376 RYA524355:RYB524376 SHW524355:SHX524376 SRS524355:SRT524376 TBO524355:TBP524376 TLK524355:TLL524376 TVG524355:TVH524376 UFC524355:UFD524376 UOY524355:UOZ524376 UYU524355:UYV524376 VIQ524355:VIR524376 VSM524355:VSN524376 WCI524355:WCJ524376 WME524355:WMF524376 WWA524355:WWB524376 T589891:U589912 JO589891:JP589912 TK589891:TL589912 ADG589891:ADH589912 ANC589891:AND589912 AWY589891:AWZ589912 BGU589891:BGV589912 BQQ589891:BQR589912 CAM589891:CAN589912 CKI589891:CKJ589912 CUE589891:CUF589912 DEA589891:DEB589912 DNW589891:DNX589912 DXS589891:DXT589912 EHO589891:EHP589912 ERK589891:ERL589912 FBG589891:FBH589912 FLC589891:FLD589912 FUY589891:FUZ589912 GEU589891:GEV589912 GOQ589891:GOR589912 GYM589891:GYN589912 HII589891:HIJ589912 HSE589891:HSF589912 ICA589891:ICB589912 ILW589891:ILX589912 IVS589891:IVT589912 JFO589891:JFP589912 JPK589891:JPL589912 JZG589891:JZH589912 KJC589891:KJD589912 KSY589891:KSZ589912 LCU589891:LCV589912 LMQ589891:LMR589912 LWM589891:LWN589912 MGI589891:MGJ589912 MQE589891:MQF589912 NAA589891:NAB589912 NJW589891:NJX589912 NTS589891:NTT589912 ODO589891:ODP589912 ONK589891:ONL589912 OXG589891:OXH589912 PHC589891:PHD589912 PQY589891:PQZ589912 QAU589891:QAV589912 QKQ589891:QKR589912 QUM589891:QUN589912 REI589891:REJ589912 ROE589891:ROF589912 RYA589891:RYB589912 SHW589891:SHX589912 SRS589891:SRT589912 TBO589891:TBP589912 TLK589891:TLL589912 TVG589891:TVH589912 UFC589891:UFD589912 UOY589891:UOZ589912 UYU589891:UYV589912 VIQ589891:VIR589912 VSM589891:VSN589912 WCI589891:WCJ589912 WME589891:WMF589912 WWA589891:WWB589912 T655427:U655448 JO655427:JP655448 TK655427:TL655448 ADG655427:ADH655448 ANC655427:AND655448 AWY655427:AWZ655448 BGU655427:BGV655448 BQQ655427:BQR655448 CAM655427:CAN655448 CKI655427:CKJ655448 CUE655427:CUF655448 DEA655427:DEB655448 DNW655427:DNX655448 DXS655427:DXT655448 EHO655427:EHP655448 ERK655427:ERL655448 FBG655427:FBH655448 FLC655427:FLD655448 FUY655427:FUZ655448 GEU655427:GEV655448 GOQ655427:GOR655448 GYM655427:GYN655448 HII655427:HIJ655448 HSE655427:HSF655448 ICA655427:ICB655448 ILW655427:ILX655448 IVS655427:IVT655448 JFO655427:JFP655448 JPK655427:JPL655448 JZG655427:JZH655448 KJC655427:KJD655448 KSY655427:KSZ655448 LCU655427:LCV655448 LMQ655427:LMR655448 LWM655427:LWN655448 MGI655427:MGJ655448 MQE655427:MQF655448 NAA655427:NAB655448 NJW655427:NJX655448 NTS655427:NTT655448 ODO655427:ODP655448 ONK655427:ONL655448 OXG655427:OXH655448 PHC655427:PHD655448 PQY655427:PQZ655448 QAU655427:QAV655448 QKQ655427:QKR655448 QUM655427:QUN655448 REI655427:REJ655448 ROE655427:ROF655448 RYA655427:RYB655448 SHW655427:SHX655448 SRS655427:SRT655448 TBO655427:TBP655448 TLK655427:TLL655448 TVG655427:TVH655448 UFC655427:UFD655448 UOY655427:UOZ655448 UYU655427:UYV655448 VIQ655427:VIR655448 VSM655427:VSN655448 WCI655427:WCJ655448 WME655427:WMF655448 WWA655427:WWB655448 T720963:U720984 JO720963:JP720984 TK720963:TL720984 ADG720963:ADH720984 ANC720963:AND720984 AWY720963:AWZ720984 BGU720963:BGV720984 BQQ720963:BQR720984 CAM720963:CAN720984 CKI720963:CKJ720984 CUE720963:CUF720984 DEA720963:DEB720984 DNW720963:DNX720984 DXS720963:DXT720984 EHO720963:EHP720984 ERK720963:ERL720984 FBG720963:FBH720984 FLC720963:FLD720984 FUY720963:FUZ720984 GEU720963:GEV720984 GOQ720963:GOR720984 GYM720963:GYN720984 HII720963:HIJ720984 HSE720963:HSF720984 ICA720963:ICB720984 ILW720963:ILX720984 IVS720963:IVT720984 JFO720963:JFP720984 JPK720963:JPL720984 JZG720963:JZH720984 KJC720963:KJD720984 KSY720963:KSZ720984 LCU720963:LCV720984 LMQ720963:LMR720984 LWM720963:LWN720984 MGI720963:MGJ720984 MQE720963:MQF720984 NAA720963:NAB720984 NJW720963:NJX720984 NTS720963:NTT720984 ODO720963:ODP720984 ONK720963:ONL720984 OXG720963:OXH720984 PHC720963:PHD720984 PQY720963:PQZ720984 QAU720963:QAV720984 QKQ720963:QKR720984 QUM720963:QUN720984 REI720963:REJ720984 ROE720963:ROF720984 RYA720963:RYB720984 SHW720963:SHX720984 SRS720963:SRT720984 TBO720963:TBP720984 TLK720963:TLL720984 TVG720963:TVH720984 UFC720963:UFD720984 UOY720963:UOZ720984 UYU720963:UYV720984 VIQ720963:VIR720984 VSM720963:VSN720984 WCI720963:WCJ720984 WME720963:WMF720984 WWA720963:WWB720984 T786499:U786520 JO786499:JP786520 TK786499:TL786520 ADG786499:ADH786520 ANC786499:AND786520 AWY786499:AWZ786520 BGU786499:BGV786520 BQQ786499:BQR786520 CAM786499:CAN786520 CKI786499:CKJ786520 CUE786499:CUF786520 DEA786499:DEB786520 DNW786499:DNX786520 DXS786499:DXT786520 EHO786499:EHP786520 ERK786499:ERL786520 FBG786499:FBH786520 FLC786499:FLD786520 FUY786499:FUZ786520 GEU786499:GEV786520 GOQ786499:GOR786520 GYM786499:GYN786520 HII786499:HIJ786520 HSE786499:HSF786520 ICA786499:ICB786520 ILW786499:ILX786520 IVS786499:IVT786520 JFO786499:JFP786520 JPK786499:JPL786520 JZG786499:JZH786520 KJC786499:KJD786520 KSY786499:KSZ786520 LCU786499:LCV786520 LMQ786499:LMR786520 LWM786499:LWN786520 MGI786499:MGJ786520 MQE786499:MQF786520 NAA786499:NAB786520 NJW786499:NJX786520 NTS786499:NTT786520 ODO786499:ODP786520 ONK786499:ONL786520 OXG786499:OXH786520 PHC786499:PHD786520 PQY786499:PQZ786520 QAU786499:QAV786520 QKQ786499:QKR786520 QUM786499:QUN786520 REI786499:REJ786520 ROE786499:ROF786520 RYA786499:RYB786520 SHW786499:SHX786520 SRS786499:SRT786520 TBO786499:TBP786520 TLK786499:TLL786520 TVG786499:TVH786520 UFC786499:UFD786520 UOY786499:UOZ786520 UYU786499:UYV786520 VIQ786499:VIR786520 VSM786499:VSN786520 WCI786499:WCJ786520 WME786499:WMF786520 WWA786499:WWB786520 T852035:U852056 JO852035:JP852056 TK852035:TL852056 ADG852035:ADH852056 ANC852035:AND852056 AWY852035:AWZ852056 BGU852035:BGV852056 BQQ852035:BQR852056 CAM852035:CAN852056 CKI852035:CKJ852056 CUE852035:CUF852056 DEA852035:DEB852056 DNW852035:DNX852056 DXS852035:DXT852056 EHO852035:EHP852056 ERK852035:ERL852056 FBG852035:FBH852056 FLC852035:FLD852056 FUY852035:FUZ852056 GEU852035:GEV852056 GOQ852035:GOR852056 GYM852035:GYN852056 HII852035:HIJ852056 HSE852035:HSF852056 ICA852035:ICB852056 ILW852035:ILX852056 IVS852035:IVT852056 JFO852035:JFP852056 JPK852035:JPL852056 JZG852035:JZH852056 KJC852035:KJD852056 KSY852035:KSZ852056 LCU852035:LCV852056 LMQ852035:LMR852056 LWM852035:LWN852056 MGI852035:MGJ852056 MQE852035:MQF852056 NAA852035:NAB852056 NJW852035:NJX852056 NTS852035:NTT852056 ODO852035:ODP852056 ONK852035:ONL852056 OXG852035:OXH852056 PHC852035:PHD852056 PQY852035:PQZ852056 QAU852035:QAV852056 QKQ852035:QKR852056 QUM852035:QUN852056 REI852035:REJ852056 ROE852035:ROF852056 RYA852035:RYB852056 SHW852035:SHX852056 SRS852035:SRT852056 TBO852035:TBP852056 TLK852035:TLL852056 TVG852035:TVH852056 UFC852035:UFD852056 UOY852035:UOZ852056 UYU852035:UYV852056 VIQ852035:VIR852056 VSM852035:VSN852056 WCI852035:WCJ852056 WME852035:WMF852056 WWA852035:WWB852056 T917571:U917592 JO917571:JP917592 TK917571:TL917592 ADG917571:ADH917592 ANC917571:AND917592 AWY917571:AWZ917592 BGU917571:BGV917592 BQQ917571:BQR917592 CAM917571:CAN917592 CKI917571:CKJ917592 CUE917571:CUF917592 DEA917571:DEB917592 DNW917571:DNX917592 DXS917571:DXT917592 EHO917571:EHP917592 ERK917571:ERL917592 FBG917571:FBH917592 FLC917571:FLD917592 FUY917571:FUZ917592 GEU917571:GEV917592 GOQ917571:GOR917592 GYM917571:GYN917592 HII917571:HIJ917592 HSE917571:HSF917592 ICA917571:ICB917592 ILW917571:ILX917592 IVS917571:IVT917592 JFO917571:JFP917592 JPK917571:JPL917592 JZG917571:JZH917592 KJC917571:KJD917592 KSY917571:KSZ917592 LCU917571:LCV917592 LMQ917571:LMR917592 LWM917571:LWN917592 MGI917571:MGJ917592 MQE917571:MQF917592 NAA917571:NAB917592 NJW917571:NJX917592 NTS917571:NTT917592 ODO917571:ODP917592 ONK917571:ONL917592 OXG917571:OXH917592 PHC917571:PHD917592 PQY917571:PQZ917592 QAU917571:QAV917592 QKQ917571:QKR917592 QUM917571:QUN917592 REI917571:REJ917592 ROE917571:ROF917592 RYA917571:RYB917592 SHW917571:SHX917592 SRS917571:SRT917592 TBO917571:TBP917592 TLK917571:TLL917592 TVG917571:TVH917592 UFC917571:UFD917592 UOY917571:UOZ917592 UYU917571:UYV917592 VIQ917571:VIR917592 VSM917571:VSN917592 WCI917571:WCJ917592 WME917571:WMF917592 WWA917571:WWB917592 T983107:U983128 JO983107:JP983128 TK983107:TL983128 ADG983107:ADH983128 ANC983107:AND983128 AWY983107:AWZ983128 BGU983107:BGV983128 BQQ983107:BQR983128 CAM983107:CAN983128 CKI983107:CKJ983128 CUE983107:CUF983128 DEA983107:DEB983128 DNW983107:DNX983128 DXS983107:DXT983128 EHO983107:EHP983128 ERK983107:ERL983128 FBG983107:FBH983128 FLC983107:FLD983128 FUY983107:FUZ983128 GEU983107:GEV983128 GOQ983107:GOR983128 GYM983107:GYN983128 HII983107:HIJ983128 HSE983107:HSF983128 ICA983107:ICB983128 ILW983107:ILX983128 IVS983107:IVT983128 JFO983107:JFP983128 JPK983107:JPL983128 JZG983107:JZH983128 KJC983107:KJD983128 KSY983107:KSZ983128 LCU983107:LCV983128 LMQ983107:LMR983128 LWM983107:LWN983128 MGI983107:MGJ983128 MQE983107:MQF983128 NAA983107:NAB983128 NJW983107:NJX983128 NTS983107:NTT983128 ODO983107:ODP983128 ONK983107:ONL983128 OXG983107:OXH983128 PHC983107:PHD983128 PQY983107:PQZ983128 QAU983107:QAV983128 QKQ983107:QKR983128 QUM983107:QUN983128 REI983107:REJ983128 ROE983107:ROF983128 RYA983107:RYB983128 SHW983107:SHX983128 SRS983107:SRT983128 TBO983107:TBP983128 TLK983107:TLL983128 TVG983107:TVH983128 UFC983107:UFD983128 UOY983107:UOZ983128 UYU983107:UYV983128 VIQ983107:VIR983128 VSM983107:VSN983128 WCI983107:WCJ983128 I66:J66 I68:J68 I70:J77 I79:J83 I85:J87">
      <formula1>"Yes, No"</formula1>
    </dataValidation>
    <dataValidation type="list" allowBlank="1" showInputMessage="1" showErrorMessage="1" sqref="I67:J67 I69:J69 I78:J78 I84:J84">
      <formula1>"Yes, No, N/A"</formula1>
    </dataValidation>
  </dataValidations>
  <hyperlinks>
    <hyperlink ref="L14" r:id="rId1"/>
    <hyperlink ref="L52" r:id="rId2"/>
  </hyperlinks>
  <pageMargins left="0.7" right="0.7" top="0.75" bottom="0.75" header="0.3" footer="0.3"/>
  <pageSetup scale="36" orientation="portrait" r:id="rId3"/>
  <headerFooter>
    <oddHeader>&amp;L&amp;G</oddHeader>
    <oddFooter xml:space="preserve">&amp;LQUAL TM 0027-01 PPAP PACKAGE&amp;R
Printed on: &amp;D
</oddFooter>
  </headerFooter>
  <rowBreaks count="2" manualBreakCount="2">
    <brk id="59" max="21" man="1"/>
    <brk id="88" max="21" man="1"/>
  </rowBreaks>
  <drawing r:id="rId4"/>
  <legacyDrawing r:id="rId5"/>
  <legacyDrawingHF r:id="rId6"/>
  <mc:AlternateContent xmlns:mc="http://schemas.openxmlformats.org/markup-compatibility/2006">
    <mc:Choice Requires="x14">
      <controls>
        <mc:AlternateContent xmlns:mc="http://schemas.openxmlformats.org/markup-compatibility/2006">
          <mc:Choice Requires="x14">
            <control shapeId="158721" r:id="rId7" name="Check Box 1">
              <controlPr locked="0" defaultSize="0" autoFill="0" autoLine="0" autoPict="0">
                <anchor moveWithCells="1">
                  <from>
                    <xdr:col>1</xdr:col>
                    <xdr:colOff>0</xdr:colOff>
                    <xdr:row>22</xdr:row>
                    <xdr:rowOff>171450</xdr:rowOff>
                  </from>
                  <to>
                    <xdr:col>4</xdr:col>
                    <xdr:colOff>298450</xdr:colOff>
                    <xdr:row>24</xdr:row>
                    <xdr:rowOff>12700</xdr:rowOff>
                  </to>
                </anchor>
              </controlPr>
            </control>
          </mc:Choice>
        </mc:AlternateContent>
        <mc:AlternateContent xmlns:mc="http://schemas.openxmlformats.org/markup-compatibility/2006">
          <mc:Choice Requires="x14">
            <control shapeId="158722" r:id="rId8" name="Check Box 2">
              <controlPr locked="0" defaultSize="0" autoFill="0" autoLine="0" autoPict="0">
                <anchor moveWithCells="1">
                  <from>
                    <xdr:col>1</xdr:col>
                    <xdr:colOff>0</xdr:colOff>
                    <xdr:row>24</xdr:row>
                    <xdr:rowOff>165100</xdr:rowOff>
                  </from>
                  <to>
                    <xdr:col>10</xdr:col>
                    <xdr:colOff>107950</xdr:colOff>
                    <xdr:row>26</xdr:row>
                    <xdr:rowOff>50800</xdr:rowOff>
                  </to>
                </anchor>
              </controlPr>
            </control>
          </mc:Choice>
        </mc:AlternateContent>
        <mc:AlternateContent xmlns:mc="http://schemas.openxmlformats.org/markup-compatibility/2006">
          <mc:Choice Requires="x14">
            <control shapeId="158723" r:id="rId9" name="Check Box 3">
              <controlPr locked="0" defaultSize="0" autoFill="0" autoLine="0" autoPict="0">
                <anchor moveWithCells="1">
                  <from>
                    <xdr:col>1</xdr:col>
                    <xdr:colOff>0</xdr:colOff>
                    <xdr:row>27</xdr:row>
                    <xdr:rowOff>12700</xdr:rowOff>
                  </from>
                  <to>
                    <xdr:col>6</xdr:col>
                    <xdr:colOff>152400</xdr:colOff>
                    <xdr:row>29</xdr:row>
                    <xdr:rowOff>0</xdr:rowOff>
                  </to>
                </anchor>
              </controlPr>
            </control>
          </mc:Choice>
        </mc:AlternateContent>
        <mc:AlternateContent xmlns:mc="http://schemas.openxmlformats.org/markup-compatibility/2006">
          <mc:Choice Requires="x14">
            <control shapeId="158724" r:id="rId10" name="Check Box 4">
              <controlPr locked="0" defaultSize="0" autoFill="0" autoLine="0" autoPict="0">
                <anchor moveWithCells="1">
                  <from>
                    <xdr:col>11</xdr:col>
                    <xdr:colOff>0</xdr:colOff>
                    <xdr:row>22</xdr:row>
                    <xdr:rowOff>171450</xdr:rowOff>
                  </from>
                  <to>
                    <xdr:col>19</xdr:col>
                    <xdr:colOff>50800</xdr:colOff>
                    <xdr:row>23</xdr:row>
                    <xdr:rowOff>165100</xdr:rowOff>
                  </to>
                </anchor>
              </controlPr>
            </control>
          </mc:Choice>
        </mc:AlternateContent>
        <mc:AlternateContent xmlns:mc="http://schemas.openxmlformats.org/markup-compatibility/2006">
          <mc:Choice Requires="x14">
            <control shapeId="158725" r:id="rId11" name="Check Box 5">
              <controlPr locked="0" defaultSize="0" autoFill="0" autoLine="0" autoPict="0">
                <anchor moveWithCells="1">
                  <from>
                    <xdr:col>1</xdr:col>
                    <xdr:colOff>0</xdr:colOff>
                    <xdr:row>23</xdr:row>
                    <xdr:rowOff>146050</xdr:rowOff>
                  </from>
                  <to>
                    <xdr:col>5</xdr:col>
                    <xdr:colOff>146050</xdr:colOff>
                    <xdr:row>25</xdr:row>
                    <xdr:rowOff>19050</xdr:rowOff>
                  </to>
                </anchor>
              </controlPr>
            </control>
          </mc:Choice>
        </mc:AlternateContent>
        <mc:AlternateContent xmlns:mc="http://schemas.openxmlformats.org/markup-compatibility/2006">
          <mc:Choice Requires="x14">
            <control shapeId="158726" r:id="rId12" name="Check Box 6">
              <controlPr locked="0" defaultSize="0" autoFill="0" autoLine="0" autoPict="0">
                <anchor moveWithCells="1">
                  <from>
                    <xdr:col>1</xdr:col>
                    <xdr:colOff>0</xdr:colOff>
                    <xdr:row>26</xdr:row>
                    <xdr:rowOff>12700</xdr:rowOff>
                  </from>
                  <to>
                    <xdr:col>5</xdr:col>
                    <xdr:colOff>228600</xdr:colOff>
                    <xdr:row>27</xdr:row>
                    <xdr:rowOff>50800</xdr:rowOff>
                  </to>
                </anchor>
              </controlPr>
            </control>
          </mc:Choice>
        </mc:AlternateContent>
        <mc:AlternateContent xmlns:mc="http://schemas.openxmlformats.org/markup-compatibility/2006">
          <mc:Choice Requires="x14">
            <control shapeId="158727" r:id="rId13" name="Check Box 7">
              <controlPr locked="0" defaultSize="0" autoFill="0" autoLine="0" autoPict="0">
                <anchor moveWithCells="1">
                  <from>
                    <xdr:col>11</xdr:col>
                    <xdr:colOff>0</xdr:colOff>
                    <xdr:row>23</xdr:row>
                    <xdr:rowOff>146050</xdr:rowOff>
                  </from>
                  <to>
                    <xdr:col>18</xdr:col>
                    <xdr:colOff>95250</xdr:colOff>
                    <xdr:row>25</xdr:row>
                    <xdr:rowOff>19050</xdr:rowOff>
                  </to>
                </anchor>
              </controlPr>
            </control>
          </mc:Choice>
        </mc:AlternateContent>
        <mc:AlternateContent xmlns:mc="http://schemas.openxmlformats.org/markup-compatibility/2006">
          <mc:Choice Requires="x14">
            <control shapeId="158728" r:id="rId14" name="Check Box 8">
              <controlPr locked="0" defaultSize="0" autoFill="0" autoLine="0" autoPict="0">
                <anchor moveWithCells="1">
                  <from>
                    <xdr:col>11</xdr:col>
                    <xdr:colOff>0</xdr:colOff>
                    <xdr:row>24</xdr:row>
                    <xdr:rowOff>165100</xdr:rowOff>
                  </from>
                  <to>
                    <xdr:col>18</xdr:col>
                    <xdr:colOff>133350</xdr:colOff>
                    <xdr:row>26</xdr:row>
                    <xdr:rowOff>50800</xdr:rowOff>
                  </to>
                </anchor>
              </controlPr>
            </control>
          </mc:Choice>
        </mc:AlternateContent>
        <mc:AlternateContent xmlns:mc="http://schemas.openxmlformats.org/markup-compatibility/2006">
          <mc:Choice Requires="x14">
            <control shapeId="158729" r:id="rId15" name="Check Box 9">
              <controlPr locked="0" defaultSize="0" autoFill="0" autoLine="0" autoPict="0">
                <anchor moveWithCells="1">
                  <from>
                    <xdr:col>11</xdr:col>
                    <xdr:colOff>0</xdr:colOff>
                    <xdr:row>27</xdr:row>
                    <xdr:rowOff>0</xdr:rowOff>
                  </from>
                  <to>
                    <xdr:col>14</xdr:col>
                    <xdr:colOff>57150</xdr:colOff>
                    <xdr:row>29</xdr:row>
                    <xdr:rowOff>0</xdr:rowOff>
                  </to>
                </anchor>
              </controlPr>
            </control>
          </mc:Choice>
        </mc:AlternateContent>
        <mc:AlternateContent xmlns:mc="http://schemas.openxmlformats.org/markup-compatibility/2006">
          <mc:Choice Requires="x14">
            <control shapeId="158730" r:id="rId16" name="Check Box 10">
              <controlPr locked="0" defaultSize="0" autoFill="0" autoLine="0" autoPict="0">
                <anchor moveWithCells="1">
                  <from>
                    <xdr:col>11</xdr:col>
                    <xdr:colOff>0</xdr:colOff>
                    <xdr:row>25</xdr:row>
                    <xdr:rowOff>171450</xdr:rowOff>
                  </from>
                  <to>
                    <xdr:col>17</xdr:col>
                    <xdr:colOff>184150</xdr:colOff>
                    <xdr:row>27</xdr:row>
                    <xdr:rowOff>57150</xdr:rowOff>
                  </to>
                </anchor>
              </controlPr>
            </control>
          </mc:Choice>
        </mc:AlternateContent>
        <mc:AlternateContent xmlns:mc="http://schemas.openxmlformats.org/markup-compatibility/2006">
          <mc:Choice Requires="x14">
            <control shapeId="158731" r:id="rId17" name="Check Box 11">
              <controlPr locked="0" defaultSize="0" autoFill="0" autoLine="0" autoPict="0">
                <anchor moveWithCells="1">
                  <from>
                    <xdr:col>1</xdr:col>
                    <xdr:colOff>0</xdr:colOff>
                    <xdr:row>30</xdr:row>
                    <xdr:rowOff>31750</xdr:rowOff>
                  </from>
                  <to>
                    <xdr:col>18</xdr:col>
                    <xdr:colOff>298450</xdr:colOff>
                    <xdr:row>31</xdr:row>
                    <xdr:rowOff>38100</xdr:rowOff>
                  </to>
                </anchor>
              </controlPr>
            </control>
          </mc:Choice>
        </mc:AlternateContent>
        <mc:AlternateContent xmlns:mc="http://schemas.openxmlformats.org/markup-compatibility/2006">
          <mc:Choice Requires="x14">
            <control shapeId="158732" r:id="rId18" name="Check Box 12">
              <controlPr locked="0" defaultSize="0" autoFill="0" autoLine="0" autoPict="0">
                <anchor moveWithCells="1">
                  <from>
                    <xdr:col>1</xdr:col>
                    <xdr:colOff>0</xdr:colOff>
                    <xdr:row>33</xdr:row>
                    <xdr:rowOff>19050</xdr:rowOff>
                  </from>
                  <to>
                    <xdr:col>26</xdr:col>
                    <xdr:colOff>38100</xdr:colOff>
                    <xdr:row>34</xdr:row>
                    <xdr:rowOff>76200</xdr:rowOff>
                  </to>
                </anchor>
              </controlPr>
            </control>
          </mc:Choice>
        </mc:AlternateContent>
        <mc:AlternateContent xmlns:mc="http://schemas.openxmlformats.org/markup-compatibility/2006">
          <mc:Choice Requires="x14">
            <control shapeId="158733" r:id="rId19" name="Check Box 13">
              <controlPr locked="0" defaultSize="0" autoFill="0" autoLine="0" autoPict="0">
                <anchor moveWithCells="1">
                  <from>
                    <xdr:col>1</xdr:col>
                    <xdr:colOff>0</xdr:colOff>
                    <xdr:row>31</xdr:row>
                    <xdr:rowOff>31750</xdr:rowOff>
                  </from>
                  <to>
                    <xdr:col>14</xdr:col>
                    <xdr:colOff>222250</xdr:colOff>
                    <xdr:row>32</xdr:row>
                    <xdr:rowOff>69850</xdr:rowOff>
                  </to>
                </anchor>
              </controlPr>
            </control>
          </mc:Choice>
        </mc:AlternateContent>
        <mc:AlternateContent xmlns:mc="http://schemas.openxmlformats.org/markup-compatibility/2006">
          <mc:Choice Requires="x14">
            <control shapeId="158734" r:id="rId20" name="Check Box 14">
              <controlPr locked="0" defaultSize="0" autoFill="0" autoLine="0" autoPict="0">
                <anchor moveWithCells="1">
                  <from>
                    <xdr:col>1</xdr:col>
                    <xdr:colOff>0</xdr:colOff>
                    <xdr:row>32</xdr:row>
                    <xdr:rowOff>19050</xdr:rowOff>
                  </from>
                  <to>
                    <xdr:col>14</xdr:col>
                    <xdr:colOff>228600</xdr:colOff>
                    <xdr:row>33</xdr:row>
                    <xdr:rowOff>76200</xdr:rowOff>
                  </to>
                </anchor>
              </controlPr>
            </control>
          </mc:Choice>
        </mc:AlternateContent>
        <mc:AlternateContent xmlns:mc="http://schemas.openxmlformats.org/markup-compatibility/2006">
          <mc:Choice Requires="x14">
            <control shapeId="158735" r:id="rId21" name="Check Box 15">
              <controlPr locked="0" defaultSize="0" autoFill="0" autoLine="0" autoPict="0">
                <anchor moveWithCells="1">
                  <from>
                    <xdr:col>1</xdr:col>
                    <xdr:colOff>0</xdr:colOff>
                    <xdr:row>34</xdr:row>
                    <xdr:rowOff>19050</xdr:rowOff>
                  </from>
                  <to>
                    <xdr:col>18</xdr:col>
                    <xdr:colOff>241300</xdr:colOff>
                    <xdr:row>36</xdr:row>
                    <xdr:rowOff>0</xdr:rowOff>
                  </to>
                </anchor>
              </controlPr>
            </control>
          </mc:Choice>
        </mc:AlternateContent>
        <mc:AlternateContent xmlns:mc="http://schemas.openxmlformats.org/markup-compatibility/2006">
          <mc:Choice Requires="x14">
            <control shapeId="158736" r:id="rId22" name="Check Box 16">
              <controlPr locked="0" defaultSize="0" autoFill="0" autoLine="0" autoPict="0">
                <anchor moveWithCells="1">
                  <from>
                    <xdr:col>7</xdr:col>
                    <xdr:colOff>38100</xdr:colOff>
                    <xdr:row>39</xdr:row>
                    <xdr:rowOff>171450</xdr:rowOff>
                  </from>
                  <to>
                    <xdr:col>12</xdr:col>
                    <xdr:colOff>50800</xdr:colOff>
                    <xdr:row>40</xdr:row>
                    <xdr:rowOff>165100</xdr:rowOff>
                  </to>
                </anchor>
              </controlPr>
            </control>
          </mc:Choice>
        </mc:AlternateContent>
        <mc:AlternateContent xmlns:mc="http://schemas.openxmlformats.org/markup-compatibility/2006">
          <mc:Choice Requires="x14">
            <control shapeId="158737" r:id="rId23" name="Check Box 17">
              <controlPr locked="0" defaultSize="0" autoFill="0" autoLine="0" autoPict="0">
                <anchor moveWithCells="1">
                  <from>
                    <xdr:col>11</xdr:col>
                    <xdr:colOff>304800</xdr:colOff>
                    <xdr:row>39</xdr:row>
                    <xdr:rowOff>171450</xdr:rowOff>
                  </from>
                  <to>
                    <xdr:col>16</xdr:col>
                    <xdr:colOff>0</xdr:colOff>
                    <xdr:row>40</xdr:row>
                    <xdr:rowOff>165100</xdr:rowOff>
                  </to>
                </anchor>
              </controlPr>
            </control>
          </mc:Choice>
        </mc:AlternateContent>
        <mc:AlternateContent xmlns:mc="http://schemas.openxmlformats.org/markup-compatibility/2006">
          <mc:Choice Requires="x14">
            <control shapeId="158738" r:id="rId24" name="Check Box 18">
              <controlPr locked="0" defaultSize="0" autoFill="0" autoLine="0" autoPict="0">
                <anchor moveWithCells="1">
                  <from>
                    <xdr:col>15</xdr:col>
                    <xdr:colOff>88900</xdr:colOff>
                    <xdr:row>40</xdr:row>
                    <xdr:rowOff>0</xdr:rowOff>
                  </from>
                  <to>
                    <xdr:col>20</xdr:col>
                    <xdr:colOff>241300</xdr:colOff>
                    <xdr:row>41</xdr:row>
                    <xdr:rowOff>0</xdr:rowOff>
                  </to>
                </anchor>
              </controlPr>
            </control>
          </mc:Choice>
        </mc:AlternateContent>
        <mc:AlternateContent xmlns:mc="http://schemas.openxmlformats.org/markup-compatibility/2006">
          <mc:Choice Requires="x14">
            <control shapeId="158739" r:id="rId25" name="Check Box 19">
              <controlPr locked="0" defaultSize="0" autoFill="0" autoLine="0" autoPict="0">
                <anchor moveWithCells="1">
                  <from>
                    <xdr:col>9</xdr:col>
                    <xdr:colOff>209550</xdr:colOff>
                    <xdr:row>40</xdr:row>
                    <xdr:rowOff>171450</xdr:rowOff>
                  </from>
                  <to>
                    <xdr:col>10</xdr:col>
                    <xdr:colOff>336550</xdr:colOff>
                    <xdr:row>42</xdr:row>
                    <xdr:rowOff>50800</xdr:rowOff>
                  </to>
                </anchor>
              </controlPr>
            </control>
          </mc:Choice>
        </mc:AlternateContent>
        <mc:AlternateContent xmlns:mc="http://schemas.openxmlformats.org/markup-compatibility/2006">
          <mc:Choice Requires="x14">
            <control shapeId="158740" r:id="rId26" name="Check Box 20">
              <controlPr locked="0" defaultSize="0" autoFill="0" autoLine="0" autoPict="0">
                <anchor moveWithCells="1">
                  <from>
                    <xdr:col>11</xdr:col>
                    <xdr:colOff>241300</xdr:colOff>
                    <xdr:row>40</xdr:row>
                    <xdr:rowOff>171450</xdr:rowOff>
                  </from>
                  <to>
                    <xdr:col>12</xdr:col>
                    <xdr:colOff>222250</xdr:colOff>
                    <xdr:row>42</xdr:row>
                    <xdr:rowOff>50800</xdr:rowOff>
                  </to>
                </anchor>
              </controlPr>
            </control>
          </mc:Choice>
        </mc:AlternateContent>
        <mc:AlternateContent xmlns:mc="http://schemas.openxmlformats.org/markup-compatibility/2006">
          <mc:Choice Requires="x14">
            <control shapeId="158741" r:id="rId27" name="Check Box 21">
              <controlPr locked="0" defaultSize="0" autoFill="0" autoLine="0" autoPict="0">
                <anchor moveWithCells="1">
                  <from>
                    <xdr:col>11</xdr:col>
                    <xdr:colOff>361950</xdr:colOff>
                    <xdr:row>55</xdr:row>
                    <xdr:rowOff>12700</xdr:rowOff>
                  </from>
                  <to>
                    <xdr:col>13</xdr:col>
                    <xdr:colOff>431800</xdr:colOff>
                    <xdr:row>56</xdr:row>
                    <xdr:rowOff>12700</xdr:rowOff>
                  </to>
                </anchor>
              </controlPr>
            </control>
          </mc:Choice>
        </mc:AlternateContent>
        <mc:AlternateContent xmlns:mc="http://schemas.openxmlformats.org/markup-compatibility/2006">
          <mc:Choice Requires="x14">
            <control shapeId="158742" r:id="rId28" name="Check Box 22">
              <controlPr locked="0" defaultSize="0" autoFill="0" autoLine="0" autoPict="0">
                <anchor moveWithCells="1">
                  <from>
                    <xdr:col>13</xdr:col>
                    <xdr:colOff>304800</xdr:colOff>
                    <xdr:row>55</xdr:row>
                    <xdr:rowOff>12700</xdr:rowOff>
                  </from>
                  <to>
                    <xdr:col>16</xdr:col>
                    <xdr:colOff>146050</xdr:colOff>
                    <xdr:row>56</xdr:row>
                    <xdr:rowOff>12700</xdr:rowOff>
                  </to>
                </anchor>
              </controlPr>
            </control>
          </mc:Choice>
        </mc:AlternateContent>
        <mc:AlternateContent xmlns:mc="http://schemas.openxmlformats.org/markup-compatibility/2006">
          <mc:Choice Requires="x14">
            <control shapeId="158743" r:id="rId29" name="Check Box 23">
              <controlPr locked="0" defaultSize="0" autoFill="0" autoLine="0" autoPict="0">
                <anchor moveWithCells="1">
                  <from>
                    <xdr:col>16</xdr:col>
                    <xdr:colOff>69850</xdr:colOff>
                    <xdr:row>55</xdr:row>
                    <xdr:rowOff>12700</xdr:rowOff>
                  </from>
                  <to>
                    <xdr:col>20</xdr:col>
                    <xdr:colOff>323850</xdr:colOff>
                    <xdr:row>56</xdr:row>
                    <xdr:rowOff>19050</xdr:rowOff>
                  </to>
                </anchor>
              </controlPr>
            </control>
          </mc:Choice>
        </mc:AlternateContent>
        <mc:AlternateContent xmlns:mc="http://schemas.openxmlformats.org/markup-compatibility/2006">
          <mc:Choice Requires="x14">
            <control shapeId="158744" r:id="rId30" name="Check Box 24">
              <controlPr locked="0" defaultSize="0" autoFill="0" autoLine="0" autoPict="0">
                <anchor moveWithCells="1">
                  <from>
                    <xdr:col>3</xdr:col>
                    <xdr:colOff>133350</xdr:colOff>
                    <xdr:row>39</xdr:row>
                    <xdr:rowOff>171450</xdr:rowOff>
                  </from>
                  <to>
                    <xdr:col>7</xdr:col>
                    <xdr:colOff>57150</xdr:colOff>
                    <xdr:row>40</xdr:row>
                    <xdr:rowOff>165100</xdr:rowOff>
                  </to>
                </anchor>
              </controlPr>
            </control>
          </mc:Choice>
        </mc:AlternateContent>
        <mc:AlternateContent xmlns:mc="http://schemas.openxmlformats.org/markup-compatibility/2006">
          <mc:Choice Requires="x14">
            <control shapeId="158745" r:id="rId31" name="Check Box 25">
              <controlPr locked="0" defaultSize="0" autoFill="0" autoLine="0" autoPict="0">
                <anchor moveWithCells="1">
                  <from>
                    <xdr:col>8</xdr:col>
                    <xdr:colOff>95250</xdr:colOff>
                    <xdr:row>7</xdr:row>
                    <xdr:rowOff>165100</xdr:rowOff>
                  </from>
                  <to>
                    <xdr:col>10</xdr:col>
                    <xdr:colOff>76200</xdr:colOff>
                    <xdr:row>9</xdr:row>
                    <xdr:rowOff>19050</xdr:rowOff>
                  </to>
                </anchor>
              </controlPr>
            </control>
          </mc:Choice>
        </mc:AlternateContent>
        <mc:AlternateContent xmlns:mc="http://schemas.openxmlformats.org/markup-compatibility/2006">
          <mc:Choice Requires="x14">
            <control shapeId="158746" r:id="rId32" name="Check Box 26">
              <controlPr locked="0" defaultSize="0" autoFill="0" autoLine="0" autoPict="0">
                <anchor moveWithCells="1">
                  <from>
                    <xdr:col>9</xdr:col>
                    <xdr:colOff>203200</xdr:colOff>
                    <xdr:row>7</xdr:row>
                    <xdr:rowOff>152400</xdr:rowOff>
                  </from>
                  <to>
                    <xdr:col>10</xdr:col>
                    <xdr:colOff>304800</xdr:colOff>
                    <xdr:row>9</xdr:row>
                    <xdr:rowOff>19050</xdr:rowOff>
                  </to>
                </anchor>
              </controlPr>
            </control>
          </mc:Choice>
        </mc:AlternateContent>
        <mc:AlternateContent xmlns:mc="http://schemas.openxmlformats.org/markup-compatibility/2006">
          <mc:Choice Requires="x14">
            <control shapeId="158747" r:id="rId33" name="Check Box 27">
              <controlPr locked="0" defaultSize="0" autoFill="0" autoLine="0" autoPict="0">
                <anchor moveWithCells="1">
                  <from>
                    <xdr:col>1</xdr:col>
                    <xdr:colOff>184150</xdr:colOff>
                    <xdr:row>54</xdr:row>
                    <xdr:rowOff>171450</xdr:rowOff>
                  </from>
                  <to>
                    <xdr:col>3</xdr:col>
                    <xdr:colOff>133350</xdr:colOff>
                    <xdr:row>55</xdr:row>
                    <xdr:rowOff>171450</xdr:rowOff>
                  </to>
                </anchor>
              </controlPr>
            </control>
          </mc:Choice>
        </mc:AlternateContent>
        <mc:AlternateContent xmlns:mc="http://schemas.openxmlformats.org/markup-compatibility/2006">
          <mc:Choice Requires="x14">
            <control shapeId="158748" r:id="rId34" name="Check Box 28">
              <controlPr locked="0" defaultSize="0" autoFill="0" autoLine="0" autoPict="0">
                <anchor moveWithCells="1">
                  <from>
                    <xdr:col>3</xdr:col>
                    <xdr:colOff>203200</xdr:colOff>
                    <xdr:row>54</xdr:row>
                    <xdr:rowOff>171450</xdr:rowOff>
                  </from>
                  <to>
                    <xdr:col>4</xdr:col>
                    <xdr:colOff>546100</xdr:colOff>
                    <xdr:row>55</xdr:row>
                    <xdr:rowOff>171450</xdr:rowOff>
                  </to>
                </anchor>
              </controlPr>
            </control>
          </mc:Choice>
        </mc:AlternateContent>
        <mc:AlternateContent xmlns:mc="http://schemas.openxmlformats.org/markup-compatibility/2006">
          <mc:Choice Requires="x14">
            <control shapeId="158749" r:id="rId35" name="Check Box 29">
              <controlPr locked="0" defaultSize="0" autoFill="0" autoLine="0" autoPict="0">
                <anchor moveWithCells="1">
                  <from>
                    <xdr:col>5</xdr:col>
                    <xdr:colOff>69850</xdr:colOff>
                    <xdr:row>55</xdr:row>
                    <xdr:rowOff>12700</xdr:rowOff>
                  </from>
                  <to>
                    <xdr:col>10</xdr:col>
                    <xdr:colOff>190500</xdr:colOff>
                    <xdr:row>56</xdr:row>
                    <xdr:rowOff>19050</xdr:rowOff>
                  </to>
                </anchor>
              </controlPr>
            </control>
          </mc:Choice>
        </mc:AlternateContent>
        <mc:AlternateContent xmlns:mc="http://schemas.openxmlformats.org/markup-compatibility/2006">
          <mc:Choice Requires="x14">
            <control shapeId="158750" r:id="rId36" name="Check Box 30">
              <controlPr locked="0" defaultSize="0" autoFill="0" autoLine="0" autoPict="0">
                <anchor moveWithCells="1">
                  <from>
                    <xdr:col>6</xdr:col>
                    <xdr:colOff>57150</xdr:colOff>
                    <xdr:row>8</xdr:row>
                    <xdr:rowOff>165100</xdr:rowOff>
                  </from>
                  <to>
                    <xdr:col>7</xdr:col>
                    <xdr:colOff>241300</xdr:colOff>
                    <xdr:row>10</xdr:row>
                    <xdr:rowOff>19050</xdr:rowOff>
                  </to>
                </anchor>
              </controlPr>
            </control>
          </mc:Choice>
        </mc:AlternateContent>
        <mc:AlternateContent xmlns:mc="http://schemas.openxmlformats.org/markup-compatibility/2006">
          <mc:Choice Requires="x14">
            <control shapeId="158751" r:id="rId37" name="Check Box 31">
              <controlPr locked="0" defaultSize="0" autoFill="0" autoLine="0" autoPict="0">
                <anchor moveWithCells="1">
                  <from>
                    <xdr:col>7</xdr:col>
                    <xdr:colOff>146050</xdr:colOff>
                    <xdr:row>8</xdr:row>
                    <xdr:rowOff>152400</xdr:rowOff>
                  </from>
                  <to>
                    <xdr:col>8</xdr:col>
                    <xdr:colOff>152400</xdr:colOff>
                    <xdr:row>10</xdr:row>
                    <xdr:rowOff>19050</xdr:rowOff>
                  </to>
                </anchor>
              </controlPr>
            </control>
          </mc:Choice>
        </mc:AlternateContent>
        <mc:AlternateContent xmlns:mc="http://schemas.openxmlformats.org/markup-compatibility/2006">
          <mc:Choice Requires="x14">
            <control shapeId="158752" r:id="rId38" name="Check Box 32">
              <controlPr locked="0" defaultSize="0" autoFill="0" autoLine="0" autoPict="0">
                <anchor moveWithCells="1">
                  <from>
                    <xdr:col>16</xdr:col>
                    <xdr:colOff>95250</xdr:colOff>
                    <xdr:row>8</xdr:row>
                    <xdr:rowOff>165100</xdr:rowOff>
                  </from>
                  <to>
                    <xdr:col>17</xdr:col>
                    <xdr:colOff>279400</xdr:colOff>
                    <xdr:row>10</xdr:row>
                    <xdr:rowOff>0</xdr:rowOff>
                  </to>
                </anchor>
              </controlPr>
            </control>
          </mc:Choice>
        </mc:AlternateContent>
        <mc:AlternateContent xmlns:mc="http://schemas.openxmlformats.org/markup-compatibility/2006">
          <mc:Choice Requires="x14">
            <control shapeId="158753" r:id="rId39" name="Check Box 33">
              <controlPr locked="0" defaultSize="0" autoFill="0" autoLine="0" autoPict="0">
                <anchor moveWithCells="1">
                  <from>
                    <xdr:col>17</xdr:col>
                    <xdr:colOff>190500</xdr:colOff>
                    <xdr:row>8</xdr:row>
                    <xdr:rowOff>165100</xdr:rowOff>
                  </from>
                  <to>
                    <xdr:col>18</xdr:col>
                    <xdr:colOff>171450</xdr:colOff>
                    <xdr:row>10</xdr:row>
                    <xdr:rowOff>31750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77"/>
  <sheetViews>
    <sheetView showGridLines="0" topLeftCell="A25" zoomScaleNormal="100" workbookViewId="0">
      <selection activeCell="R15" sqref="R15"/>
    </sheetView>
  </sheetViews>
  <sheetFormatPr defaultRowHeight="12.5"/>
  <cols>
    <col min="1" max="1" width="4.7265625" customWidth="1"/>
    <col min="2" max="2" width="11.81640625" bestFit="1" customWidth="1"/>
  </cols>
  <sheetData>
    <row r="1" spans="1:18" ht="28">
      <c r="A1" s="3151" t="s">
        <v>602</v>
      </c>
      <c r="B1" s="3151"/>
      <c r="C1" s="3151"/>
      <c r="D1" s="3151"/>
      <c r="E1" s="3151"/>
      <c r="F1" s="3151"/>
      <c r="G1" s="3151"/>
      <c r="H1" s="3151"/>
      <c r="I1" s="3151"/>
      <c r="J1" s="3151"/>
      <c r="K1" s="3151"/>
      <c r="L1" s="3151"/>
      <c r="M1" s="3151"/>
      <c r="N1" s="3151"/>
      <c r="O1" s="3151"/>
      <c r="P1" s="3151"/>
      <c r="Q1" s="3151"/>
      <c r="R1" s="3151"/>
    </row>
    <row r="2" spans="1:18" ht="13">
      <c r="A2" s="1202" t="s">
        <v>603</v>
      </c>
    </row>
    <row r="29" spans="1:18" ht="27.75" customHeight="1">
      <c r="A29" s="1203" t="s">
        <v>604</v>
      </c>
      <c r="B29" s="3152" t="s">
        <v>605</v>
      </c>
      <c r="C29" s="3152"/>
      <c r="D29" s="3152"/>
      <c r="E29" s="3152"/>
      <c r="F29" s="3152"/>
      <c r="G29" s="3152"/>
      <c r="H29" s="3152"/>
      <c r="I29" s="3152"/>
      <c r="J29" s="3152"/>
      <c r="K29" s="3152"/>
      <c r="L29" s="3152"/>
      <c r="M29" s="3152"/>
      <c r="N29" s="3152"/>
      <c r="O29" s="3152"/>
      <c r="P29" s="3152"/>
      <c r="Q29" s="3152"/>
      <c r="R29" s="3152"/>
    </row>
    <row r="30" spans="1:18" ht="27.75" customHeight="1">
      <c r="A30" s="1203" t="s">
        <v>606</v>
      </c>
      <c r="B30" s="3153" t="s">
        <v>1430</v>
      </c>
      <c r="C30" s="3153"/>
      <c r="D30" s="3153"/>
      <c r="E30" s="3153"/>
      <c r="F30" s="3153"/>
      <c r="G30" s="3153"/>
      <c r="H30" s="3153"/>
      <c r="I30" s="3153"/>
      <c r="J30" s="3153"/>
      <c r="K30" s="3153"/>
      <c r="L30" s="3153"/>
      <c r="M30" s="3153"/>
      <c r="N30" s="3153"/>
      <c r="O30" s="3153"/>
      <c r="P30" s="3153"/>
      <c r="Q30" s="3153"/>
      <c r="R30" s="3153"/>
    </row>
    <row r="31" spans="1:18" ht="26.25" customHeight="1">
      <c r="A31" s="1203" t="s">
        <v>607</v>
      </c>
      <c r="B31" s="3153" t="s">
        <v>608</v>
      </c>
      <c r="C31" s="3153"/>
      <c r="D31" s="3153"/>
      <c r="E31" s="3153"/>
      <c r="F31" s="3153"/>
      <c r="G31" s="3153"/>
      <c r="H31" s="3153"/>
      <c r="I31" s="3153"/>
      <c r="J31" s="3153"/>
      <c r="K31" s="3153"/>
      <c r="L31" s="3153"/>
      <c r="M31" s="3153"/>
      <c r="N31" s="3153"/>
      <c r="O31" s="3153"/>
      <c r="P31" s="3153"/>
      <c r="Q31" s="3153"/>
      <c r="R31" s="3153"/>
    </row>
    <row r="32" spans="1:18" ht="25.5" customHeight="1">
      <c r="A32" s="1203" t="s">
        <v>609</v>
      </c>
      <c r="B32" s="3153" t="s">
        <v>1342</v>
      </c>
      <c r="C32" s="3153"/>
      <c r="D32" s="3153"/>
      <c r="E32" s="3153"/>
      <c r="F32" s="3153"/>
      <c r="G32" s="3153"/>
      <c r="H32" s="3153"/>
      <c r="I32" s="3153"/>
      <c r="J32" s="3153"/>
      <c r="K32" s="3153"/>
      <c r="L32" s="3153"/>
      <c r="M32" s="3153"/>
      <c r="N32" s="3153"/>
      <c r="O32" s="3153"/>
      <c r="P32" s="3153"/>
      <c r="Q32" s="3153"/>
      <c r="R32" s="3153"/>
    </row>
    <row r="33" spans="1:18" ht="14.25" customHeight="1">
      <c r="A33" s="1203" t="s">
        <v>610</v>
      </c>
      <c r="B33" s="3153" t="s">
        <v>611</v>
      </c>
      <c r="C33" s="3153"/>
      <c r="D33" s="3153"/>
      <c r="E33" s="3153"/>
      <c r="F33" s="3153"/>
      <c r="G33" s="3153"/>
      <c r="H33" s="3153"/>
      <c r="I33" s="3153"/>
      <c r="J33" s="3153"/>
      <c r="K33" s="3153"/>
      <c r="L33" s="3153"/>
      <c r="M33" s="3153"/>
      <c r="N33" s="3153"/>
      <c r="O33" s="3153"/>
      <c r="P33" s="3153"/>
      <c r="Q33" s="3153"/>
      <c r="R33" s="3153"/>
    </row>
    <row r="34" spans="1:18">
      <c r="A34" s="1203" t="s">
        <v>612</v>
      </c>
      <c r="B34" s="3154" t="s">
        <v>613</v>
      </c>
      <c r="C34" s="3154"/>
      <c r="D34" s="3154"/>
      <c r="E34" s="3154"/>
      <c r="F34" s="3154"/>
      <c r="G34" s="3154"/>
      <c r="H34" s="3154"/>
      <c r="I34" s="3154"/>
      <c r="J34" s="3154"/>
      <c r="K34" s="3154"/>
      <c r="L34" s="3154"/>
      <c r="M34" s="3154"/>
      <c r="N34" s="3154"/>
      <c r="O34" s="3154"/>
      <c r="P34" s="3154"/>
      <c r="Q34" s="3154"/>
      <c r="R34" s="3154"/>
    </row>
    <row r="35" spans="1:18">
      <c r="A35" s="1057"/>
      <c r="B35" s="3155" t="s">
        <v>614</v>
      </c>
      <c r="C35" s="3155"/>
      <c r="D35" s="3155"/>
      <c r="E35" s="3155"/>
      <c r="F35" s="3155"/>
      <c r="G35" s="3155"/>
      <c r="H35" s="3155"/>
      <c r="I35" s="3155"/>
      <c r="J35" s="3155"/>
      <c r="K35" s="3155"/>
      <c r="L35" s="3155"/>
      <c r="M35" s="3155"/>
      <c r="N35" s="3155"/>
      <c r="O35" s="3155"/>
      <c r="P35" s="3155"/>
      <c r="Q35" s="3155"/>
      <c r="R35" s="3155"/>
    </row>
    <row r="36" spans="1:18">
      <c r="A36" s="1057"/>
      <c r="B36" s="3155" t="s">
        <v>1368</v>
      </c>
      <c r="C36" s="3155"/>
      <c r="D36" s="3155"/>
      <c r="E36" s="3155"/>
      <c r="F36" s="3155"/>
      <c r="G36" s="3155"/>
      <c r="H36" s="3155"/>
      <c r="I36" s="3155"/>
      <c r="J36" s="3155"/>
      <c r="K36" s="3155"/>
      <c r="L36" s="3155"/>
      <c r="M36" s="3155"/>
      <c r="N36" s="3155"/>
      <c r="O36" s="3155"/>
      <c r="P36" s="3155"/>
      <c r="Q36" s="3155"/>
      <c r="R36" s="3155"/>
    </row>
    <row r="37" spans="1:18" ht="24" customHeight="1">
      <c r="A37" s="1057"/>
      <c r="B37" s="3157" t="s">
        <v>663</v>
      </c>
      <c r="C37" s="3157"/>
      <c r="D37" s="3157"/>
      <c r="E37" s="3157"/>
      <c r="F37" s="3157"/>
      <c r="G37" s="3157"/>
      <c r="H37" s="3157"/>
      <c r="I37" s="3157"/>
      <c r="J37" s="3157"/>
      <c r="K37" s="3157"/>
      <c r="L37" s="3157"/>
      <c r="M37" s="3157"/>
      <c r="N37" s="3157"/>
      <c r="O37" s="3157"/>
      <c r="P37" s="3157"/>
      <c r="Q37" s="3157"/>
      <c r="R37" s="3157"/>
    </row>
    <row r="38" spans="1:18">
      <c r="A38" s="1057"/>
      <c r="B38" s="3155" t="s">
        <v>615</v>
      </c>
      <c r="C38" s="3155"/>
      <c r="D38" s="3155"/>
      <c r="E38" s="3155"/>
      <c r="F38" s="3155"/>
      <c r="G38" s="3155"/>
      <c r="H38" s="3155"/>
      <c r="I38" s="3155"/>
      <c r="J38" s="3155"/>
      <c r="K38" s="3155"/>
      <c r="L38" s="3155"/>
      <c r="M38" s="3155"/>
      <c r="N38" s="3155"/>
      <c r="O38" s="3155"/>
      <c r="P38" s="3155"/>
      <c r="Q38" s="3155"/>
      <c r="R38" s="3155"/>
    </row>
    <row r="39" spans="1:18" ht="13">
      <c r="A39" s="1057"/>
      <c r="B39" s="3156" t="s">
        <v>616</v>
      </c>
      <c r="C39" s="3156"/>
      <c r="D39" s="3156"/>
      <c r="E39" s="3156"/>
      <c r="F39" s="3156"/>
      <c r="G39" s="3156"/>
      <c r="H39" s="3156"/>
      <c r="I39" s="3156"/>
      <c r="J39" s="3156"/>
      <c r="K39" s="3156"/>
      <c r="L39" s="3156"/>
      <c r="M39" s="3156"/>
      <c r="N39" s="3156"/>
      <c r="O39" s="3156"/>
      <c r="P39" s="3156"/>
      <c r="Q39" s="3156"/>
      <c r="R39" s="3156"/>
    </row>
    <row r="40" spans="1:18" ht="13">
      <c r="A40" s="1057"/>
      <c r="B40" s="3156" t="s">
        <v>617</v>
      </c>
      <c r="C40" s="3156"/>
      <c r="D40" s="3156"/>
      <c r="E40" s="3156"/>
      <c r="F40" s="3156"/>
      <c r="G40" s="3156"/>
      <c r="H40" s="3156"/>
      <c r="I40" s="3156"/>
      <c r="J40" s="3156"/>
      <c r="K40" s="3156"/>
      <c r="L40" s="3156"/>
      <c r="M40" s="3156"/>
      <c r="N40" s="3156"/>
      <c r="O40" s="3156"/>
      <c r="P40" s="3156"/>
      <c r="Q40" s="3156"/>
      <c r="R40" s="3156"/>
    </row>
    <row r="41" spans="1:18" ht="13">
      <c r="A41" s="1057"/>
      <c r="B41" s="3156" t="s">
        <v>618</v>
      </c>
      <c r="C41" s="3156"/>
      <c r="D41" s="3156"/>
      <c r="E41" s="3156"/>
      <c r="F41" s="3156"/>
      <c r="G41" s="3156"/>
      <c r="H41" s="3156"/>
      <c r="I41" s="3156"/>
      <c r="J41" s="3156"/>
      <c r="K41" s="3156"/>
      <c r="L41" s="3156"/>
      <c r="M41" s="3156"/>
      <c r="N41" s="3156"/>
      <c r="O41" s="3156"/>
      <c r="P41" s="3156"/>
      <c r="Q41" s="3156"/>
      <c r="R41" s="3156"/>
    </row>
    <row r="42" spans="1:18" ht="13">
      <c r="A42" s="1057"/>
      <c r="B42" s="3156" t="s">
        <v>619</v>
      </c>
      <c r="C42" s="3156"/>
      <c r="D42" s="3156"/>
      <c r="E42" s="3156"/>
      <c r="F42" s="3156"/>
      <c r="G42" s="3156"/>
      <c r="H42" s="3156"/>
      <c r="I42" s="3156"/>
      <c r="J42" s="3156"/>
      <c r="K42" s="3156"/>
      <c r="L42" s="3156"/>
      <c r="M42" s="3156"/>
      <c r="N42" s="3156"/>
      <c r="O42" s="3156"/>
      <c r="P42" s="3156"/>
      <c r="Q42" s="3156"/>
      <c r="R42" s="3156"/>
    </row>
    <row r="43" spans="1:18" ht="13">
      <c r="A43" s="1057"/>
      <c r="B43" s="3156" t="s">
        <v>620</v>
      </c>
      <c r="C43" s="3156"/>
      <c r="D43" s="3156"/>
      <c r="E43" s="3156"/>
      <c r="F43" s="3156"/>
      <c r="G43" s="3156"/>
      <c r="H43" s="3156"/>
      <c r="I43" s="3156"/>
      <c r="J43" s="3156"/>
      <c r="K43" s="3156"/>
      <c r="L43" s="3156"/>
      <c r="M43" s="3156"/>
      <c r="N43" s="3156"/>
      <c r="O43" s="3156"/>
      <c r="P43" s="3156"/>
      <c r="Q43" s="3156"/>
      <c r="R43" s="3156"/>
    </row>
    <row r="44" spans="1:18" ht="13">
      <c r="A44" s="1057"/>
      <c r="B44" s="3156" t="s">
        <v>621</v>
      </c>
      <c r="C44" s="3156"/>
      <c r="D44" s="3156"/>
      <c r="E44" s="3156"/>
      <c r="F44" s="3156"/>
      <c r="G44" s="3156"/>
      <c r="H44" s="3156"/>
      <c r="I44" s="3156"/>
      <c r="J44" s="3156"/>
      <c r="K44" s="3156"/>
      <c r="L44" s="3156"/>
      <c r="M44" s="3156"/>
      <c r="N44" s="3156"/>
      <c r="O44" s="3156"/>
      <c r="P44" s="3156"/>
      <c r="Q44" s="3156"/>
      <c r="R44" s="3156"/>
    </row>
    <row r="45" spans="1:18" ht="13">
      <c r="A45" s="1057"/>
      <c r="B45" s="3156" t="s">
        <v>622</v>
      </c>
      <c r="C45" s="3156"/>
      <c r="D45" s="3156"/>
      <c r="E45" s="3156"/>
      <c r="F45" s="3156"/>
      <c r="G45" s="3156"/>
      <c r="H45" s="3156"/>
      <c r="I45" s="3156"/>
      <c r="J45" s="3156"/>
      <c r="K45" s="3156"/>
      <c r="L45" s="3156"/>
      <c r="M45" s="3156"/>
      <c r="N45" s="3156"/>
      <c r="O45" s="3156"/>
      <c r="P45" s="3156"/>
      <c r="Q45" s="3156"/>
      <c r="R45" s="3156"/>
    </row>
    <row r="46" spans="1:18" ht="13">
      <c r="A46" s="1057"/>
      <c r="B46" s="3156" t="s">
        <v>623</v>
      </c>
      <c r="C46" s="3156"/>
      <c r="D46" s="3156"/>
      <c r="E46" s="3156"/>
      <c r="F46" s="3156"/>
      <c r="G46" s="3156"/>
      <c r="H46" s="3156"/>
      <c r="I46" s="3156"/>
      <c r="J46" s="3156"/>
      <c r="K46" s="3156"/>
      <c r="L46" s="3156"/>
      <c r="M46" s="3156"/>
      <c r="N46" s="3156"/>
      <c r="O46" s="3156"/>
      <c r="P46" s="3156"/>
      <c r="Q46" s="3156"/>
      <c r="R46" s="3156"/>
    </row>
    <row r="47" spans="1:18" ht="13">
      <c r="A47" s="1057"/>
      <c r="B47" s="3156" t="s">
        <v>624</v>
      </c>
      <c r="C47" s="3156"/>
      <c r="D47" s="3156"/>
      <c r="E47" s="3156"/>
      <c r="F47" s="3156"/>
      <c r="G47" s="3156"/>
      <c r="H47" s="3156"/>
      <c r="I47" s="3156"/>
      <c r="J47" s="3156"/>
      <c r="K47" s="3156"/>
      <c r="L47" s="3156"/>
      <c r="M47" s="3156"/>
      <c r="N47" s="3156"/>
      <c r="O47" s="3156"/>
      <c r="P47" s="3156"/>
      <c r="Q47" s="3156"/>
      <c r="R47" s="3156"/>
    </row>
    <row r="48" spans="1:18">
      <c r="A48" s="52"/>
    </row>
    <row r="49" spans="1:18">
      <c r="A49" s="1057"/>
      <c r="B49" s="3155" t="s">
        <v>625</v>
      </c>
      <c r="C49" s="3155"/>
      <c r="D49" s="3155"/>
      <c r="E49" s="3155"/>
      <c r="F49" s="3155"/>
      <c r="G49" s="3155"/>
      <c r="H49" s="3155"/>
      <c r="I49" s="3155"/>
      <c r="J49" s="3155"/>
      <c r="K49" s="3155"/>
      <c r="L49" s="3155"/>
      <c r="M49" s="3155"/>
      <c r="N49" s="3155"/>
      <c r="O49" s="3155"/>
      <c r="P49" s="3155"/>
      <c r="Q49" s="3155"/>
      <c r="R49" s="3155"/>
    </row>
    <row r="50" spans="1:18">
      <c r="A50" s="1057"/>
      <c r="B50" s="3155" t="s">
        <v>626</v>
      </c>
      <c r="C50" s="3155"/>
      <c r="D50" s="3155"/>
      <c r="E50" s="3155"/>
      <c r="F50" s="3155"/>
      <c r="G50" s="3155"/>
      <c r="H50" s="3155"/>
      <c r="I50" s="3155"/>
      <c r="J50" s="3155"/>
      <c r="K50" s="3155"/>
      <c r="L50" s="3155"/>
      <c r="M50" s="3155"/>
      <c r="N50" s="3155"/>
      <c r="O50" s="3155"/>
      <c r="P50" s="3155"/>
      <c r="Q50" s="3155"/>
      <c r="R50" s="3155"/>
    </row>
    <row r="51" spans="1:18">
      <c r="A51" s="1205"/>
      <c r="B51" s="3155" t="s">
        <v>627</v>
      </c>
      <c r="C51" s="3155"/>
      <c r="D51" s="3155"/>
      <c r="E51" s="3155"/>
      <c r="F51" s="3155"/>
      <c r="G51" s="3155"/>
      <c r="H51" s="3155"/>
      <c r="I51" s="3155"/>
      <c r="J51" s="3155"/>
      <c r="K51" s="3155"/>
      <c r="L51" s="3155"/>
      <c r="M51" s="3155"/>
      <c r="N51" s="3155"/>
      <c r="O51" s="3155"/>
      <c r="P51" s="3155"/>
      <c r="Q51" s="3155"/>
      <c r="R51" s="3155"/>
    </row>
    <row r="52" spans="1:18">
      <c r="A52" s="1057"/>
      <c r="B52" s="3155" t="s">
        <v>628</v>
      </c>
      <c r="C52" s="3155"/>
      <c r="D52" s="3155"/>
      <c r="E52" s="3155"/>
      <c r="F52" s="3155"/>
      <c r="G52" s="3155"/>
      <c r="H52" s="3155"/>
      <c r="I52" s="3155"/>
      <c r="J52" s="3155"/>
      <c r="K52" s="3155"/>
      <c r="L52" s="3155"/>
      <c r="M52" s="3155"/>
      <c r="N52" s="3155"/>
      <c r="O52" s="3155"/>
      <c r="P52" s="3155"/>
      <c r="Q52" s="3155"/>
      <c r="R52" s="3155"/>
    </row>
    <row r="53" spans="1:18" ht="29.25" customHeight="1">
      <c r="A53" s="1057"/>
      <c r="B53" s="3158" t="s">
        <v>1369</v>
      </c>
      <c r="C53" s="3158"/>
      <c r="D53" s="3158"/>
      <c r="E53" s="3158"/>
      <c r="F53" s="3158"/>
      <c r="G53" s="3158"/>
      <c r="H53" s="3158"/>
      <c r="I53" s="3158"/>
      <c r="J53" s="3158"/>
      <c r="K53" s="3158"/>
      <c r="L53" s="3158"/>
      <c r="M53" s="3158"/>
      <c r="N53" s="3158"/>
      <c r="O53" s="3158"/>
      <c r="P53" s="3158"/>
      <c r="Q53" s="3158"/>
      <c r="R53" s="3158"/>
    </row>
    <row r="54" spans="1:18" ht="30" customHeight="1">
      <c r="A54" s="1203" t="s">
        <v>629</v>
      </c>
      <c r="B54" s="3160" t="s">
        <v>664</v>
      </c>
      <c r="C54" s="3160"/>
      <c r="D54" s="3160"/>
      <c r="E54" s="3160"/>
      <c r="F54" s="3160"/>
      <c r="G54" s="3160"/>
      <c r="H54" s="3160"/>
      <c r="I54" s="3160"/>
      <c r="J54" s="3160"/>
      <c r="K54" s="3160"/>
      <c r="L54" s="3160"/>
      <c r="M54" s="3160"/>
      <c r="N54" s="3160"/>
      <c r="O54" s="3160"/>
      <c r="P54" s="3160"/>
      <c r="Q54" s="3160"/>
      <c r="R54" s="3160"/>
    </row>
    <row r="55" spans="1:18">
      <c r="A55" s="1204" t="s">
        <v>630</v>
      </c>
      <c r="B55" s="1206" t="s">
        <v>631</v>
      </c>
    </row>
    <row r="56" spans="1:18">
      <c r="A56" s="1204" t="s">
        <v>632</v>
      </c>
      <c r="B56" s="3161" t="s">
        <v>633</v>
      </c>
      <c r="C56" s="3161"/>
      <c r="D56" s="3161"/>
      <c r="E56" s="3161"/>
      <c r="F56" s="3161"/>
      <c r="G56" s="3161"/>
      <c r="H56" s="3161"/>
      <c r="I56" s="3161"/>
      <c r="J56" s="3161"/>
      <c r="K56" s="3161"/>
      <c r="L56" s="3161"/>
      <c r="M56" s="3161"/>
      <c r="N56" s="3161"/>
      <c r="O56" s="3161"/>
      <c r="P56" s="3161"/>
      <c r="Q56" s="3161"/>
      <c r="R56" s="3161"/>
    </row>
    <row r="57" spans="1:18">
      <c r="A57" s="1057"/>
      <c r="B57" s="3155" t="s">
        <v>665</v>
      </c>
      <c r="C57" s="3155"/>
      <c r="D57" s="3155"/>
      <c r="E57" s="3155"/>
      <c r="F57" s="3155"/>
      <c r="G57" s="3155"/>
      <c r="H57" s="3155"/>
      <c r="I57" s="3155"/>
      <c r="J57" s="3155"/>
      <c r="K57" s="3155"/>
      <c r="L57" s="3155"/>
      <c r="M57" s="3155"/>
      <c r="N57" s="3155"/>
      <c r="O57" s="3155"/>
      <c r="P57" s="3155"/>
      <c r="Q57" s="3155"/>
      <c r="R57" s="3155"/>
    </row>
    <row r="58" spans="1:18">
      <c r="A58" s="52"/>
      <c r="B58" s="3155" t="s">
        <v>634</v>
      </c>
      <c r="C58" s="3155"/>
      <c r="D58" s="3155"/>
      <c r="E58" s="3155"/>
      <c r="F58" s="3155"/>
      <c r="G58" s="3155"/>
      <c r="H58" s="3155"/>
      <c r="I58" s="3155"/>
      <c r="J58" s="3155"/>
      <c r="K58" s="3155"/>
      <c r="L58" s="3155"/>
      <c r="M58" s="3155"/>
      <c r="N58" s="3155"/>
      <c r="O58" s="3155"/>
      <c r="P58" s="3155"/>
      <c r="Q58" s="3155"/>
      <c r="R58" s="3155"/>
    </row>
    <row r="59" spans="1:18">
      <c r="A59" s="1207"/>
      <c r="B59" s="3155" t="s">
        <v>635</v>
      </c>
      <c r="C59" s="3155"/>
      <c r="D59" s="3155"/>
      <c r="E59" s="3155"/>
      <c r="F59" s="3155"/>
      <c r="G59" s="3155"/>
      <c r="H59" s="3155"/>
      <c r="I59" s="3155"/>
      <c r="J59" s="3155"/>
      <c r="K59" s="3155"/>
      <c r="L59" s="3155"/>
      <c r="M59" s="3155"/>
      <c r="N59" s="3155"/>
      <c r="O59" s="3155"/>
      <c r="P59" s="3155"/>
      <c r="Q59" s="3155"/>
      <c r="R59" s="3155"/>
    </row>
    <row r="60" spans="1:18" ht="27" customHeight="1">
      <c r="A60" s="1207" t="s">
        <v>636</v>
      </c>
      <c r="B60" s="3159" t="s">
        <v>1370</v>
      </c>
      <c r="C60" s="3159"/>
      <c r="D60" s="3159"/>
      <c r="E60" s="3159"/>
      <c r="F60" s="3159"/>
      <c r="G60" s="3159"/>
      <c r="H60" s="3159"/>
      <c r="I60" s="3159"/>
      <c r="J60" s="3159"/>
      <c r="K60" s="3159"/>
      <c r="L60" s="3159"/>
      <c r="M60" s="3159"/>
      <c r="N60" s="3159"/>
      <c r="O60" s="3159"/>
      <c r="P60" s="3159"/>
      <c r="Q60" s="3159"/>
      <c r="R60" s="3159"/>
    </row>
    <row r="61" spans="1:18" ht="30" customHeight="1">
      <c r="A61" s="1208"/>
      <c r="B61" s="3159" t="s">
        <v>637</v>
      </c>
      <c r="C61" s="3159"/>
      <c r="D61" s="3159"/>
      <c r="E61" s="3159"/>
      <c r="F61" s="3159"/>
      <c r="G61" s="3159"/>
      <c r="H61" s="3159"/>
      <c r="I61" s="3159"/>
      <c r="J61" s="3159"/>
      <c r="K61" s="3159"/>
      <c r="L61" s="3159"/>
      <c r="M61" s="3159"/>
      <c r="N61" s="3159"/>
      <c r="O61" s="3159"/>
      <c r="P61" s="3159"/>
      <c r="Q61" s="3159"/>
      <c r="R61" s="3159"/>
    </row>
    <row r="66" spans="2:8" ht="13">
      <c r="B66" s="1202" t="s">
        <v>638</v>
      </c>
    </row>
    <row r="67" spans="2:8" ht="13" thickBot="1"/>
    <row r="68" spans="2:8">
      <c r="B68" s="3145" t="s">
        <v>639</v>
      </c>
      <c r="C68" s="3146"/>
      <c r="D68" s="3146"/>
      <c r="E68" s="3146"/>
      <c r="F68" s="3146"/>
      <c r="G68" s="3146"/>
      <c r="H68" s="3147"/>
    </row>
    <row r="69" spans="2:8">
      <c r="B69" s="3148"/>
      <c r="C69" s="3149"/>
      <c r="D69" s="3149"/>
      <c r="E69" s="3149"/>
      <c r="F69" s="3149"/>
      <c r="G69" s="3149"/>
      <c r="H69" s="3150"/>
    </row>
    <row r="70" spans="2:8">
      <c r="B70" s="3148"/>
      <c r="C70" s="3149"/>
      <c r="D70" s="3149"/>
      <c r="E70" s="3149"/>
      <c r="F70" s="3149"/>
      <c r="G70" s="3149"/>
      <c r="H70" s="3150"/>
    </row>
    <row r="71" spans="2:8">
      <c r="B71" s="1209"/>
      <c r="C71" s="1210"/>
      <c r="D71" s="1210"/>
      <c r="E71" s="1210"/>
      <c r="F71" s="1210"/>
      <c r="G71" s="1210"/>
      <c r="H71" s="1211"/>
    </row>
    <row r="72" spans="2:8">
      <c r="B72" s="1209" t="s">
        <v>640</v>
      </c>
      <c r="C72" s="1210"/>
      <c r="D72" s="1210"/>
      <c r="E72" s="1210"/>
      <c r="F72" s="1210"/>
      <c r="G72" s="1210"/>
      <c r="H72" s="1211"/>
    </row>
    <row r="73" spans="2:8">
      <c r="B73" s="1209"/>
      <c r="C73" s="1210"/>
      <c r="D73" s="1210"/>
      <c r="E73" s="1210"/>
      <c r="F73" s="1210"/>
      <c r="G73" s="1210"/>
      <c r="H73" s="1211"/>
    </row>
    <row r="74" spans="2:8">
      <c r="B74" s="1209" t="s">
        <v>641</v>
      </c>
      <c r="C74" s="1210"/>
      <c r="D74" s="1210"/>
      <c r="E74" s="1210"/>
      <c r="F74" s="1210"/>
      <c r="G74" s="1210"/>
      <c r="H74" s="1211"/>
    </row>
    <row r="75" spans="2:8">
      <c r="B75" s="1209"/>
      <c r="C75" s="1210"/>
      <c r="D75" s="1210"/>
      <c r="E75" s="1210"/>
      <c r="F75" s="1210"/>
      <c r="G75" s="1210"/>
      <c r="H75" s="1211"/>
    </row>
    <row r="76" spans="2:8">
      <c r="B76" s="1209"/>
      <c r="C76" s="1210"/>
      <c r="D76" s="1210"/>
      <c r="E76" s="1210"/>
      <c r="F76" s="1210"/>
      <c r="G76" s="1210"/>
      <c r="H76" s="1211"/>
    </row>
    <row r="77" spans="2:8" ht="13" thickBot="1">
      <c r="B77" s="1212"/>
      <c r="C77" s="1213"/>
      <c r="D77" s="1213"/>
      <c r="E77" s="1213"/>
      <c r="F77" s="1213"/>
      <c r="G77" s="1213"/>
      <c r="H77" s="1214"/>
    </row>
  </sheetData>
  <mergeCells count="33">
    <mergeCell ref="B61:R61"/>
    <mergeCell ref="B44:R44"/>
    <mergeCell ref="B45:R45"/>
    <mergeCell ref="B46:R46"/>
    <mergeCell ref="B47:R47"/>
    <mergeCell ref="B49:R49"/>
    <mergeCell ref="B50:R50"/>
    <mergeCell ref="B51:R51"/>
    <mergeCell ref="B52:R52"/>
    <mergeCell ref="B54:R54"/>
    <mergeCell ref="B56:R56"/>
    <mergeCell ref="B57:R57"/>
    <mergeCell ref="B37:R37"/>
    <mergeCell ref="B53:R53"/>
    <mergeCell ref="B60:R60"/>
    <mergeCell ref="B58:R58"/>
    <mergeCell ref="B59:R59"/>
    <mergeCell ref="B68:H70"/>
    <mergeCell ref="A1:R1"/>
    <mergeCell ref="B29:R29"/>
    <mergeCell ref="B30:R30"/>
    <mergeCell ref="B31:R31"/>
    <mergeCell ref="B32:R32"/>
    <mergeCell ref="B33:R33"/>
    <mergeCell ref="B34:R34"/>
    <mergeCell ref="B35:R35"/>
    <mergeCell ref="B36:R36"/>
    <mergeCell ref="B38:R38"/>
    <mergeCell ref="B39:R39"/>
    <mergeCell ref="B40:R40"/>
    <mergeCell ref="B41:R41"/>
    <mergeCell ref="B42:R42"/>
    <mergeCell ref="B43:R43"/>
  </mergeCells>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ignoredErrors>
    <ignoredError sqref="A55:A56 A54 A29:A34" numberStoredAsText="1"/>
  </ignoredErrors>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45"/>
  <sheetViews>
    <sheetView showGridLines="0" zoomScaleNormal="100" workbookViewId="0">
      <selection activeCell="O18" sqref="O18"/>
    </sheetView>
  </sheetViews>
  <sheetFormatPr defaultColWidth="10.1796875" defaultRowHeight="10"/>
  <cols>
    <col min="1" max="1" width="8.26953125" style="1855" customWidth="1"/>
    <col min="2" max="3" width="14.7265625" style="1855" customWidth="1"/>
    <col min="4" max="4" width="3.54296875" style="1855" customWidth="1"/>
    <col min="5" max="6" width="10.1796875" style="1855" customWidth="1"/>
    <col min="7" max="7" width="6.7265625" style="1855" customWidth="1"/>
    <col min="8" max="8" width="14.7265625" style="1855" customWidth="1"/>
    <col min="9" max="9" width="11.7265625" style="1855" customWidth="1"/>
    <col min="10" max="10" width="5.7265625" style="1855" customWidth="1"/>
    <col min="11" max="11" width="6.81640625" style="1855" customWidth="1"/>
    <col min="12" max="256" width="10.1796875" style="1855"/>
    <col min="257" max="257" width="8.26953125" style="1855" customWidth="1"/>
    <col min="258" max="259" width="14.7265625" style="1855" customWidth="1"/>
    <col min="260" max="260" width="3.54296875" style="1855" customWidth="1"/>
    <col min="261" max="262" width="10.1796875" style="1855" customWidth="1"/>
    <col min="263" max="263" width="6.7265625" style="1855" customWidth="1"/>
    <col min="264" max="264" width="14.7265625" style="1855" customWidth="1"/>
    <col min="265" max="265" width="11.7265625" style="1855" customWidth="1"/>
    <col min="266" max="267" width="5.7265625" style="1855" customWidth="1"/>
    <col min="268" max="512" width="10.1796875" style="1855"/>
    <col min="513" max="513" width="8.26953125" style="1855" customWidth="1"/>
    <col min="514" max="515" width="14.7265625" style="1855" customWidth="1"/>
    <col min="516" max="516" width="3.54296875" style="1855" customWidth="1"/>
    <col min="517" max="518" width="10.1796875" style="1855" customWidth="1"/>
    <col min="519" max="519" width="6.7265625" style="1855" customWidth="1"/>
    <col min="520" max="520" width="14.7265625" style="1855" customWidth="1"/>
    <col min="521" max="521" width="11.7265625" style="1855" customWidth="1"/>
    <col min="522" max="523" width="5.7265625" style="1855" customWidth="1"/>
    <col min="524" max="768" width="10.1796875" style="1855"/>
    <col min="769" max="769" width="8.26953125" style="1855" customWidth="1"/>
    <col min="770" max="771" width="14.7265625" style="1855" customWidth="1"/>
    <col min="772" max="772" width="3.54296875" style="1855" customWidth="1"/>
    <col min="773" max="774" width="10.1796875" style="1855" customWidth="1"/>
    <col min="775" max="775" width="6.7265625" style="1855" customWidth="1"/>
    <col min="776" max="776" width="14.7265625" style="1855" customWidth="1"/>
    <col min="777" max="777" width="11.7265625" style="1855" customWidth="1"/>
    <col min="778" max="779" width="5.7265625" style="1855" customWidth="1"/>
    <col min="780" max="1024" width="10.1796875" style="1855"/>
    <col min="1025" max="1025" width="8.26953125" style="1855" customWidth="1"/>
    <col min="1026" max="1027" width="14.7265625" style="1855" customWidth="1"/>
    <col min="1028" max="1028" width="3.54296875" style="1855" customWidth="1"/>
    <col min="1029" max="1030" width="10.1796875" style="1855" customWidth="1"/>
    <col min="1031" max="1031" width="6.7265625" style="1855" customWidth="1"/>
    <col min="1032" max="1032" width="14.7265625" style="1855" customWidth="1"/>
    <col min="1033" max="1033" width="11.7265625" style="1855" customWidth="1"/>
    <col min="1034" max="1035" width="5.7265625" style="1855" customWidth="1"/>
    <col min="1036" max="1280" width="10.1796875" style="1855"/>
    <col min="1281" max="1281" width="8.26953125" style="1855" customWidth="1"/>
    <col min="1282" max="1283" width="14.7265625" style="1855" customWidth="1"/>
    <col min="1284" max="1284" width="3.54296875" style="1855" customWidth="1"/>
    <col min="1285" max="1286" width="10.1796875" style="1855" customWidth="1"/>
    <col min="1287" max="1287" width="6.7265625" style="1855" customWidth="1"/>
    <col min="1288" max="1288" width="14.7265625" style="1855" customWidth="1"/>
    <col min="1289" max="1289" width="11.7265625" style="1855" customWidth="1"/>
    <col min="1290" max="1291" width="5.7265625" style="1855" customWidth="1"/>
    <col min="1292" max="1536" width="10.1796875" style="1855"/>
    <col min="1537" max="1537" width="8.26953125" style="1855" customWidth="1"/>
    <col min="1538" max="1539" width="14.7265625" style="1855" customWidth="1"/>
    <col min="1540" max="1540" width="3.54296875" style="1855" customWidth="1"/>
    <col min="1541" max="1542" width="10.1796875" style="1855" customWidth="1"/>
    <col min="1543" max="1543" width="6.7265625" style="1855" customWidth="1"/>
    <col min="1544" max="1544" width="14.7265625" style="1855" customWidth="1"/>
    <col min="1545" max="1545" width="11.7265625" style="1855" customWidth="1"/>
    <col min="1546" max="1547" width="5.7265625" style="1855" customWidth="1"/>
    <col min="1548" max="1792" width="10.1796875" style="1855"/>
    <col min="1793" max="1793" width="8.26953125" style="1855" customWidth="1"/>
    <col min="1794" max="1795" width="14.7265625" style="1855" customWidth="1"/>
    <col min="1796" max="1796" width="3.54296875" style="1855" customWidth="1"/>
    <col min="1797" max="1798" width="10.1796875" style="1855" customWidth="1"/>
    <col min="1799" max="1799" width="6.7265625" style="1855" customWidth="1"/>
    <col min="1800" max="1800" width="14.7265625" style="1855" customWidth="1"/>
    <col min="1801" max="1801" width="11.7265625" style="1855" customWidth="1"/>
    <col min="1802" max="1803" width="5.7265625" style="1855" customWidth="1"/>
    <col min="1804" max="2048" width="10.1796875" style="1855"/>
    <col min="2049" max="2049" width="8.26953125" style="1855" customWidth="1"/>
    <col min="2050" max="2051" width="14.7265625" style="1855" customWidth="1"/>
    <col min="2052" max="2052" width="3.54296875" style="1855" customWidth="1"/>
    <col min="2053" max="2054" width="10.1796875" style="1855" customWidth="1"/>
    <col min="2055" max="2055" width="6.7265625" style="1855" customWidth="1"/>
    <col min="2056" max="2056" width="14.7265625" style="1855" customWidth="1"/>
    <col min="2057" max="2057" width="11.7265625" style="1855" customWidth="1"/>
    <col min="2058" max="2059" width="5.7265625" style="1855" customWidth="1"/>
    <col min="2060" max="2304" width="10.1796875" style="1855"/>
    <col min="2305" max="2305" width="8.26953125" style="1855" customWidth="1"/>
    <col min="2306" max="2307" width="14.7265625" style="1855" customWidth="1"/>
    <col min="2308" max="2308" width="3.54296875" style="1855" customWidth="1"/>
    <col min="2309" max="2310" width="10.1796875" style="1855" customWidth="1"/>
    <col min="2311" max="2311" width="6.7265625" style="1855" customWidth="1"/>
    <col min="2312" max="2312" width="14.7265625" style="1855" customWidth="1"/>
    <col min="2313" max="2313" width="11.7265625" style="1855" customWidth="1"/>
    <col min="2314" max="2315" width="5.7265625" style="1855" customWidth="1"/>
    <col min="2316" max="2560" width="10.1796875" style="1855"/>
    <col min="2561" max="2561" width="8.26953125" style="1855" customWidth="1"/>
    <col min="2562" max="2563" width="14.7265625" style="1855" customWidth="1"/>
    <col min="2564" max="2564" width="3.54296875" style="1855" customWidth="1"/>
    <col min="2565" max="2566" width="10.1796875" style="1855" customWidth="1"/>
    <col min="2567" max="2567" width="6.7265625" style="1855" customWidth="1"/>
    <col min="2568" max="2568" width="14.7265625" style="1855" customWidth="1"/>
    <col min="2569" max="2569" width="11.7265625" style="1855" customWidth="1"/>
    <col min="2570" max="2571" width="5.7265625" style="1855" customWidth="1"/>
    <col min="2572" max="2816" width="10.1796875" style="1855"/>
    <col min="2817" max="2817" width="8.26953125" style="1855" customWidth="1"/>
    <col min="2818" max="2819" width="14.7265625" style="1855" customWidth="1"/>
    <col min="2820" max="2820" width="3.54296875" style="1855" customWidth="1"/>
    <col min="2821" max="2822" width="10.1796875" style="1855" customWidth="1"/>
    <col min="2823" max="2823" width="6.7265625" style="1855" customWidth="1"/>
    <col min="2824" max="2824" width="14.7265625" style="1855" customWidth="1"/>
    <col min="2825" max="2825" width="11.7265625" style="1855" customWidth="1"/>
    <col min="2826" max="2827" width="5.7265625" style="1855" customWidth="1"/>
    <col min="2828" max="3072" width="10.1796875" style="1855"/>
    <col min="3073" max="3073" width="8.26953125" style="1855" customWidth="1"/>
    <col min="3074" max="3075" width="14.7265625" style="1855" customWidth="1"/>
    <col min="3076" max="3076" width="3.54296875" style="1855" customWidth="1"/>
    <col min="3077" max="3078" width="10.1796875" style="1855" customWidth="1"/>
    <col min="3079" max="3079" width="6.7265625" style="1855" customWidth="1"/>
    <col min="3080" max="3080" width="14.7265625" style="1855" customWidth="1"/>
    <col min="3081" max="3081" width="11.7265625" style="1855" customWidth="1"/>
    <col min="3082" max="3083" width="5.7265625" style="1855" customWidth="1"/>
    <col min="3084" max="3328" width="10.1796875" style="1855"/>
    <col min="3329" max="3329" width="8.26953125" style="1855" customWidth="1"/>
    <col min="3330" max="3331" width="14.7265625" style="1855" customWidth="1"/>
    <col min="3332" max="3332" width="3.54296875" style="1855" customWidth="1"/>
    <col min="3333" max="3334" width="10.1796875" style="1855" customWidth="1"/>
    <col min="3335" max="3335" width="6.7265625" style="1855" customWidth="1"/>
    <col min="3336" max="3336" width="14.7265625" style="1855" customWidth="1"/>
    <col min="3337" max="3337" width="11.7265625" style="1855" customWidth="1"/>
    <col min="3338" max="3339" width="5.7265625" style="1855" customWidth="1"/>
    <col min="3340" max="3584" width="10.1796875" style="1855"/>
    <col min="3585" max="3585" width="8.26953125" style="1855" customWidth="1"/>
    <col min="3586" max="3587" width="14.7265625" style="1855" customWidth="1"/>
    <col min="3588" max="3588" width="3.54296875" style="1855" customWidth="1"/>
    <col min="3589" max="3590" width="10.1796875" style="1855" customWidth="1"/>
    <col min="3591" max="3591" width="6.7265625" style="1855" customWidth="1"/>
    <col min="3592" max="3592" width="14.7265625" style="1855" customWidth="1"/>
    <col min="3593" max="3593" width="11.7265625" style="1855" customWidth="1"/>
    <col min="3594" max="3595" width="5.7265625" style="1855" customWidth="1"/>
    <col min="3596" max="3840" width="10.1796875" style="1855"/>
    <col min="3841" max="3841" width="8.26953125" style="1855" customWidth="1"/>
    <col min="3842" max="3843" width="14.7265625" style="1855" customWidth="1"/>
    <col min="3844" max="3844" width="3.54296875" style="1855" customWidth="1"/>
    <col min="3845" max="3846" width="10.1796875" style="1855" customWidth="1"/>
    <col min="3847" max="3847" width="6.7265625" style="1855" customWidth="1"/>
    <col min="3848" max="3848" width="14.7265625" style="1855" customWidth="1"/>
    <col min="3849" max="3849" width="11.7265625" style="1855" customWidth="1"/>
    <col min="3850" max="3851" width="5.7265625" style="1855" customWidth="1"/>
    <col min="3852" max="4096" width="10.1796875" style="1855"/>
    <col min="4097" max="4097" width="8.26953125" style="1855" customWidth="1"/>
    <col min="4098" max="4099" width="14.7265625" style="1855" customWidth="1"/>
    <col min="4100" max="4100" width="3.54296875" style="1855" customWidth="1"/>
    <col min="4101" max="4102" width="10.1796875" style="1855" customWidth="1"/>
    <col min="4103" max="4103" width="6.7265625" style="1855" customWidth="1"/>
    <col min="4104" max="4104" width="14.7265625" style="1855" customWidth="1"/>
    <col min="4105" max="4105" width="11.7265625" style="1855" customWidth="1"/>
    <col min="4106" max="4107" width="5.7265625" style="1855" customWidth="1"/>
    <col min="4108" max="4352" width="10.1796875" style="1855"/>
    <col min="4353" max="4353" width="8.26953125" style="1855" customWidth="1"/>
    <col min="4354" max="4355" width="14.7265625" style="1855" customWidth="1"/>
    <col min="4356" max="4356" width="3.54296875" style="1855" customWidth="1"/>
    <col min="4357" max="4358" width="10.1796875" style="1855" customWidth="1"/>
    <col min="4359" max="4359" width="6.7265625" style="1855" customWidth="1"/>
    <col min="4360" max="4360" width="14.7265625" style="1855" customWidth="1"/>
    <col min="4361" max="4361" width="11.7265625" style="1855" customWidth="1"/>
    <col min="4362" max="4363" width="5.7265625" style="1855" customWidth="1"/>
    <col min="4364" max="4608" width="10.1796875" style="1855"/>
    <col min="4609" max="4609" width="8.26953125" style="1855" customWidth="1"/>
    <col min="4610" max="4611" width="14.7265625" style="1855" customWidth="1"/>
    <col min="4612" max="4612" width="3.54296875" style="1855" customWidth="1"/>
    <col min="4613" max="4614" width="10.1796875" style="1855" customWidth="1"/>
    <col min="4615" max="4615" width="6.7265625" style="1855" customWidth="1"/>
    <col min="4616" max="4616" width="14.7265625" style="1855" customWidth="1"/>
    <col min="4617" max="4617" width="11.7265625" style="1855" customWidth="1"/>
    <col min="4618" max="4619" width="5.7265625" style="1855" customWidth="1"/>
    <col min="4620" max="4864" width="10.1796875" style="1855"/>
    <col min="4865" max="4865" width="8.26953125" style="1855" customWidth="1"/>
    <col min="4866" max="4867" width="14.7265625" style="1855" customWidth="1"/>
    <col min="4868" max="4868" width="3.54296875" style="1855" customWidth="1"/>
    <col min="4869" max="4870" width="10.1796875" style="1855" customWidth="1"/>
    <col min="4871" max="4871" width="6.7265625" style="1855" customWidth="1"/>
    <col min="4872" max="4872" width="14.7265625" style="1855" customWidth="1"/>
    <col min="4873" max="4873" width="11.7265625" style="1855" customWidth="1"/>
    <col min="4874" max="4875" width="5.7265625" style="1855" customWidth="1"/>
    <col min="4876" max="5120" width="10.1796875" style="1855"/>
    <col min="5121" max="5121" width="8.26953125" style="1855" customWidth="1"/>
    <col min="5122" max="5123" width="14.7265625" style="1855" customWidth="1"/>
    <col min="5124" max="5124" width="3.54296875" style="1855" customWidth="1"/>
    <col min="5125" max="5126" width="10.1796875" style="1855" customWidth="1"/>
    <col min="5127" max="5127" width="6.7265625" style="1855" customWidth="1"/>
    <col min="5128" max="5128" width="14.7265625" style="1855" customWidth="1"/>
    <col min="5129" max="5129" width="11.7265625" style="1855" customWidth="1"/>
    <col min="5130" max="5131" width="5.7265625" style="1855" customWidth="1"/>
    <col min="5132" max="5376" width="10.1796875" style="1855"/>
    <col min="5377" max="5377" width="8.26953125" style="1855" customWidth="1"/>
    <col min="5378" max="5379" width="14.7265625" style="1855" customWidth="1"/>
    <col min="5380" max="5380" width="3.54296875" style="1855" customWidth="1"/>
    <col min="5381" max="5382" width="10.1796875" style="1855" customWidth="1"/>
    <col min="5383" max="5383" width="6.7265625" style="1855" customWidth="1"/>
    <col min="5384" max="5384" width="14.7265625" style="1855" customWidth="1"/>
    <col min="5385" max="5385" width="11.7265625" style="1855" customWidth="1"/>
    <col min="5386" max="5387" width="5.7265625" style="1855" customWidth="1"/>
    <col min="5388" max="5632" width="10.1796875" style="1855"/>
    <col min="5633" max="5633" width="8.26953125" style="1855" customWidth="1"/>
    <col min="5634" max="5635" width="14.7265625" style="1855" customWidth="1"/>
    <col min="5636" max="5636" width="3.54296875" style="1855" customWidth="1"/>
    <col min="5637" max="5638" width="10.1796875" style="1855" customWidth="1"/>
    <col min="5639" max="5639" width="6.7265625" style="1855" customWidth="1"/>
    <col min="5640" max="5640" width="14.7265625" style="1855" customWidth="1"/>
    <col min="5641" max="5641" width="11.7265625" style="1855" customWidth="1"/>
    <col min="5642" max="5643" width="5.7265625" style="1855" customWidth="1"/>
    <col min="5644" max="5888" width="10.1796875" style="1855"/>
    <col min="5889" max="5889" width="8.26953125" style="1855" customWidth="1"/>
    <col min="5890" max="5891" width="14.7265625" style="1855" customWidth="1"/>
    <col min="5892" max="5892" width="3.54296875" style="1855" customWidth="1"/>
    <col min="5893" max="5894" width="10.1796875" style="1855" customWidth="1"/>
    <col min="5895" max="5895" width="6.7265625" style="1855" customWidth="1"/>
    <col min="5896" max="5896" width="14.7265625" style="1855" customWidth="1"/>
    <col min="5897" max="5897" width="11.7265625" style="1855" customWidth="1"/>
    <col min="5898" max="5899" width="5.7265625" style="1855" customWidth="1"/>
    <col min="5900" max="6144" width="10.1796875" style="1855"/>
    <col min="6145" max="6145" width="8.26953125" style="1855" customWidth="1"/>
    <col min="6146" max="6147" width="14.7265625" style="1855" customWidth="1"/>
    <col min="6148" max="6148" width="3.54296875" style="1855" customWidth="1"/>
    <col min="6149" max="6150" width="10.1796875" style="1855" customWidth="1"/>
    <col min="6151" max="6151" width="6.7265625" style="1855" customWidth="1"/>
    <col min="6152" max="6152" width="14.7265625" style="1855" customWidth="1"/>
    <col min="6153" max="6153" width="11.7265625" style="1855" customWidth="1"/>
    <col min="6154" max="6155" width="5.7265625" style="1855" customWidth="1"/>
    <col min="6156" max="6400" width="10.1796875" style="1855"/>
    <col min="6401" max="6401" width="8.26953125" style="1855" customWidth="1"/>
    <col min="6402" max="6403" width="14.7265625" style="1855" customWidth="1"/>
    <col min="6404" max="6404" width="3.54296875" style="1855" customWidth="1"/>
    <col min="6405" max="6406" width="10.1796875" style="1855" customWidth="1"/>
    <col min="6407" max="6407" width="6.7265625" style="1855" customWidth="1"/>
    <col min="6408" max="6408" width="14.7265625" style="1855" customWidth="1"/>
    <col min="6409" max="6409" width="11.7265625" style="1855" customWidth="1"/>
    <col min="6410" max="6411" width="5.7265625" style="1855" customWidth="1"/>
    <col min="6412" max="6656" width="10.1796875" style="1855"/>
    <col min="6657" max="6657" width="8.26953125" style="1855" customWidth="1"/>
    <col min="6658" max="6659" width="14.7265625" style="1855" customWidth="1"/>
    <col min="6660" max="6660" width="3.54296875" style="1855" customWidth="1"/>
    <col min="6661" max="6662" width="10.1796875" style="1855" customWidth="1"/>
    <col min="6663" max="6663" width="6.7265625" style="1855" customWidth="1"/>
    <col min="6664" max="6664" width="14.7265625" style="1855" customWidth="1"/>
    <col min="6665" max="6665" width="11.7265625" style="1855" customWidth="1"/>
    <col min="6666" max="6667" width="5.7265625" style="1855" customWidth="1"/>
    <col min="6668" max="6912" width="10.1796875" style="1855"/>
    <col min="6913" max="6913" width="8.26953125" style="1855" customWidth="1"/>
    <col min="6914" max="6915" width="14.7265625" style="1855" customWidth="1"/>
    <col min="6916" max="6916" width="3.54296875" style="1855" customWidth="1"/>
    <col min="6917" max="6918" width="10.1796875" style="1855" customWidth="1"/>
    <col min="6919" max="6919" width="6.7265625" style="1855" customWidth="1"/>
    <col min="6920" max="6920" width="14.7265625" style="1855" customWidth="1"/>
    <col min="6921" max="6921" width="11.7265625" style="1855" customWidth="1"/>
    <col min="6922" max="6923" width="5.7265625" style="1855" customWidth="1"/>
    <col min="6924" max="7168" width="10.1796875" style="1855"/>
    <col min="7169" max="7169" width="8.26953125" style="1855" customWidth="1"/>
    <col min="7170" max="7171" width="14.7265625" style="1855" customWidth="1"/>
    <col min="7172" max="7172" width="3.54296875" style="1855" customWidth="1"/>
    <col min="7173" max="7174" width="10.1796875" style="1855" customWidth="1"/>
    <col min="7175" max="7175" width="6.7265625" style="1855" customWidth="1"/>
    <col min="7176" max="7176" width="14.7265625" style="1855" customWidth="1"/>
    <col min="7177" max="7177" width="11.7265625" style="1855" customWidth="1"/>
    <col min="7178" max="7179" width="5.7265625" style="1855" customWidth="1"/>
    <col min="7180" max="7424" width="10.1796875" style="1855"/>
    <col min="7425" max="7425" width="8.26953125" style="1855" customWidth="1"/>
    <col min="7426" max="7427" width="14.7265625" style="1855" customWidth="1"/>
    <col min="7428" max="7428" width="3.54296875" style="1855" customWidth="1"/>
    <col min="7429" max="7430" width="10.1796875" style="1855" customWidth="1"/>
    <col min="7431" max="7431" width="6.7265625" style="1855" customWidth="1"/>
    <col min="7432" max="7432" width="14.7265625" style="1855" customWidth="1"/>
    <col min="7433" max="7433" width="11.7265625" style="1855" customWidth="1"/>
    <col min="7434" max="7435" width="5.7265625" style="1855" customWidth="1"/>
    <col min="7436" max="7680" width="10.1796875" style="1855"/>
    <col min="7681" max="7681" width="8.26953125" style="1855" customWidth="1"/>
    <col min="7682" max="7683" width="14.7265625" style="1855" customWidth="1"/>
    <col min="7684" max="7684" width="3.54296875" style="1855" customWidth="1"/>
    <col min="7685" max="7686" width="10.1796875" style="1855" customWidth="1"/>
    <col min="7687" max="7687" width="6.7265625" style="1855" customWidth="1"/>
    <col min="7688" max="7688" width="14.7265625" style="1855" customWidth="1"/>
    <col min="7689" max="7689" width="11.7265625" style="1855" customWidth="1"/>
    <col min="7690" max="7691" width="5.7265625" style="1855" customWidth="1"/>
    <col min="7692" max="7936" width="10.1796875" style="1855"/>
    <col min="7937" max="7937" width="8.26953125" style="1855" customWidth="1"/>
    <col min="7938" max="7939" width="14.7265625" style="1855" customWidth="1"/>
    <col min="7940" max="7940" width="3.54296875" style="1855" customWidth="1"/>
    <col min="7941" max="7942" width="10.1796875" style="1855" customWidth="1"/>
    <col min="7943" max="7943" width="6.7265625" style="1855" customWidth="1"/>
    <col min="7944" max="7944" width="14.7265625" style="1855" customWidth="1"/>
    <col min="7945" max="7945" width="11.7265625" style="1855" customWidth="1"/>
    <col min="7946" max="7947" width="5.7265625" style="1855" customWidth="1"/>
    <col min="7948" max="8192" width="10.1796875" style="1855"/>
    <col min="8193" max="8193" width="8.26953125" style="1855" customWidth="1"/>
    <col min="8194" max="8195" width="14.7265625" style="1855" customWidth="1"/>
    <col min="8196" max="8196" width="3.54296875" style="1855" customWidth="1"/>
    <col min="8197" max="8198" width="10.1796875" style="1855" customWidth="1"/>
    <col min="8199" max="8199" width="6.7265625" style="1855" customWidth="1"/>
    <col min="8200" max="8200" width="14.7265625" style="1855" customWidth="1"/>
    <col min="8201" max="8201" width="11.7265625" style="1855" customWidth="1"/>
    <col min="8202" max="8203" width="5.7265625" style="1855" customWidth="1"/>
    <col min="8204" max="8448" width="10.1796875" style="1855"/>
    <col min="8449" max="8449" width="8.26953125" style="1855" customWidth="1"/>
    <col min="8450" max="8451" width="14.7265625" style="1855" customWidth="1"/>
    <col min="8452" max="8452" width="3.54296875" style="1855" customWidth="1"/>
    <col min="8453" max="8454" width="10.1796875" style="1855" customWidth="1"/>
    <col min="8455" max="8455" width="6.7265625" style="1855" customWidth="1"/>
    <col min="8456" max="8456" width="14.7265625" style="1855" customWidth="1"/>
    <col min="8457" max="8457" width="11.7265625" style="1855" customWidth="1"/>
    <col min="8458" max="8459" width="5.7265625" style="1855" customWidth="1"/>
    <col min="8460" max="8704" width="10.1796875" style="1855"/>
    <col min="8705" max="8705" width="8.26953125" style="1855" customWidth="1"/>
    <col min="8706" max="8707" width="14.7265625" style="1855" customWidth="1"/>
    <col min="8708" max="8708" width="3.54296875" style="1855" customWidth="1"/>
    <col min="8709" max="8710" width="10.1796875" style="1855" customWidth="1"/>
    <col min="8711" max="8711" width="6.7265625" style="1855" customWidth="1"/>
    <col min="8712" max="8712" width="14.7265625" style="1855" customWidth="1"/>
    <col min="8713" max="8713" width="11.7265625" style="1855" customWidth="1"/>
    <col min="8714" max="8715" width="5.7265625" style="1855" customWidth="1"/>
    <col min="8716" max="8960" width="10.1796875" style="1855"/>
    <col min="8961" max="8961" width="8.26953125" style="1855" customWidth="1"/>
    <col min="8962" max="8963" width="14.7265625" style="1855" customWidth="1"/>
    <col min="8964" max="8964" width="3.54296875" style="1855" customWidth="1"/>
    <col min="8965" max="8966" width="10.1796875" style="1855" customWidth="1"/>
    <col min="8967" max="8967" width="6.7265625" style="1855" customWidth="1"/>
    <col min="8968" max="8968" width="14.7265625" style="1855" customWidth="1"/>
    <col min="8969" max="8969" width="11.7265625" style="1855" customWidth="1"/>
    <col min="8970" max="8971" width="5.7265625" style="1855" customWidth="1"/>
    <col min="8972" max="9216" width="10.1796875" style="1855"/>
    <col min="9217" max="9217" width="8.26953125" style="1855" customWidth="1"/>
    <col min="9218" max="9219" width="14.7265625" style="1855" customWidth="1"/>
    <col min="9220" max="9220" width="3.54296875" style="1855" customWidth="1"/>
    <col min="9221" max="9222" width="10.1796875" style="1855" customWidth="1"/>
    <col min="9223" max="9223" width="6.7265625" style="1855" customWidth="1"/>
    <col min="9224" max="9224" width="14.7265625" style="1855" customWidth="1"/>
    <col min="9225" max="9225" width="11.7265625" style="1855" customWidth="1"/>
    <col min="9226" max="9227" width="5.7265625" style="1855" customWidth="1"/>
    <col min="9228" max="9472" width="10.1796875" style="1855"/>
    <col min="9473" max="9473" width="8.26953125" style="1855" customWidth="1"/>
    <col min="9474" max="9475" width="14.7265625" style="1855" customWidth="1"/>
    <col min="9476" max="9476" width="3.54296875" style="1855" customWidth="1"/>
    <col min="9477" max="9478" width="10.1796875" style="1855" customWidth="1"/>
    <col min="9479" max="9479" width="6.7265625" style="1855" customWidth="1"/>
    <col min="9480" max="9480" width="14.7265625" style="1855" customWidth="1"/>
    <col min="9481" max="9481" width="11.7265625" style="1855" customWidth="1"/>
    <col min="9482" max="9483" width="5.7265625" style="1855" customWidth="1"/>
    <col min="9484" max="9728" width="10.1796875" style="1855"/>
    <col min="9729" max="9729" width="8.26953125" style="1855" customWidth="1"/>
    <col min="9730" max="9731" width="14.7265625" style="1855" customWidth="1"/>
    <col min="9732" max="9732" width="3.54296875" style="1855" customWidth="1"/>
    <col min="9733" max="9734" width="10.1796875" style="1855" customWidth="1"/>
    <col min="9735" max="9735" width="6.7265625" style="1855" customWidth="1"/>
    <col min="9736" max="9736" width="14.7265625" style="1855" customWidth="1"/>
    <col min="9737" max="9737" width="11.7265625" style="1855" customWidth="1"/>
    <col min="9738" max="9739" width="5.7265625" style="1855" customWidth="1"/>
    <col min="9740" max="9984" width="10.1796875" style="1855"/>
    <col min="9985" max="9985" width="8.26953125" style="1855" customWidth="1"/>
    <col min="9986" max="9987" width="14.7265625" style="1855" customWidth="1"/>
    <col min="9988" max="9988" width="3.54296875" style="1855" customWidth="1"/>
    <col min="9989" max="9990" width="10.1796875" style="1855" customWidth="1"/>
    <col min="9991" max="9991" width="6.7265625" style="1855" customWidth="1"/>
    <col min="9992" max="9992" width="14.7265625" style="1855" customWidth="1"/>
    <col min="9993" max="9993" width="11.7265625" style="1855" customWidth="1"/>
    <col min="9994" max="9995" width="5.7265625" style="1855" customWidth="1"/>
    <col min="9996" max="10240" width="10.1796875" style="1855"/>
    <col min="10241" max="10241" width="8.26953125" style="1855" customWidth="1"/>
    <col min="10242" max="10243" width="14.7265625" style="1855" customWidth="1"/>
    <col min="10244" max="10244" width="3.54296875" style="1855" customWidth="1"/>
    <col min="10245" max="10246" width="10.1796875" style="1855" customWidth="1"/>
    <col min="10247" max="10247" width="6.7265625" style="1855" customWidth="1"/>
    <col min="10248" max="10248" width="14.7265625" style="1855" customWidth="1"/>
    <col min="10249" max="10249" width="11.7265625" style="1855" customWidth="1"/>
    <col min="10250" max="10251" width="5.7265625" style="1855" customWidth="1"/>
    <col min="10252" max="10496" width="10.1796875" style="1855"/>
    <col min="10497" max="10497" width="8.26953125" style="1855" customWidth="1"/>
    <col min="10498" max="10499" width="14.7265625" style="1855" customWidth="1"/>
    <col min="10500" max="10500" width="3.54296875" style="1855" customWidth="1"/>
    <col min="10501" max="10502" width="10.1796875" style="1855" customWidth="1"/>
    <col min="10503" max="10503" width="6.7265625" style="1855" customWidth="1"/>
    <col min="10504" max="10504" width="14.7265625" style="1855" customWidth="1"/>
    <col min="10505" max="10505" width="11.7265625" style="1855" customWidth="1"/>
    <col min="10506" max="10507" width="5.7265625" style="1855" customWidth="1"/>
    <col min="10508" max="10752" width="10.1796875" style="1855"/>
    <col min="10753" max="10753" width="8.26953125" style="1855" customWidth="1"/>
    <col min="10754" max="10755" width="14.7265625" style="1855" customWidth="1"/>
    <col min="10756" max="10756" width="3.54296875" style="1855" customWidth="1"/>
    <col min="10757" max="10758" width="10.1796875" style="1855" customWidth="1"/>
    <col min="10759" max="10759" width="6.7265625" style="1855" customWidth="1"/>
    <col min="10760" max="10760" width="14.7265625" style="1855" customWidth="1"/>
    <col min="10761" max="10761" width="11.7265625" style="1855" customWidth="1"/>
    <col min="10762" max="10763" width="5.7265625" style="1855" customWidth="1"/>
    <col min="10764" max="11008" width="10.1796875" style="1855"/>
    <col min="11009" max="11009" width="8.26953125" style="1855" customWidth="1"/>
    <col min="11010" max="11011" width="14.7265625" style="1855" customWidth="1"/>
    <col min="11012" max="11012" width="3.54296875" style="1855" customWidth="1"/>
    <col min="11013" max="11014" width="10.1796875" style="1855" customWidth="1"/>
    <col min="11015" max="11015" width="6.7265625" style="1855" customWidth="1"/>
    <col min="11016" max="11016" width="14.7265625" style="1855" customWidth="1"/>
    <col min="11017" max="11017" width="11.7265625" style="1855" customWidth="1"/>
    <col min="11018" max="11019" width="5.7265625" style="1855" customWidth="1"/>
    <col min="11020" max="11264" width="10.1796875" style="1855"/>
    <col min="11265" max="11265" width="8.26953125" style="1855" customWidth="1"/>
    <col min="11266" max="11267" width="14.7265625" style="1855" customWidth="1"/>
    <col min="11268" max="11268" width="3.54296875" style="1855" customWidth="1"/>
    <col min="11269" max="11270" width="10.1796875" style="1855" customWidth="1"/>
    <col min="11271" max="11271" width="6.7265625" style="1855" customWidth="1"/>
    <col min="11272" max="11272" width="14.7265625" style="1855" customWidth="1"/>
    <col min="11273" max="11273" width="11.7265625" style="1855" customWidth="1"/>
    <col min="11274" max="11275" width="5.7265625" style="1855" customWidth="1"/>
    <col min="11276" max="11520" width="10.1796875" style="1855"/>
    <col min="11521" max="11521" width="8.26953125" style="1855" customWidth="1"/>
    <col min="11522" max="11523" width="14.7265625" style="1855" customWidth="1"/>
    <col min="11524" max="11524" width="3.54296875" style="1855" customWidth="1"/>
    <col min="11525" max="11526" width="10.1796875" style="1855" customWidth="1"/>
    <col min="11527" max="11527" width="6.7265625" style="1855" customWidth="1"/>
    <col min="11528" max="11528" width="14.7265625" style="1855" customWidth="1"/>
    <col min="11529" max="11529" width="11.7265625" style="1855" customWidth="1"/>
    <col min="11530" max="11531" width="5.7265625" style="1855" customWidth="1"/>
    <col min="11532" max="11776" width="10.1796875" style="1855"/>
    <col min="11777" max="11777" width="8.26953125" style="1855" customWidth="1"/>
    <col min="11778" max="11779" width="14.7265625" style="1855" customWidth="1"/>
    <col min="11780" max="11780" width="3.54296875" style="1855" customWidth="1"/>
    <col min="11781" max="11782" width="10.1796875" style="1855" customWidth="1"/>
    <col min="11783" max="11783" width="6.7265625" style="1855" customWidth="1"/>
    <col min="11784" max="11784" width="14.7265625" style="1855" customWidth="1"/>
    <col min="11785" max="11785" width="11.7265625" style="1855" customWidth="1"/>
    <col min="11786" max="11787" width="5.7265625" style="1855" customWidth="1"/>
    <col min="11788" max="12032" width="10.1796875" style="1855"/>
    <col min="12033" max="12033" width="8.26953125" style="1855" customWidth="1"/>
    <col min="12034" max="12035" width="14.7265625" style="1855" customWidth="1"/>
    <col min="12036" max="12036" width="3.54296875" style="1855" customWidth="1"/>
    <col min="12037" max="12038" width="10.1796875" style="1855" customWidth="1"/>
    <col min="12039" max="12039" width="6.7265625" style="1855" customWidth="1"/>
    <col min="12040" max="12040" width="14.7265625" style="1855" customWidth="1"/>
    <col min="12041" max="12041" width="11.7265625" style="1855" customWidth="1"/>
    <col min="12042" max="12043" width="5.7265625" style="1855" customWidth="1"/>
    <col min="12044" max="12288" width="10.1796875" style="1855"/>
    <col min="12289" max="12289" width="8.26953125" style="1855" customWidth="1"/>
    <col min="12290" max="12291" width="14.7265625" style="1855" customWidth="1"/>
    <col min="12292" max="12292" width="3.54296875" style="1855" customWidth="1"/>
    <col min="12293" max="12294" width="10.1796875" style="1855" customWidth="1"/>
    <col min="12295" max="12295" width="6.7265625" style="1855" customWidth="1"/>
    <col min="12296" max="12296" width="14.7265625" style="1855" customWidth="1"/>
    <col min="12297" max="12297" width="11.7265625" style="1855" customWidth="1"/>
    <col min="12298" max="12299" width="5.7265625" style="1855" customWidth="1"/>
    <col min="12300" max="12544" width="10.1796875" style="1855"/>
    <col min="12545" max="12545" width="8.26953125" style="1855" customWidth="1"/>
    <col min="12546" max="12547" width="14.7265625" style="1855" customWidth="1"/>
    <col min="12548" max="12548" width="3.54296875" style="1855" customWidth="1"/>
    <col min="12549" max="12550" width="10.1796875" style="1855" customWidth="1"/>
    <col min="12551" max="12551" width="6.7265625" style="1855" customWidth="1"/>
    <col min="12552" max="12552" width="14.7265625" style="1855" customWidth="1"/>
    <col min="12553" max="12553" width="11.7265625" style="1855" customWidth="1"/>
    <col min="12554" max="12555" width="5.7265625" style="1855" customWidth="1"/>
    <col min="12556" max="12800" width="10.1796875" style="1855"/>
    <col min="12801" max="12801" width="8.26953125" style="1855" customWidth="1"/>
    <col min="12802" max="12803" width="14.7265625" style="1855" customWidth="1"/>
    <col min="12804" max="12804" width="3.54296875" style="1855" customWidth="1"/>
    <col min="12805" max="12806" width="10.1796875" style="1855" customWidth="1"/>
    <col min="12807" max="12807" width="6.7265625" style="1855" customWidth="1"/>
    <col min="12808" max="12808" width="14.7265625" style="1855" customWidth="1"/>
    <col min="12809" max="12809" width="11.7265625" style="1855" customWidth="1"/>
    <col min="12810" max="12811" width="5.7265625" style="1855" customWidth="1"/>
    <col min="12812" max="13056" width="10.1796875" style="1855"/>
    <col min="13057" max="13057" width="8.26953125" style="1855" customWidth="1"/>
    <col min="13058" max="13059" width="14.7265625" style="1855" customWidth="1"/>
    <col min="13060" max="13060" width="3.54296875" style="1855" customWidth="1"/>
    <col min="13061" max="13062" width="10.1796875" style="1855" customWidth="1"/>
    <col min="13063" max="13063" width="6.7265625" style="1855" customWidth="1"/>
    <col min="13064" max="13064" width="14.7265625" style="1855" customWidth="1"/>
    <col min="13065" max="13065" width="11.7265625" style="1855" customWidth="1"/>
    <col min="13066" max="13067" width="5.7265625" style="1855" customWidth="1"/>
    <col min="13068" max="13312" width="10.1796875" style="1855"/>
    <col min="13313" max="13313" width="8.26953125" style="1855" customWidth="1"/>
    <col min="13314" max="13315" width="14.7265625" style="1855" customWidth="1"/>
    <col min="13316" max="13316" width="3.54296875" style="1855" customWidth="1"/>
    <col min="13317" max="13318" width="10.1796875" style="1855" customWidth="1"/>
    <col min="13319" max="13319" width="6.7265625" style="1855" customWidth="1"/>
    <col min="13320" max="13320" width="14.7265625" style="1855" customWidth="1"/>
    <col min="13321" max="13321" width="11.7265625" style="1855" customWidth="1"/>
    <col min="13322" max="13323" width="5.7265625" style="1855" customWidth="1"/>
    <col min="13324" max="13568" width="10.1796875" style="1855"/>
    <col min="13569" max="13569" width="8.26953125" style="1855" customWidth="1"/>
    <col min="13570" max="13571" width="14.7265625" style="1855" customWidth="1"/>
    <col min="13572" max="13572" width="3.54296875" style="1855" customWidth="1"/>
    <col min="13573" max="13574" width="10.1796875" style="1855" customWidth="1"/>
    <col min="13575" max="13575" width="6.7265625" style="1855" customWidth="1"/>
    <col min="13576" max="13576" width="14.7265625" style="1855" customWidth="1"/>
    <col min="13577" max="13577" width="11.7265625" style="1855" customWidth="1"/>
    <col min="13578" max="13579" width="5.7265625" style="1855" customWidth="1"/>
    <col min="13580" max="13824" width="10.1796875" style="1855"/>
    <col min="13825" max="13825" width="8.26953125" style="1855" customWidth="1"/>
    <col min="13826" max="13827" width="14.7265625" style="1855" customWidth="1"/>
    <col min="13828" max="13828" width="3.54296875" style="1855" customWidth="1"/>
    <col min="13829" max="13830" width="10.1796875" style="1855" customWidth="1"/>
    <col min="13831" max="13831" width="6.7265625" style="1855" customWidth="1"/>
    <col min="13832" max="13832" width="14.7265625" style="1855" customWidth="1"/>
    <col min="13833" max="13833" width="11.7265625" style="1855" customWidth="1"/>
    <col min="13834" max="13835" width="5.7265625" style="1855" customWidth="1"/>
    <col min="13836" max="14080" width="10.1796875" style="1855"/>
    <col min="14081" max="14081" width="8.26953125" style="1855" customWidth="1"/>
    <col min="14082" max="14083" width="14.7265625" style="1855" customWidth="1"/>
    <col min="14084" max="14084" width="3.54296875" style="1855" customWidth="1"/>
    <col min="14085" max="14086" width="10.1796875" style="1855" customWidth="1"/>
    <col min="14087" max="14087" width="6.7265625" style="1855" customWidth="1"/>
    <col min="14088" max="14088" width="14.7265625" style="1855" customWidth="1"/>
    <col min="14089" max="14089" width="11.7265625" style="1855" customWidth="1"/>
    <col min="14090" max="14091" width="5.7265625" style="1855" customWidth="1"/>
    <col min="14092" max="14336" width="10.1796875" style="1855"/>
    <col min="14337" max="14337" width="8.26953125" style="1855" customWidth="1"/>
    <col min="14338" max="14339" width="14.7265625" style="1855" customWidth="1"/>
    <col min="14340" max="14340" width="3.54296875" style="1855" customWidth="1"/>
    <col min="14341" max="14342" width="10.1796875" style="1855" customWidth="1"/>
    <col min="14343" max="14343" width="6.7265625" style="1855" customWidth="1"/>
    <col min="14344" max="14344" width="14.7265625" style="1855" customWidth="1"/>
    <col min="14345" max="14345" width="11.7265625" style="1855" customWidth="1"/>
    <col min="14346" max="14347" width="5.7265625" style="1855" customWidth="1"/>
    <col min="14348" max="14592" width="10.1796875" style="1855"/>
    <col min="14593" max="14593" width="8.26953125" style="1855" customWidth="1"/>
    <col min="14594" max="14595" width="14.7265625" style="1855" customWidth="1"/>
    <col min="14596" max="14596" width="3.54296875" style="1855" customWidth="1"/>
    <col min="14597" max="14598" width="10.1796875" style="1855" customWidth="1"/>
    <col min="14599" max="14599" width="6.7265625" style="1855" customWidth="1"/>
    <col min="14600" max="14600" width="14.7265625" style="1855" customWidth="1"/>
    <col min="14601" max="14601" width="11.7265625" style="1855" customWidth="1"/>
    <col min="14602" max="14603" width="5.7265625" style="1855" customWidth="1"/>
    <col min="14604" max="14848" width="10.1796875" style="1855"/>
    <col min="14849" max="14849" width="8.26953125" style="1855" customWidth="1"/>
    <col min="14850" max="14851" width="14.7265625" style="1855" customWidth="1"/>
    <col min="14852" max="14852" width="3.54296875" style="1855" customWidth="1"/>
    <col min="14853" max="14854" width="10.1796875" style="1855" customWidth="1"/>
    <col min="14855" max="14855" width="6.7265625" style="1855" customWidth="1"/>
    <col min="14856" max="14856" width="14.7265625" style="1855" customWidth="1"/>
    <col min="14857" max="14857" width="11.7265625" style="1855" customWidth="1"/>
    <col min="14858" max="14859" width="5.7265625" style="1855" customWidth="1"/>
    <col min="14860" max="15104" width="10.1796875" style="1855"/>
    <col min="15105" max="15105" width="8.26953125" style="1855" customWidth="1"/>
    <col min="15106" max="15107" width="14.7265625" style="1855" customWidth="1"/>
    <col min="15108" max="15108" width="3.54296875" style="1855" customWidth="1"/>
    <col min="15109" max="15110" width="10.1796875" style="1855" customWidth="1"/>
    <col min="15111" max="15111" width="6.7265625" style="1855" customWidth="1"/>
    <col min="15112" max="15112" width="14.7265625" style="1855" customWidth="1"/>
    <col min="15113" max="15113" width="11.7265625" style="1855" customWidth="1"/>
    <col min="15114" max="15115" width="5.7265625" style="1855" customWidth="1"/>
    <col min="15116" max="15360" width="10.1796875" style="1855"/>
    <col min="15361" max="15361" width="8.26953125" style="1855" customWidth="1"/>
    <col min="15362" max="15363" width="14.7265625" style="1855" customWidth="1"/>
    <col min="15364" max="15364" width="3.54296875" style="1855" customWidth="1"/>
    <col min="15365" max="15366" width="10.1796875" style="1855" customWidth="1"/>
    <col min="15367" max="15367" width="6.7265625" style="1855" customWidth="1"/>
    <col min="15368" max="15368" width="14.7265625" style="1855" customWidth="1"/>
    <col min="15369" max="15369" width="11.7265625" style="1855" customWidth="1"/>
    <col min="15370" max="15371" width="5.7265625" style="1855" customWidth="1"/>
    <col min="15372" max="15616" width="10.1796875" style="1855"/>
    <col min="15617" max="15617" width="8.26953125" style="1855" customWidth="1"/>
    <col min="15618" max="15619" width="14.7265625" style="1855" customWidth="1"/>
    <col min="15620" max="15620" width="3.54296875" style="1855" customWidth="1"/>
    <col min="15621" max="15622" width="10.1796875" style="1855" customWidth="1"/>
    <col min="15623" max="15623" width="6.7265625" style="1855" customWidth="1"/>
    <col min="15624" max="15624" width="14.7265625" style="1855" customWidth="1"/>
    <col min="15625" max="15625" width="11.7265625" style="1855" customWidth="1"/>
    <col min="15626" max="15627" width="5.7265625" style="1855" customWidth="1"/>
    <col min="15628" max="15872" width="10.1796875" style="1855"/>
    <col min="15873" max="15873" width="8.26953125" style="1855" customWidth="1"/>
    <col min="15874" max="15875" width="14.7265625" style="1855" customWidth="1"/>
    <col min="15876" max="15876" width="3.54296875" style="1855" customWidth="1"/>
    <col min="15877" max="15878" width="10.1796875" style="1855" customWidth="1"/>
    <col min="15879" max="15879" width="6.7265625" style="1855" customWidth="1"/>
    <col min="15880" max="15880" width="14.7265625" style="1855" customWidth="1"/>
    <col min="15881" max="15881" width="11.7265625" style="1855" customWidth="1"/>
    <col min="15882" max="15883" width="5.7265625" style="1855" customWidth="1"/>
    <col min="15884" max="16128" width="10.1796875" style="1855"/>
    <col min="16129" max="16129" width="8.26953125" style="1855" customWidth="1"/>
    <col min="16130" max="16131" width="14.7265625" style="1855" customWidth="1"/>
    <col min="16132" max="16132" width="3.54296875" style="1855" customWidth="1"/>
    <col min="16133" max="16134" width="10.1796875" style="1855" customWidth="1"/>
    <col min="16135" max="16135" width="6.7265625" style="1855" customWidth="1"/>
    <col min="16136" max="16136" width="14.7265625" style="1855" customWidth="1"/>
    <col min="16137" max="16137" width="11.7265625" style="1855" customWidth="1"/>
    <col min="16138" max="16139" width="5.7265625" style="1855" customWidth="1"/>
    <col min="16140" max="16384" width="10.1796875" style="1855"/>
  </cols>
  <sheetData>
    <row r="1" spans="1:13" ht="13">
      <c r="A1" s="3163" t="s">
        <v>728</v>
      </c>
      <c r="B1" s="3163"/>
      <c r="C1" s="3163"/>
      <c r="D1" s="3163"/>
      <c r="E1" s="3163"/>
      <c r="F1" s="3163"/>
      <c r="G1" s="3163"/>
      <c r="H1" s="3163"/>
      <c r="I1" s="3163"/>
      <c r="J1" s="3163"/>
      <c r="K1" s="3163"/>
      <c r="L1" s="3163"/>
      <c r="M1" s="3163"/>
    </row>
    <row r="2" spans="1:13" ht="14.5">
      <c r="A2" s="3162" t="s">
        <v>1243</v>
      </c>
      <c r="B2" s="3162"/>
      <c r="C2" s="3162"/>
      <c r="D2" s="3162"/>
      <c r="E2" s="3162"/>
      <c r="F2" s="3162"/>
      <c r="G2" s="3162"/>
      <c r="H2" s="3162"/>
      <c r="I2" s="3162"/>
      <c r="J2" s="3162"/>
      <c r="K2" s="3162"/>
      <c r="L2" s="3162"/>
      <c r="M2" s="3162"/>
    </row>
    <row r="3" spans="1:13" ht="13">
      <c r="A3" s="3163" t="s">
        <v>727</v>
      </c>
      <c r="B3" s="3163"/>
      <c r="C3" s="3163"/>
      <c r="D3" s="3163"/>
      <c r="E3" s="3163"/>
      <c r="F3" s="3163"/>
      <c r="G3" s="3163"/>
      <c r="H3" s="3163"/>
      <c r="I3" s="3163"/>
      <c r="J3" s="3163"/>
      <c r="K3" s="3163"/>
      <c r="L3" s="3163"/>
      <c r="M3" s="3163"/>
    </row>
    <row r="4" spans="1:13" ht="14.5">
      <c r="A4" s="3162" t="s">
        <v>1244</v>
      </c>
      <c r="B4" s="3162"/>
      <c r="C4" s="3162"/>
      <c r="D4" s="3162"/>
      <c r="E4" s="3162"/>
      <c r="F4" s="3162"/>
      <c r="G4" s="3162"/>
      <c r="H4" s="3162"/>
      <c r="I4" s="3162"/>
      <c r="J4" s="3162"/>
      <c r="K4" s="3162"/>
      <c r="L4" s="3162"/>
      <c r="M4" s="3162"/>
    </row>
    <row r="5" spans="1:13" ht="13">
      <c r="A5" s="3163" t="s">
        <v>1371</v>
      </c>
      <c r="B5" s="3163"/>
      <c r="C5" s="3163"/>
      <c r="D5" s="3163"/>
      <c r="E5" s="3163"/>
      <c r="F5" s="3163"/>
      <c r="G5" s="3163"/>
      <c r="H5" s="3163"/>
      <c r="I5" s="3163"/>
      <c r="J5" s="3163"/>
      <c r="K5" s="3163"/>
      <c r="L5" s="3163"/>
      <c r="M5" s="3163"/>
    </row>
    <row r="6" spans="1:13" ht="13">
      <c r="A6" s="3162" t="s">
        <v>1245</v>
      </c>
      <c r="B6" s="3163"/>
      <c r="C6" s="3163"/>
      <c r="D6" s="3163"/>
      <c r="E6" s="3163"/>
      <c r="F6" s="3163"/>
      <c r="G6" s="3163"/>
      <c r="H6" s="3163"/>
      <c r="I6" s="3163"/>
      <c r="J6" s="3163"/>
      <c r="K6" s="3163"/>
      <c r="L6" s="3163"/>
      <c r="M6" s="3163"/>
    </row>
    <row r="7" spans="1:13" ht="14">
      <c r="A7" s="3164" t="s">
        <v>729</v>
      </c>
      <c r="B7" s="3164"/>
      <c r="C7" s="3164"/>
      <c r="D7" s="3164"/>
      <c r="E7" s="3164"/>
      <c r="F7" s="3164"/>
      <c r="G7" s="3164"/>
      <c r="H7" s="3164"/>
      <c r="I7" s="3164"/>
      <c r="J7" s="3164"/>
      <c r="K7" s="3164"/>
      <c r="L7" s="3164"/>
      <c r="M7" s="3164"/>
    </row>
    <row r="8" spans="1:13">
      <c r="A8" s="2907" t="s">
        <v>696</v>
      </c>
      <c r="B8" s="2907"/>
      <c r="C8" s="2907" t="s">
        <v>1246</v>
      </c>
      <c r="D8" s="2907"/>
      <c r="E8" s="2907"/>
      <c r="F8" s="2907" t="s">
        <v>694</v>
      </c>
      <c r="G8" s="2907"/>
      <c r="H8" s="2907" t="s">
        <v>1247</v>
      </c>
      <c r="I8" s="2907"/>
      <c r="J8" s="2907" t="s">
        <v>695</v>
      </c>
      <c r="K8" s="2907"/>
      <c r="L8" s="2907" t="s">
        <v>690</v>
      </c>
      <c r="M8" s="2907"/>
    </row>
    <row r="9" spans="1:13">
      <c r="A9" s="2907"/>
      <c r="B9" s="2907"/>
      <c r="C9" s="2907"/>
      <c r="D9" s="2907"/>
      <c r="E9" s="2907"/>
      <c r="F9" s="2907"/>
      <c r="G9" s="2907"/>
      <c r="H9" s="2907"/>
      <c r="I9" s="2907"/>
      <c r="J9" s="2909" t="s">
        <v>1248</v>
      </c>
      <c r="K9" s="2910"/>
      <c r="L9" s="2911" t="s">
        <v>1249</v>
      </c>
      <c r="M9" s="2911"/>
    </row>
    <row r="10" spans="1:13" s="1856" customFormat="1">
      <c r="A10" s="2907" t="s">
        <v>697</v>
      </c>
      <c r="B10" s="2907"/>
      <c r="C10" s="2915" t="s">
        <v>1250</v>
      </c>
      <c r="D10" s="2916"/>
      <c r="E10" s="2917"/>
      <c r="F10" s="2915" t="s">
        <v>45</v>
      </c>
      <c r="G10" s="2916"/>
      <c r="H10" s="2907" t="s">
        <v>1251</v>
      </c>
      <c r="I10" s="2907"/>
      <c r="J10" s="2907" t="s">
        <v>730</v>
      </c>
      <c r="K10" s="2907"/>
      <c r="L10" s="2907" t="s">
        <v>1252</v>
      </c>
      <c r="M10" s="2907"/>
    </row>
    <row r="11" spans="1:13" s="1856" customFormat="1">
      <c r="A11" s="2907"/>
      <c r="B11" s="2907"/>
      <c r="C11" s="2918"/>
      <c r="D11" s="2919"/>
      <c r="E11" s="2920"/>
      <c r="F11" s="2918"/>
      <c r="G11" s="2919"/>
      <c r="H11" s="2907"/>
      <c r="I11" s="2907"/>
      <c r="J11" s="2907"/>
      <c r="K11" s="2907"/>
      <c r="L11" s="2907"/>
      <c r="M11" s="2907"/>
    </row>
    <row r="12" spans="1:13" s="1856" customFormat="1">
      <c r="A12" s="2907" t="s">
        <v>698</v>
      </c>
      <c r="B12" s="2907"/>
      <c r="C12" s="2915" t="s">
        <v>1253</v>
      </c>
      <c r="D12" s="2916"/>
      <c r="E12" s="2917"/>
      <c r="F12" s="2907" t="s">
        <v>731</v>
      </c>
      <c r="G12" s="2907"/>
      <c r="H12" s="2915" t="s">
        <v>1254</v>
      </c>
      <c r="I12" s="2917"/>
      <c r="J12" s="2907" t="s">
        <v>699</v>
      </c>
      <c r="K12" s="2907"/>
      <c r="L12" s="2907" t="s">
        <v>1255</v>
      </c>
      <c r="M12" s="2907"/>
    </row>
    <row r="13" spans="1:13">
      <c r="A13" s="2907"/>
      <c r="B13" s="2907"/>
      <c r="C13" s="2918"/>
      <c r="D13" s="2919"/>
      <c r="E13" s="2920"/>
      <c r="F13" s="2907"/>
      <c r="G13" s="2907"/>
      <c r="H13" s="2918"/>
      <c r="I13" s="2920"/>
      <c r="J13" s="2907"/>
      <c r="K13" s="2907"/>
      <c r="L13" s="2907"/>
      <c r="M13" s="2907"/>
    </row>
    <row r="14" spans="1:13">
      <c r="A14" s="3165" t="s">
        <v>701</v>
      </c>
      <c r="B14" s="3166" t="s">
        <v>702</v>
      </c>
      <c r="C14" s="3166" t="s">
        <v>703</v>
      </c>
      <c r="D14" s="1857" t="s">
        <v>693</v>
      </c>
      <c r="E14" s="1858"/>
      <c r="F14" s="1859"/>
      <c r="G14" s="3166" t="s">
        <v>705</v>
      </c>
      <c r="H14" s="1857" t="s">
        <v>700</v>
      </c>
      <c r="I14" s="1858"/>
      <c r="J14" s="1858"/>
      <c r="K14" s="1858"/>
      <c r="L14" s="1859"/>
      <c r="M14" s="3167" t="s">
        <v>708</v>
      </c>
    </row>
    <row r="15" spans="1:13">
      <c r="A15" s="2925"/>
      <c r="B15" s="2927"/>
      <c r="C15" s="2927"/>
      <c r="D15" s="2931" t="s">
        <v>704</v>
      </c>
      <c r="E15" s="2933" t="s">
        <v>115</v>
      </c>
      <c r="F15" s="2933" t="s">
        <v>116</v>
      </c>
      <c r="G15" s="2927"/>
      <c r="H15" s="2933" t="s">
        <v>706</v>
      </c>
      <c r="I15" s="2934" t="s">
        <v>707</v>
      </c>
      <c r="J15" s="2936" t="s">
        <v>709</v>
      </c>
      <c r="K15" s="2936"/>
      <c r="L15" s="2937" t="s">
        <v>121</v>
      </c>
      <c r="M15" s="2929"/>
    </row>
    <row r="16" spans="1:13">
      <c r="A16" s="2926"/>
      <c r="B16" s="2928"/>
      <c r="C16" s="2928"/>
      <c r="D16" s="2932"/>
      <c r="E16" s="2933"/>
      <c r="F16" s="2933"/>
      <c r="G16" s="2928"/>
      <c r="H16" s="2933"/>
      <c r="I16" s="2935"/>
      <c r="J16" s="1860" t="s">
        <v>119</v>
      </c>
      <c r="K16" s="1860" t="s">
        <v>120</v>
      </c>
      <c r="L16" s="2938"/>
      <c r="M16" s="2930"/>
    </row>
    <row r="17" spans="1:13" ht="30">
      <c r="A17" s="1861" t="s">
        <v>1256</v>
      </c>
      <c r="B17" s="1862" t="s">
        <v>1257</v>
      </c>
      <c r="C17" s="1862" t="s">
        <v>1258</v>
      </c>
      <c r="D17" s="1863">
        <v>1</v>
      </c>
      <c r="E17" s="1862"/>
      <c r="F17" s="1863" t="s">
        <v>1326</v>
      </c>
      <c r="G17" s="1863"/>
      <c r="H17" s="1864" t="s">
        <v>1259</v>
      </c>
      <c r="I17" s="1863" t="s">
        <v>1260</v>
      </c>
      <c r="J17" s="1865" t="s">
        <v>1261</v>
      </c>
      <c r="K17" s="1863" t="s">
        <v>1262</v>
      </c>
      <c r="L17" s="1863" t="s">
        <v>1263</v>
      </c>
      <c r="M17" s="1866" t="s">
        <v>1264</v>
      </c>
    </row>
    <row r="18" spans="1:13" ht="20">
      <c r="A18" s="1861" t="s">
        <v>1265</v>
      </c>
      <c r="B18" s="1862" t="s">
        <v>1266</v>
      </c>
      <c r="C18" s="1862" t="s">
        <v>1267</v>
      </c>
      <c r="D18" s="1863">
        <v>2</v>
      </c>
      <c r="E18" s="1862" t="s">
        <v>1268</v>
      </c>
      <c r="F18" s="1862"/>
      <c r="G18" s="1863"/>
      <c r="H18" s="1864" t="s">
        <v>1269</v>
      </c>
      <c r="I18" s="1863" t="s">
        <v>1270</v>
      </c>
      <c r="J18" s="1865">
        <v>1</v>
      </c>
      <c r="K18" s="1863" t="s">
        <v>1262</v>
      </c>
      <c r="L18" s="1863" t="s">
        <v>1271</v>
      </c>
      <c r="M18" s="1866" t="s">
        <v>1272</v>
      </c>
    </row>
    <row r="19" spans="1:13" ht="20">
      <c r="A19" s="1861" t="s">
        <v>1273</v>
      </c>
      <c r="B19" s="1862" t="s">
        <v>1266</v>
      </c>
      <c r="C19" s="1862" t="s">
        <v>1267</v>
      </c>
      <c r="D19" s="1863">
        <v>3</v>
      </c>
      <c r="E19" s="1862" t="s">
        <v>1274</v>
      </c>
      <c r="F19" s="1862"/>
      <c r="G19" s="1863"/>
      <c r="H19" s="1863" t="s">
        <v>1275</v>
      </c>
      <c r="I19" s="1863" t="s">
        <v>1276</v>
      </c>
      <c r="J19" s="1865">
        <v>1</v>
      </c>
      <c r="K19" s="1863" t="s">
        <v>1262</v>
      </c>
      <c r="L19" s="1863" t="s">
        <v>1271</v>
      </c>
      <c r="M19" s="1866" t="s">
        <v>1272</v>
      </c>
    </row>
    <row r="20" spans="1:13" ht="20">
      <c r="A20" s="1861" t="s">
        <v>1277</v>
      </c>
      <c r="B20" s="1862" t="s">
        <v>1266</v>
      </c>
      <c r="C20" s="1862" t="s">
        <v>1267</v>
      </c>
      <c r="D20" s="1863">
        <v>4</v>
      </c>
      <c r="E20" s="1862" t="s">
        <v>1278</v>
      </c>
      <c r="F20" s="1862"/>
      <c r="G20" s="1863"/>
      <c r="H20" s="1863" t="s">
        <v>1279</v>
      </c>
      <c r="I20" s="1863" t="s">
        <v>1276</v>
      </c>
      <c r="J20" s="1865">
        <v>1</v>
      </c>
      <c r="K20" s="1863" t="s">
        <v>1262</v>
      </c>
      <c r="L20" s="1863" t="s">
        <v>1271</v>
      </c>
      <c r="M20" s="1866" t="s">
        <v>1272</v>
      </c>
    </row>
    <row r="21" spans="1:13" ht="20">
      <c r="A21" s="1861" t="s">
        <v>1280</v>
      </c>
      <c r="B21" s="1862" t="s">
        <v>1281</v>
      </c>
      <c r="C21" s="1862" t="s">
        <v>1282</v>
      </c>
      <c r="D21" s="1863">
        <v>5</v>
      </c>
      <c r="E21" s="1862" t="s">
        <v>1283</v>
      </c>
      <c r="F21" s="1862"/>
      <c r="G21" s="1863"/>
      <c r="H21" s="1864" t="s">
        <v>1284</v>
      </c>
      <c r="I21" s="1863" t="s">
        <v>1282</v>
      </c>
      <c r="J21" s="1865">
        <v>1</v>
      </c>
      <c r="K21" s="1863" t="s">
        <v>1262</v>
      </c>
      <c r="L21" s="1863" t="s">
        <v>1271</v>
      </c>
      <c r="M21" s="1866" t="s">
        <v>1272</v>
      </c>
    </row>
    <row r="22" spans="1:13" ht="40">
      <c r="A22" s="1861" t="s">
        <v>1285</v>
      </c>
      <c r="B22" s="1862" t="s">
        <v>1286</v>
      </c>
      <c r="C22" s="1862" t="s">
        <v>1287</v>
      </c>
      <c r="D22" s="1863">
        <v>6</v>
      </c>
      <c r="E22" s="1862" t="s">
        <v>1327</v>
      </c>
      <c r="F22" s="1862"/>
      <c r="G22" s="1863" t="s">
        <v>1288</v>
      </c>
      <c r="H22" s="1864" t="s">
        <v>1289</v>
      </c>
      <c r="I22" s="1863" t="s">
        <v>1290</v>
      </c>
      <c r="J22" s="1865">
        <v>1</v>
      </c>
      <c r="K22" s="1863" t="s">
        <v>1262</v>
      </c>
      <c r="L22" s="1863" t="s">
        <v>1271</v>
      </c>
      <c r="M22" s="1866" t="s">
        <v>1272</v>
      </c>
    </row>
    <row r="23" spans="1:13">
      <c r="A23" s="1867"/>
      <c r="B23" s="1862"/>
      <c r="C23" s="1862"/>
      <c r="D23" s="1863"/>
      <c r="E23" s="1862"/>
      <c r="F23" s="1862"/>
      <c r="G23" s="1863"/>
      <c r="H23" s="1862"/>
      <c r="I23" s="1862"/>
      <c r="J23" s="1863"/>
      <c r="K23" s="1863"/>
      <c r="L23" s="1862"/>
      <c r="M23" s="1866"/>
    </row>
    <row r="24" spans="1:13">
      <c r="A24" s="1867"/>
      <c r="B24" s="1862"/>
      <c r="C24" s="1862"/>
      <c r="D24" s="1863"/>
      <c r="E24" s="1862"/>
      <c r="F24" s="1862"/>
      <c r="G24" s="1863"/>
      <c r="H24" s="1862"/>
      <c r="I24" s="1862"/>
      <c r="J24" s="1863"/>
      <c r="K24" s="1863"/>
      <c r="L24" s="1862"/>
      <c r="M24" s="1866"/>
    </row>
    <row r="25" spans="1:13">
      <c r="A25" s="1867"/>
      <c r="B25" s="1862"/>
      <c r="C25" s="1862"/>
      <c r="D25" s="1863"/>
      <c r="E25" s="1862"/>
      <c r="F25" s="1862"/>
      <c r="G25" s="1863"/>
      <c r="H25" s="1862"/>
      <c r="I25" s="1862"/>
      <c r="J25" s="1863"/>
      <c r="K25" s="1863"/>
      <c r="L25" s="1862"/>
      <c r="M25" s="1866"/>
    </row>
    <row r="26" spans="1:13">
      <c r="A26" s="1867"/>
      <c r="B26" s="1862"/>
      <c r="C26" s="1862"/>
      <c r="D26" s="1863"/>
      <c r="E26" s="1862"/>
      <c r="F26" s="1862"/>
      <c r="G26" s="1863"/>
      <c r="H26" s="1862"/>
      <c r="I26" s="1862"/>
      <c r="J26" s="1863"/>
      <c r="K26" s="1863"/>
      <c r="L26" s="1862"/>
      <c r="M26" s="1866"/>
    </row>
    <row r="27" spans="1:13">
      <c r="A27" s="1867"/>
      <c r="B27" s="1862"/>
      <c r="C27" s="1862"/>
      <c r="D27" s="1863"/>
      <c r="E27" s="1862"/>
      <c r="F27" s="1862"/>
      <c r="G27" s="1863"/>
      <c r="H27" s="1862"/>
      <c r="I27" s="1862"/>
      <c r="J27" s="1863"/>
      <c r="K27" s="1863"/>
      <c r="L27" s="1862"/>
      <c r="M27" s="1866"/>
    </row>
    <row r="28" spans="1:13">
      <c r="A28" s="1867"/>
      <c r="B28" s="1862"/>
      <c r="C28" s="1862"/>
      <c r="D28" s="1863"/>
      <c r="E28" s="1862"/>
      <c r="F28" s="1862"/>
      <c r="G28" s="1863"/>
      <c r="H28" s="1862"/>
      <c r="I28" s="1862"/>
      <c r="J28" s="1863"/>
      <c r="K28" s="1863"/>
      <c r="L28" s="1862"/>
      <c r="M28" s="1866"/>
    </row>
    <row r="29" spans="1:13">
      <c r="A29" s="1867"/>
      <c r="B29" s="1862"/>
      <c r="C29" s="1862"/>
      <c r="D29" s="1863"/>
      <c r="E29" s="1862"/>
      <c r="F29" s="1862"/>
      <c r="G29" s="1863"/>
      <c r="H29" s="1862"/>
      <c r="I29" s="1862"/>
      <c r="J29" s="1863"/>
      <c r="K29" s="1863"/>
      <c r="L29" s="1862"/>
      <c r="M29" s="1866"/>
    </row>
    <row r="30" spans="1:13">
      <c r="A30" s="1867"/>
      <c r="B30" s="1862"/>
      <c r="C30" s="1862"/>
      <c r="D30" s="1863"/>
      <c r="E30" s="1862"/>
      <c r="F30" s="1862"/>
      <c r="G30" s="1863"/>
      <c r="H30" s="1862"/>
      <c r="I30" s="1862"/>
      <c r="J30" s="1863"/>
      <c r="K30" s="1863"/>
      <c r="L30" s="1862"/>
      <c r="M30" s="1866"/>
    </row>
    <row r="31" spans="1:13">
      <c r="A31" s="1867"/>
      <c r="B31" s="1862"/>
      <c r="C31" s="1862"/>
      <c r="D31" s="1863"/>
      <c r="E31" s="1862"/>
      <c r="F31" s="1862"/>
      <c r="G31" s="1863"/>
      <c r="H31" s="1862"/>
      <c r="I31" s="1862"/>
      <c r="J31" s="1863"/>
      <c r="K31" s="1863"/>
      <c r="L31" s="1862"/>
      <c r="M31" s="1866"/>
    </row>
    <row r="32" spans="1:13">
      <c r="A32" s="1867"/>
      <c r="B32" s="1862"/>
      <c r="C32" s="1862"/>
      <c r="D32" s="1863"/>
      <c r="E32" s="1862"/>
      <c r="F32" s="1862"/>
      <c r="G32" s="1863"/>
      <c r="H32" s="1862"/>
      <c r="I32" s="1862"/>
      <c r="J32" s="1863"/>
      <c r="K32" s="1863"/>
      <c r="L32" s="1862"/>
      <c r="M32" s="1866"/>
    </row>
    <row r="33" spans="1:13">
      <c r="A33" s="1867"/>
      <c r="B33" s="1862"/>
      <c r="C33" s="1862"/>
      <c r="D33" s="1863"/>
      <c r="E33" s="1862"/>
      <c r="F33" s="1862"/>
      <c r="G33" s="1863"/>
      <c r="H33" s="1862"/>
      <c r="I33" s="1862"/>
      <c r="J33" s="1863"/>
      <c r="K33" s="1863"/>
      <c r="L33" s="1862"/>
      <c r="M33" s="1866"/>
    </row>
    <row r="34" spans="1:13">
      <c r="A34" s="1867"/>
      <c r="B34" s="1862"/>
      <c r="C34" s="1862"/>
      <c r="D34" s="1863"/>
      <c r="E34" s="1862"/>
      <c r="F34" s="1862"/>
      <c r="G34" s="1863"/>
      <c r="H34" s="1862"/>
      <c r="I34" s="1862"/>
      <c r="J34" s="1863"/>
      <c r="K34" s="1863"/>
      <c r="L34" s="1862"/>
      <c r="M34" s="1866"/>
    </row>
    <row r="35" spans="1:13">
      <c r="A35" s="1867"/>
      <c r="B35" s="1862"/>
      <c r="C35" s="1862"/>
      <c r="D35" s="1863"/>
      <c r="E35" s="1862"/>
      <c r="F35" s="1862"/>
      <c r="G35" s="1863"/>
      <c r="H35" s="1862"/>
      <c r="I35" s="1862"/>
      <c r="J35" s="1863"/>
      <c r="K35" s="1863"/>
      <c r="L35" s="1862"/>
      <c r="M35" s="1866"/>
    </row>
    <row r="36" spans="1:13">
      <c r="A36" s="1867"/>
      <c r="B36" s="1862"/>
      <c r="C36" s="1862"/>
      <c r="D36" s="1863"/>
      <c r="E36" s="1862"/>
      <c r="F36" s="1862"/>
      <c r="G36" s="1863"/>
      <c r="H36" s="1862"/>
      <c r="I36" s="1862"/>
      <c r="J36" s="1863"/>
      <c r="K36" s="1863"/>
      <c r="L36" s="1862"/>
      <c r="M36" s="1866"/>
    </row>
    <row r="37" spans="1:13">
      <c r="A37" s="1867"/>
      <c r="B37" s="1862"/>
      <c r="C37" s="1862"/>
      <c r="D37" s="1863"/>
      <c r="E37" s="1862"/>
      <c r="F37" s="1862"/>
      <c r="G37" s="1863"/>
      <c r="H37" s="1862"/>
      <c r="I37" s="1862"/>
      <c r="J37" s="1863"/>
      <c r="K37" s="1863"/>
      <c r="L37" s="1862"/>
      <c r="M37" s="1866"/>
    </row>
    <row r="38" spans="1:13">
      <c r="A38" s="1867"/>
      <c r="B38" s="1862"/>
      <c r="C38" s="1862"/>
      <c r="D38" s="1863"/>
      <c r="E38" s="1862"/>
      <c r="F38" s="1862"/>
      <c r="G38" s="1863"/>
      <c r="H38" s="1862"/>
      <c r="I38" s="1862"/>
      <c r="J38" s="1863"/>
      <c r="K38" s="1863"/>
      <c r="L38" s="1862"/>
      <c r="M38" s="1866"/>
    </row>
    <row r="39" spans="1:13">
      <c r="A39" s="1867"/>
      <c r="B39" s="1862"/>
      <c r="C39" s="1862"/>
      <c r="D39" s="1863"/>
      <c r="E39" s="1862"/>
      <c r="F39" s="1862"/>
      <c r="G39" s="1863"/>
      <c r="H39" s="1862"/>
      <c r="I39" s="1862"/>
      <c r="J39" s="1863"/>
      <c r="K39" s="1863"/>
      <c r="L39" s="1862"/>
      <c r="M39" s="1866"/>
    </row>
    <row r="40" spans="1:13">
      <c r="A40" s="1867"/>
      <c r="B40" s="1862"/>
      <c r="C40" s="1862"/>
      <c r="D40" s="1863"/>
      <c r="E40" s="1862"/>
      <c r="F40" s="1862"/>
      <c r="G40" s="1863"/>
      <c r="H40" s="1862"/>
      <c r="I40" s="1862"/>
      <c r="J40" s="1863"/>
      <c r="K40" s="1863"/>
      <c r="L40" s="1862"/>
      <c r="M40" s="1866"/>
    </row>
    <row r="41" spans="1:13">
      <c r="A41" s="1867"/>
      <c r="B41" s="1862"/>
      <c r="C41" s="1862"/>
      <c r="D41" s="1863"/>
      <c r="E41" s="1862"/>
      <c r="F41" s="1862"/>
      <c r="G41" s="1863"/>
      <c r="H41" s="1862"/>
      <c r="I41" s="1862"/>
      <c r="J41" s="1863"/>
      <c r="K41" s="1863"/>
      <c r="L41" s="1862"/>
      <c r="M41" s="1866"/>
    </row>
    <row r="42" spans="1:13">
      <c r="A42" s="1867"/>
      <c r="B42" s="1862"/>
      <c r="C42" s="1862"/>
      <c r="D42" s="1863"/>
      <c r="E42" s="1862"/>
      <c r="F42" s="1862"/>
      <c r="G42" s="1863"/>
      <c r="H42" s="1862"/>
      <c r="I42" s="1862"/>
      <c r="J42" s="1863"/>
      <c r="K42" s="1863"/>
      <c r="L42" s="1862"/>
      <c r="M42" s="1866"/>
    </row>
    <row r="43" spans="1:13">
      <c r="A43" s="1867"/>
      <c r="B43" s="1862"/>
      <c r="C43" s="1862"/>
      <c r="D43" s="1863"/>
      <c r="E43" s="1862"/>
      <c r="F43" s="1862"/>
      <c r="G43" s="1863"/>
      <c r="H43" s="1862"/>
      <c r="I43" s="1862"/>
      <c r="J43" s="1863"/>
      <c r="K43" s="1863"/>
      <c r="L43" s="1862"/>
      <c r="M43" s="1866"/>
    </row>
    <row r="44" spans="1:13">
      <c r="A44" s="1867"/>
      <c r="B44" s="1862"/>
      <c r="C44" s="1862"/>
      <c r="D44" s="1863"/>
      <c r="E44" s="1862"/>
      <c r="F44" s="1862"/>
      <c r="G44" s="1863"/>
      <c r="H44" s="1862"/>
      <c r="I44" s="1862"/>
      <c r="J44" s="1863"/>
      <c r="K44" s="1863"/>
      <c r="L44" s="1862"/>
      <c r="M44" s="1866"/>
    </row>
    <row r="45" spans="1:13" ht="10.5" thickBot="1">
      <c r="A45" s="1868"/>
      <c r="B45" s="1869"/>
      <c r="C45" s="1869"/>
      <c r="D45" s="1870"/>
      <c r="E45" s="1869"/>
      <c r="F45" s="1869"/>
      <c r="G45" s="1870"/>
      <c r="H45" s="1869"/>
      <c r="I45" s="1869"/>
      <c r="J45" s="1870"/>
      <c r="K45" s="1870"/>
      <c r="L45" s="1869"/>
      <c r="M45" s="1871"/>
    </row>
  </sheetData>
  <mergeCells count="39">
    <mergeCell ref="A14:A16"/>
    <mergeCell ref="B14:B16"/>
    <mergeCell ref="C14:C16"/>
    <mergeCell ref="G14:G16"/>
    <mergeCell ref="M14:M16"/>
    <mergeCell ref="D15:D16"/>
    <mergeCell ref="E15:E16"/>
    <mergeCell ref="F15:F16"/>
    <mergeCell ref="H15:H16"/>
    <mergeCell ref="I15:I16"/>
    <mergeCell ref="J15:K15"/>
    <mergeCell ref="L15:L16"/>
    <mergeCell ref="L12:M13"/>
    <mergeCell ref="A10:B11"/>
    <mergeCell ref="C10:E11"/>
    <mergeCell ref="F10:G11"/>
    <mergeCell ref="H10:I11"/>
    <mergeCell ref="J10:K11"/>
    <mergeCell ref="L10:M11"/>
    <mergeCell ref="A12:B13"/>
    <mergeCell ref="C12:E13"/>
    <mergeCell ref="F12:G13"/>
    <mergeCell ref="H12:I13"/>
    <mergeCell ref="J12:K13"/>
    <mergeCell ref="A7:M7"/>
    <mergeCell ref="A8:B9"/>
    <mergeCell ref="C8:E9"/>
    <mergeCell ref="F8:G9"/>
    <mergeCell ref="H8:I9"/>
    <mergeCell ref="J8:K8"/>
    <mergeCell ref="L8:M8"/>
    <mergeCell ref="J9:K9"/>
    <mergeCell ref="L9:M9"/>
    <mergeCell ref="A6:M6"/>
    <mergeCell ref="A1:M1"/>
    <mergeCell ref="A2:M2"/>
    <mergeCell ref="A3:M3"/>
    <mergeCell ref="A4:M4"/>
    <mergeCell ref="A5:M5"/>
  </mergeCells>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8:AG39"/>
  <sheetViews>
    <sheetView showGridLines="0" showRuler="0" zoomScale="75" zoomScaleNormal="75" zoomScalePageLayoutView="60" workbookViewId="0">
      <selection activeCell="AP24" sqref="AP24"/>
    </sheetView>
  </sheetViews>
  <sheetFormatPr defaultRowHeight="12.5"/>
  <cols>
    <col min="1" max="1" width="27.7265625" customWidth="1"/>
    <col min="2" max="2" width="0.81640625" customWidth="1"/>
    <col min="3" max="7" width="7.26953125" customWidth="1"/>
    <col min="8" max="8" width="0.81640625" customWidth="1"/>
    <col min="9" max="31" width="5.7265625" customWidth="1"/>
    <col min="32" max="32" width="6.7265625" customWidth="1"/>
    <col min="33" max="33" width="7.26953125" customWidth="1"/>
    <col min="34" max="50" width="3.7265625" customWidth="1"/>
  </cols>
  <sheetData>
    <row r="28" spans="1:33" ht="12.75" customHeight="1"/>
    <row r="29" spans="1:33" s="1215" customFormat="1" ht="12.75" customHeight="1">
      <c r="C29" s="1215" t="s">
        <v>642</v>
      </c>
      <c r="H29" s="1216"/>
      <c r="J29" s="1215" t="s">
        <v>643</v>
      </c>
    </row>
    <row r="30" spans="1:33" ht="6" customHeight="1" thickBot="1"/>
    <row r="31" spans="1:33" s="1223" customFormat="1" ht="66" customHeight="1" thickTop="1" thickBot="1">
      <c r="A31" s="1217" t="s">
        <v>644</v>
      </c>
      <c r="B31" s="1218"/>
      <c r="C31" s="1270" t="s">
        <v>658</v>
      </c>
      <c r="D31" s="1270" t="s">
        <v>659</v>
      </c>
      <c r="E31" s="1270" t="s">
        <v>660</v>
      </c>
      <c r="F31" s="1270" t="s">
        <v>645</v>
      </c>
      <c r="G31" s="1219" t="s">
        <v>302</v>
      </c>
      <c r="H31" s="1220"/>
      <c r="I31" s="1271">
        <v>42248</v>
      </c>
      <c r="J31" s="1272">
        <f>I31+1</f>
        <v>42249</v>
      </c>
      <c r="K31" s="1272">
        <f>J31+1</f>
        <v>42250</v>
      </c>
      <c r="L31" s="1272">
        <f>K31+1</f>
        <v>42251</v>
      </c>
      <c r="M31" s="1272">
        <f>L31+3</f>
        <v>42254</v>
      </c>
      <c r="N31" s="1272">
        <f>M31+1</f>
        <v>42255</v>
      </c>
      <c r="O31" s="1272">
        <f>N31+1</f>
        <v>42256</v>
      </c>
      <c r="P31" s="1272">
        <f>O31+1</f>
        <v>42257</v>
      </c>
      <c r="Q31" s="1272">
        <f>P31+1</f>
        <v>42258</v>
      </c>
      <c r="R31" s="1272">
        <f>Q31+3</f>
        <v>42261</v>
      </c>
      <c r="S31" s="1272">
        <f>R31+1</f>
        <v>42262</v>
      </c>
      <c r="T31" s="1272">
        <f>S31+1</f>
        <v>42263</v>
      </c>
      <c r="U31" s="1272">
        <f>T31+1</f>
        <v>42264</v>
      </c>
      <c r="V31" s="1272">
        <f>U31+1</f>
        <v>42265</v>
      </c>
      <c r="W31" s="1272">
        <f>V31+3</f>
        <v>42268</v>
      </c>
      <c r="X31" s="1272">
        <f>W31+1</f>
        <v>42269</v>
      </c>
      <c r="Y31" s="1272">
        <f>X31+1</f>
        <v>42270</v>
      </c>
      <c r="Z31" s="1272">
        <f>Y31+1</f>
        <v>42271</v>
      </c>
      <c r="AA31" s="1272">
        <f>Z31+1</f>
        <v>42272</v>
      </c>
      <c r="AB31" s="1272">
        <f>AA31+3</f>
        <v>42275</v>
      </c>
      <c r="AC31" s="1272">
        <f>AB31+1</f>
        <v>42276</v>
      </c>
      <c r="AD31" s="1272">
        <f>AC31+1</f>
        <v>42277</v>
      </c>
      <c r="AE31" s="1273"/>
      <c r="AF31" s="1221" t="s">
        <v>302</v>
      </c>
      <c r="AG31" s="1222" t="s">
        <v>646</v>
      </c>
    </row>
    <row r="32" spans="1:33" s="1226" customFormat="1" ht="31.5" customHeight="1" thickBot="1">
      <c r="A32" s="1274" t="s">
        <v>661</v>
      </c>
      <c r="B32" s="1275"/>
      <c r="C32" s="1276">
        <v>125</v>
      </c>
      <c r="D32" s="1276">
        <v>158</v>
      </c>
      <c r="E32" s="1276">
        <v>62</v>
      </c>
      <c r="F32" s="1277">
        <f>AF32</f>
        <v>8</v>
      </c>
      <c r="G32" s="1278">
        <f>IF(A32="","",SUM(C32:F32))</f>
        <v>353</v>
      </c>
      <c r="H32" s="1279"/>
      <c r="I32" s="1280">
        <v>3</v>
      </c>
      <c r="J32" s="1281">
        <v>1</v>
      </c>
      <c r="K32" s="1281">
        <v>0</v>
      </c>
      <c r="L32" s="1281">
        <v>2</v>
      </c>
      <c r="M32" s="1281">
        <v>2</v>
      </c>
      <c r="N32" s="1281">
        <v>0</v>
      </c>
      <c r="O32" s="1282"/>
      <c r="P32" s="1282"/>
      <c r="Q32" s="1282"/>
      <c r="R32" s="1282"/>
      <c r="S32" s="1282"/>
      <c r="T32" s="1282"/>
      <c r="U32" s="1282"/>
      <c r="V32" s="1282"/>
      <c r="W32" s="1282"/>
      <c r="X32" s="1282"/>
      <c r="Y32" s="1282"/>
      <c r="Z32" s="1282"/>
      <c r="AA32" s="1282"/>
      <c r="AB32" s="1282"/>
      <c r="AC32" s="1282"/>
      <c r="AD32" s="1282"/>
      <c r="AE32" s="1282"/>
      <c r="AF32" s="1224">
        <f>IF($A$32="","",SUM(I32:AE32))</f>
        <v>8</v>
      </c>
      <c r="AG32" s="1225">
        <f>AF32/$AF$33*1000000</f>
        <v>3883.4951456310678</v>
      </c>
    </row>
    <row r="33" spans="1:33" s="1058" customFormat="1" ht="17.25" customHeight="1" thickBot="1">
      <c r="A33" s="1227" t="s">
        <v>648</v>
      </c>
      <c r="B33" s="1228"/>
      <c r="C33" s="1283">
        <v>6550</v>
      </c>
      <c r="D33" s="1284">
        <v>7800</v>
      </c>
      <c r="E33" s="1284">
        <v>7100</v>
      </c>
      <c r="F33" s="1229">
        <f>AF33</f>
        <v>2060</v>
      </c>
      <c r="G33" s="1285">
        <f>SUM(C33:F33)</f>
        <v>23510</v>
      </c>
      <c r="H33" s="1286"/>
      <c r="I33" s="1287">
        <v>340</v>
      </c>
      <c r="J33" s="1288">
        <v>340</v>
      </c>
      <c r="K33" s="1288">
        <v>280</v>
      </c>
      <c r="L33" s="1288">
        <v>380</v>
      </c>
      <c r="M33" s="1288">
        <v>380</v>
      </c>
      <c r="N33" s="1288">
        <v>340</v>
      </c>
      <c r="O33" s="1289"/>
      <c r="P33" s="1289"/>
      <c r="Q33" s="1289"/>
      <c r="R33" s="1289"/>
      <c r="S33" s="1289"/>
      <c r="T33" s="1289"/>
      <c r="U33" s="1289"/>
      <c r="V33" s="1289"/>
      <c r="W33" s="1289"/>
      <c r="X33" s="1289"/>
      <c r="Y33" s="1289"/>
      <c r="Z33" s="1289"/>
      <c r="AA33" s="1289"/>
      <c r="AB33" s="1289"/>
      <c r="AC33" s="1289"/>
      <c r="AD33" s="1290"/>
      <c r="AE33" s="1291"/>
      <c r="AF33" s="1230">
        <f>SUM(I33:AE33)</f>
        <v>2060</v>
      </c>
      <c r="AG33" s="1231"/>
    </row>
    <row r="34" spans="1:33" ht="17.25" customHeight="1" thickTop="1" thickBot="1">
      <c r="A34" s="1232" t="s">
        <v>646</v>
      </c>
      <c r="B34" s="1233"/>
      <c r="C34" s="1292">
        <f>IF(C33=0,"",C32/C33*1000000)</f>
        <v>19083.969465648857</v>
      </c>
      <c r="D34" s="1292">
        <f>IF(D33=0,"",D32/D33*1000000)</f>
        <v>20256.410256410258</v>
      </c>
      <c r="E34" s="1292">
        <f>IF(E33=0,"",E32/E33*1000000)</f>
        <v>8732.3943661971825</v>
      </c>
      <c r="F34" s="1293">
        <f>IF(F33=0,"",F32/F33*1000000)</f>
        <v>3883.4951456310678</v>
      </c>
      <c r="G34" s="1262">
        <f>IF(G33=0,"",G32/G33*1000000)</f>
        <v>15014.887282007656</v>
      </c>
      <c r="H34" s="1294"/>
      <c r="I34" s="1292">
        <f>IF(I33=0,"",I32/I33*1000000)</f>
        <v>8823.5294117647063</v>
      </c>
      <c r="J34" s="1292">
        <f t="shared" ref="J34:AE34" si="0">IF(J33=0,"",J32/J33*1000000)</f>
        <v>2941.1764705882351</v>
      </c>
      <c r="K34" s="1292">
        <f t="shared" si="0"/>
        <v>0</v>
      </c>
      <c r="L34" s="1292">
        <f t="shared" si="0"/>
        <v>5263.1578947368416</v>
      </c>
      <c r="M34" s="1292">
        <f t="shared" si="0"/>
        <v>5263.1578947368416</v>
      </c>
      <c r="N34" s="1292">
        <f t="shared" si="0"/>
        <v>0</v>
      </c>
      <c r="O34" s="1234" t="str">
        <f t="shared" si="0"/>
        <v/>
      </c>
      <c r="P34" s="1234" t="str">
        <f t="shared" si="0"/>
        <v/>
      </c>
      <c r="Q34" s="1234" t="str">
        <f t="shared" si="0"/>
        <v/>
      </c>
      <c r="R34" s="1234" t="str">
        <f t="shared" si="0"/>
        <v/>
      </c>
      <c r="S34" s="1234" t="str">
        <f t="shared" si="0"/>
        <v/>
      </c>
      <c r="T34" s="1234" t="str">
        <f t="shared" si="0"/>
        <v/>
      </c>
      <c r="U34" s="1234" t="str">
        <f t="shared" si="0"/>
        <v/>
      </c>
      <c r="V34" s="1234" t="str">
        <f t="shared" si="0"/>
        <v/>
      </c>
      <c r="W34" s="1234" t="str">
        <f t="shared" si="0"/>
        <v/>
      </c>
      <c r="X34" s="1234" t="str">
        <f t="shared" si="0"/>
        <v/>
      </c>
      <c r="Y34" s="1234" t="str">
        <f t="shared" si="0"/>
        <v/>
      </c>
      <c r="Z34" s="1234" t="str">
        <f t="shared" si="0"/>
        <v/>
      </c>
      <c r="AA34" s="1234" t="str">
        <f t="shared" si="0"/>
        <v/>
      </c>
      <c r="AB34" s="1234" t="str">
        <f t="shared" si="0"/>
        <v/>
      </c>
      <c r="AC34" s="1234" t="str">
        <f t="shared" si="0"/>
        <v/>
      </c>
      <c r="AD34" s="1234" t="str">
        <f t="shared" si="0"/>
        <v/>
      </c>
      <c r="AE34" s="1234" t="str">
        <f t="shared" si="0"/>
        <v/>
      </c>
      <c r="AF34" s="1235"/>
      <c r="AG34" s="1235"/>
    </row>
    <row r="35" spans="1:33" ht="13" thickTop="1">
      <c r="AF35" s="1236"/>
      <c r="AG35" s="1237"/>
    </row>
    <row r="36" spans="1:33">
      <c r="AF36" s="1236"/>
      <c r="AG36" s="1237"/>
    </row>
    <row r="38" spans="1:33" ht="37">
      <c r="A38" s="1238" t="s">
        <v>649</v>
      </c>
      <c r="C38" s="1239" t="str">
        <f>C31</f>
        <v>period 1</v>
      </c>
      <c r="D38" s="1239" t="str">
        <f>D31</f>
        <v>period 2</v>
      </c>
      <c r="E38" s="1239" t="str">
        <f>E31</f>
        <v>period 3</v>
      </c>
      <c r="F38" s="1239" t="str">
        <f>F31</f>
        <v>Current period</v>
      </c>
    </row>
    <row r="39" spans="1:33">
      <c r="A39" s="1240" t="str">
        <f>A32</f>
        <v>Defect Feature 1</v>
      </c>
      <c r="C39" s="1241">
        <f>C32/C33</f>
        <v>1.9083969465648856E-2</v>
      </c>
      <c r="D39" s="1241">
        <f>D32/D33</f>
        <v>2.0256410256410257E-2</v>
      </c>
      <c r="E39" s="1241">
        <f>E32/E33</f>
        <v>8.7323943661971829E-3</v>
      </c>
      <c r="F39" s="1241">
        <f>F32/F33</f>
        <v>3.8834951456310678E-3</v>
      </c>
    </row>
  </sheetData>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H59"/>
  <sheetViews>
    <sheetView showGridLines="0" showRuler="0" zoomScale="75" zoomScaleNormal="75" workbookViewId="0">
      <selection activeCell="R16" sqref="R16:U16"/>
    </sheetView>
  </sheetViews>
  <sheetFormatPr defaultRowHeight="12.5"/>
  <cols>
    <col min="1" max="1" width="27.7265625" customWidth="1"/>
    <col min="2" max="2" width="0.81640625" customWidth="1"/>
    <col min="3" max="7" width="7.26953125" customWidth="1"/>
    <col min="8" max="8" width="7.7265625" style="1242" customWidth="1"/>
    <col min="9" max="9" width="0.81640625" customWidth="1"/>
    <col min="10" max="10" width="7.7265625" customWidth="1"/>
    <col min="11" max="11" width="6.26953125" customWidth="1"/>
    <col min="12" max="32" width="5.26953125" customWidth="1"/>
    <col min="33" max="33" width="6.7265625" customWidth="1"/>
    <col min="34" max="34" width="7.1796875" style="1242" customWidth="1"/>
    <col min="35" max="35" width="3.7265625" customWidth="1"/>
  </cols>
  <sheetData>
    <row r="1" ht="12.75" customHeight="1"/>
    <row r="28" spans="1:34" ht="12.75" customHeight="1"/>
    <row r="29" spans="1:34" s="1215" customFormat="1" ht="12.75" customHeight="1">
      <c r="C29" s="1215" t="s">
        <v>642</v>
      </c>
      <c r="H29" s="1216"/>
      <c r="J29" s="1215" t="s">
        <v>643</v>
      </c>
      <c r="AH29" s="1216"/>
    </row>
    <row r="30" spans="1:34" ht="6" customHeight="1" thickBot="1"/>
    <row r="31" spans="1:34" s="1223" customFormat="1" ht="60.75" customHeight="1" thickTop="1" thickBot="1">
      <c r="A31" s="1217" t="s">
        <v>644</v>
      </c>
      <c r="B31" s="1218"/>
      <c r="C31" s="1270" t="s">
        <v>658</v>
      </c>
      <c r="D31" s="1270" t="s">
        <v>659</v>
      </c>
      <c r="E31" s="1270" t="s">
        <v>660</v>
      </c>
      <c r="F31" s="1270" t="s">
        <v>662</v>
      </c>
      <c r="G31" s="1221" t="s">
        <v>302</v>
      </c>
      <c r="H31" s="1295" t="s">
        <v>650</v>
      </c>
      <c r="I31" s="1243"/>
      <c r="J31" s="1271">
        <v>42248</v>
      </c>
      <c r="K31" s="1272">
        <f>J31+1</f>
        <v>42249</v>
      </c>
      <c r="L31" s="1272">
        <f>K31+1</f>
        <v>42250</v>
      </c>
      <c r="M31" s="1272">
        <f>L31+1</f>
        <v>42251</v>
      </c>
      <c r="N31" s="1272">
        <f>M31+3</f>
        <v>42254</v>
      </c>
      <c r="O31" s="1272">
        <f>N31+1</f>
        <v>42255</v>
      </c>
      <c r="P31" s="1272">
        <f>O31+1</f>
        <v>42256</v>
      </c>
      <c r="Q31" s="1272">
        <f>P31+1</f>
        <v>42257</v>
      </c>
      <c r="R31" s="1272">
        <f>Q31+1</f>
        <v>42258</v>
      </c>
      <c r="S31" s="1272">
        <f>R31+3</f>
        <v>42261</v>
      </c>
      <c r="T31" s="1272">
        <f>S31+1</f>
        <v>42262</v>
      </c>
      <c r="U31" s="1272">
        <f>T31+1</f>
        <v>42263</v>
      </c>
      <c r="V31" s="1272">
        <f>U31+1</f>
        <v>42264</v>
      </c>
      <c r="W31" s="1272">
        <f>V31+1</f>
        <v>42265</v>
      </c>
      <c r="X31" s="1272">
        <f>W31+3</f>
        <v>42268</v>
      </c>
      <c r="Y31" s="1272">
        <f>X31+1</f>
        <v>42269</v>
      </c>
      <c r="Z31" s="1272">
        <f>Y31+1</f>
        <v>42270</v>
      </c>
      <c r="AA31" s="1272">
        <f>Z31+1</f>
        <v>42271</v>
      </c>
      <c r="AB31" s="1272">
        <f>AA31+1</f>
        <v>42272</v>
      </c>
      <c r="AC31" s="1272">
        <f>AB31+3</f>
        <v>42275</v>
      </c>
      <c r="AD31" s="1272">
        <f>AC31+1</f>
        <v>42276</v>
      </c>
      <c r="AE31" s="1272">
        <f>AD31+1</f>
        <v>42277</v>
      </c>
      <c r="AF31" s="1296"/>
      <c r="AG31" s="1221" t="s">
        <v>302</v>
      </c>
      <c r="AH31" s="1244" t="s">
        <v>651</v>
      </c>
    </row>
    <row r="32" spans="1:34" ht="17.25" customHeight="1">
      <c r="A32" s="1297" t="s">
        <v>647</v>
      </c>
      <c r="B32" s="1298"/>
      <c r="C32" s="1299">
        <v>97</v>
      </c>
      <c r="D32" s="1299">
        <v>121</v>
      </c>
      <c r="E32" s="1299">
        <v>75</v>
      </c>
      <c r="F32" s="1245">
        <f t="shared" ref="F32:F46" si="0">IF(A32="","",AG32)</f>
        <v>4</v>
      </c>
      <c r="G32" s="1246">
        <f t="shared" ref="G32:G46" si="1">IF(A32="","",SUM(C32:F32))</f>
        <v>297</v>
      </c>
      <c r="H32" s="1247">
        <f>IF(A32="","",G32/$G$48*1000000)</f>
        <v>12632.922160782646</v>
      </c>
      <c r="I32" s="1248"/>
      <c r="J32" s="1300">
        <v>2</v>
      </c>
      <c r="K32" s="1301">
        <v>1</v>
      </c>
      <c r="L32" s="1301">
        <v>0</v>
      </c>
      <c r="M32" s="1301">
        <v>0</v>
      </c>
      <c r="N32" s="1301">
        <v>1</v>
      </c>
      <c r="O32" s="1301">
        <v>0</v>
      </c>
      <c r="P32" s="1302"/>
      <c r="Q32" s="1302"/>
      <c r="R32" s="1302"/>
      <c r="S32" s="1302"/>
      <c r="T32" s="1302"/>
      <c r="U32" s="1302"/>
      <c r="V32" s="1302"/>
      <c r="W32" s="1302"/>
      <c r="X32" s="1302"/>
      <c r="Y32" s="1302"/>
      <c r="Z32" s="1302"/>
      <c r="AA32" s="1302"/>
      <c r="AB32" s="1302"/>
      <c r="AC32" s="1302"/>
      <c r="AD32" s="1302"/>
      <c r="AE32" s="1302"/>
      <c r="AF32" s="1302"/>
      <c r="AG32" s="1249">
        <f t="shared" ref="AG32:AG46" si="2">IF(A32="","",SUM(J32:AF32))</f>
        <v>4</v>
      </c>
      <c r="AH32" s="1250">
        <f>IF(A32="","",AG32/$AG$48*1000000)</f>
        <v>1941.7475728155339</v>
      </c>
    </row>
    <row r="33" spans="1:34" ht="17.25" customHeight="1">
      <c r="A33" s="1297" t="s">
        <v>652</v>
      </c>
      <c r="B33" s="1298"/>
      <c r="C33" s="1299">
        <v>18</v>
      </c>
      <c r="D33" s="1299">
        <v>7</v>
      </c>
      <c r="E33" s="1299">
        <v>0</v>
      </c>
      <c r="F33" s="1245">
        <f t="shared" si="0"/>
        <v>0</v>
      </c>
      <c r="G33" s="1246">
        <f t="shared" si="1"/>
        <v>25</v>
      </c>
      <c r="H33" s="1247">
        <f t="shared" ref="H33:H45" si="3">IF(A33="","",G33/$G$48*1000000)</f>
        <v>1063.3772862611654</v>
      </c>
      <c r="I33" s="1248"/>
      <c r="J33" s="1300">
        <v>0</v>
      </c>
      <c r="K33" s="1301">
        <v>0</v>
      </c>
      <c r="L33" s="1301">
        <v>0</v>
      </c>
      <c r="M33" s="1301">
        <v>0</v>
      </c>
      <c r="N33" s="1301">
        <v>0</v>
      </c>
      <c r="O33" s="1301">
        <v>0</v>
      </c>
      <c r="P33" s="1302"/>
      <c r="Q33" s="1302"/>
      <c r="R33" s="1302"/>
      <c r="S33" s="1302"/>
      <c r="T33" s="1302"/>
      <c r="U33" s="1302"/>
      <c r="V33" s="1302"/>
      <c r="W33" s="1302"/>
      <c r="X33" s="1302"/>
      <c r="Y33" s="1302"/>
      <c r="Z33" s="1302"/>
      <c r="AA33" s="1302"/>
      <c r="AB33" s="1302"/>
      <c r="AC33" s="1302"/>
      <c r="AD33" s="1302"/>
      <c r="AE33" s="1302"/>
      <c r="AF33" s="1302"/>
      <c r="AG33" s="1249">
        <f t="shared" si="2"/>
        <v>0</v>
      </c>
      <c r="AH33" s="1250">
        <f t="shared" ref="AH33:AH46" si="4">IF(A33="","",AG33/$AG$48*1000000)</f>
        <v>0</v>
      </c>
    </row>
    <row r="34" spans="1:34" ht="17.25" customHeight="1">
      <c r="A34" s="1297" t="s">
        <v>653</v>
      </c>
      <c r="B34" s="1298"/>
      <c r="C34" s="1299">
        <v>19</v>
      </c>
      <c r="D34" s="1299">
        <v>13</v>
      </c>
      <c r="E34" s="1299">
        <v>4</v>
      </c>
      <c r="F34" s="1245">
        <f t="shared" si="0"/>
        <v>1</v>
      </c>
      <c r="G34" s="1246">
        <f t="shared" si="1"/>
        <v>37</v>
      </c>
      <c r="H34" s="1247">
        <f t="shared" si="3"/>
        <v>1573.7983836665248</v>
      </c>
      <c r="I34" s="1248"/>
      <c r="J34" s="1300">
        <v>1</v>
      </c>
      <c r="K34" s="1301">
        <v>0</v>
      </c>
      <c r="L34" s="1301">
        <v>0</v>
      </c>
      <c r="M34" s="1301">
        <v>0</v>
      </c>
      <c r="N34" s="1301">
        <v>0</v>
      </c>
      <c r="O34" s="1301">
        <v>0</v>
      </c>
      <c r="P34" s="1302"/>
      <c r="Q34" s="1302"/>
      <c r="R34" s="1302"/>
      <c r="S34" s="1302"/>
      <c r="T34" s="1302"/>
      <c r="U34" s="1302"/>
      <c r="V34" s="1302"/>
      <c r="W34" s="1302"/>
      <c r="X34" s="1302"/>
      <c r="Y34" s="1302"/>
      <c r="Z34" s="1302"/>
      <c r="AA34" s="1302"/>
      <c r="AB34" s="1302"/>
      <c r="AC34" s="1302"/>
      <c r="AD34" s="1302"/>
      <c r="AE34" s="1302"/>
      <c r="AF34" s="1302"/>
      <c r="AG34" s="1249">
        <f t="shared" si="2"/>
        <v>1</v>
      </c>
      <c r="AH34" s="1250">
        <f t="shared" si="4"/>
        <v>485.43689320388347</v>
      </c>
    </row>
    <row r="35" spans="1:34" ht="17.25" customHeight="1">
      <c r="A35" s="1297" t="s">
        <v>654</v>
      </c>
      <c r="B35" s="1298"/>
      <c r="C35" s="1299">
        <v>23</v>
      </c>
      <c r="D35" s="1299">
        <v>7</v>
      </c>
      <c r="E35" s="1299">
        <v>0</v>
      </c>
      <c r="F35" s="1245">
        <f t="shared" si="0"/>
        <v>0</v>
      </c>
      <c r="G35" s="1246">
        <f t="shared" si="1"/>
        <v>30</v>
      </c>
      <c r="H35" s="1247">
        <f t="shared" si="3"/>
        <v>1276.0527435133986</v>
      </c>
      <c r="I35" s="1248"/>
      <c r="J35" s="1300">
        <v>0</v>
      </c>
      <c r="K35" s="1301">
        <v>0</v>
      </c>
      <c r="L35" s="1301">
        <v>0</v>
      </c>
      <c r="M35" s="1301">
        <v>0</v>
      </c>
      <c r="N35" s="1301">
        <v>0</v>
      </c>
      <c r="O35" s="1301">
        <v>0</v>
      </c>
      <c r="P35" s="1302"/>
      <c r="Q35" s="1302"/>
      <c r="R35" s="1302"/>
      <c r="S35" s="1302"/>
      <c r="T35" s="1302"/>
      <c r="U35" s="1302"/>
      <c r="V35" s="1302"/>
      <c r="W35" s="1302"/>
      <c r="X35" s="1302"/>
      <c r="Y35" s="1302"/>
      <c r="Z35" s="1302"/>
      <c r="AA35" s="1302"/>
      <c r="AB35" s="1302"/>
      <c r="AC35" s="1302"/>
      <c r="AD35" s="1302"/>
      <c r="AE35" s="1302"/>
      <c r="AF35" s="1302"/>
      <c r="AG35" s="1249">
        <f t="shared" si="2"/>
        <v>0</v>
      </c>
      <c r="AH35" s="1250">
        <f t="shared" si="4"/>
        <v>0</v>
      </c>
    </row>
    <row r="36" spans="1:34" ht="17.25" customHeight="1">
      <c r="A36" s="1297" t="s">
        <v>655</v>
      </c>
      <c r="B36" s="1298"/>
      <c r="C36" s="1299">
        <v>1</v>
      </c>
      <c r="D36" s="1299">
        <v>52</v>
      </c>
      <c r="E36" s="1299">
        <v>26</v>
      </c>
      <c r="F36" s="1245">
        <f t="shared" si="0"/>
        <v>6</v>
      </c>
      <c r="G36" s="1246">
        <f t="shared" si="1"/>
        <v>85</v>
      </c>
      <c r="H36" s="1247">
        <f t="shared" si="3"/>
        <v>3615.4827732879626</v>
      </c>
      <c r="I36" s="1248"/>
      <c r="J36" s="1300">
        <v>2</v>
      </c>
      <c r="K36" s="1301">
        <v>3</v>
      </c>
      <c r="L36" s="1301">
        <v>0</v>
      </c>
      <c r="M36" s="1301">
        <v>1</v>
      </c>
      <c r="N36" s="1301">
        <v>0</v>
      </c>
      <c r="O36" s="1301">
        <v>0</v>
      </c>
      <c r="P36" s="1302"/>
      <c r="Q36" s="1302"/>
      <c r="R36" s="1302"/>
      <c r="S36" s="1302"/>
      <c r="T36" s="1302"/>
      <c r="U36" s="1302"/>
      <c r="V36" s="1302"/>
      <c r="W36" s="1302"/>
      <c r="X36" s="1302"/>
      <c r="Y36" s="1302"/>
      <c r="Z36" s="1302"/>
      <c r="AA36" s="1302"/>
      <c r="AB36" s="1302"/>
      <c r="AC36" s="1302"/>
      <c r="AD36" s="1302"/>
      <c r="AE36" s="1302"/>
      <c r="AF36" s="1302"/>
      <c r="AG36" s="1249">
        <f t="shared" si="2"/>
        <v>6</v>
      </c>
      <c r="AH36" s="1250">
        <f t="shared" si="4"/>
        <v>2912.6213592233012</v>
      </c>
    </row>
    <row r="37" spans="1:34" ht="17.25" customHeight="1">
      <c r="A37" s="1297" t="s">
        <v>656</v>
      </c>
      <c r="B37" s="1298"/>
      <c r="C37" s="1299">
        <v>3</v>
      </c>
      <c r="D37" s="1299">
        <v>0</v>
      </c>
      <c r="E37" s="1299">
        <v>7</v>
      </c>
      <c r="F37" s="1245">
        <f t="shared" si="0"/>
        <v>5</v>
      </c>
      <c r="G37" s="1246">
        <f t="shared" si="1"/>
        <v>15</v>
      </c>
      <c r="H37" s="1247">
        <f t="shared" si="3"/>
        <v>638.02637175669929</v>
      </c>
      <c r="I37" s="1248"/>
      <c r="J37" s="1300">
        <v>2</v>
      </c>
      <c r="K37" s="1301">
        <v>1</v>
      </c>
      <c r="L37" s="1301">
        <v>1</v>
      </c>
      <c r="M37" s="1301">
        <v>0</v>
      </c>
      <c r="N37" s="1301">
        <v>0</v>
      </c>
      <c r="O37" s="1301">
        <v>1</v>
      </c>
      <c r="P37" s="1302"/>
      <c r="Q37" s="1302"/>
      <c r="R37" s="1302"/>
      <c r="S37" s="1302"/>
      <c r="T37" s="1302"/>
      <c r="U37" s="1302"/>
      <c r="V37" s="1302"/>
      <c r="W37" s="1302"/>
      <c r="X37" s="1302"/>
      <c r="Y37" s="1302"/>
      <c r="Z37" s="1302"/>
      <c r="AA37" s="1302"/>
      <c r="AB37" s="1302"/>
      <c r="AC37" s="1302"/>
      <c r="AD37" s="1302"/>
      <c r="AE37" s="1302"/>
      <c r="AF37" s="1302"/>
      <c r="AG37" s="1249">
        <f t="shared" si="2"/>
        <v>5</v>
      </c>
      <c r="AH37" s="1250">
        <f t="shared" si="4"/>
        <v>2427.1844660194174</v>
      </c>
    </row>
    <row r="38" spans="1:34" ht="17.25" customHeight="1">
      <c r="A38" s="1303"/>
      <c r="B38" s="1298"/>
      <c r="C38" s="1304"/>
      <c r="D38" s="1304"/>
      <c r="E38" s="1304"/>
      <c r="F38" s="1245" t="str">
        <f t="shared" si="0"/>
        <v/>
      </c>
      <c r="G38" s="1305" t="str">
        <f t="shared" si="1"/>
        <v/>
      </c>
      <c r="H38" s="1247" t="str">
        <f t="shared" si="3"/>
        <v/>
      </c>
      <c r="I38" s="1248"/>
      <c r="J38" s="1306"/>
      <c r="K38" s="1302"/>
      <c r="L38" s="1302"/>
      <c r="M38" s="1302"/>
      <c r="N38" s="1302"/>
      <c r="O38" s="1302"/>
      <c r="P38" s="1302"/>
      <c r="Q38" s="1302"/>
      <c r="R38" s="1302"/>
      <c r="S38" s="1302"/>
      <c r="T38" s="1302"/>
      <c r="U38" s="1302"/>
      <c r="V38" s="1302"/>
      <c r="W38" s="1302"/>
      <c r="X38" s="1302"/>
      <c r="Y38" s="1302"/>
      <c r="Z38" s="1302"/>
      <c r="AA38" s="1302"/>
      <c r="AB38" s="1302"/>
      <c r="AC38" s="1302"/>
      <c r="AD38" s="1302"/>
      <c r="AE38" s="1302"/>
      <c r="AF38" s="1302"/>
      <c r="AG38" s="1249" t="str">
        <f t="shared" si="2"/>
        <v/>
      </c>
      <c r="AH38" s="1250" t="str">
        <f t="shared" si="4"/>
        <v/>
      </c>
    </row>
    <row r="39" spans="1:34" ht="17.25" customHeight="1">
      <c r="A39" s="1303"/>
      <c r="B39" s="1298"/>
      <c r="C39" s="1304"/>
      <c r="D39" s="1304"/>
      <c r="E39" s="1304"/>
      <c r="F39" s="1245" t="str">
        <f t="shared" si="0"/>
        <v/>
      </c>
      <c r="G39" s="1305" t="str">
        <f t="shared" si="1"/>
        <v/>
      </c>
      <c r="H39" s="1247" t="str">
        <f t="shared" si="3"/>
        <v/>
      </c>
      <c r="I39" s="1248"/>
      <c r="J39" s="1306"/>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49" t="str">
        <f t="shared" si="2"/>
        <v/>
      </c>
      <c r="AH39" s="1250" t="str">
        <f t="shared" si="4"/>
        <v/>
      </c>
    </row>
    <row r="40" spans="1:34" ht="17.25" customHeight="1">
      <c r="A40" s="1303"/>
      <c r="B40" s="1298"/>
      <c r="C40" s="1304"/>
      <c r="D40" s="1304"/>
      <c r="E40" s="1304"/>
      <c r="F40" s="1245" t="str">
        <f t="shared" si="0"/>
        <v/>
      </c>
      <c r="G40" s="1305" t="str">
        <f t="shared" si="1"/>
        <v/>
      </c>
      <c r="H40" s="1247" t="str">
        <f t="shared" si="3"/>
        <v/>
      </c>
      <c r="I40" s="1248"/>
      <c r="J40" s="1306"/>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249" t="str">
        <f t="shared" si="2"/>
        <v/>
      </c>
      <c r="AH40" s="1250" t="str">
        <f t="shared" si="4"/>
        <v/>
      </c>
    </row>
    <row r="41" spans="1:34" ht="17.25" customHeight="1">
      <c r="A41" s="1303"/>
      <c r="B41" s="1298"/>
      <c r="C41" s="1304"/>
      <c r="D41" s="1304"/>
      <c r="E41" s="1304"/>
      <c r="F41" s="1245" t="str">
        <f t="shared" si="0"/>
        <v/>
      </c>
      <c r="G41" s="1305" t="str">
        <f t="shared" si="1"/>
        <v/>
      </c>
      <c r="H41" s="1247" t="str">
        <f t="shared" si="3"/>
        <v/>
      </c>
      <c r="I41" s="1248"/>
      <c r="J41" s="1306"/>
      <c r="K41" s="1302"/>
      <c r="L41" s="1302"/>
      <c r="M41" s="1302"/>
      <c r="N41" s="1302"/>
      <c r="O41" s="1302"/>
      <c r="P41" s="1302"/>
      <c r="Q41" s="1302"/>
      <c r="R41" s="1302"/>
      <c r="S41" s="1302"/>
      <c r="T41" s="1302"/>
      <c r="U41" s="1302"/>
      <c r="V41" s="1302"/>
      <c r="W41" s="1302"/>
      <c r="X41" s="1302"/>
      <c r="Y41" s="1302"/>
      <c r="Z41" s="1302"/>
      <c r="AA41" s="1302"/>
      <c r="AB41" s="1302"/>
      <c r="AC41" s="1302"/>
      <c r="AD41" s="1302"/>
      <c r="AE41" s="1302"/>
      <c r="AF41" s="1302"/>
      <c r="AG41" s="1249" t="str">
        <f t="shared" si="2"/>
        <v/>
      </c>
      <c r="AH41" s="1250" t="str">
        <f t="shared" si="4"/>
        <v/>
      </c>
    </row>
    <row r="42" spans="1:34" ht="17.25" customHeight="1">
      <c r="A42" s="1307"/>
      <c r="B42" s="1298"/>
      <c r="C42" s="1289"/>
      <c r="D42" s="1289"/>
      <c r="E42" s="1289"/>
      <c r="F42" s="1245" t="str">
        <f t="shared" si="0"/>
        <v/>
      </c>
      <c r="G42" s="1305" t="str">
        <f t="shared" si="1"/>
        <v/>
      </c>
      <c r="H42" s="1247" t="str">
        <f t="shared" si="3"/>
        <v/>
      </c>
      <c r="I42" s="1248"/>
      <c r="J42" s="1306"/>
      <c r="K42" s="1302"/>
      <c r="L42" s="1302"/>
      <c r="M42" s="1302"/>
      <c r="N42" s="1302"/>
      <c r="O42" s="1302"/>
      <c r="P42" s="1302"/>
      <c r="Q42" s="1302"/>
      <c r="R42" s="1302"/>
      <c r="S42" s="1302"/>
      <c r="T42" s="1302"/>
      <c r="U42" s="1302"/>
      <c r="V42" s="1302"/>
      <c r="W42" s="1302"/>
      <c r="X42" s="1302"/>
      <c r="Y42" s="1302"/>
      <c r="Z42" s="1302"/>
      <c r="AA42" s="1302"/>
      <c r="AB42" s="1302"/>
      <c r="AC42" s="1302"/>
      <c r="AD42" s="1302"/>
      <c r="AE42" s="1302"/>
      <c r="AF42" s="1302"/>
      <c r="AG42" s="1249" t="str">
        <f t="shared" si="2"/>
        <v/>
      </c>
      <c r="AH42" s="1250" t="str">
        <f t="shared" si="4"/>
        <v/>
      </c>
    </row>
    <row r="43" spans="1:34" ht="17.25" customHeight="1">
      <c r="A43" s="1307"/>
      <c r="B43" s="1298"/>
      <c r="C43" s="1289"/>
      <c r="D43" s="1289"/>
      <c r="E43" s="1289"/>
      <c r="F43" s="1245" t="str">
        <f t="shared" si="0"/>
        <v/>
      </c>
      <c r="G43" s="1305" t="str">
        <f t="shared" si="1"/>
        <v/>
      </c>
      <c r="H43" s="1247" t="str">
        <f t="shared" si="3"/>
        <v/>
      </c>
      <c r="I43" s="1248"/>
      <c r="J43" s="1306"/>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1302"/>
      <c r="AG43" s="1249" t="str">
        <f t="shared" si="2"/>
        <v/>
      </c>
      <c r="AH43" s="1250" t="str">
        <f t="shared" si="4"/>
        <v/>
      </c>
    </row>
    <row r="44" spans="1:34" ht="17.25" customHeight="1">
      <c r="A44" s="1307"/>
      <c r="B44" s="1298"/>
      <c r="C44" s="1289"/>
      <c r="D44" s="1289"/>
      <c r="E44" s="1289"/>
      <c r="F44" s="1245" t="str">
        <f t="shared" si="0"/>
        <v/>
      </c>
      <c r="G44" s="1305" t="str">
        <f t="shared" si="1"/>
        <v/>
      </c>
      <c r="H44" s="1247" t="str">
        <f t="shared" si="3"/>
        <v/>
      </c>
      <c r="I44" s="1248"/>
      <c r="J44" s="1306"/>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249" t="str">
        <f t="shared" si="2"/>
        <v/>
      </c>
      <c r="AH44" s="1250" t="str">
        <f t="shared" si="4"/>
        <v/>
      </c>
    </row>
    <row r="45" spans="1:34" ht="17.25" customHeight="1">
      <c r="A45" s="1307"/>
      <c r="B45" s="1298"/>
      <c r="C45" s="1289"/>
      <c r="D45" s="1289"/>
      <c r="E45" s="1289"/>
      <c r="F45" s="1245" t="str">
        <f t="shared" si="0"/>
        <v/>
      </c>
      <c r="G45" s="1305" t="str">
        <f t="shared" si="1"/>
        <v/>
      </c>
      <c r="H45" s="1247" t="str">
        <f t="shared" si="3"/>
        <v/>
      </c>
      <c r="I45" s="1248"/>
      <c r="J45" s="1306"/>
      <c r="K45" s="1302"/>
      <c r="L45" s="1302"/>
      <c r="M45" s="1302"/>
      <c r="N45" s="1302"/>
      <c r="O45" s="1302"/>
      <c r="P45" s="1302"/>
      <c r="Q45" s="1302"/>
      <c r="R45" s="1302"/>
      <c r="S45" s="1302"/>
      <c r="T45" s="1302"/>
      <c r="U45" s="1302"/>
      <c r="V45" s="1302"/>
      <c r="W45" s="1302"/>
      <c r="X45" s="1302"/>
      <c r="Y45" s="1302"/>
      <c r="Z45" s="1302"/>
      <c r="AA45" s="1302"/>
      <c r="AB45" s="1302"/>
      <c r="AC45" s="1302"/>
      <c r="AD45" s="1302"/>
      <c r="AE45" s="1302"/>
      <c r="AF45" s="1302"/>
      <c r="AG45" s="1249" t="str">
        <f t="shared" si="2"/>
        <v/>
      </c>
      <c r="AH45" s="1250" t="str">
        <f t="shared" si="4"/>
        <v/>
      </c>
    </row>
    <row r="46" spans="1:34" ht="17.25" customHeight="1" thickBot="1">
      <c r="A46" s="1308"/>
      <c r="B46" s="1298"/>
      <c r="C46" s="1289"/>
      <c r="D46" s="1289"/>
      <c r="E46" s="1289"/>
      <c r="F46" s="1245" t="str">
        <f t="shared" si="0"/>
        <v/>
      </c>
      <c r="G46" s="1305" t="str">
        <f t="shared" si="1"/>
        <v/>
      </c>
      <c r="H46" s="1247" t="str">
        <f>IF(A46="","",G46/$G$48*100)</f>
        <v/>
      </c>
      <c r="I46" s="1248"/>
      <c r="J46" s="1306"/>
      <c r="K46" s="1302"/>
      <c r="L46" s="1302"/>
      <c r="M46" s="1302"/>
      <c r="N46" s="1302"/>
      <c r="O46" s="1302"/>
      <c r="P46" s="1302"/>
      <c r="Q46" s="1302"/>
      <c r="R46" s="1302"/>
      <c r="S46" s="1302"/>
      <c r="T46" s="1302"/>
      <c r="U46" s="1302"/>
      <c r="V46" s="1302"/>
      <c r="W46" s="1302"/>
      <c r="X46" s="1302"/>
      <c r="Y46" s="1302"/>
      <c r="Z46" s="1302"/>
      <c r="AA46" s="1302"/>
      <c r="AB46" s="1302"/>
      <c r="AC46" s="1302"/>
      <c r="AD46" s="1302"/>
      <c r="AE46" s="1302"/>
      <c r="AF46" s="1302"/>
      <c r="AG46" s="1249" t="str">
        <f t="shared" si="2"/>
        <v/>
      </c>
      <c r="AH46" s="1250" t="str">
        <f t="shared" si="4"/>
        <v/>
      </c>
    </row>
    <row r="47" spans="1:34" s="1058" customFormat="1" ht="17.25" customHeight="1" thickBot="1">
      <c r="A47" s="1309" t="s">
        <v>657</v>
      </c>
      <c r="B47" s="1251"/>
      <c r="C47" s="1252">
        <f>SUM(C32:C46)</f>
        <v>161</v>
      </c>
      <c r="D47" s="1257">
        <f>SUM(D32:D46)</f>
        <v>200</v>
      </c>
      <c r="E47" s="1257">
        <f>SUM(E32:E46)</f>
        <v>112</v>
      </c>
      <c r="F47" s="1253">
        <f>SUM(F32:F41)</f>
        <v>16</v>
      </c>
      <c r="G47" s="1254">
        <f>SUM(G32:G46)</f>
        <v>489</v>
      </c>
      <c r="H47" s="1255">
        <f>G47/$G$48*1000000</f>
        <v>20799.659719268395</v>
      </c>
      <c r="I47" s="1248"/>
      <c r="J47" s="1256">
        <f t="shared" ref="J47:S47" si="5">IF(J31="","",SUM(J32:J46))</f>
        <v>7</v>
      </c>
      <c r="K47" s="1257">
        <f t="shared" si="5"/>
        <v>5</v>
      </c>
      <c r="L47" s="1257">
        <f t="shared" si="5"/>
        <v>1</v>
      </c>
      <c r="M47" s="1257">
        <f t="shared" si="5"/>
        <v>1</v>
      </c>
      <c r="N47" s="1257">
        <f t="shared" si="5"/>
        <v>1</v>
      </c>
      <c r="O47" s="1257">
        <f t="shared" si="5"/>
        <v>1</v>
      </c>
      <c r="P47" s="1257">
        <f t="shared" si="5"/>
        <v>0</v>
      </c>
      <c r="Q47" s="1257">
        <f t="shared" si="5"/>
        <v>0</v>
      </c>
      <c r="R47" s="1257">
        <f t="shared" si="5"/>
        <v>0</v>
      </c>
      <c r="S47" s="1257">
        <f t="shared" si="5"/>
        <v>0</v>
      </c>
      <c r="T47" s="1257">
        <f t="shared" ref="T47:AF47" si="6">IF(T31="","",SUM(T32:T46))</f>
        <v>0</v>
      </c>
      <c r="U47" s="1257">
        <f t="shared" si="6"/>
        <v>0</v>
      </c>
      <c r="V47" s="1257">
        <f t="shared" si="6"/>
        <v>0</v>
      </c>
      <c r="W47" s="1257">
        <f t="shared" si="6"/>
        <v>0</v>
      </c>
      <c r="X47" s="1257">
        <f t="shared" si="6"/>
        <v>0</v>
      </c>
      <c r="Y47" s="1257">
        <f t="shared" si="6"/>
        <v>0</v>
      </c>
      <c r="Z47" s="1257">
        <f t="shared" si="6"/>
        <v>0</v>
      </c>
      <c r="AA47" s="1257">
        <f t="shared" si="6"/>
        <v>0</v>
      </c>
      <c r="AB47" s="1257">
        <f t="shared" si="6"/>
        <v>0</v>
      </c>
      <c r="AC47" s="1257">
        <f t="shared" si="6"/>
        <v>0</v>
      </c>
      <c r="AD47" s="1257">
        <f t="shared" si="6"/>
        <v>0</v>
      </c>
      <c r="AE47" s="1257">
        <f t="shared" si="6"/>
        <v>0</v>
      </c>
      <c r="AF47" s="1257" t="str">
        <f t="shared" si="6"/>
        <v/>
      </c>
      <c r="AG47" s="1254">
        <f>SUM(J47:AF47)</f>
        <v>16</v>
      </c>
      <c r="AH47" s="1258">
        <f>AG47/$AG$48*1000000</f>
        <v>7766.9902912621355</v>
      </c>
    </row>
    <row r="48" spans="1:34" s="1058" customFormat="1" ht="17.25" customHeight="1" thickTop="1" thickBot="1">
      <c r="A48" s="1227" t="s">
        <v>648</v>
      </c>
      <c r="B48" s="1259"/>
      <c r="C48" s="1310">
        <v>6550</v>
      </c>
      <c r="D48" s="1288">
        <v>7800</v>
      </c>
      <c r="E48" s="1288">
        <v>7100</v>
      </c>
      <c r="F48" s="1229">
        <f>AG48</f>
        <v>2060</v>
      </c>
      <c r="G48" s="1246">
        <f>SUM(C48:F48)</f>
        <v>23510</v>
      </c>
      <c r="H48" s="1260"/>
      <c r="I48" s="1261"/>
      <c r="J48" s="1287">
        <v>340</v>
      </c>
      <c r="K48" s="1288">
        <v>340</v>
      </c>
      <c r="L48" s="1288">
        <v>280</v>
      </c>
      <c r="M48" s="1288">
        <v>380</v>
      </c>
      <c r="N48" s="1288">
        <v>380</v>
      </c>
      <c r="O48" s="1288">
        <v>340</v>
      </c>
      <c r="P48" s="1289"/>
      <c r="Q48" s="1289"/>
      <c r="R48" s="1289"/>
      <c r="S48" s="1289"/>
      <c r="T48" s="1289"/>
      <c r="U48" s="1289"/>
      <c r="V48" s="1289"/>
      <c r="W48" s="1289"/>
      <c r="X48" s="1289"/>
      <c r="Y48" s="1289"/>
      <c r="Z48" s="1289"/>
      <c r="AA48" s="1289"/>
      <c r="AB48" s="1289"/>
      <c r="AC48" s="1289"/>
      <c r="AD48" s="1289"/>
      <c r="AE48" s="1289"/>
      <c r="AF48" s="1289"/>
      <c r="AG48" s="1262">
        <f>SUM(J48:AF48)</f>
        <v>2060</v>
      </c>
      <c r="AH48" s="1263"/>
    </row>
    <row r="49" spans="1:34" ht="17.25" customHeight="1" thickTop="1" thickBot="1">
      <c r="A49" s="1232" t="s">
        <v>646</v>
      </c>
      <c r="B49" s="1233"/>
      <c r="C49" s="1234">
        <f>IF(C48=0,"",C47/C48*1000000)</f>
        <v>24580.152671755724</v>
      </c>
      <c r="D49" s="1234">
        <f>IF(D48=0,"",D47/D48*1000000)</f>
        <v>25641.025641025641</v>
      </c>
      <c r="E49" s="1234">
        <f>IF(E48=0,"",E47/E48*1000000)</f>
        <v>15774.647887323943</v>
      </c>
      <c r="F49" s="1234">
        <f>IF(F48=0,"",F47/F48*1000000)</f>
        <v>7766.9902912621355</v>
      </c>
      <c r="G49" s="1264"/>
      <c r="H49" s="1265"/>
      <c r="I49" s="1266"/>
      <c r="J49" s="1267">
        <f>IF(J48=0,"",J47/J48*1000000)</f>
        <v>20588.235294117647</v>
      </c>
      <c r="K49" s="1267">
        <f t="shared" ref="K49:AF49" si="7">IF(K48=0,"",K47/K48*1000000)</f>
        <v>14705.882352941177</v>
      </c>
      <c r="L49" s="1267">
        <f t="shared" si="7"/>
        <v>3571.4285714285711</v>
      </c>
      <c r="M49" s="1267">
        <f t="shared" si="7"/>
        <v>2631.5789473684208</v>
      </c>
      <c r="N49" s="1267">
        <f t="shared" si="7"/>
        <v>2631.5789473684208</v>
      </c>
      <c r="O49" s="1267">
        <f t="shared" si="7"/>
        <v>2941.1764705882351</v>
      </c>
      <c r="P49" s="1267" t="str">
        <f t="shared" si="7"/>
        <v/>
      </c>
      <c r="Q49" s="1267" t="str">
        <f t="shared" si="7"/>
        <v/>
      </c>
      <c r="R49" s="1267" t="str">
        <f t="shared" si="7"/>
        <v/>
      </c>
      <c r="S49" s="1267" t="str">
        <f t="shared" si="7"/>
        <v/>
      </c>
      <c r="T49" s="1267" t="str">
        <f t="shared" si="7"/>
        <v/>
      </c>
      <c r="U49" s="1267" t="str">
        <f t="shared" si="7"/>
        <v/>
      </c>
      <c r="V49" s="1267" t="str">
        <f t="shared" si="7"/>
        <v/>
      </c>
      <c r="W49" s="1267" t="str">
        <f t="shared" si="7"/>
        <v/>
      </c>
      <c r="X49" s="1267" t="str">
        <f t="shared" si="7"/>
        <v/>
      </c>
      <c r="Y49" s="1267" t="str">
        <f t="shared" si="7"/>
        <v/>
      </c>
      <c r="Z49" s="1267" t="str">
        <f t="shared" si="7"/>
        <v/>
      </c>
      <c r="AA49" s="1267" t="str">
        <f t="shared" si="7"/>
        <v/>
      </c>
      <c r="AB49" s="1267" t="str">
        <f t="shared" si="7"/>
        <v/>
      </c>
      <c r="AC49" s="1267" t="str">
        <f t="shared" si="7"/>
        <v/>
      </c>
      <c r="AD49" s="1267" t="str">
        <f t="shared" si="7"/>
        <v/>
      </c>
      <c r="AE49" s="1267" t="str">
        <f t="shared" si="7"/>
        <v/>
      </c>
      <c r="AF49" s="1267" t="str">
        <f t="shared" si="7"/>
        <v/>
      </c>
      <c r="AG49" s="1268"/>
      <c r="AH49" s="1269"/>
    </row>
    <row r="50" spans="1:34" ht="17.25" customHeight="1" thickTop="1"/>
    <row r="51" spans="1:34" ht="17.25" customHeight="1"/>
    <row r="52" spans="1:34" ht="17.25" customHeight="1"/>
    <row r="53" spans="1:34" ht="45" customHeight="1">
      <c r="A53" s="1238" t="s">
        <v>649</v>
      </c>
      <c r="C53" s="1239" t="str">
        <f>C31</f>
        <v>period 1</v>
      </c>
      <c r="D53" s="1239" t="str">
        <f>D31</f>
        <v>period 2</v>
      </c>
      <c r="E53" s="1239" t="str">
        <f>E31</f>
        <v>period 3</v>
      </c>
      <c r="F53" s="1239" t="str">
        <f>F31</f>
        <v>current period</v>
      </c>
    </row>
    <row r="54" spans="1:34">
      <c r="A54" t="str">
        <f t="shared" ref="A54:A59" si="8">A32</f>
        <v>Defect feature 1</v>
      </c>
      <c r="C54" s="1241">
        <f>IF(C48="","",C32/C48)</f>
        <v>1.4809160305343511E-2</v>
      </c>
      <c r="D54" s="1241">
        <f>IF(D48="","",D32/D48)</f>
        <v>1.5512820512820514E-2</v>
      </c>
      <c r="E54" s="1241">
        <f>IF(E48="","",E32/E48)</f>
        <v>1.0563380281690141E-2</v>
      </c>
      <c r="F54" s="1241">
        <f>IF(F48="","",F32/F48)</f>
        <v>1.9417475728155339E-3</v>
      </c>
    </row>
    <row r="55" spans="1:34">
      <c r="A55" t="str">
        <f t="shared" si="8"/>
        <v>Defect feature 2</v>
      </c>
      <c r="C55" s="1241">
        <f>IF(C48="","",C33/C48)</f>
        <v>2.7480916030534351E-3</v>
      </c>
      <c r="D55" s="1241">
        <f>IF(D48="","",D33/D48)</f>
        <v>8.9743589743589744E-4</v>
      </c>
      <c r="E55" s="1241">
        <f>IF(E48="","",E33/E48)</f>
        <v>0</v>
      </c>
      <c r="F55" s="1241">
        <f>IF(F48="","",F33/F48)</f>
        <v>0</v>
      </c>
    </row>
    <row r="56" spans="1:34">
      <c r="A56" t="str">
        <f t="shared" si="8"/>
        <v>Defect feature 3</v>
      </c>
      <c r="C56" s="1241">
        <f>IF(C48="","",C34/C48)</f>
        <v>2.9007633587786259E-3</v>
      </c>
      <c r="D56" s="1241">
        <f>IF(D48="","",D34/D48)</f>
        <v>1.6666666666666668E-3</v>
      </c>
      <c r="E56" s="1241">
        <f>IF(E48="","",E34/E48)</f>
        <v>5.6338028169014088E-4</v>
      </c>
      <c r="F56" s="1241">
        <f>IF(F48="","",F34/F48)</f>
        <v>4.8543689320388347E-4</v>
      </c>
    </row>
    <row r="57" spans="1:34">
      <c r="A57" t="str">
        <f t="shared" si="8"/>
        <v>Defect feature 4</v>
      </c>
      <c r="C57" s="1241">
        <f>IF(C48="","",C35/C48)</f>
        <v>3.5114503816793892E-3</v>
      </c>
      <c r="D57" s="1241">
        <f>IF(D48="","",D35/D48)</f>
        <v>8.9743589743589744E-4</v>
      </c>
      <c r="E57" s="1241">
        <f>IF(E48="","",E35/E48)</f>
        <v>0</v>
      </c>
      <c r="F57" s="1241">
        <f>IF(F48="","",F35/F48)</f>
        <v>0</v>
      </c>
    </row>
    <row r="58" spans="1:34">
      <c r="A58" t="str">
        <f t="shared" si="8"/>
        <v>Defect feature 5</v>
      </c>
      <c r="C58" s="1241">
        <f>IF(C48="","",C36/C48)</f>
        <v>1.5267175572519084E-4</v>
      </c>
      <c r="D58" s="1241">
        <f>IF(D48="","",D36/D48)</f>
        <v>6.6666666666666671E-3</v>
      </c>
      <c r="E58" s="1241">
        <f>IF(E48="","",E36/E48)</f>
        <v>3.6619718309859155E-3</v>
      </c>
      <c r="F58" s="1241">
        <f>IF(F48="","",F36/F48)</f>
        <v>2.9126213592233011E-3</v>
      </c>
    </row>
    <row r="59" spans="1:34">
      <c r="A59" t="str">
        <f t="shared" si="8"/>
        <v>Defect feature 6</v>
      </c>
      <c r="C59" s="1241">
        <f>IF(C48="","",C37/C48)</f>
        <v>4.580152671755725E-4</v>
      </c>
      <c r="D59" s="1241">
        <f>IF(D48="","",D37/D48)</f>
        <v>0</v>
      </c>
      <c r="E59" s="1241">
        <f>IF(E48="","",E37/E48)</f>
        <v>9.8591549295774642E-4</v>
      </c>
      <c r="F59" s="1241">
        <f>IF(F48="","",F37/F48)</f>
        <v>2.4271844660194173E-3</v>
      </c>
    </row>
  </sheetData>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54"/>
  <sheetViews>
    <sheetView showGridLines="0" topLeftCell="A7" zoomScaleNormal="100" workbookViewId="0">
      <selection activeCell="F18" sqref="F18"/>
    </sheetView>
  </sheetViews>
  <sheetFormatPr defaultRowHeight="12.5"/>
  <cols>
    <col min="1" max="1" width="25" customWidth="1"/>
    <col min="2" max="2" width="97.453125" customWidth="1"/>
  </cols>
  <sheetData>
    <row r="1" spans="1:2" ht="18">
      <c r="A1" s="3168" t="s">
        <v>986</v>
      </c>
      <c r="B1" s="3168"/>
    </row>
    <row r="3" spans="1:2">
      <c r="A3" s="1629" t="s">
        <v>321</v>
      </c>
      <c r="B3" s="1033" t="s">
        <v>1062</v>
      </c>
    </row>
    <row r="4" spans="1:2">
      <c r="A4" s="1629" t="s">
        <v>959</v>
      </c>
      <c r="B4" s="1033" t="s">
        <v>1063</v>
      </c>
    </row>
    <row r="5" spans="1:2">
      <c r="A5" s="1629" t="s">
        <v>1</v>
      </c>
      <c r="B5" s="1033" t="s">
        <v>1372</v>
      </c>
    </row>
    <row r="6" spans="1:2">
      <c r="A6" s="1629" t="s">
        <v>960</v>
      </c>
      <c r="B6" s="1033" t="s">
        <v>1373</v>
      </c>
    </row>
    <row r="7" spans="1:2" ht="25">
      <c r="A7" s="1629" t="s">
        <v>987</v>
      </c>
      <c r="B7" s="1036" t="s">
        <v>1431</v>
      </c>
    </row>
    <row r="8" spans="1:2" ht="25">
      <c r="A8" s="1629" t="s">
        <v>988</v>
      </c>
      <c r="B8" s="1036" t="s">
        <v>1432</v>
      </c>
    </row>
    <row r="9" spans="1:2">
      <c r="A9" s="1629" t="s">
        <v>989</v>
      </c>
      <c r="B9" s="1036" t="s">
        <v>1064</v>
      </c>
    </row>
    <row r="10" spans="1:2">
      <c r="A10" s="1629" t="s">
        <v>990</v>
      </c>
      <c r="B10" s="1033" t="s">
        <v>1065</v>
      </c>
    </row>
    <row r="11" spans="1:2">
      <c r="A11" s="1629" t="s">
        <v>961</v>
      </c>
      <c r="B11" s="1033" t="s">
        <v>1066</v>
      </c>
    </row>
    <row r="12" spans="1:2">
      <c r="A12" s="1629" t="s">
        <v>962</v>
      </c>
      <c r="B12" s="1033" t="s">
        <v>1067</v>
      </c>
    </row>
    <row r="13" spans="1:2">
      <c r="A13" s="1551"/>
    </row>
    <row r="14" spans="1:2" ht="15.5">
      <c r="A14" s="3169" t="s">
        <v>1056</v>
      </c>
      <c r="B14" s="3169"/>
    </row>
    <row r="16" spans="1:2">
      <c r="A16" s="1630" t="s">
        <v>1068</v>
      </c>
      <c r="B16" s="1033" t="s">
        <v>1069</v>
      </c>
    </row>
    <row r="17" spans="1:2">
      <c r="A17" s="1630" t="s">
        <v>1057</v>
      </c>
      <c r="B17" s="1033" t="s">
        <v>1070</v>
      </c>
    </row>
    <row r="18" spans="1:2" ht="25">
      <c r="A18" s="1630" t="s">
        <v>963</v>
      </c>
      <c r="B18" s="1036" t="s">
        <v>1374</v>
      </c>
    </row>
    <row r="19" spans="1:2">
      <c r="A19" s="1630" t="s">
        <v>964</v>
      </c>
      <c r="B19" s="1033" t="s">
        <v>1071</v>
      </c>
    </row>
    <row r="20" spans="1:2">
      <c r="A20" s="1630" t="s">
        <v>965</v>
      </c>
      <c r="B20" s="1033" t="s">
        <v>1072</v>
      </c>
    </row>
    <row r="21" spans="1:2">
      <c r="A21" s="1630" t="s">
        <v>966</v>
      </c>
      <c r="B21" s="1033" t="s">
        <v>1073</v>
      </c>
    </row>
    <row r="22" spans="1:2" ht="25">
      <c r="A22" s="1630" t="s">
        <v>967</v>
      </c>
      <c r="B22" s="1036" t="s">
        <v>1074</v>
      </c>
    </row>
    <row r="23" spans="1:2" ht="13.9" customHeight="1">
      <c r="A23" s="1630" t="s">
        <v>1058</v>
      </c>
      <c r="B23" s="1036" t="s">
        <v>1075</v>
      </c>
    </row>
    <row r="24" spans="1:2">
      <c r="A24" s="1630" t="s">
        <v>968</v>
      </c>
      <c r="B24" s="1033" t="s">
        <v>1343</v>
      </c>
    </row>
    <row r="25" spans="1:2" ht="25">
      <c r="A25" s="1630" t="s">
        <v>969</v>
      </c>
      <c r="B25" s="1036" t="s">
        <v>1076</v>
      </c>
    </row>
    <row r="26" spans="1:2" ht="25">
      <c r="A26" s="1630" t="s">
        <v>991</v>
      </c>
      <c r="B26" s="1033" t="s">
        <v>1077</v>
      </c>
    </row>
    <row r="27" spans="1:2" ht="25">
      <c r="A27" s="1630" t="s">
        <v>970</v>
      </c>
      <c r="B27" s="1036" t="s">
        <v>1078</v>
      </c>
    </row>
    <row r="28" spans="1:2" ht="25">
      <c r="A28" s="1630" t="s">
        <v>971</v>
      </c>
      <c r="B28" s="1033" t="s">
        <v>1079</v>
      </c>
    </row>
    <row r="29" spans="1:2" ht="25">
      <c r="A29" s="1630" t="s">
        <v>972</v>
      </c>
      <c r="B29" s="1036" t="s">
        <v>1344</v>
      </c>
    </row>
    <row r="30" spans="1:2" ht="25">
      <c r="A30" s="1630" t="s">
        <v>973</v>
      </c>
      <c r="B30" s="1036" t="s">
        <v>1345</v>
      </c>
    </row>
    <row r="31" spans="1:2" ht="37.5">
      <c r="A31" s="1630" t="s">
        <v>1419</v>
      </c>
      <c r="B31" s="1550" t="s">
        <v>1375</v>
      </c>
    </row>
    <row r="32" spans="1:2" ht="37.5">
      <c r="A32" s="1630" t="s">
        <v>1059</v>
      </c>
      <c r="B32" s="1036" t="s">
        <v>1080</v>
      </c>
    </row>
    <row r="33" spans="1:2" ht="37.5">
      <c r="A33" s="1630" t="s">
        <v>974</v>
      </c>
      <c r="B33" s="1036" t="s">
        <v>1376</v>
      </c>
    </row>
    <row r="34" spans="1:2" ht="25">
      <c r="A34" s="1630" t="s">
        <v>975</v>
      </c>
      <c r="B34" s="1036" t="s">
        <v>1081</v>
      </c>
    </row>
    <row r="35" spans="1:2">
      <c r="A35" s="1630" t="s">
        <v>976</v>
      </c>
      <c r="B35" s="1036" t="s">
        <v>1082</v>
      </c>
    </row>
    <row r="36" spans="1:2">
      <c r="A36" s="1630" t="s">
        <v>1110</v>
      </c>
      <c r="B36" s="1036" t="s">
        <v>1083</v>
      </c>
    </row>
    <row r="37" spans="1:2" ht="25">
      <c r="A37" s="1630" t="s">
        <v>977</v>
      </c>
      <c r="B37" s="1036" t="s">
        <v>1084</v>
      </c>
    </row>
    <row r="38" spans="1:2">
      <c r="A38" s="1630" t="s">
        <v>978</v>
      </c>
      <c r="B38" s="1036" t="s">
        <v>1085</v>
      </c>
    </row>
    <row r="39" spans="1:2" ht="25">
      <c r="A39" s="1630" t="s">
        <v>979</v>
      </c>
      <c r="B39" s="1036" t="s">
        <v>1086</v>
      </c>
    </row>
    <row r="40" spans="1:2" ht="25">
      <c r="A40" s="1630" t="s">
        <v>980</v>
      </c>
      <c r="B40" s="1036" t="s">
        <v>1087</v>
      </c>
    </row>
    <row r="42" spans="1:2" ht="18">
      <c r="A42" s="3168" t="s">
        <v>1088</v>
      </c>
      <c r="B42" s="3168"/>
    </row>
    <row r="44" spans="1:2" ht="87.5">
      <c r="A44" s="1631" t="s">
        <v>1089</v>
      </c>
      <c r="B44" s="1036" t="s">
        <v>1090</v>
      </c>
    </row>
    <row r="45" spans="1:2" ht="62.5">
      <c r="A45" s="1631" t="s">
        <v>1091</v>
      </c>
      <c r="B45" s="1036" t="s">
        <v>1092</v>
      </c>
    </row>
    <row r="46" spans="1:2" ht="25">
      <c r="A46" s="1630" t="s">
        <v>1093</v>
      </c>
      <c r="B46" s="1033" t="s">
        <v>1094</v>
      </c>
    </row>
    <row r="47" spans="1:2">
      <c r="A47" s="1630" t="s">
        <v>1060</v>
      </c>
      <c r="B47" s="1033" t="s">
        <v>1095</v>
      </c>
    </row>
    <row r="48" spans="1:2" ht="25">
      <c r="A48" s="1630" t="s">
        <v>981</v>
      </c>
      <c r="B48" s="1033" t="s">
        <v>1096</v>
      </c>
    </row>
    <row r="49" spans="1:2" ht="37.5">
      <c r="A49" s="1630" t="s">
        <v>982</v>
      </c>
      <c r="B49" s="1033" t="s">
        <v>1097</v>
      </c>
    </row>
    <row r="50" spans="1:2">
      <c r="A50" s="1630" t="s">
        <v>983</v>
      </c>
      <c r="B50" s="1033" t="s">
        <v>1098</v>
      </c>
    </row>
    <row r="51" spans="1:2" ht="25">
      <c r="A51" s="1630" t="s">
        <v>1061</v>
      </c>
      <c r="B51" s="1033" t="s">
        <v>1099</v>
      </c>
    </row>
    <row r="52" spans="1:2">
      <c r="A52" s="1630" t="s">
        <v>984</v>
      </c>
      <c r="B52" s="1033" t="s">
        <v>1100</v>
      </c>
    </row>
    <row r="53" spans="1:2">
      <c r="A53" s="1632" t="s">
        <v>985</v>
      </c>
      <c r="B53" s="1033" t="s">
        <v>1101</v>
      </c>
    </row>
    <row r="54" spans="1:2" ht="25">
      <c r="A54" s="1632" t="s">
        <v>992</v>
      </c>
      <c r="B54" s="1033" t="s">
        <v>1102</v>
      </c>
    </row>
  </sheetData>
  <sheetProtection selectLockedCells="1" selectUnlockedCells="1"/>
  <mergeCells count="3">
    <mergeCell ref="A1:B1"/>
    <mergeCell ref="A14:B14"/>
    <mergeCell ref="A42:B42"/>
  </mergeCells>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99"/>
  <sheetViews>
    <sheetView showGridLines="0" zoomScale="90" zoomScaleNormal="90" workbookViewId="0">
      <selection activeCell="K16" sqref="K16"/>
    </sheetView>
  </sheetViews>
  <sheetFormatPr defaultColWidth="9.1796875" defaultRowHeight="14"/>
  <cols>
    <col min="1" max="1" width="3.81640625" style="1392" customWidth="1"/>
    <col min="2" max="2" width="18.81640625" style="1411" customWidth="1"/>
    <col min="3" max="3" width="8.1796875" style="1411" bestFit="1" customWidth="1"/>
    <col min="4" max="8" width="4.7265625" style="1392" customWidth="1"/>
    <col min="9" max="9" width="35.1796875" style="1392" customWidth="1"/>
    <col min="10" max="10" width="0.54296875" style="1392" customWidth="1"/>
    <col min="11" max="11" width="18.7265625" style="1392" customWidth="1"/>
    <col min="12" max="12" width="6.453125" style="1392" customWidth="1"/>
    <col min="13" max="13" width="7" style="1392" customWidth="1"/>
    <col min="14" max="14" width="5.7265625" style="1425" customWidth="1"/>
    <col min="15" max="15" width="5.7265625" style="1396" customWidth="1"/>
    <col min="16" max="16" width="28.81640625" style="1392" customWidth="1"/>
    <col min="17" max="17" width="8" style="1392" customWidth="1"/>
    <col min="18" max="18" width="7.453125" style="1392" customWidth="1"/>
    <col min="19" max="19" width="10.54296875" style="1392" bestFit="1" customWidth="1"/>
    <col min="20" max="16384" width="9.1796875" style="1392"/>
  </cols>
  <sheetData>
    <row r="1" spans="1:22" ht="20">
      <c r="B1" s="2071" t="s">
        <v>921</v>
      </c>
      <c r="C1" s="2072"/>
      <c r="D1" s="2072"/>
      <c r="E1" s="2072"/>
      <c r="F1" s="2072"/>
      <c r="G1" s="2072"/>
      <c r="H1" s="2072"/>
      <c r="I1" s="2072"/>
      <c r="J1" s="2072"/>
      <c r="K1" s="2072"/>
      <c r="L1" s="2072"/>
      <c r="M1" s="2072"/>
      <c r="N1" s="2072"/>
      <c r="O1" s="2072"/>
      <c r="P1" s="2072"/>
      <c r="Q1" s="2072"/>
      <c r="R1" s="2073"/>
    </row>
    <row r="2" spans="1:22">
      <c r="B2" s="2074" t="s">
        <v>666</v>
      </c>
      <c r="C2" s="2075"/>
      <c r="D2" s="2075"/>
      <c r="E2" s="2075"/>
      <c r="F2" s="2078" t="s">
        <v>719</v>
      </c>
      <c r="G2" s="2078"/>
      <c r="H2" s="2078"/>
      <c r="I2" s="2078"/>
      <c r="J2" s="1393"/>
      <c r="K2" s="2079" t="s">
        <v>667</v>
      </c>
      <c r="L2" s="2079"/>
      <c r="M2" s="2076" t="s">
        <v>719</v>
      </c>
      <c r="N2" s="2076"/>
      <c r="O2" s="2076"/>
      <c r="P2" s="2076"/>
      <c r="Q2" s="1937" t="s">
        <v>668</v>
      </c>
      <c r="R2" s="1311" t="s">
        <v>719</v>
      </c>
      <c r="T2" s="1395"/>
      <c r="U2" s="1395"/>
    </row>
    <row r="3" spans="1:22">
      <c r="A3" s="1396"/>
      <c r="B3" s="2074" t="s">
        <v>669</v>
      </c>
      <c r="C3" s="2075"/>
      <c r="D3" s="2075"/>
      <c r="E3" s="2075"/>
      <c r="F3" s="2076" t="s">
        <v>719</v>
      </c>
      <c r="G3" s="2076"/>
      <c r="H3" s="2076"/>
      <c r="I3" s="2076"/>
      <c r="J3" s="1337"/>
      <c r="K3" s="2077" t="s">
        <v>670</v>
      </c>
      <c r="L3" s="2077"/>
      <c r="M3" s="2076" t="s">
        <v>719</v>
      </c>
      <c r="N3" s="2076"/>
      <c r="O3" s="2076"/>
      <c r="P3" s="2076"/>
      <c r="Q3" s="1338"/>
      <c r="R3" s="1940"/>
      <c r="S3" s="1397"/>
      <c r="T3" s="1395"/>
      <c r="U3" s="1395"/>
    </row>
    <row r="4" spans="1:22">
      <c r="B4" s="2074" t="s">
        <v>671</v>
      </c>
      <c r="C4" s="2075"/>
      <c r="D4" s="2075"/>
      <c r="E4" s="2075"/>
      <c r="F4" s="2076" t="s">
        <v>719</v>
      </c>
      <c r="G4" s="2076"/>
      <c r="H4" s="2076"/>
      <c r="I4" s="2076"/>
      <c r="J4" s="1337"/>
      <c r="K4" s="2077" t="s">
        <v>672</v>
      </c>
      <c r="L4" s="2077"/>
      <c r="M4" s="2080" t="s">
        <v>719</v>
      </c>
      <c r="N4" s="2080"/>
      <c r="O4" s="2080"/>
      <c r="P4" s="2080"/>
      <c r="Q4" s="2080"/>
      <c r="R4" s="2081"/>
    </row>
    <row r="5" spans="1:22">
      <c r="B5" s="2082" t="s">
        <v>673</v>
      </c>
      <c r="C5" s="2083"/>
      <c r="D5" s="2083"/>
      <c r="E5" s="2083"/>
      <c r="F5" s="2076" t="s">
        <v>719</v>
      </c>
      <c r="G5" s="2076"/>
      <c r="H5" s="2076"/>
      <c r="I5" s="2076"/>
      <c r="J5" s="1393"/>
      <c r="K5" s="2083" t="s">
        <v>674</v>
      </c>
      <c r="L5" s="2083"/>
      <c r="M5" s="2084" t="s">
        <v>719</v>
      </c>
      <c r="N5" s="2084"/>
      <c r="O5" s="2084"/>
      <c r="P5" s="1937" t="s">
        <v>675</v>
      </c>
      <c r="Q5" s="2085">
        <v>1</v>
      </c>
      <c r="R5" s="2086"/>
    </row>
    <row r="6" spans="1:22" hidden="1">
      <c r="B6" s="1398"/>
      <c r="C6" s="1399"/>
      <c r="D6" s="1394"/>
      <c r="E6" s="1394"/>
      <c r="F6" s="1394"/>
      <c r="G6" s="1394"/>
      <c r="H6" s="1394"/>
      <c r="I6" s="1394"/>
      <c r="J6" s="1394"/>
      <c r="K6" s="1394"/>
      <c r="L6" s="1313" t="s">
        <v>27</v>
      </c>
      <c r="M6" s="1313" t="s">
        <v>27</v>
      </c>
      <c r="N6" s="1312"/>
      <c r="O6" s="1339"/>
      <c r="P6" s="1394"/>
      <c r="Q6" s="1313" t="s">
        <v>27</v>
      </c>
      <c r="R6" s="1400"/>
    </row>
    <row r="7" spans="1:22" hidden="1">
      <c r="B7" s="1398"/>
      <c r="C7" s="1399"/>
      <c r="D7" s="1394"/>
      <c r="E7" s="1394"/>
      <c r="F7" s="1394"/>
      <c r="G7" s="1394"/>
      <c r="H7" s="1394"/>
      <c r="I7" s="1394"/>
      <c r="J7" s="1394"/>
      <c r="K7" s="1394"/>
      <c r="L7" s="1313" t="s">
        <v>5</v>
      </c>
      <c r="M7" s="1313" t="s">
        <v>5</v>
      </c>
      <c r="N7" s="1312"/>
      <c r="O7" s="1339"/>
      <c r="P7" s="1394"/>
      <c r="Q7" s="1313" t="s">
        <v>5</v>
      </c>
      <c r="R7" s="1400"/>
    </row>
    <row r="8" spans="1:22" hidden="1">
      <c r="B8" s="1398"/>
      <c r="C8" s="1399"/>
      <c r="D8" s="1394"/>
      <c r="E8" s="1394"/>
      <c r="F8" s="1394"/>
      <c r="G8" s="1394"/>
      <c r="H8" s="1394"/>
      <c r="I8" s="1394"/>
      <c r="J8" s="1394"/>
      <c r="K8" s="1394"/>
      <c r="L8" s="1394"/>
      <c r="M8" s="1313" t="s">
        <v>676</v>
      </c>
      <c r="N8" s="1312"/>
      <c r="O8" s="1339"/>
      <c r="P8" s="1394"/>
      <c r="Q8" s="1313" t="s">
        <v>676</v>
      </c>
      <c r="R8" s="1400"/>
    </row>
    <row r="9" spans="1:22" ht="6" customHeight="1">
      <c r="B9" s="1401"/>
      <c r="C9" s="1402"/>
      <c r="D9" s="1403"/>
      <c r="E9" s="1403"/>
      <c r="F9" s="1403"/>
      <c r="G9" s="1403"/>
      <c r="H9" s="1403"/>
      <c r="I9" s="1403"/>
      <c r="J9" s="1403"/>
      <c r="K9" s="1404"/>
      <c r="L9" s="1941"/>
      <c r="M9" s="1941"/>
      <c r="N9" s="1342"/>
      <c r="O9" s="1340"/>
      <c r="P9" s="1403"/>
      <c r="Q9" s="1314"/>
      <c r="R9" s="1405"/>
    </row>
    <row r="10" spans="1:22" ht="18.75" customHeight="1">
      <c r="B10" s="2090" t="s">
        <v>677</v>
      </c>
      <c r="C10" s="2092" t="s">
        <v>678</v>
      </c>
      <c r="D10" s="2094" t="s">
        <v>679</v>
      </c>
      <c r="E10" s="2094" t="s">
        <v>680</v>
      </c>
      <c r="F10" s="2094" t="s">
        <v>681</v>
      </c>
      <c r="G10" s="2094" t="s">
        <v>682</v>
      </c>
      <c r="H10" s="2096" t="s">
        <v>683</v>
      </c>
      <c r="I10" s="2098" t="s">
        <v>684</v>
      </c>
      <c r="J10" s="2101"/>
      <c r="K10" s="2098" t="s">
        <v>685</v>
      </c>
      <c r="L10" s="2087" t="s">
        <v>686</v>
      </c>
      <c r="M10" s="2087" t="s">
        <v>687</v>
      </c>
      <c r="N10" s="2107" t="s">
        <v>688</v>
      </c>
      <c r="O10" s="2108"/>
      <c r="P10" s="2109"/>
      <c r="Q10" s="2116" t="s">
        <v>689</v>
      </c>
      <c r="R10" s="2119"/>
      <c r="S10" s="1406"/>
      <c r="T10" s="1407"/>
      <c r="U10" s="1407"/>
      <c r="V10" s="1407"/>
    </row>
    <row r="11" spans="1:22" ht="47.25" customHeight="1">
      <c r="B11" s="2091"/>
      <c r="C11" s="2093"/>
      <c r="D11" s="2095"/>
      <c r="E11" s="2095"/>
      <c r="F11" s="2095"/>
      <c r="G11" s="2095"/>
      <c r="H11" s="2097"/>
      <c r="I11" s="2099"/>
      <c r="J11" s="2102"/>
      <c r="K11" s="2099"/>
      <c r="L11" s="2088"/>
      <c r="M11" s="2088"/>
      <c r="N11" s="2110"/>
      <c r="O11" s="2111"/>
      <c r="P11" s="2112"/>
      <c r="Q11" s="2117"/>
      <c r="R11" s="2120"/>
      <c r="S11" s="1406"/>
      <c r="T11" s="1406"/>
    </row>
    <row r="12" spans="1:22" ht="20.25" customHeight="1">
      <c r="B12" s="1408" t="s">
        <v>114</v>
      </c>
      <c r="C12" s="1409"/>
      <c r="D12" s="1410"/>
      <c r="E12" s="1410"/>
      <c r="F12" s="1410"/>
      <c r="G12" s="1410"/>
      <c r="H12" s="1410"/>
      <c r="I12" s="2100"/>
      <c r="J12" s="2103"/>
      <c r="K12" s="2100"/>
      <c r="L12" s="2089"/>
      <c r="M12" s="2089"/>
      <c r="N12" s="2113"/>
      <c r="O12" s="2114"/>
      <c r="P12" s="2115"/>
      <c r="Q12" s="2118"/>
      <c r="R12" s="2121"/>
    </row>
    <row r="13" spans="1:22" s="1411" customFormat="1" ht="24" customHeight="1">
      <c r="B13" s="1408">
        <v>1</v>
      </c>
      <c r="C13" s="1412"/>
      <c r="D13" s="1409"/>
      <c r="E13" s="1409"/>
      <c r="F13" s="1409"/>
      <c r="G13" s="1409"/>
      <c r="H13" s="1409"/>
      <c r="I13" s="1315"/>
      <c r="J13" s="1409"/>
      <c r="K13" s="1413"/>
      <c r="L13" s="1315"/>
      <c r="M13" s="1315"/>
      <c r="N13" s="2122"/>
      <c r="O13" s="2123"/>
      <c r="P13" s="2124"/>
      <c r="Q13" s="1315"/>
      <c r="R13" s="1414"/>
    </row>
    <row r="14" spans="1:22" s="1411" customFormat="1" ht="24" customHeight="1">
      <c r="B14" s="1415">
        <v>2</v>
      </c>
      <c r="C14" s="1416"/>
      <c r="D14" s="1417"/>
      <c r="E14" s="1417"/>
      <c r="F14" s="1417"/>
      <c r="G14" s="1417"/>
      <c r="H14" s="1417"/>
      <c r="I14" s="1316"/>
      <c r="J14" s="1417"/>
      <c r="K14" s="1316"/>
      <c r="L14" s="1316"/>
      <c r="M14" s="1316"/>
      <c r="N14" s="2104"/>
      <c r="O14" s="2105"/>
      <c r="P14" s="2106"/>
      <c r="Q14" s="1316"/>
      <c r="R14" s="1418"/>
    </row>
    <row r="15" spans="1:22" s="1411" customFormat="1" ht="24" customHeight="1">
      <c r="B15" s="1408">
        <v>3</v>
      </c>
      <c r="C15" s="1412"/>
      <c r="D15" s="1409"/>
      <c r="E15" s="1409"/>
      <c r="F15" s="1409"/>
      <c r="G15" s="1409"/>
      <c r="H15" s="1409"/>
      <c r="I15" s="1315"/>
      <c r="J15" s="1409"/>
      <c r="K15" s="1413"/>
      <c r="L15" s="1315"/>
      <c r="M15" s="1315"/>
      <c r="N15" s="2122"/>
      <c r="O15" s="2123"/>
      <c r="P15" s="2124"/>
      <c r="Q15" s="1315"/>
      <c r="R15" s="1414"/>
    </row>
    <row r="16" spans="1:22" s="1411" customFormat="1" ht="24" customHeight="1">
      <c r="B16" s="1415">
        <v>4</v>
      </c>
      <c r="C16" s="1416"/>
      <c r="D16" s="1417"/>
      <c r="E16" s="1417"/>
      <c r="F16" s="1417"/>
      <c r="G16" s="1417"/>
      <c r="H16" s="1417"/>
      <c r="I16" s="1316"/>
      <c r="J16" s="1417"/>
      <c r="K16" s="1419"/>
      <c r="L16" s="1316"/>
      <c r="M16" s="1316"/>
      <c r="N16" s="2104"/>
      <c r="O16" s="2105"/>
      <c r="P16" s="2106"/>
      <c r="Q16" s="1316"/>
      <c r="R16" s="1418"/>
    </row>
    <row r="17" spans="2:18" s="1411" customFormat="1" ht="24" customHeight="1">
      <c r="B17" s="1408">
        <v>5</v>
      </c>
      <c r="C17" s="1412"/>
      <c r="D17" s="1409"/>
      <c r="E17" s="1409"/>
      <c r="F17" s="1409"/>
      <c r="G17" s="1409"/>
      <c r="H17" s="1409"/>
      <c r="I17" s="1315"/>
      <c r="J17" s="1409"/>
      <c r="K17" s="1413"/>
      <c r="L17" s="1315"/>
      <c r="M17" s="1315"/>
      <c r="N17" s="2122"/>
      <c r="O17" s="2123"/>
      <c r="P17" s="2124"/>
      <c r="Q17" s="1315"/>
      <c r="R17" s="1414"/>
    </row>
    <row r="18" spans="2:18" s="1411" customFormat="1" ht="24" customHeight="1">
      <c r="B18" s="1415">
        <v>6</v>
      </c>
      <c r="C18" s="1416"/>
      <c r="D18" s="1417"/>
      <c r="E18" s="1417"/>
      <c r="F18" s="1417"/>
      <c r="G18" s="1417"/>
      <c r="H18" s="1417"/>
      <c r="I18" s="1316"/>
      <c r="J18" s="1417"/>
      <c r="K18" s="1419"/>
      <c r="L18" s="1316"/>
      <c r="M18" s="1316"/>
      <c r="N18" s="2104"/>
      <c r="O18" s="2105"/>
      <c r="P18" s="2106"/>
      <c r="Q18" s="1316"/>
      <c r="R18" s="1418"/>
    </row>
    <row r="19" spans="2:18" s="1411" customFormat="1" ht="24" customHeight="1">
      <c r="B19" s="1408">
        <v>7</v>
      </c>
      <c r="C19" s="1412"/>
      <c r="D19" s="1409"/>
      <c r="E19" s="1409"/>
      <c r="F19" s="1409"/>
      <c r="G19" s="1409"/>
      <c r="H19" s="1409"/>
      <c r="I19" s="1315"/>
      <c r="J19" s="1409"/>
      <c r="K19" s="1413"/>
      <c r="L19" s="1315"/>
      <c r="M19" s="1315"/>
      <c r="N19" s="2122"/>
      <c r="O19" s="2123"/>
      <c r="P19" s="2124"/>
      <c r="Q19" s="1315"/>
      <c r="R19" s="1414"/>
    </row>
    <row r="20" spans="2:18" s="1411" customFormat="1" ht="24" customHeight="1">
      <c r="B20" s="1415">
        <v>8</v>
      </c>
      <c r="C20" s="1416"/>
      <c r="D20" s="1417"/>
      <c r="E20" s="1417"/>
      <c r="F20" s="1417"/>
      <c r="G20" s="1417"/>
      <c r="H20" s="1417"/>
      <c r="I20" s="1316"/>
      <c r="J20" s="1417"/>
      <c r="K20" s="1419"/>
      <c r="L20" s="1316"/>
      <c r="M20" s="1316"/>
      <c r="N20" s="2104"/>
      <c r="O20" s="2105"/>
      <c r="P20" s="2106"/>
      <c r="Q20" s="1316"/>
      <c r="R20" s="1418"/>
    </row>
    <row r="21" spans="2:18" s="1411" customFormat="1" ht="24" customHeight="1">
      <c r="B21" s="1408">
        <v>9</v>
      </c>
      <c r="C21" s="1412"/>
      <c r="D21" s="1409"/>
      <c r="E21" s="1409"/>
      <c r="F21" s="1409"/>
      <c r="G21" s="1409"/>
      <c r="H21" s="1409"/>
      <c r="I21" s="1315"/>
      <c r="J21" s="1409"/>
      <c r="K21" s="1413"/>
      <c r="L21" s="1315"/>
      <c r="M21" s="1315"/>
      <c r="N21" s="2122"/>
      <c r="O21" s="2123"/>
      <c r="P21" s="2124"/>
      <c r="Q21" s="1315"/>
      <c r="R21" s="1414"/>
    </row>
    <row r="22" spans="2:18" s="1411" customFormat="1" ht="24" customHeight="1">
      <c r="B22" s="1415">
        <v>10</v>
      </c>
      <c r="C22" s="1416"/>
      <c r="D22" s="1417"/>
      <c r="E22" s="1417"/>
      <c r="F22" s="1417"/>
      <c r="G22" s="1417"/>
      <c r="H22" s="1417"/>
      <c r="I22" s="1316"/>
      <c r="J22" s="1417"/>
      <c r="K22" s="1419"/>
      <c r="L22" s="1316"/>
      <c r="M22" s="1316"/>
      <c r="N22" s="2104"/>
      <c r="O22" s="2105"/>
      <c r="P22" s="2106"/>
      <c r="Q22" s="1316"/>
      <c r="R22" s="1418"/>
    </row>
    <row r="23" spans="2:18" s="1411" customFormat="1" ht="24" customHeight="1">
      <c r="B23" s="1408">
        <v>11</v>
      </c>
      <c r="C23" s="1412"/>
      <c r="D23" s="1409"/>
      <c r="E23" s="1409"/>
      <c r="F23" s="1409"/>
      <c r="G23" s="1409"/>
      <c r="H23" s="1409"/>
      <c r="I23" s="1315"/>
      <c r="J23" s="1409"/>
      <c r="K23" s="1413"/>
      <c r="L23" s="1315"/>
      <c r="M23" s="1315"/>
      <c r="N23" s="2122"/>
      <c r="O23" s="2123"/>
      <c r="P23" s="2124"/>
      <c r="Q23" s="1315"/>
      <c r="R23" s="1414"/>
    </row>
    <row r="24" spans="2:18" s="1411" customFormat="1" ht="24" customHeight="1">
      <c r="B24" s="1415">
        <v>12</v>
      </c>
      <c r="C24" s="1416"/>
      <c r="D24" s="1417"/>
      <c r="E24" s="1417"/>
      <c r="F24" s="1417"/>
      <c r="G24" s="1417"/>
      <c r="H24" s="1417"/>
      <c r="I24" s="1316"/>
      <c r="J24" s="1417"/>
      <c r="K24" s="1419"/>
      <c r="L24" s="1316"/>
      <c r="M24" s="1316"/>
      <c r="N24" s="2104"/>
      <c r="O24" s="2105"/>
      <c r="P24" s="2106"/>
      <c r="Q24" s="1316"/>
      <c r="R24" s="1418"/>
    </row>
    <row r="25" spans="2:18" s="1411" customFormat="1" ht="24" customHeight="1">
      <c r="B25" s="1408">
        <v>13</v>
      </c>
      <c r="C25" s="1412"/>
      <c r="D25" s="1409"/>
      <c r="E25" s="1409"/>
      <c r="F25" s="1409"/>
      <c r="G25" s="1409"/>
      <c r="H25" s="1409"/>
      <c r="I25" s="1315"/>
      <c r="J25" s="1409"/>
      <c r="K25" s="1413"/>
      <c r="L25" s="1315"/>
      <c r="M25" s="1315"/>
      <c r="N25" s="2122"/>
      <c r="O25" s="2123"/>
      <c r="P25" s="2124"/>
      <c r="Q25" s="1315"/>
      <c r="R25" s="1414"/>
    </row>
    <row r="26" spans="2:18" s="1411" customFormat="1" ht="24" customHeight="1">
      <c r="B26" s="1415">
        <v>14</v>
      </c>
      <c r="C26" s="1416"/>
      <c r="D26" s="1417"/>
      <c r="E26" s="1417"/>
      <c r="F26" s="1417"/>
      <c r="G26" s="1417"/>
      <c r="H26" s="1417"/>
      <c r="I26" s="1316"/>
      <c r="J26" s="1417"/>
      <c r="K26" s="1419"/>
      <c r="L26" s="1316"/>
      <c r="M26" s="1316"/>
      <c r="N26" s="2104"/>
      <c r="O26" s="2105"/>
      <c r="P26" s="2106"/>
      <c r="Q26" s="1316"/>
      <c r="R26" s="1418"/>
    </row>
    <row r="27" spans="2:18" s="1411" customFormat="1" ht="24" customHeight="1">
      <c r="B27" s="1408">
        <v>15</v>
      </c>
      <c r="C27" s="1412"/>
      <c r="D27" s="1409"/>
      <c r="E27" s="1409"/>
      <c r="F27" s="1409"/>
      <c r="G27" s="1409"/>
      <c r="H27" s="1409"/>
      <c r="I27" s="1315"/>
      <c r="J27" s="1409"/>
      <c r="K27" s="1413"/>
      <c r="L27" s="1315"/>
      <c r="M27" s="1315"/>
      <c r="N27" s="2122"/>
      <c r="O27" s="2123"/>
      <c r="P27" s="2124"/>
      <c r="Q27" s="1315"/>
      <c r="R27" s="1414"/>
    </row>
    <row r="28" spans="2:18" s="1411" customFormat="1" ht="24" customHeight="1">
      <c r="B28" s="1415">
        <v>16</v>
      </c>
      <c r="C28" s="1416"/>
      <c r="D28" s="1417"/>
      <c r="E28" s="1417"/>
      <c r="F28" s="1417"/>
      <c r="G28" s="1417"/>
      <c r="H28" s="1417"/>
      <c r="I28" s="1316"/>
      <c r="J28" s="1417"/>
      <c r="K28" s="1419"/>
      <c r="L28" s="1316"/>
      <c r="M28" s="1316"/>
      <c r="N28" s="2104"/>
      <c r="O28" s="2105"/>
      <c r="P28" s="2106"/>
      <c r="Q28" s="1316"/>
      <c r="R28" s="1418"/>
    </row>
    <row r="29" spans="2:18" s="1411" customFormat="1" ht="24" customHeight="1">
      <c r="B29" s="1408">
        <v>17</v>
      </c>
      <c r="C29" s="1412"/>
      <c r="D29" s="1409"/>
      <c r="E29" s="1409"/>
      <c r="F29" s="1409"/>
      <c r="G29" s="1409"/>
      <c r="H29" s="1409"/>
      <c r="I29" s="1315"/>
      <c r="J29" s="1409"/>
      <c r="K29" s="1413"/>
      <c r="L29" s="1315"/>
      <c r="M29" s="1315"/>
      <c r="N29" s="2122"/>
      <c r="O29" s="2123"/>
      <c r="P29" s="2124"/>
      <c r="Q29" s="1315"/>
      <c r="R29" s="1414"/>
    </row>
    <row r="30" spans="2:18" s="1411" customFormat="1" ht="24" customHeight="1">
      <c r="B30" s="1415">
        <v>18</v>
      </c>
      <c r="C30" s="1416"/>
      <c r="D30" s="1417"/>
      <c r="E30" s="1417"/>
      <c r="F30" s="1417"/>
      <c r="G30" s="1417"/>
      <c r="H30" s="1417"/>
      <c r="I30" s="1316"/>
      <c r="J30" s="1417"/>
      <c r="K30" s="1419"/>
      <c r="L30" s="1316"/>
      <c r="M30" s="1316"/>
      <c r="N30" s="2104"/>
      <c r="O30" s="2105"/>
      <c r="P30" s="2106"/>
      <c r="Q30" s="1316"/>
      <c r="R30" s="1418"/>
    </row>
    <row r="31" spans="2:18" s="1411" customFormat="1" ht="24" customHeight="1">
      <c r="B31" s="1408">
        <v>19</v>
      </c>
      <c r="C31" s="1412"/>
      <c r="D31" s="1409"/>
      <c r="E31" s="1409"/>
      <c r="F31" s="1409"/>
      <c r="G31" s="1409"/>
      <c r="H31" s="1409"/>
      <c r="I31" s="1315"/>
      <c r="J31" s="1409"/>
      <c r="K31" s="1413"/>
      <c r="L31" s="1315"/>
      <c r="M31" s="1315"/>
      <c r="N31" s="2122"/>
      <c r="O31" s="2123"/>
      <c r="P31" s="2124"/>
      <c r="Q31" s="1315"/>
      <c r="R31" s="1414"/>
    </row>
    <row r="32" spans="2:18" s="1411" customFormat="1" ht="24" customHeight="1">
      <c r="B32" s="1415">
        <v>20</v>
      </c>
      <c r="C32" s="1416"/>
      <c r="D32" s="1417"/>
      <c r="E32" s="1417"/>
      <c r="F32" s="1417"/>
      <c r="G32" s="1417"/>
      <c r="H32" s="1417"/>
      <c r="I32" s="1316"/>
      <c r="J32" s="1417"/>
      <c r="K32" s="1419"/>
      <c r="L32" s="1316"/>
      <c r="M32" s="1316"/>
      <c r="N32" s="2104"/>
      <c r="O32" s="2105"/>
      <c r="P32" s="2106"/>
      <c r="Q32" s="1316"/>
      <c r="R32" s="1418"/>
    </row>
    <row r="33" spans="2:18" s="1411" customFormat="1" ht="24" customHeight="1">
      <c r="B33" s="1408">
        <v>21</v>
      </c>
      <c r="C33" s="1412"/>
      <c r="D33" s="1409"/>
      <c r="E33" s="1409"/>
      <c r="F33" s="1409"/>
      <c r="G33" s="1409"/>
      <c r="H33" s="1409"/>
      <c r="I33" s="1315"/>
      <c r="J33" s="1409"/>
      <c r="K33" s="1413"/>
      <c r="L33" s="1315"/>
      <c r="M33" s="1315"/>
      <c r="N33" s="2122"/>
      <c r="O33" s="2123"/>
      <c r="P33" s="2124"/>
      <c r="Q33" s="1315"/>
      <c r="R33" s="1414"/>
    </row>
    <row r="34" spans="2:18" s="1411" customFormat="1" ht="24" customHeight="1">
      <c r="B34" s="1415">
        <v>22</v>
      </c>
      <c r="C34" s="1416"/>
      <c r="D34" s="1417"/>
      <c r="E34" s="1417"/>
      <c r="F34" s="1417"/>
      <c r="G34" s="1417"/>
      <c r="H34" s="1417"/>
      <c r="I34" s="1316"/>
      <c r="J34" s="1417"/>
      <c r="K34" s="1419"/>
      <c r="L34" s="1316"/>
      <c r="M34" s="1316"/>
      <c r="N34" s="2104"/>
      <c r="O34" s="2105"/>
      <c r="P34" s="2106"/>
      <c r="Q34" s="1316"/>
      <c r="R34" s="1418"/>
    </row>
    <row r="35" spans="2:18" s="1411" customFormat="1" ht="24" customHeight="1">
      <c r="B35" s="1408">
        <v>23</v>
      </c>
      <c r="C35" s="1412"/>
      <c r="D35" s="1409"/>
      <c r="E35" s="1409"/>
      <c r="F35" s="1409"/>
      <c r="G35" s="1409"/>
      <c r="H35" s="1409"/>
      <c r="I35" s="1315"/>
      <c r="J35" s="1409"/>
      <c r="K35" s="1413"/>
      <c r="L35" s="1315"/>
      <c r="M35" s="1315"/>
      <c r="N35" s="2122"/>
      <c r="O35" s="2123"/>
      <c r="P35" s="2124"/>
      <c r="Q35" s="1315"/>
      <c r="R35" s="1414"/>
    </row>
    <row r="36" spans="2:18" s="1411" customFormat="1" ht="24" customHeight="1">
      <c r="B36" s="1415">
        <v>24</v>
      </c>
      <c r="C36" s="1416"/>
      <c r="D36" s="1417"/>
      <c r="E36" s="1417"/>
      <c r="F36" s="1417"/>
      <c r="G36" s="1417"/>
      <c r="H36" s="1417"/>
      <c r="I36" s="1316"/>
      <c r="J36" s="1417"/>
      <c r="K36" s="1419"/>
      <c r="L36" s="1316"/>
      <c r="M36" s="1316"/>
      <c r="N36" s="2104"/>
      <c r="O36" s="2105"/>
      <c r="P36" s="2106"/>
      <c r="Q36" s="1316"/>
      <c r="R36" s="1418"/>
    </row>
    <row r="37" spans="2:18" s="1411" customFormat="1" ht="24" customHeight="1">
      <c r="B37" s="1408">
        <v>25</v>
      </c>
      <c r="C37" s="1412"/>
      <c r="D37" s="1409"/>
      <c r="E37" s="1409"/>
      <c r="F37" s="1409"/>
      <c r="G37" s="1409"/>
      <c r="H37" s="1409"/>
      <c r="I37" s="1315"/>
      <c r="J37" s="1409"/>
      <c r="K37" s="1413"/>
      <c r="L37" s="1315"/>
      <c r="M37" s="1315"/>
      <c r="N37" s="2122"/>
      <c r="O37" s="2123"/>
      <c r="P37" s="2124"/>
      <c r="Q37" s="1315"/>
      <c r="R37" s="1414"/>
    </row>
    <row r="38" spans="2:18" s="1411" customFormat="1" ht="24" customHeight="1">
      <c r="B38" s="1415">
        <v>26</v>
      </c>
      <c r="C38" s="1416"/>
      <c r="D38" s="1417"/>
      <c r="E38" s="1417"/>
      <c r="F38" s="1417"/>
      <c r="G38" s="1417"/>
      <c r="H38" s="1417"/>
      <c r="I38" s="1316"/>
      <c r="J38" s="1417"/>
      <c r="K38" s="1419"/>
      <c r="L38" s="1316"/>
      <c r="M38" s="1316"/>
      <c r="N38" s="2104"/>
      <c r="O38" s="2105"/>
      <c r="P38" s="2106"/>
      <c r="Q38" s="1316"/>
      <c r="R38" s="1418"/>
    </row>
    <row r="39" spans="2:18" s="1411" customFormat="1" ht="24" customHeight="1">
      <c r="B39" s="1408">
        <v>27</v>
      </c>
      <c r="C39" s="1412"/>
      <c r="D39" s="1409"/>
      <c r="E39" s="1409"/>
      <c r="F39" s="1409"/>
      <c r="G39" s="1409"/>
      <c r="H39" s="1409"/>
      <c r="I39" s="1315"/>
      <c r="J39" s="1409"/>
      <c r="K39" s="1413"/>
      <c r="L39" s="1315"/>
      <c r="M39" s="1315"/>
      <c r="N39" s="2122"/>
      <c r="O39" s="2123"/>
      <c r="P39" s="2124"/>
      <c r="Q39" s="1315"/>
      <c r="R39" s="1414"/>
    </row>
    <row r="40" spans="2:18" s="1411" customFormat="1" ht="24" customHeight="1">
      <c r="B40" s="1415">
        <v>28</v>
      </c>
      <c r="C40" s="1416"/>
      <c r="D40" s="1417"/>
      <c r="E40" s="1417"/>
      <c r="F40" s="1417"/>
      <c r="G40" s="1417"/>
      <c r="H40" s="1417"/>
      <c r="I40" s="1316"/>
      <c r="J40" s="1417"/>
      <c r="K40" s="1419"/>
      <c r="L40" s="1316"/>
      <c r="M40" s="1316"/>
      <c r="N40" s="2104"/>
      <c r="O40" s="2105"/>
      <c r="P40" s="2106"/>
      <c r="Q40" s="1316"/>
      <c r="R40" s="1418"/>
    </row>
    <row r="41" spans="2:18" s="1411" customFormat="1" ht="24" customHeight="1">
      <c r="B41" s="1408">
        <v>29</v>
      </c>
      <c r="C41" s="1412"/>
      <c r="D41" s="1409"/>
      <c r="E41" s="1409"/>
      <c r="F41" s="1409"/>
      <c r="G41" s="1409"/>
      <c r="H41" s="1409"/>
      <c r="I41" s="1315"/>
      <c r="J41" s="1409"/>
      <c r="K41" s="1413"/>
      <c r="L41" s="1315"/>
      <c r="M41" s="1315"/>
      <c r="N41" s="2122"/>
      <c r="O41" s="2123"/>
      <c r="P41" s="2124"/>
      <c r="Q41" s="1315"/>
      <c r="R41" s="1414"/>
    </row>
    <row r="42" spans="2:18" s="1411" customFormat="1" ht="24" customHeight="1">
      <c r="B42" s="1415">
        <v>30</v>
      </c>
      <c r="C42" s="1416"/>
      <c r="D42" s="1417"/>
      <c r="E42" s="1417"/>
      <c r="F42" s="1417"/>
      <c r="G42" s="1417"/>
      <c r="H42" s="1417"/>
      <c r="I42" s="1316"/>
      <c r="J42" s="1417"/>
      <c r="K42" s="1419"/>
      <c r="L42" s="1316"/>
      <c r="M42" s="1316"/>
      <c r="N42" s="2104"/>
      <c r="O42" s="2105"/>
      <c r="P42" s="2106"/>
      <c r="Q42" s="1316"/>
      <c r="R42" s="1418"/>
    </row>
    <row r="43" spans="2:18" s="1411" customFormat="1" ht="24" customHeight="1">
      <c r="B43" s="1408">
        <v>31</v>
      </c>
      <c r="C43" s="1412"/>
      <c r="D43" s="1409"/>
      <c r="E43" s="1409"/>
      <c r="F43" s="1409"/>
      <c r="G43" s="1409"/>
      <c r="H43" s="1409"/>
      <c r="I43" s="1315"/>
      <c r="J43" s="1409"/>
      <c r="K43" s="1413"/>
      <c r="L43" s="1315"/>
      <c r="M43" s="1315"/>
      <c r="N43" s="2122"/>
      <c r="O43" s="2123"/>
      <c r="P43" s="2124"/>
      <c r="Q43" s="1315"/>
      <c r="R43" s="1414"/>
    </row>
    <row r="44" spans="2:18" s="1411" customFormat="1" ht="24" customHeight="1">
      <c r="B44" s="1415">
        <v>32</v>
      </c>
      <c r="C44" s="1416"/>
      <c r="D44" s="1417"/>
      <c r="E44" s="1417"/>
      <c r="F44" s="1417"/>
      <c r="G44" s="1417"/>
      <c r="H44" s="1417"/>
      <c r="I44" s="1316"/>
      <c r="J44" s="1417"/>
      <c r="K44" s="1419"/>
      <c r="L44" s="1316"/>
      <c r="M44" s="1316"/>
      <c r="N44" s="2104"/>
      <c r="O44" s="2105"/>
      <c r="P44" s="2106"/>
      <c r="Q44" s="1316"/>
      <c r="R44" s="1418"/>
    </row>
    <row r="45" spans="2:18" s="1411" customFormat="1" ht="24" customHeight="1">
      <c r="B45" s="1408">
        <v>33</v>
      </c>
      <c r="C45" s="1412"/>
      <c r="D45" s="1409"/>
      <c r="E45" s="1409"/>
      <c r="F45" s="1409"/>
      <c r="G45" s="1409"/>
      <c r="H45" s="1409"/>
      <c r="I45" s="1315"/>
      <c r="J45" s="1409"/>
      <c r="K45" s="1413"/>
      <c r="L45" s="1315"/>
      <c r="M45" s="1315"/>
      <c r="N45" s="2122"/>
      <c r="O45" s="2123"/>
      <c r="P45" s="2124"/>
      <c r="Q45" s="1315"/>
      <c r="R45" s="1414"/>
    </row>
    <row r="46" spans="2:18" s="1411" customFormat="1" ht="24" customHeight="1">
      <c r="B46" s="1415">
        <v>34</v>
      </c>
      <c r="C46" s="1416"/>
      <c r="D46" s="1417"/>
      <c r="E46" s="1417"/>
      <c r="F46" s="1417"/>
      <c r="G46" s="1417"/>
      <c r="H46" s="1417"/>
      <c r="I46" s="1316"/>
      <c r="J46" s="1417"/>
      <c r="K46" s="1419"/>
      <c r="L46" s="1316"/>
      <c r="M46" s="1316"/>
      <c r="N46" s="2104"/>
      <c r="O46" s="2105"/>
      <c r="P46" s="2106"/>
      <c r="Q46" s="1316"/>
      <c r="R46" s="1418"/>
    </row>
    <row r="47" spans="2:18" s="1411" customFormat="1" ht="24" customHeight="1">
      <c r="B47" s="1408">
        <v>35</v>
      </c>
      <c r="C47" s="1412"/>
      <c r="D47" s="1409"/>
      <c r="E47" s="1409"/>
      <c r="F47" s="1409"/>
      <c r="G47" s="1409"/>
      <c r="H47" s="1409"/>
      <c r="I47" s="1315"/>
      <c r="J47" s="1409"/>
      <c r="K47" s="1413"/>
      <c r="L47" s="1315"/>
      <c r="M47" s="1315"/>
      <c r="N47" s="2122"/>
      <c r="O47" s="2123"/>
      <c r="P47" s="2124"/>
      <c r="Q47" s="1315"/>
      <c r="R47" s="1414"/>
    </row>
    <row r="48" spans="2:18" s="1411" customFormat="1" ht="24" customHeight="1">
      <c r="B48" s="1415">
        <v>36</v>
      </c>
      <c r="C48" s="1416"/>
      <c r="D48" s="1417"/>
      <c r="E48" s="1417"/>
      <c r="F48" s="1417"/>
      <c r="G48" s="1417"/>
      <c r="H48" s="1417"/>
      <c r="I48" s="1316"/>
      <c r="J48" s="1417"/>
      <c r="K48" s="1419"/>
      <c r="L48" s="1316"/>
      <c r="M48" s="1316"/>
      <c r="N48" s="2104"/>
      <c r="O48" s="2105"/>
      <c r="P48" s="2106"/>
      <c r="Q48" s="1316"/>
      <c r="R48" s="1418"/>
    </row>
    <row r="49" spans="2:18" s="1411" customFormat="1" ht="24" customHeight="1">
      <c r="B49" s="1408">
        <v>37</v>
      </c>
      <c r="C49" s="1412"/>
      <c r="D49" s="1409"/>
      <c r="E49" s="1409"/>
      <c r="F49" s="1409"/>
      <c r="G49" s="1409"/>
      <c r="H49" s="1409"/>
      <c r="I49" s="1315"/>
      <c r="J49" s="1409"/>
      <c r="K49" s="1413"/>
      <c r="L49" s="1315"/>
      <c r="M49" s="1315"/>
      <c r="N49" s="2122"/>
      <c r="O49" s="2123"/>
      <c r="P49" s="2124"/>
      <c r="Q49" s="1315"/>
      <c r="R49" s="1414"/>
    </row>
    <row r="50" spans="2:18" s="1411" customFormat="1" ht="24" customHeight="1">
      <c r="B50" s="1415">
        <v>38</v>
      </c>
      <c r="C50" s="1416"/>
      <c r="D50" s="1417"/>
      <c r="E50" s="1417"/>
      <c r="F50" s="1417"/>
      <c r="G50" s="1417"/>
      <c r="H50" s="1417"/>
      <c r="I50" s="1316"/>
      <c r="J50" s="1417"/>
      <c r="K50" s="1419"/>
      <c r="L50" s="1316"/>
      <c r="M50" s="1316"/>
      <c r="N50" s="2104"/>
      <c r="O50" s="2105"/>
      <c r="P50" s="2106"/>
      <c r="Q50" s="1316"/>
      <c r="R50" s="1418"/>
    </row>
    <row r="51" spans="2:18" s="1411" customFormat="1" ht="24" customHeight="1">
      <c r="B51" s="1408">
        <v>39</v>
      </c>
      <c r="C51" s="1412"/>
      <c r="D51" s="1409"/>
      <c r="E51" s="1409"/>
      <c r="F51" s="1409"/>
      <c r="G51" s="1409"/>
      <c r="H51" s="1409"/>
      <c r="I51" s="1315"/>
      <c r="J51" s="1409"/>
      <c r="K51" s="1413"/>
      <c r="L51" s="1315"/>
      <c r="M51" s="1315"/>
      <c r="N51" s="2122"/>
      <c r="O51" s="2123"/>
      <c r="P51" s="2124"/>
      <c r="Q51" s="1315"/>
      <c r="R51" s="1414"/>
    </row>
    <row r="52" spans="2:18" s="1411" customFormat="1" ht="24" customHeight="1">
      <c r="B52" s="1415">
        <v>40</v>
      </c>
      <c r="C52" s="1416"/>
      <c r="D52" s="1417"/>
      <c r="E52" s="1417"/>
      <c r="F52" s="1417"/>
      <c r="G52" s="1417"/>
      <c r="H52" s="1417"/>
      <c r="I52" s="1316"/>
      <c r="J52" s="1417"/>
      <c r="K52" s="1419"/>
      <c r="L52" s="1316"/>
      <c r="M52" s="1316"/>
      <c r="N52" s="2104"/>
      <c r="O52" s="2105"/>
      <c r="P52" s="2106"/>
      <c r="Q52" s="1316"/>
      <c r="R52" s="1418"/>
    </row>
    <row r="53" spans="2:18" s="1411" customFormat="1" ht="24" customHeight="1">
      <c r="B53" s="1408">
        <v>41</v>
      </c>
      <c r="C53" s="1412"/>
      <c r="D53" s="1409"/>
      <c r="E53" s="1409"/>
      <c r="F53" s="1409"/>
      <c r="G53" s="1409"/>
      <c r="H53" s="1409"/>
      <c r="I53" s="1315"/>
      <c r="J53" s="1409"/>
      <c r="K53" s="1413"/>
      <c r="L53" s="1315"/>
      <c r="M53" s="1315"/>
      <c r="N53" s="2122"/>
      <c r="O53" s="2123"/>
      <c r="P53" s="2124"/>
      <c r="Q53" s="1315"/>
      <c r="R53" s="1414"/>
    </row>
    <row r="54" spans="2:18" s="1411" customFormat="1" ht="24" customHeight="1">
      <c r="B54" s="1415">
        <v>42</v>
      </c>
      <c r="C54" s="1416"/>
      <c r="D54" s="1417"/>
      <c r="E54" s="1417"/>
      <c r="F54" s="1417"/>
      <c r="G54" s="1417"/>
      <c r="H54" s="1417"/>
      <c r="I54" s="1316"/>
      <c r="J54" s="1417"/>
      <c r="K54" s="1419"/>
      <c r="L54" s="1316"/>
      <c r="M54" s="1316"/>
      <c r="N54" s="2104"/>
      <c r="O54" s="2105"/>
      <c r="P54" s="2106"/>
      <c r="Q54" s="1316"/>
      <c r="R54" s="1418"/>
    </row>
    <row r="55" spans="2:18" s="1411" customFormat="1" ht="24" customHeight="1">
      <c r="B55" s="1408">
        <v>43</v>
      </c>
      <c r="C55" s="1412"/>
      <c r="D55" s="1409"/>
      <c r="E55" s="1409"/>
      <c r="F55" s="1409"/>
      <c r="G55" s="1409"/>
      <c r="H55" s="1409"/>
      <c r="I55" s="1315"/>
      <c r="J55" s="1409"/>
      <c r="K55" s="1413"/>
      <c r="L55" s="1315"/>
      <c r="M55" s="1315"/>
      <c r="N55" s="2122"/>
      <c r="O55" s="2123"/>
      <c r="P55" s="2124"/>
      <c r="Q55" s="1315"/>
      <c r="R55" s="1414"/>
    </row>
    <row r="56" spans="2:18" s="1411" customFormat="1" ht="24" customHeight="1">
      <c r="B56" s="1415">
        <v>44</v>
      </c>
      <c r="C56" s="1416"/>
      <c r="D56" s="1417"/>
      <c r="E56" s="1417"/>
      <c r="F56" s="1417"/>
      <c r="G56" s="1417"/>
      <c r="H56" s="1417"/>
      <c r="I56" s="1316"/>
      <c r="J56" s="1417"/>
      <c r="K56" s="1419"/>
      <c r="L56" s="1316"/>
      <c r="M56" s="1316"/>
      <c r="N56" s="2104"/>
      <c r="O56" s="2105"/>
      <c r="P56" s="2106"/>
      <c r="Q56" s="1316"/>
      <c r="R56" s="1418"/>
    </row>
    <row r="57" spans="2:18" s="1411" customFormat="1" ht="24" customHeight="1">
      <c r="B57" s="1408">
        <v>45</v>
      </c>
      <c r="C57" s="1412"/>
      <c r="D57" s="1409"/>
      <c r="E57" s="1409"/>
      <c r="F57" s="1409"/>
      <c r="G57" s="1409"/>
      <c r="H57" s="1409"/>
      <c r="I57" s="1315"/>
      <c r="J57" s="1409"/>
      <c r="K57" s="1413"/>
      <c r="L57" s="1315"/>
      <c r="M57" s="1315"/>
      <c r="N57" s="2122"/>
      <c r="O57" s="2123"/>
      <c r="P57" s="2124"/>
      <c r="Q57" s="1315"/>
      <c r="R57" s="1414"/>
    </row>
    <row r="58" spans="2:18" s="1411" customFormat="1" ht="24" customHeight="1">
      <c r="B58" s="1415">
        <v>46</v>
      </c>
      <c r="C58" s="1416"/>
      <c r="D58" s="1417"/>
      <c r="E58" s="1417"/>
      <c r="F58" s="1417"/>
      <c r="G58" s="1417"/>
      <c r="H58" s="1417"/>
      <c r="I58" s="1316"/>
      <c r="J58" s="1417"/>
      <c r="K58" s="1419"/>
      <c r="L58" s="1316"/>
      <c r="M58" s="1316"/>
      <c r="N58" s="2104"/>
      <c r="O58" s="2105"/>
      <c r="P58" s="2106"/>
      <c r="Q58" s="1316"/>
      <c r="R58" s="1418"/>
    </row>
    <row r="59" spans="2:18" s="1411" customFormat="1" ht="24" customHeight="1">
      <c r="B59" s="1408">
        <v>47</v>
      </c>
      <c r="C59" s="1412"/>
      <c r="D59" s="1409"/>
      <c r="E59" s="1409"/>
      <c r="F59" s="1409"/>
      <c r="G59" s="1409"/>
      <c r="H59" s="1409"/>
      <c r="I59" s="1315"/>
      <c r="J59" s="1409"/>
      <c r="K59" s="1413"/>
      <c r="L59" s="1315"/>
      <c r="M59" s="1315"/>
      <c r="N59" s="2122"/>
      <c r="O59" s="2123"/>
      <c r="P59" s="2124"/>
      <c r="Q59" s="1315"/>
      <c r="R59" s="1414"/>
    </row>
    <row r="60" spans="2:18" s="1411" customFormat="1" ht="24" customHeight="1">
      <c r="B60" s="1415">
        <v>48</v>
      </c>
      <c r="C60" s="1416"/>
      <c r="D60" s="1417"/>
      <c r="E60" s="1417"/>
      <c r="F60" s="1417"/>
      <c r="G60" s="1417"/>
      <c r="H60" s="1417"/>
      <c r="I60" s="1316"/>
      <c r="J60" s="1417"/>
      <c r="K60" s="1419"/>
      <c r="L60" s="1316"/>
      <c r="M60" s="1316"/>
      <c r="N60" s="2104"/>
      <c r="O60" s="2105"/>
      <c r="P60" s="2106"/>
      <c r="Q60" s="1316"/>
      <c r="R60" s="1418"/>
    </row>
    <row r="61" spans="2:18" s="1411" customFormat="1" ht="24" customHeight="1">
      <c r="B61" s="1408">
        <v>49</v>
      </c>
      <c r="C61" s="1412"/>
      <c r="D61" s="1409"/>
      <c r="E61" s="1409"/>
      <c r="F61" s="1409"/>
      <c r="G61" s="1409"/>
      <c r="H61" s="1409"/>
      <c r="I61" s="1315"/>
      <c r="J61" s="1409"/>
      <c r="K61" s="1413"/>
      <c r="L61" s="1315"/>
      <c r="M61" s="1315"/>
      <c r="N61" s="2122"/>
      <c r="O61" s="2123"/>
      <c r="P61" s="2124"/>
      <c r="Q61" s="1315"/>
      <c r="R61" s="1414"/>
    </row>
    <row r="62" spans="2:18" s="1411" customFormat="1" ht="24" customHeight="1" thickBot="1">
      <c r="B62" s="1942">
        <v>50</v>
      </c>
      <c r="C62" s="1943"/>
      <c r="D62" s="1944"/>
      <c r="E62" s="1944"/>
      <c r="F62" s="1944"/>
      <c r="G62" s="1944"/>
      <c r="H62" s="1944"/>
      <c r="I62" s="1945"/>
      <c r="J62" s="1944"/>
      <c r="K62" s="1946"/>
      <c r="L62" s="1945"/>
      <c r="M62" s="1945"/>
      <c r="N62" s="2125"/>
      <c r="O62" s="2126"/>
      <c r="P62" s="2127"/>
      <c r="Q62" s="1945"/>
      <c r="R62" s="1947"/>
    </row>
    <row r="63" spans="2:18">
      <c r="B63" s="1420"/>
      <c r="C63" s="1421"/>
      <c r="D63" s="1422"/>
      <c r="E63" s="1422"/>
      <c r="F63" s="1422"/>
      <c r="G63" s="1422"/>
      <c r="H63" s="1422"/>
      <c r="I63" s="1317"/>
      <c r="J63" s="1423"/>
      <c r="K63" s="1424"/>
      <c r="L63" s="1318"/>
      <c r="M63" s="1318"/>
      <c r="N63" s="1317"/>
      <c r="O63" s="1341"/>
      <c r="P63" s="1319"/>
      <c r="Q63" s="1318"/>
      <c r="R63" s="1399"/>
    </row>
    <row r="64" spans="2:18">
      <c r="B64" s="1420"/>
      <c r="C64" s="1421"/>
      <c r="D64" s="1422"/>
      <c r="E64" s="1422"/>
      <c r="F64" s="1422"/>
      <c r="G64" s="1422"/>
      <c r="H64" s="1422"/>
      <c r="I64" s="1317"/>
      <c r="J64" s="1423"/>
      <c r="K64" s="1424"/>
      <c r="L64" s="1318"/>
      <c r="M64" s="1318"/>
      <c r="N64" s="1317"/>
      <c r="O64" s="1341"/>
      <c r="P64" s="1319"/>
      <c r="Q64" s="1318"/>
      <c r="R64" s="1399"/>
    </row>
    <row r="65" spans="2:18">
      <c r="B65" s="1420"/>
      <c r="C65" s="1421"/>
      <c r="D65" s="1422"/>
      <c r="E65" s="1422"/>
      <c r="F65" s="1422"/>
      <c r="G65" s="1422"/>
      <c r="H65" s="1422"/>
      <c r="I65" s="1317"/>
      <c r="J65" s="1423"/>
      <c r="K65" s="1424"/>
      <c r="L65" s="1318"/>
      <c r="M65" s="1318"/>
      <c r="N65" s="1317"/>
      <c r="O65" s="1341"/>
      <c r="P65" s="1319"/>
      <c r="Q65" s="1318"/>
      <c r="R65" s="1399"/>
    </row>
    <row r="66" spans="2:18">
      <c r="B66" s="1420"/>
      <c r="C66" s="1421"/>
      <c r="D66" s="1422"/>
      <c r="E66" s="1422"/>
      <c r="F66" s="1422"/>
      <c r="G66" s="1422"/>
      <c r="H66" s="1422"/>
      <c r="I66" s="1317"/>
      <c r="J66" s="1423"/>
      <c r="K66" s="1424"/>
      <c r="L66" s="1318"/>
      <c r="M66" s="1318"/>
      <c r="N66" s="1317"/>
      <c r="O66" s="1341"/>
      <c r="P66" s="1319"/>
      <c r="Q66" s="1318"/>
      <c r="R66" s="1399"/>
    </row>
    <row r="67" spans="2:18">
      <c r="B67" s="1420"/>
      <c r="C67" s="1421"/>
      <c r="D67" s="1422"/>
      <c r="E67" s="1422"/>
      <c r="F67" s="1422"/>
      <c r="G67" s="1422"/>
      <c r="H67" s="1422"/>
      <c r="I67" s="1317"/>
      <c r="J67" s="1423"/>
      <c r="K67" s="1424"/>
      <c r="L67" s="1318"/>
      <c r="M67" s="1318"/>
      <c r="N67" s="1317"/>
      <c r="O67" s="1341"/>
      <c r="P67" s="1319"/>
      <c r="Q67" s="1318"/>
      <c r="R67" s="1399"/>
    </row>
    <row r="68" spans="2:18">
      <c r="B68" s="1420"/>
      <c r="C68" s="1421"/>
      <c r="D68" s="1422"/>
      <c r="E68" s="1422"/>
      <c r="F68" s="1422"/>
      <c r="G68" s="1422"/>
      <c r="H68" s="1422"/>
      <c r="I68" s="1317"/>
      <c r="J68" s="1423"/>
      <c r="K68" s="1424"/>
      <c r="L68" s="1318"/>
      <c r="M68" s="1318"/>
      <c r="N68" s="1317"/>
      <c r="O68" s="1341"/>
      <c r="P68" s="1319"/>
      <c r="Q68" s="1318"/>
      <c r="R68" s="1399"/>
    </row>
    <row r="69" spans="2:18">
      <c r="B69" s="1420"/>
      <c r="C69" s="1421"/>
      <c r="D69" s="1422"/>
      <c r="E69" s="1422"/>
      <c r="F69" s="1422"/>
      <c r="G69" s="1422"/>
      <c r="H69" s="1422"/>
      <c r="I69" s="1317"/>
      <c r="J69" s="1423"/>
      <c r="K69" s="1424"/>
      <c r="L69" s="1318"/>
      <c r="M69" s="1318"/>
      <c r="N69" s="1317"/>
      <c r="O69" s="1341"/>
      <c r="P69" s="1319"/>
      <c r="Q69" s="1318"/>
      <c r="R69" s="1399"/>
    </row>
    <row r="70" spans="2:18">
      <c r="B70" s="1420"/>
      <c r="C70" s="1421"/>
      <c r="D70" s="1422"/>
      <c r="E70" s="1422"/>
      <c r="F70" s="1422"/>
      <c r="G70" s="1422"/>
      <c r="H70" s="1422"/>
      <c r="I70" s="1317"/>
      <c r="J70" s="1423"/>
      <c r="K70" s="1424"/>
      <c r="L70" s="1318"/>
      <c r="M70" s="1318"/>
      <c r="N70" s="1317"/>
      <c r="O70" s="1341"/>
      <c r="P70" s="1319"/>
      <c r="Q70" s="1318"/>
      <c r="R70" s="1399"/>
    </row>
    <row r="71" spans="2:18">
      <c r="B71" s="1420"/>
      <c r="C71" s="1421"/>
      <c r="D71" s="1422"/>
      <c r="E71" s="1422"/>
      <c r="F71" s="1422"/>
      <c r="G71" s="1422"/>
      <c r="H71" s="1422"/>
      <c r="I71" s="1317"/>
      <c r="J71" s="1423"/>
      <c r="K71" s="1424"/>
      <c r="L71" s="1318"/>
      <c r="M71" s="1318"/>
      <c r="N71" s="1317"/>
      <c r="O71" s="1341"/>
      <c r="P71" s="1319"/>
      <c r="Q71" s="1318"/>
      <c r="R71" s="1399"/>
    </row>
    <row r="72" spans="2:18">
      <c r="B72" s="1420"/>
      <c r="C72" s="1421"/>
      <c r="D72" s="1422"/>
      <c r="E72" s="1422"/>
      <c r="F72" s="1422"/>
      <c r="G72" s="1422"/>
      <c r="H72" s="1422"/>
      <c r="I72" s="1317"/>
      <c r="J72" s="1423"/>
      <c r="K72" s="1424"/>
      <c r="L72" s="1318"/>
      <c r="M72" s="1318"/>
      <c r="N72" s="1317"/>
      <c r="O72" s="1341"/>
      <c r="P72" s="1319"/>
      <c r="Q72" s="1318"/>
      <c r="R72" s="1399"/>
    </row>
    <row r="73" spans="2:18">
      <c r="B73" s="1420"/>
      <c r="C73" s="1421"/>
      <c r="D73" s="1422"/>
      <c r="E73" s="1422"/>
      <c r="F73" s="1422"/>
      <c r="G73" s="1422"/>
      <c r="H73" s="1422"/>
      <c r="I73" s="1317"/>
      <c r="J73" s="1423"/>
      <c r="K73" s="1424"/>
      <c r="L73" s="1318"/>
      <c r="M73" s="1318"/>
      <c r="N73" s="1317"/>
      <c r="O73" s="1341"/>
      <c r="P73" s="1319"/>
      <c r="Q73" s="1318"/>
      <c r="R73" s="1399"/>
    </row>
    <row r="74" spans="2:18">
      <c r="B74" s="1420"/>
      <c r="C74" s="1421"/>
      <c r="D74" s="1422"/>
      <c r="E74" s="1422"/>
      <c r="F74" s="1422"/>
      <c r="G74" s="1422"/>
      <c r="H74" s="1422"/>
      <c r="I74" s="1317"/>
      <c r="J74" s="1423"/>
      <c r="K74" s="1424"/>
      <c r="L74" s="1318"/>
      <c r="M74" s="1318"/>
      <c r="N74" s="1317"/>
      <c r="O74" s="1341"/>
      <c r="P74" s="1319"/>
      <c r="Q74" s="1318"/>
      <c r="R74" s="1399"/>
    </row>
    <row r="75" spans="2:18">
      <c r="B75" s="1420"/>
      <c r="C75" s="1421"/>
      <c r="D75" s="1422"/>
      <c r="E75" s="1422"/>
      <c r="F75" s="1422"/>
      <c r="G75" s="1422"/>
      <c r="H75" s="1422"/>
      <c r="I75" s="1317"/>
      <c r="J75" s="1423"/>
      <c r="K75" s="1424"/>
      <c r="L75" s="1318"/>
      <c r="M75" s="1318"/>
      <c r="N75" s="1317"/>
      <c r="O75" s="1341"/>
      <c r="P75" s="1319"/>
      <c r="Q75" s="1318"/>
      <c r="R75" s="1399"/>
    </row>
    <row r="76" spans="2:18">
      <c r="B76" s="1420"/>
      <c r="C76" s="1421"/>
      <c r="D76" s="1422"/>
      <c r="E76" s="1422"/>
      <c r="F76" s="1422"/>
      <c r="G76" s="1422"/>
      <c r="H76" s="1422"/>
      <c r="I76" s="1317"/>
      <c r="J76" s="1423"/>
      <c r="K76" s="1424"/>
      <c r="L76" s="1318"/>
      <c r="M76" s="1318"/>
      <c r="N76" s="1317"/>
      <c r="O76" s="1341"/>
      <c r="P76" s="1319"/>
      <c r="Q76" s="1318"/>
      <c r="R76" s="1399"/>
    </row>
    <row r="77" spans="2:18">
      <c r="B77" s="1420"/>
      <c r="C77" s="1421"/>
      <c r="D77" s="1422"/>
      <c r="E77" s="1422"/>
      <c r="F77" s="1422"/>
      <c r="G77" s="1422"/>
      <c r="H77" s="1422"/>
      <c r="I77" s="1317"/>
      <c r="J77" s="1423"/>
      <c r="K77" s="1424"/>
      <c r="L77" s="1318"/>
      <c r="M77" s="1318"/>
      <c r="N77" s="1317"/>
      <c r="O77" s="1341"/>
      <c r="P77" s="1319"/>
      <c r="Q77" s="1318"/>
      <c r="R77" s="1399"/>
    </row>
    <row r="78" spans="2:18">
      <c r="B78" s="1420"/>
      <c r="C78" s="1421"/>
      <c r="D78" s="1422"/>
      <c r="E78" s="1422"/>
      <c r="F78" s="1422"/>
      <c r="G78" s="1422"/>
      <c r="H78" s="1422"/>
      <c r="I78" s="1317"/>
      <c r="J78" s="1423"/>
      <c r="K78" s="1424"/>
      <c r="L78" s="1318"/>
      <c r="M78" s="1318"/>
      <c r="N78" s="1317"/>
      <c r="O78" s="1341"/>
      <c r="P78" s="1319"/>
      <c r="Q78" s="1318"/>
      <c r="R78" s="1399"/>
    </row>
    <row r="79" spans="2:18">
      <c r="B79" s="1420"/>
      <c r="C79" s="1421"/>
      <c r="D79" s="1422"/>
      <c r="E79" s="1422"/>
      <c r="F79" s="1422"/>
      <c r="G79" s="1422"/>
      <c r="H79" s="1422"/>
      <c r="I79" s="1317"/>
      <c r="J79" s="1423"/>
      <c r="K79" s="1424"/>
      <c r="L79" s="1318"/>
      <c r="M79" s="1318"/>
      <c r="N79" s="1317"/>
      <c r="O79" s="1341"/>
      <c r="P79" s="1319"/>
      <c r="Q79" s="1318"/>
      <c r="R79" s="1399"/>
    </row>
    <row r="80" spans="2:18">
      <c r="B80" s="1420"/>
      <c r="C80" s="1421"/>
      <c r="D80" s="1422"/>
      <c r="E80" s="1422"/>
      <c r="F80" s="1422"/>
      <c r="G80" s="1422"/>
      <c r="H80" s="1422"/>
      <c r="I80" s="1317"/>
      <c r="J80" s="1423"/>
      <c r="K80" s="1424"/>
      <c r="L80" s="1318"/>
      <c r="M80" s="1318"/>
      <c r="N80" s="1317"/>
      <c r="O80" s="1341"/>
      <c r="P80" s="1319"/>
      <c r="Q80" s="1318"/>
      <c r="R80" s="1399"/>
    </row>
    <row r="81" spans="2:18">
      <c r="B81" s="1420"/>
      <c r="C81" s="1421"/>
      <c r="D81" s="1422"/>
      <c r="E81" s="1422"/>
      <c r="F81" s="1422"/>
      <c r="G81" s="1422"/>
      <c r="H81" s="1422"/>
      <c r="I81" s="1317"/>
      <c r="J81" s="1423"/>
      <c r="K81" s="1424"/>
      <c r="L81" s="1318"/>
      <c r="M81" s="1318"/>
      <c r="N81" s="1317"/>
      <c r="O81" s="1341"/>
      <c r="P81" s="1319"/>
      <c r="Q81" s="1318"/>
      <c r="R81" s="1399"/>
    </row>
    <row r="82" spans="2:18">
      <c r="B82" s="1420"/>
      <c r="C82" s="1421"/>
      <c r="D82" s="1422"/>
      <c r="E82" s="1422"/>
      <c r="F82" s="1422"/>
      <c r="G82" s="1422"/>
      <c r="H82" s="1422"/>
      <c r="I82" s="1317"/>
      <c r="J82" s="1423"/>
      <c r="K82" s="1424"/>
      <c r="L82" s="1318"/>
      <c r="M82" s="1318"/>
      <c r="N82" s="1317"/>
      <c r="O82" s="1341"/>
      <c r="P82" s="1319"/>
      <c r="Q82" s="1318"/>
      <c r="R82" s="1399"/>
    </row>
    <row r="83" spans="2:18">
      <c r="B83" s="1420"/>
      <c r="C83" s="1421"/>
      <c r="D83" s="1422"/>
      <c r="E83" s="1422"/>
      <c r="F83" s="1422"/>
      <c r="G83" s="1422"/>
      <c r="H83" s="1422"/>
      <c r="I83" s="1317"/>
      <c r="J83" s="1423"/>
      <c r="K83" s="1424"/>
      <c r="L83" s="1318"/>
      <c r="M83" s="1318"/>
      <c r="N83" s="1317"/>
      <c r="O83" s="1341"/>
      <c r="P83" s="1319"/>
      <c r="Q83" s="1318"/>
      <c r="R83" s="1399"/>
    </row>
    <row r="84" spans="2:18">
      <c r="B84" s="1420"/>
      <c r="C84" s="1421"/>
      <c r="D84" s="1422"/>
      <c r="E84" s="1422"/>
      <c r="F84" s="1422"/>
      <c r="G84" s="1422"/>
      <c r="H84" s="1422"/>
      <c r="I84" s="1317"/>
      <c r="J84" s="1423"/>
      <c r="K84" s="1424"/>
      <c r="L84" s="1318"/>
      <c r="M84" s="1318"/>
      <c r="N84" s="1317"/>
      <c r="O84" s="1341"/>
      <c r="P84" s="1319"/>
      <c r="Q84" s="1318"/>
      <c r="R84" s="1399"/>
    </row>
    <row r="85" spans="2:18">
      <c r="B85" s="1420"/>
      <c r="C85" s="1421"/>
      <c r="D85" s="1422"/>
      <c r="E85" s="1422"/>
      <c r="F85" s="1422"/>
      <c r="G85" s="1422"/>
      <c r="H85" s="1422"/>
      <c r="I85" s="1317"/>
      <c r="J85" s="1423"/>
      <c r="K85" s="1424"/>
      <c r="L85" s="1318"/>
      <c r="M85" s="1318"/>
      <c r="N85" s="1317"/>
      <c r="O85" s="1341"/>
      <c r="P85" s="1319"/>
      <c r="Q85" s="1318"/>
      <c r="R85" s="1399"/>
    </row>
    <row r="86" spans="2:18">
      <c r="B86" s="1420"/>
      <c r="C86" s="1421"/>
      <c r="D86" s="1422"/>
      <c r="E86" s="1422"/>
      <c r="F86" s="1422"/>
      <c r="G86" s="1422"/>
      <c r="H86" s="1422"/>
      <c r="I86" s="1317"/>
      <c r="J86" s="1423"/>
      <c r="K86" s="1424"/>
      <c r="L86" s="1318"/>
      <c r="M86" s="1318"/>
      <c r="N86" s="1317"/>
      <c r="O86" s="1341"/>
      <c r="P86" s="1319"/>
      <c r="Q86" s="1318"/>
      <c r="R86" s="1399"/>
    </row>
    <row r="87" spans="2:18">
      <c r="B87" s="1420"/>
      <c r="C87" s="1421"/>
      <c r="D87" s="1422"/>
      <c r="E87" s="1422"/>
      <c r="F87" s="1422"/>
      <c r="G87" s="1422"/>
      <c r="H87" s="1422"/>
      <c r="I87" s="1317"/>
      <c r="J87" s="1423"/>
      <c r="K87" s="1424"/>
      <c r="L87" s="1318"/>
      <c r="M87" s="1318"/>
      <c r="N87" s="1317"/>
      <c r="O87" s="1341"/>
      <c r="P87" s="1319"/>
      <c r="Q87" s="1318"/>
      <c r="R87" s="1399"/>
    </row>
    <row r="88" spans="2:18">
      <c r="B88" s="1420"/>
      <c r="C88" s="1421"/>
      <c r="D88" s="1422"/>
      <c r="E88" s="1422"/>
      <c r="F88" s="1422"/>
      <c r="G88" s="1422"/>
      <c r="H88" s="1422"/>
      <c r="I88" s="1317"/>
      <c r="J88" s="1423"/>
      <c r="K88" s="1424"/>
      <c r="L88" s="1318"/>
      <c r="M88" s="1318"/>
      <c r="N88" s="1317"/>
      <c r="O88" s="1341"/>
      <c r="P88" s="1319"/>
      <c r="Q88" s="1318"/>
      <c r="R88" s="1399"/>
    </row>
    <row r="89" spans="2:18">
      <c r="B89" s="1420"/>
      <c r="C89" s="1421"/>
      <c r="D89" s="1422"/>
      <c r="E89" s="1422"/>
      <c r="F89" s="1422"/>
      <c r="G89" s="1422"/>
      <c r="H89" s="1422"/>
      <c r="I89" s="1317"/>
      <c r="J89" s="1423"/>
      <c r="K89" s="1424"/>
      <c r="L89" s="1318"/>
      <c r="M89" s="1318"/>
      <c r="N89" s="1317"/>
      <c r="O89" s="1341"/>
      <c r="P89" s="1319"/>
      <c r="Q89" s="1318"/>
      <c r="R89" s="1399"/>
    </row>
    <row r="90" spans="2:18">
      <c r="B90" s="1420"/>
      <c r="C90" s="1421"/>
      <c r="D90" s="1422"/>
      <c r="E90" s="1422"/>
      <c r="F90" s="1422"/>
      <c r="G90" s="1422"/>
      <c r="H90" s="1422"/>
      <c r="I90" s="1317"/>
      <c r="J90" s="1423"/>
      <c r="K90" s="1424"/>
      <c r="L90" s="1318"/>
      <c r="M90" s="1318"/>
      <c r="N90" s="1317"/>
      <c r="O90" s="1341"/>
      <c r="P90" s="1319"/>
      <c r="Q90" s="1318"/>
      <c r="R90" s="1399"/>
    </row>
    <row r="91" spans="2:18">
      <c r="B91" s="1420"/>
      <c r="C91" s="1421"/>
      <c r="D91" s="1422"/>
      <c r="E91" s="1422"/>
      <c r="F91" s="1422"/>
      <c r="G91" s="1422"/>
      <c r="H91" s="1422"/>
      <c r="I91" s="1317"/>
      <c r="J91" s="1423"/>
      <c r="K91" s="1424"/>
      <c r="L91" s="1318"/>
      <c r="M91" s="1318"/>
      <c r="N91" s="1317"/>
      <c r="O91" s="1341"/>
      <c r="P91" s="1319"/>
      <c r="Q91" s="1318"/>
      <c r="R91" s="1399"/>
    </row>
    <row r="92" spans="2:18">
      <c r="B92" s="1420"/>
      <c r="C92" s="1421"/>
      <c r="D92" s="1422"/>
      <c r="E92" s="1422"/>
      <c r="F92" s="1422"/>
      <c r="G92" s="1422"/>
      <c r="H92" s="1422"/>
      <c r="I92" s="1317"/>
      <c r="J92" s="1423"/>
      <c r="K92" s="1424"/>
      <c r="L92" s="1318"/>
      <c r="M92" s="1318"/>
      <c r="N92" s="1317"/>
      <c r="O92" s="1341"/>
      <c r="P92" s="1319"/>
      <c r="Q92" s="1318"/>
      <c r="R92" s="1399"/>
    </row>
    <row r="93" spans="2:18">
      <c r="B93" s="1420"/>
      <c r="C93" s="1421"/>
      <c r="D93" s="1422"/>
      <c r="E93" s="1422"/>
      <c r="F93" s="1422"/>
      <c r="G93" s="1422"/>
      <c r="H93" s="1422"/>
      <c r="I93" s="1317"/>
      <c r="J93" s="1423"/>
      <c r="K93" s="1424"/>
      <c r="L93" s="1318"/>
      <c r="M93" s="1318"/>
      <c r="N93" s="1317"/>
      <c r="O93" s="1341"/>
      <c r="P93" s="1319"/>
      <c r="Q93" s="1318"/>
      <c r="R93" s="1399"/>
    </row>
    <row r="94" spans="2:18">
      <c r="B94" s="1420"/>
      <c r="C94" s="1421"/>
      <c r="D94" s="1422"/>
      <c r="E94" s="1422"/>
      <c r="F94" s="1422"/>
      <c r="G94" s="1422"/>
      <c r="H94" s="1422"/>
      <c r="I94" s="1317"/>
      <c r="J94" s="1423"/>
      <c r="K94" s="1424"/>
      <c r="L94" s="1318"/>
      <c r="M94" s="1318"/>
      <c r="N94" s="1317"/>
      <c r="O94" s="1341"/>
      <c r="P94" s="1319"/>
      <c r="Q94" s="1318"/>
      <c r="R94" s="1399"/>
    </row>
    <row r="95" spans="2:18">
      <c r="B95" s="1420"/>
      <c r="C95" s="1421"/>
      <c r="D95" s="1422"/>
      <c r="E95" s="1422"/>
      <c r="F95" s="1422"/>
      <c r="G95" s="1422"/>
      <c r="H95" s="1422"/>
      <c r="I95" s="1317"/>
      <c r="J95" s="1423"/>
      <c r="K95" s="1424"/>
      <c r="L95" s="1318"/>
      <c r="M95" s="1318"/>
      <c r="N95" s="1317"/>
      <c r="O95" s="1341"/>
      <c r="P95" s="1319"/>
      <c r="Q95" s="1318"/>
      <c r="R95" s="1399"/>
    </row>
    <row r="96" spans="2:18">
      <c r="B96" s="1420"/>
      <c r="C96" s="1421"/>
      <c r="D96" s="1422"/>
      <c r="E96" s="1422"/>
      <c r="F96" s="1422"/>
      <c r="G96" s="1422"/>
      <c r="H96" s="1422"/>
      <c r="I96" s="1317"/>
      <c r="J96" s="1423"/>
      <c r="K96" s="1424"/>
      <c r="L96" s="1318"/>
      <c r="M96" s="1318"/>
      <c r="N96" s="1317"/>
      <c r="O96" s="1341"/>
      <c r="P96" s="1319"/>
      <c r="Q96" s="1318"/>
      <c r="R96" s="1399"/>
    </row>
    <row r="98" spans="12:12">
      <c r="L98" s="1320" t="s">
        <v>27</v>
      </c>
    </row>
    <row r="99" spans="12:12">
      <c r="L99" s="1321" t="s">
        <v>5</v>
      </c>
    </row>
  </sheetData>
  <mergeCells count="83">
    <mergeCell ref="N62:P62"/>
    <mergeCell ref="N51:P51"/>
    <mergeCell ref="N52:P52"/>
    <mergeCell ref="N53:P53"/>
    <mergeCell ref="N54:P54"/>
    <mergeCell ref="N55:P55"/>
    <mergeCell ref="N56:P56"/>
    <mergeCell ref="N57:P57"/>
    <mergeCell ref="N58:P58"/>
    <mergeCell ref="N59:P59"/>
    <mergeCell ref="N60:P60"/>
    <mergeCell ref="N61:P61"/>
    <mergeCell ref="N50:P50"/>
    <mergeCell ref="N39:P39"/>
    <mergeCell ref="N40:P40"/>
    <mergeCell ref="N41:P41"/>
    <mergeCell ref="N42:P42"/>
    <mergeCell ref="N43:P43"/>
    <mergeCell ref="N44:P44"/>
    <mergeCell ref="N45:P45"/>
    <mergeCell ref="N46:P46"/>
    <mergeCell ref="N47:P47"/>
    <mergeCell ref="N48:P48"/>
    <mergeCell ref="N49:P49"/>
    <mergeCell ref="N38:P38"/>
    <mergeCell ref="N27:P27"/>
    <mergeCell ref="N28:P28"/>
    <mergeCell ref="N29:P29"/>
    <mergeCell ref="N30:P30"/>
    <mergeCell ref="N31:P31"/>
    <mergeCell ref="N32:P32"/>
    <mergeCell ref="N33:P33"/>
    <mergeCell ref="N34:P34"/>
    <mergeCell ref="N35:P35"/>
    <mergeCell ref="N36:P36"/>
    <mergeCell ref="N37:P37"/>
    <mergeCell ref="N26:P26"/>
    <mergeCell ref="N15:P15"/>
    <mergeCell ref="N16:P16"/>
    <mergeCell ref="N17:P17"/>
    <mergeCell ref="N18:P18"/>
    <mergeCell ref="N19:P19"/>
    <mergeCell ref="N20:P20"/>
    <mergeCell ref="N21:P21"/>
    <mergeCell ref="N22:P22"/>
    <mergeCell ref="N23:P23"/>
    <mergeCell ref="N24:P24"/>
    <mergeCell ref="N25:P25"/>
    <mergeCell ref="N14:P14"/>
    <mergeCell ref="N10:P12"/>
    <mergeCell ref="Q10:Q12"/>
    <mergeCell ref="R10:R12"/>
    <mergeCell ref="N13:P13"/>
    <mergeCell ref="M10:M12"/>
    <mergeCell ref="B10:B11"/>
    <mergeCell ref="C10:C11"/>
    <mergeCell ref="D10:D11"/>
    <mergeCell ref="E10:E11"/>
    <mergeCell ref="F10:F11"/>
    <mergeCell ref="G10:G11"/>
    <mergeCell ref="H10:H11"/>
    <mergeCell ref="I10:I12"/>
    <mergeCell ref="J10:J12"/>
    <mergeCell ref="K10:K12"/>
    <mergeCell ref="L10:L12"/>
    <mergeCell ref="B4:E4"/>
    <mergeCell ref="F4:I4"/>
    <mergeCell ref="K4:L4"/>
    <mergeCell ref="M4:R4"/>
    <mergeCell ref="B5:E5"/>
    <mergeCell ref="F5:I5"/>
    <mergeCell ref="K5:L5"/>
    <mergeCell ref="M5:O5"/>
    <mergeCell ref="Q5:R5"/>
    <mergeCell ref="B1:R1"/>
    <mergeCell ref="B3:E3"/>
    <mergeCell ref="F3:I3"/>
    <mergeCell ref="K3:L3"/>
    <mergeCell ref="M3:P3"/>
    <mergeCell ref="B2:E2"/>
    <mergeCell ref="F2:I2"/>
    <mergeCell ref="K2:L2"/>
    <mergeCell ref="M2:P2"/>
  </mergeCells>
  <phoneticPr fontId="128" type="noConversion"/>
  <conditionalFormatting sqref="L13:L96">
    <cfRule type="cellIs" dxfId="988" priority="7" operator="equal">
      <formula>"Yes"</formula>
    </cfRule>
    <cfRule type="cellIs" dxfId="987" priority="8" operator="equal">
      <formula>"No"</formula>
    </cfRule>
  </conditionalFormatting>
  <conditionalFormatting sqref="M63:O96 M13:N62">
    <cfRule type="cellIs" dxfId="986" priority="4" operator="equal">
      <formula>"TBD"</formula>
    </cfRule>
    <cfRule type="cellIs" dxfId="985" priority="5" operator="equal">
      <formula>"Yes"</formula>
    </cfRule>
    <cfRule type="cellIs" dxfId="984" priority="6" operator="equal">
      <formula>"No"</formula>
    </cfRule>
  </conditionalFormatting>
  <conditionalFormatting sqref="Q13:Q96">
    <cfRule type="cellIs" dxfId="983" priority="1" operator="equal">
      <formula>"TBD"</formula>
    </cfRule>
    <cfRule type="cellIs" dxfId="982" priority="2" operator="equal">
      <formula>"Yes"</formula>
    </cfRule>
    <cfRule type="cellIs" dxfId="981" priority="3" operator="equal">
      <formula>"No"</formula>
    </cfRule>
  </conditionalFormatting>
  <dataValidations disablePrompts="1" count="3">
    <dataValidation type="list" allowBlank="1" showInputMessage="1" showErrorMessage="1" sqref="M13:M96 N63:O96">
      <formula1>$M$6:$M$8</formula1>
    </dataValidation>
    <dataValidation type="list" allowBlank="1" showInputMessage="1" showErrorMessage="1" sqref="L13:L96">
      <formula1>$L$6:$L$8</formula1>
    </dataValidation>
    <dataValidation type="list" allowBlank="1" showInputMessage="1" showErrorMessage="1" sqref="Q13:Q96">
      <formula1>$Q$6:$Q$8</formula1>
    </dataValidation>
  </dataValidations>
  <pageMargins left="0.7" right="0.7" top="0.75" bottom="0.75" header="0.3" footer="0.3"/>
  <pageSetup scale="51" fitToHeight="0" orientation="portrait" r:id="rId1"/>
  <headerFooter>
    <oddHeader>&amp;L&amp;G</oddHeader>
    <oddFooter xml:space="preserve">&amp;LQUAL TM 0027-01 PPAP PACKAGE&amp;R
Printed on: &amp;D
</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Q53"/>
  <sheetViews>
    <sheetView showGridLines="0" topLeftCell="U1" zoomScale="80" zoomScaleNormal="80" workbookViewId="0">
      <selection activeCell="AQ9" sqref="AQ9"/>
    </sheetView>
  </sheetViews>
  <sheetFormatPr defaultColWidth="9.1796875" defaultRowHeight="12.5"/>
  <cols>
    <col min="1" max="1" width="8.81640625" style="1628" customWidth="1"/>
    <col min="2" max="2" width="29.453125" style="1628" customWidth="1"/>
    <col min="3" max="3" width="10.1796875" style="1628" customWidth="1"/>
    <col min="4" max="4" width="7.81640625" style="1628" bestFit="1" customWidth="1"/>
    <col min="5" max="5" width="8.81640625" style="1628" bestFit="1" customWidth="1"/>
    <col min="6" max="6" width="6.453125" style="1628" bestFit="1" customWidth="1"/>
    <col min="7" max="7" width="8" style="1628" bestFit="1" customWidth="1"/>
    <col min="8" max="8" width="8" style="1628" customWidth="1"/>
    <col min="9" max="9" width="9.81640625" style="1628" customWidth="1"/>
    <col min="10" max="10" width="13.26953125" style="1628" customWidth="1"/>
    <col min="11" max="11" width="13.7265625" style="1628" customWidth="1"/>
    <col min="12" max="12" width="12.7265625" style="1628" customWidth="1"/>
    <col min="13" max="13" width="13.453125" style="1628" customWidth="1"/>
    <col min="14" max="14" width="14.1796875" style="1628" customWidth="1"/>
    <col min="15" max="15" width="11.26953125" style="1628" customWidth="1"/>
    <col min="16" max="16" width="13.54296875" style="1628" customWidth="1"/>
    <col min="17" max="17" width="12.7265625" style="1628" customWidth="1"/>
    <col min="18" max="18" width="13" style="1628" customWidth="1"/>
    <col min="19" max="19" width="12.1796875" style="1628" customWidth="1"/>
    <col min="20" max="20" width="9.1796875" style="1628"/>
    <col min="21" max="21" width="10.7265625" style="1628" customWidth="1"/>
    <col min="22" max="22" width="11.453125" style="1628" customWidth="1"/>
    <col min="23" max="23" width="11.1796875" style="1628" customWidth="1"/>
    <col min="24" max="24" width="12.81640625" style="1628" bestFit="1" customWidth="1"/>
    <col min="25" max="25" width="9.1796875" style="1628"/>
    <col min="26" max="26" width="1.54296875" style="1628" customWidth="1"/>
    <col min="27" max="27" width="12.1796875" style="1628" customWidth="1"/>
    <col min="28" max="28" width="11.81640625" style="1628" customWidth="1"/>
    <col min="29" max="29" width="11" style="1628" customWidth="1"/>
    <col min="30" max="30" width="10.453125" style="1628" customWidth="1"/>
    <col min="31" max="31" width="9.1796875" style="1628"/>
    <col min="32" max="32" width="11.26953125" style="1628" customWidth="1"/>
    <col min="33" max="33" width="11.26953125" style="1628" bestFit="1" customWidth="1"/>
    <col min="34" max="34" width="9.1796875" style="1628" hidden="1" customWidth="1"/>
    <col min="35" max="35" width="1.54296875" style="1628" customWidth="1"/>
    <col min="36" max="36" width="9.81640625" style="1628" customWidth="1"/>
    <col min="37" max="37" width="13.1796875" style="1628" customWidth="1"/>
    <col min="38" max="38" width="11.453125" style="1628" customWidth="1"/>
    <col min="39" max="39" width="12.54296875" style="1628" bestFit="1" customWidth="1"/>
    <col min="40" max="40" width="1.54296875" style="1628" customWidth="1"/>
    <col min="41" max="41" width="1" style="1628" customWidth="1"/>
    <col min="42" max="16384" width="9.1796875" style="1628"/>
  </cols>
  <sheetData>
    <row r="1" spans="1:43" ht="13" thickBot="1">
      <c r="A1" s="1633"/>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1634"/>
      <c r="AO1" s="1635"/>
    </row>
    <row r="2" spans="1:43" ht="13.5" thickBot="1">
      <c r="B2" s="1636"/>
      <c r="C2" s="1636"/>
      <c r="D2" s="1637"/>
      <c r="E2" s="1638"/>
      <c r="F2" s="1807"/>
      <c r="G2" s="1807"/>
      <c r="H2" s="1807"/>
      <c r="I2" s="1639"/>
      <c r="J2" s="1639"/>
      <c r="K2" s="1639"/>
      <c r="L2" s="1639"/>
      <c r="M2" s="1639"/>
      <c r="N2" s="1639"/>
      <c r="O2" s="1640"/>
      <c r="P2" s="1641"/>
      <c r="Q2" s="2661" t="s">
        <v>1103</v>
      </c>
      <c r="R2" s="2662"/>
      <c r="S2" s="2662"/>
      <c r="T2" s="2662"/>
      <c r="U2" s="2662"/>
      <c r="V2" s="2662"/>
      <c r="W2" s="2662"/>
      <c r="X2" s="2662"/>
      <c r="Y2" s="2662"/>
      <c r="Z2" s="2662"/>
      <c r="AA2" s="2662"/>
      <c r="AB2" s="2662"/>
      <c r="AC2" s="2662"/>
      <c r="AD2" s="2662"/>
      <c r="AE2" s="2662"/>
      <c r="AF2" s="2662"/>
      <c r="AG2" s="2663"/>
      <c r="AH2" s="1642"/>
      <c r="AI2" s="1643"/>
      <c r="AJ2" s="1643"/>
      <c r="AK2" s="1643"/>
      <c r="AL2" s="1636"/>
      <c r="AM2" s="1636"/>
      <c r="AN2" s="1636"/>
      <c r="AO2" s="1644"/>
    </row>
    <row r="3" spans="1:43" ht="13">
      <c r="A3" s="2670" t="s">
        <v>321</v>
      </c>
      <c r="B3" s="2671"/>
      <c r="C3" s="3185" t="s">
        <v>1135</v>
      </c>
      <c r="D3" s="3186"/>
      <c r="E3" s="3186"/>
      <c r="F3" s="3186"/>
      <c r="G3" s="3187"/>
      <c r="H3" s="1645"/>
      <c r="I3" s="2675" t="str">
        <f>IF(C7="Increased demand","Trane Technologies increased demand volume", "Trane Technologies annual quoted volume")</f>
        <v>Trane Technologies annual quoted volume</v>
      </c>
      <c r="J3" s="2676"/>
      <c r="K3" s="2676"/>
      <c r="L3" s="2676"/>
      <c r="M3" s="2677"/>
      <c r="N3" s="3188">
        <v>370000</v>
      </c>
      <c r="O3" s="3189"/>
      <c r="P3" s="1646"/>
      <c r="Q3" s="2664"/>
      <c r="R3" s="2665"/>
      <c r="S3" s="2665"/>
      <c r="T3" s="2665"/>
      <c r="U3" s="2665"/>
      <c r="V3" s="2665"/>
      <c r="W3" s="2665"/>
      <c r="X3" s="2665"/>
      <c r="Y3" s="2665"/>
      <c r="Z3" s="2665"/>
      <c r="AA3" s="2665"/>
      <c r="AB3" s="2665"/>
      <c r="AC3" s="2665"/>
      <c r="AD3" s="2665"/>
      <c r="AE3" s="2665"/>
      <c r="AF3" s="2665"/>
      <c r="AG3" s="2666"/>
      <c r="AH3" s="1647"/>
      <c r="AI3" s="1647"/>
      <c r="AJ3" s="1647"/>
      <c r="AK3" s="1647"/>
      <c r="AL3" s="1648"/>
      <c r="AM3" s="1648"/>
      <c r="AN3" s="1648"/>
      <c r="AO3" s="1649"/>
    </row>
    <row r="4" spans="1:43" ht="13">
      <c r="A4" s="2651" t="s">
        <v>959</v>
      </c>
      <c r="B4" s="2652"/>
      <c r="C4" s="3179">
        <v>12345</v>
      </c>
      <c r="D4" s="3180"/>
      <c r="E4" s="3180"/>
      <c r="F4" s="3180"/>
      <c r="G4" s="3181"/>
      <c r="H4" s="1645"/>
      <c r="I4" s="2680" t="str">
        <f>IF(C7="Increased demand","Monitoring period increased demand","Production weeks / year (at supplier)")</f>
        <v>Production weeks / year (at supplier)</v>
      </c>
      <c r="J4" s="2681"/>
      <c r="K4" s="2681"/>
      <c r="L4" s="2681"/>
      <c r="M4" s="2682"/>
      <c r="N4" s="3179">
        <v>48</v>
      </c>
      <c r="O4" s="3190"/>
      <c r="P4" s="1809"/>
      <c r="Q4" s="2664"/>
      <c r="R4" s="2665"/>
      <c r="S4" s="2665"/>
      <c r="T4" s="2665"/>
      <c r="U4" s="2665"/>
      <c r="V4" s="2665"/>
      <c r="W4" s="2665"/>
      <c r="X4" s="2665"/>
      <c r="Y4" s="2665"/>
      <c r="Z4" s="2665"/>
      <c r="AA4" s="2665"/>
      <c r="AB4" s="2665"/>
      <c r="AC4" s="2665"/>
      <c r="AD4" s="2665"/>
      <c r="AE4" s="2665"/>
      <c r="AF4" s="2665"/>
      <c r="AG4" s="2666"/>
      <c r="AH4" s="1650"/>
      <c r="AI4" s="1651"/>
      <c r="AJ4" s="1651"/>
      <c r="AK4" s="1956"/>
      <c r="AL4" s="1648"/>
      <c r="AM4" s="1648"/>
      <c r="AN4" s="1648"/>
      <c r="AO4" s="1649"/>
    </row>
    <row r="5" spans="1:43" ht="13">
      <c r="A5" s="2651" t="s">
        <v>1</v>
      </c>
      <c r="B5" s="2652"/>
      <c r="C5" s="3179" t="s">
        <v>1136</v>
      </c>
      <c r="D5" s="3180"/>
      <c r="E5" s="3180"/>
      <c r="F5" s="3180"/>
      <c r="G5" s="3181"/>
      <c r="H5" s="1645"/>
      <c r="I5" s="2687" t="s">
        <v>1366</v>
      </c>
      <c r="J5" s="2688"/>
      <c r="K5" s="2688"/>
      <c r="L5" s="2688"/>
      <c r="M5" s="2689"/>
      <c r="N5" s="3183">
        <f>IF(N4="","",N3/N4)</f>
        <v>7708.333333333333</v>
      </c>
      <c r="O5" s="3184"/>
      <c r="P5" s="1809"/>
      <c r="Q5" s="2664"/>
      <c r="R5" s="2665"/>
      <c r="S5" s="2665"/>
      <c r="T5" s="2665"/>
      <c r="U5" s="2665"/>
      <c r="V5" s="2665"/>
      <c r="W5" s="2665"/>
      <c r="X5" s="2665"/>
      <c r="Y5" s="2665"/>
      <c r="Z5" s="2665"/>
      <c r="AA5" s="2665"/>
      <c r="AB5" s="2665"/>
      <c r="AC5" s="2665"/>
      <c r="AD5" s="2665"/>
      <c r="AE5" s="2665"/>
      <c r="AF5" s="2665"/>
      <c r="AG5" s="2666"/>
      <c r="AH5" s="1651"/>
      <c r="AI5" s="1651"/>
      <c r="AJ5" s="1651"/>
      <c r="AK5" s="1956"/>
      <c r="AL5" s="1648"/>
      <c r="AM5" s="1648"/>
      <c r="AN5" s="1648"/>
      <c r="AO5" s="1649"/>
    </row>
    <row r="6" spans="1:43" ht="13">
      <c r="A6" s="2651" t="s">
        <v>960</v>
      </c>
      <c r="B6" s="2652"/>
      <c r="C6" s="3179" t="s">
        <v>243</v>
      </c>
      <c r="D6" s="3180"/>
      <c r="E6" s="3180"/>
      <c r="F6" s="3180"/>
      <c r="G6" s="3181"/>
      <c r="H6" s="1645"/>
      <c r="I6" s="2656" t="s">
        <v>1104</v>
      </c>
      <c r="J6" s="2657"/>
      <c r="K6" s="2657"/>
      <c r="L6" s="2657"/>
      <c r="M6" s="2658"/>
      <c r="N6" s="3182">
        <v>42704</v>
      </c>
      <c r="O6" s="1998"/>
      <c r="P6" s="1808"/>
      <c r="Q6" s="2664"/>
      <c r="R6" s="2665"/>
      <c r="S6" s="2665"/>
      <c r="T6" s="2665"/>
      <c r="U6" s="2665"/>
      <c r="V6" s="2665"/>
      <c r="W6" s="2665"/>
      <c r="X6" s="2665"/>
      <c r="Y6" s="2665"/>
      <c r="Z6" s="2665"/>
      <c r="AA6" s="2665"/>
      <c r="AB6" s="2665"/>
      <c r="AC6" s="2665"/>
      <c r="AD6" s="2665"/>
      <c r="AE6" s="2665"/>
      <c r="AF6" s="2665"/>
      <c r="AG6" s="2666"/>
      <c r="AH6" s="1650"/>
      <c r="AI6" s="1651"/>
      <c r="AJ6" s="1651"/>
      <c r="AK6" s="1806"/>
      <c r="AL6" s="1651"/>
      <c r="AM6" s="1651"/>
      <c r="AN6" s="1651"/>
      <c r="AO6" s="1649"/>
    </row>
    <row r="7" spans="1:43" ht="13.5" thickBot="1">
      <c r="A7" s="2684" t="s">
        <v>961</v>
      </c>
      <c r="B7" s="2685"/>
      <c r="C7" s="2716" t="s">
        <v>1127</v>
      </c>
      <c r="D7" s="2717"/>
      <c r="E7" s="2717"/>
      <c r="F7" s="2717"/>
      <c r="G7" s="2718"/>
      <c r="H7" s="1645"/>
      <c r="I7" s="1652" t="s">
        <v>962</v>
      </c>
      <c r="J7" s="1653"/>
      <c r="K7" s="1653"/>
      <c r="L7" s="1653"/>
      <c r="M7" s="1653"/>
      <c r="N7" s="2719" t="s">
        <v>1135</v>
      </c>
      <c r="O7" s="2720"/>
      <c r="P7" s="1809"/>
      <c r="Q7" s="2667"/>
      <c r="R7" s="2668"/>
      <c r="S7" s="2668"/>
      <c r="T7" s="2668"/>
      <c r="U7" s="2668"/>
      <c r="V7" s="2668"/>
      <c r="W7" s="2668"/>
      <c r="X7" s="2668"/>
      <c r="Y7" s="2668"/>
      <c r="Z7" s="2668"/>
      <c r="AA7" s="2668"/>
      <c r="AB7" s="2668"/>
      <c r="AC7" s="2668"/>
      <c r="AD7" s="2668"/>
      <c r="AE7" s="2668"/>
      <c r="AF7" s="2668"/>
      <c r="AG7" s="2669"/>
      <c r="AH7" s="1650"/>
      <c r="AI7" s="1651"/>
      <c r="AJ7" s="1651"/>
      <c r="AK7" s="1806"/>
      <c r="AL7" s="1651"/>
      <c r="AM7" s="1651"/>
      <c r="AN7" s="1651"/>
      <c r="AO7" s="1649"/>
    </row>
    <row r="8" spans="1:43" ht="13.5" thickBot="1">
      <c r="A8" s="1654"/>
      <c r="B8" s="1809"/>
      <c r="C8" s="1651"/>
      <c r="D8" s="1651"/>
      <c r="E8" s="1651"/>
      <c r="F8" s="1651"/>
      <c r="G8" s="1651"/>
      <c r="H8" s="1651"/>
      <c r="I8" s="1650"/>
      <c r="J8" s="1651"/>
      <c r="K8" s="1651"/>
      <c r="L8" s="1651"/>
      <c r="M8" s="1651"/>
      <c r="N8" s="1651"/>
      <c r="O8" s="1809"/>
      <c r="P8" s="1809"/>
      <c r="Q8" s="1809"/>
      <c r="R8" s="1809"/>
      <c r="S8" s="1809"/>
      <c r="T8" s="1809"/>
      <c r="U8" s="1809"/>
      <c r="V8" s="1809"/>
      <c r="W8" s="1809"/>
      <c r="X8" s="1809"/>
      <c r="Y8" s="1809"/>
      <c r="Z8" s="1809"/>
      <c r="AA8" s="1809"/>
      <c r="AB8" s="1809"/>
      <c r="AC8" s="1809"/>
      <c r="AD8" s="1809"/>
      <c r="AE8" s="1809"/>
      <c r="AF8" s="1809"/>
      <c r="AG8" s="1809"/>
      <c r="AH8" s="1650"/>
      <c r="AI8" s="1651"/>
      <c r="AJ8" s="1651"/>
      <c r="AK8" s="1806"/>
      <c r="AL8" s="1651"/>
      <c r="AM8" s="1651"/>
      <c r="AN8" s="1651"/>
      <c r="AO8" s="1649"/>
    </row>
    <row r="9" spans="1:43" ht="13.5" thickBot="1">
      <c r="A9" s="1655"/>
      <c r="B9" s="2721" t="s">
        <v>1056</v>
      </c>
      <c r="C9" s="2722"/>
      <c r="D9" s="2722"/>
      <c r="E9" s="2722"/>
      <c r="F9" s="2722"/>
      <c r="G9" s="2722"/>
      <c r="H9" s="2722"/>
      <c r="I9" s="2722"/>
      <c r="J9" s="2722"/>
      <c r="K9" s="2722"/>
      <c r="L9" s="2722"/>
      <c r="M9" s="2722"/>
      <c r="N9" s="2722"/>
      <c r="O9" s="2722"/>
      <c r="P9" s="2722"/>
      <c r="Q9" s="2722"/>
      <c r="R9" s="2722"/>
      <c r="S9" s="2722"/>
      <c r="T9" s="2722"/>
      <c r="U9" s="2722"/>
      <c r="V9" s="2722"/>
      <c r="W9" s="2722"/>
      <c r="X9" s="2722"/>
      <c r="Y9" s="2723"/>
      <c r="Z9" s="1656"/>
      <c r="AA9" s="2722" t="s">
        <v>1105</v>
      </c>
      <c r="AB9" s="2724"/>
      <c r="AC9" s="2724"/>
      <c r="AD9" s="2724"/>
      <c r="AE9" s="2724"/>
      <c r="AF9" s="2724"/>
      <c r="AG9" s="2724"/>
      <c r="AH9" s="2724"/>
      <c r="AI9" s="2724"/>
      <c r="AJ9" s="2724"/>
      <c r="AK9" s="2724"/>
      <c r="AL9" s="2724"/>
      <c r="AM9" s="2724"/>
      <c r="AN9" s="1657"/>
      <c r="AO9" s="1649"/>
    </row>
    <row r="10" spans="1:43" ht="13.5" thickBot="1">
      <c r="A10" s="1658"/>
      <c r="B10" s="1659"/>
      <c r="C10" s="1660"/>
      <c r="D10" s="1660"/>
      <c r="E10" s="1660"/>
      <c r="F10" s="1660"/>
      <c r="G10" s="1660"/>
      <c r="H10" s="1660"/>
      <c r="I10" s="1660"/>
      <c r="J10" s="1660"/>
      <c r="K10" s="1660"/>
      <c r="L10" s="1660"/>
      <c r="M10" s="1660"/>
      <c r="N10" s="1660"/>
      <c r="O10" s="1661"/>
      <c r="P10" s="1661"/>
      <c r="Q10" s="1661"/>
      <c r="R10" s="1661"/>
      <c r="S10" s="1661"/>
      <c r="T10" s="1661"/>
      <c r="U10" s="1661"/>
      <c r="V10" s="1661"/>
      <c r="W10" s="1661"/>
      <c r="X10" s="1661"/>
      <c r="Y10" s="1661"/>
      <c r="Z10" s="1656"/>
      <c r="AA10" s="2725" t="s">
        <v>1106</v>
      </c>
      <c r="AB10" s="2726"/>
      <c r="AC10" s="1662"/>
      <c r="AD10" s="2727" t="s">
        <v>1107</v>
      </c>
      <c r="AE10" s="2727"/>
      <c r="AF10" s="2727"/>
      <c r="AG10" s="1805"/>
      <c r="AH10" s="1805"/>
      <c r="AI10" s="1805"/>
      <c r="AJ10" s="1805"/>
      <c r="AK10" s="1810"/>
      <c r="AL10" s="1805"/>
      <c r="AM10" s="1805"/>
      <c r="AN10" s="1657"/>
      <c r="AO10" s="1649"/>
    </row>
    <row r="11" spans="1:43" ht="75.5" thickBot="1">
      <c r="A11" s="1663" t="s">
        <v>1108</v>
      </c>
      <c r="B11" s="1664" t="s">
        <v>1057</v>
      </c>
      <c r="C11" s="1664" t="s">
        <v>963</v>
      </c>
      <c r="D11" s="1664" t="s">
        <v>964</v>
      </c>
      <c r="E11" s="1664" t="s">
        <v>965</v>
      </c>
      <c r="F11" s="1664" t="s">
        <v>966</v>
      </c>
      <c r="G11" s="1664" t="s">
        <v>967</v>
      </c>
      <c r="H11" s="1664" t="s">
        <v>1058</v>
      </c>
      <c r="I11" s="1664" t="s">
        <v>968</v>
      </c>
      <c r="J11" s="1664" t="s">
        <v>969</v>
      </c>
      <c r="K11" s="1664" t="s">
        <v>991</v>
      </c>
      <c r="L11" s="1664" t="s">
        <v>1109</v>
      </c>
      <c r="M11" s="1664" t="s">
        <v>971</v>
      </c>
      <c r="N11" s="1664" t="s">
        <v>972</v>
      </c>
      <c r="O11" s="1665" t="s">
        <v>973</v>
      </c>
      <c r="P11" s="1665" t="s">
        <v>1419</v>
      </c>
      <c r="Q11" s="1665" t="s">
        <v>1059</v>
      </c>
      <c r="R11" s="1665" t="s">
        <v>974</v>
      </c>
      <c r="S11" s="1665" t="s">
        <v>975</v>
      </c>
      <c r="T11" s="1665" t="s">
        <v>976</v>
      </c>
      <c r="U11" s="1665" t="s">
        <v>1110</v>
      </c>
      <c r="V11" s="1665" t="s">
        <v>977</v>
      </c>
      <c r="W11" s="1665" t="s">
        <v>978</v>
      </c>
      <c r="X11" s="1665" t="s">
        <v>979</v>
      </c>
      <c r="Y11" s="1665" t="s">
        <v>980</v>
      </c>
      <c r="Z11" s="1666"/>
      <c r="AA11" s="1667" t="s">
        <v>1111</v>
      </c>
      <c r="AB11" s="1667" t="s">
        <v>1112</v>
      </c>
      <c r="AC11" s="1668" t="s">
        <v>1113</v>
      </c>
      <c r="AD11" s="1669" t="s">
        <v>1060</v>
      </c>
      <c r="AE11" s="1669" t="s">
        <v>1114</v>
      </c>
      <c r="AF11" s="1669" t="s">
        <v>1115</v>
      </c>
      <c r="AG11" s="1665" t="s">
        <v>983</v>
      </c>
      <c r="AH11" s="1665" t="s">
        <v>1116</v>
      </c>
      <c r="AI11" s="1670"/>
      <c r="AJ11" s="1665" t="s">
        <v>1061</v>
      </c>
      <c r="AK11" s="1671" t="s">
        <v>984</v>
      </c>
      <c r="AL11" s="1672" t="s">
        <v>985</v>
      </c>
      <c r="AM11" s="1673" t="s">
        <v>1117</v>
      </c>
      <c r="AN11" s="1674"/>
      <c r="AO11" s="1675"/>
      <c r="AP11" s="1676"/>
      <c r="AQ11" s="1676"/>
    </row>
    <row r="12" spans="1:43" ht="13.5" thickBot="1">
      <c r="A12" s="1677">
        <v>1</v>
      </c>
      <c r="B12" s="1678" t="s">
        <v>243</v>
      </c>
      <c r="C12" s="1679" t="s">
        <v>1131</v>
      </c>
      <c r="D12" s="1680">
        <v>8</v>
      </c>
      <c r="E12" s="1680">
        <v>1</v>
      </c>
      <c r="F12" s="1680">
        <v>5</v>
      </c>
      <c r="G12" s="1680">
        <v>48</v>
      </c>
      <c r="H12" s="1680">
        <v>1</v>
      </c>
      <c r="I12" s="1681">
        <f>IF(D12="","",D12*E12*F12*G12*H12)</f>
        <v>1920</v>
      </c>
      <c r="J12" s="1681">
        <f>IF(E12="","",D12*E12*60*H12)</f>
        <v>480</v>
      </c>
      <c r="K12" s="1680">
        <v>30</v>
      </c>
      <c r="L12" s="1680">
        <v>30</v>
      </c>
      <c r="M12" s="1680">
        <v>0.5</v>
      </c>
      <c r="N12" s="1680">
        <v>0</v>
      </c>
      <c r="O12" s="1681">
        <f>IF(J12="","",(J12-(K12*E12)-L12-M12-N12))</f>
        <v>419.5</v>
      </c>
      <c r="P12" s="1682">
        <v>200</v>
      </c>
      <c r="Q12" s="1683">
        <v>100</v>
      </c>
      <c r="R12" s="1681">
        <f>IF(O12="","",O12-Q12-P12)</f>
        <v>119.5</v>
      </c>
      <c r="S12" s="1680">
        <v>450</v>
      </c>
      <c r="T12" s="1684">
        <v>1</v>
      </c>
      <c r="U12" s="1680">
        <v>95</v>
      </c>
      <c r="V12" s="1681">
        <f t="shared" ref="V12:V36" si="0">IF(U12="","",((U12/100)*S12)-((T12/100)*S12))</f>
        <v>423</v>
      </c>
      <c r="W12" s="1681">
        <f t="shared" ref="W12:W36" si="1">IF(V12="","",(V12*((R12/60)*F12*G12)))</f>
        <v>202194</v>
      </c>
      <c r="X12" s="1685">
        <f t="shared" ref="X12:X36" si="2">IF(W12="","",(N$3/W12))</f>
        <v>1.829925714907465</v>
      </c>
      <c r="Y12" s="1681" t="str">
        <f t="shared" ref="Y12:Y36" si="3">IF(X12="","",IF(X12=0,"N/A",IF(X12&gt;1,"H", IF(X12&lt;0.9,"L","M"))))</f>
        <v>H</v>
      </c>
      <c r="Z12" s="1686"/>
      <c r="AA12" s="1680"/>
      <c r="AB12" s="1680"/>
      <c r="AC12" s="1680">
        <v>9</v>
      </c>
      <c r="AD12" s="1680">
        <v>1</v>
      </c>
      <c r="AE12" s="1680">
        <v>448</v>
      </c>
      <c r="AF12" s="1680">
        <v>5</v>
      </c>
      <c r="AG12" s="1687">
        <f t="shared" ref="AG12:AG36" si="4">IF(AE12="","",IF(AE12=0,1,(AF12/AE12)))</f>
        <v>1.1160714285714286E-2</v>
      </c>
      <c r="AH12" s="1687">
        <f>IFERROR(IF(#REF!="","",(AF12/#REF!)),0)</f>
        <v>0</v>
      </c>
      <c r="AI12" s="1688"/>
      <c r="AJ12" s="1689">
        <f>IF(AE12="","",AE12-AF12)</f>
        <v>443</v>
      </c>
      <c r="AK12" s="1690">
        <f>IF(AND(AA12&lt;&gt;"",Y12="L"),(3600/AC12-((3600/AC12*(100-AA12)/100)+(3600/AC12*AB12/100))),IF(AD12="","",(3600/AC12*(1-AG12)-AD12/AC12)))</f>
        <v>395.42460317460319</v>
      </c>
      <c r="AL12" s="1691">
        <f t="shared" ref="AL12:AL36" si="5">IF(AK12="","",((N$3/(AK12*((R12/60)*F12*G12)))))</f>
        <v>1.9575377232257483</v>
      </c>
      <c r="AM12" s="1692" t="str">
        <f>IF(AL12="","",IF(AL12=0,"N/A",IF(AL12&gt;1,"Fail",IF(AL12&lt;0.9,"Pass","At Risk"))))</f>
        <v>Fail</v>
      </c>
      <c r="AN12" s="1693"/>
      <c r="AO12" s="1649"/>
    </row>
    <row r="13" spans="1:43" ht="13.5" thickBot="1">
      <c r="A13" s="1694">
        <v>2</v>
      </c>
      <c r="B13" s="1695" t="s">
        <v>1137</v>
      </c>
      <c r="C13" s="1679" t="s">
        <v>1131</v>
      </c>
      <c r="D13" s="1680">
        <v>8</v>
      </c>
      <c r="E13" s="1696">
        <v>2</v>
      </c>
      <c r="F13" s="1696">
        <v>5</v>
      </c>
      <c r="G13" s="1680">
        <v>48</v>
      </c>
      <c r="H13" s="1680">
        <v>2</v>
      </c>
      <c r="I13" s="1681">
        <f t="shared" ref="I13:I36" si="6">IF(D13="","",D13*E13*F13*G13*H13)</f>
        <v>7680</v>
      </c>
      <c r="J13" s="1681">
        <f t="shared" ref="J13:J36" si="7">IF(E13="","",D13*E13*60*H13)</f>
        <v>1920</v>
      </c>
      <c r="K13" s="1696">
        <v>30</v>
      </c>
      <c r="L13" s="1696">
        <v>30</v>
      </c>
      <c r="M13" s="1680">
        <v>0.5</v>
      </c>
      <c r="N13" s="1696">
        <v>0</v>
      </c>
      <c r="O13" s="1681">
        <f t="shared" ref="O13:O36" si="8">IF(J13="","",(J13-(K13*E13)-L13-M13-N13))</f>
        <v>1829.5</v>
      </c>
      <c r="P13" s="1682">
        <v>450</v>
      </c>
      <c r="Q13" s="1697">
        <v>200</v>
      </c>
      <c r="R13" s="1681">
        <f t="shared" ref="R13:R36" si="9">IF(O13="","",O13-Q13-P13)</f>
        <v>1179.5</v>
      </c>
      <c r="S13" s="1696">
        <v>450</v>
      </c>
      <c r="T13" s="1698">
        <v>1</v>
      </c>
      <c r="U13" s="1696">
        <v>95</v>
      </c>
      <c r="V13" s="1681">
        <f t="shared" si="0"/>
        <v>423</v>
      </c>
      <c r="W13" s="1681">
        <f t="shared" si="1"/>
        <v>1995714</v>
      </c>
      <c r="X13" s="1685">
        <f t="shared" si="2"/>
        <v>0.18539730642767452</v>
      </c>
      <c r="Y13" s="1681" t="str">
        <f t="shared" si="3"/>
        <v>L</v>
      </c>
      <c r="Z13" s="1699"/>
      <c r="AA13" s="1680"/>
      <c r="AB13" s="1680"/>
      <c r="AC13" s="1680">
        <v>8</v>
      </c>
      <c r="AD13" s="1680">
        <v>9</v>
      </c>
      <c r="AE13" s="1680">
        <v>80</v>
      </c>
      <c r="AF13" s="1680">
        <v>4</v>
      </c>
      <c r="AG13" s="1687">
        <f t="shared" si="4"/>
        <v>0.05</v>
      </c>
      <c r="AH13" s="1687">
        <f>IFERROR(IF(#REF!="","",(AF13/#REF!)),0)</f>
        <v>0</v>
      </c>
      <c r="AI13" s="1700"/>
      <c r="AJ13" s="1701">
        <f t="shared" ref="AJ13:AJ36" si="10">IF(AE13="","",AE13-AF13)</f>
        <v>76</v>
      </c>
      <c r="AK13" s="1690">
        <f t="shared" ref="AK13:AK36" si="11">IF(AND(AA13&lt;&gt;"",Y13="L"),(3600/AC13-((3600/AC13*(100-AA13)/100)+(3600/AC13*AB13/100))),IF(AD13="","",(3600/AC13*(1-AG13)-AD13/AC13)))</f>
        <v>426.375</v>
      </c>
      <c r="AL13" s="1691">
        <f t="shared" si="5"/>
        <v>0.18392978157468501</v>
      </c>
      <c r="AM13" s="1702" t="str">
        <f t="shared" ref="AM13:AM36" si="12">IF(AL13="","",IF(AL13=0,"N/A",IF(AL13&gt;1,"Fail",IF(AL13&lt;0.9,"Pass","At Risk"))))</f>
        <v>Pass</v>
      </c>
      <c r="AN13" s="1703"/>
      <c r="AO13" s="1649"/>
    </row>
    <row r="14" spans="1:43" ht="13.5" thickBot="1">
      <c r="A14" s="1694">
        <v>3</v>
      </c>
      <c r="B14" s="1678" t="s">
        <v>1138</v>
      </c>
      <c r="C14" s="1679" t="s">
        <v>1131</v>
      </c>
      <c r="D14" s="1680">
        <v>8</v>
      </c>
      <c r="E14" s="1696">
        <v>1</v>
      </c>
      <c r="F14" s="1696">
        <v>5</v>
      </c>
      <c r="G14" s="1680">
        <v>48</v>
      </c>
      <c r="H14" s="1680">
        <v>2</v>
      </c>
      <c r="I14" s="1681">
        <f t="shared" si="6"/>
        <v>3840</v>
      </c>
      <c r="J14" s="1681">
        <f t="shared" si="7"/>
        <v>960</v>
      </c>
      <c r="K14" s="1696">
        <v>30</v>
      </c>
      <c r="L14" s="1696">
        <v>30</v>
      </c>
      <c r="M14" s="1680">
        <v>0.5</v>
      </c>
      <c r="N14" s="1696">
        <v>0</v>
      </c>
      <c r="O14" s="1681">
        <f t="shared" si="8"/>
        <v>899.5</v>
      </c>
      <c r="P14" s="1682">
        <v>400</v>
      </c>
      <c r="Q14" s="1697">
        <v>200</v>
      </c>
      <c r="R14" s="1681">
        <f t="shared" si="9"/>
        <v>299.5</v>
      </c>
      <c r="S14" s="1696">
        <v>450</v>
      </c>
      <c r="T14" s="1698">
        <v>1</v>
      </c>
      <c r="U14" s="1696">
        <v>95</v>
      </c>
      <c r="V14" s="1681">
        <f t="shared" si="0"/>
        <v>423</v>
      </c>
      <c r="W14" s="1681">
        <f t="shared" si="1"/>
        <v>506754</v>
      </c>
      <c r="X14" s="1685">
        <f t="shared" si="2"/>
        <v>0.7301373052802741</v>
      </c>
      <c r="Y14" s="1681" t="str">
        <f t="shared" si="3"/>
        <v>L</v>
      </c>
      <c r="Z14" s="1699"/>
      <c r="AA14" s="1680"/>
      <c r="AB14" s="1680"/>
      <c r="AC14" s="1680">
        <v>9</v>
      </c>
      <c r="AD14" s="1680">
        <v>30</v>
      </c>
      <c r="AE14" s="1680">
        <v>75</v>
      </c>
      <c r="AF14" s="1680">
        <v>4</v>
      </c>
      <c r="AG14" s="1687">
        <f t="shared" si="4"/>
        <v>5.3333333333333337E-2</v>
      </c>
      <c r="AH14" s="1687">
        <f>IFERROR(IF(#REF!="","",(AF14/#REF!)),0)</f>
        <v>0</v>
      </c>
      <c r="AI14" s="1700"/>
      <c r="AJ14" s="1701">
        <f t="shared" si="10"/>
        <v>71</v>
      </c>
      <c r="AK14" s="1690">
        <f t="shared" si="11"/>
        <v>375.33333333333337</v>
      </c>
      <c r="AL14" s="1691">
        <f t="shared" si="5"/>
        <v>0.82286344618176532</v>
      </c>
      <c r="AM14" s="1702" t="str">
        <f t="shared" si="12"/>
        <v>Pass</v>
      </c>
      <c r="AN14" s="1703"/>
      <c r="AO14" s="1649"/>
    </row>
    <row r="15" spans="1:43" ht="13.5" thickBot="1">
      <c r="A15" s="1694">
        <v>4</v>
      </c>
      <c r="B15" s="1695" t="s">
        <v>379</v>
      </c>
      <c r="C15" s="1679" t="s">
        <v>1131</v>
      </c>
      <c r="D15" s="1680">
        <v>8</v>
      </c>
      <c r="E15" s="1696">
        <v>1</v>
      </c>
      <c r="F15" s="1696">
        <v>5</v>
      </c>
      <c r="G15" s="1680">
        <v>48</v>
      </c>
      <c r="H15" s="1680">
        <v>2</v>
      </c>
      <c r="I15" s="1681">
        <f t="shared" si="6"/>
        <v>3840</v>
      </c>
      <c r="J15" s="1681">
        <f t="shared" si="7"/>
        <v>960</v>
      </c>
      <c r="K15" s="1696">
        <v>30</v>
      </c>
      <c r="L15" s="1696">
        <v>30</v>
      </c>
      <c r="M15" s="1680">
        <v>0.5</v>
      </c>
      <c r="N15" s="1696">
        <v>0</v>
      </c>
      <c r="O15" s="1681">
        <f t="shared" si="8"/>
        <v>899.5</v>
      </c>
      <c r="P15" s="1682">
        <v>475</v>
      </c>
      <c r="Q15" s="1697">
        <v>200</v>
      </c>
      <c r="R15" s="1681">
        <f t="shared" si="9"/>
        <v>224.5</v>
      </c>
      <c r="S15" s="1696">
        <v>450</v>
      </c>
      <c r="T15" s="1698">
        <v>1</v>
      </c>
      <c r="U15" s="1696">
        <v>95</v>
      </c>
      <c r="V15" s="1681">
        <f t="shared" si="0"/>
        <v>423</v>
      </c>
      <c r="W15" s="1681">
        <f t="shared" si="1"/>
        <v>379854</v>
      </c>
      <c r="X15" s="1685">
        <f t="shared" si="2"/>
        <v>0.97405845403760394</v>
      </c>
      <c r="Y15" s="1681" t="str">
        <f t="shared" si="3"/>
        <v>M</v>
      </c>
      <c r="Z15" s="1699"/>
      <c r="AA15" s="1680"/>
      <c r="AB15" s="1680"/>
      <c r="AC15" s="1680">
        <v>8</v>
      </c>
      <c r="AD15" s="1680">
        <v>3</v>
      </c>
      <c r="AE15" s="1680">
        <v>460</v>
      </c>
      <c r="AF15" s="1680">
        <v>0</v>
      </c>
      <c r="AG15" s="1687">
        <f t="shared" si="4"/>
        <v>0</v>
      </c>
      <c r="AH15" s="1687">
        <f>IFERROR(IF(#REF!="","",(AF15/#REF!)),0)</f>
        <v>0</v>
      </c>
      <c r="AI15" s="1700"/>
      <c r="AJ15" s="1701">
        <f t="shared" si="10"/>
        <v>460</v>
      </c>
      <c r="AK15" s="1690">
        <f t="shared" si="11"/>
        <v>449.625</v>
      </c>
      <c r="AL15" s="1691">
        <f t="shared" si="5"/>
        <v>0.91637859562503521</v>
      </c>
      <c r="AM15" s="1702" t="str">
        <f t="shared" si="12"/>
        <v>At Risk</v>
      </c>
      <c r="AN15" s="1703"/>
      <c r="AO15" s="1649"/>
    </row>
    <row r="16" spans="1:43" ht="13.5" thickBot="1">
      <c r="A16" s="1694">
        <v>5</v>
      </c>
      <c r="B16" s="1695" t="s">
        <v>1139</v>
      </c>
      <c r="C16" s="1679" t="s">
        <v>1131</v>
      </c>
      <c r="D16" s="1680">
        <v>8</v>
      </c>
      <c r="E16" s="1696">
        <v>1</v>
      </c>
      <c r="F16" s="1696">
        <v>5</v>
      </c>
      <c r="G16" s="1680">
        <v>48</v>
      </c>
      <c r="H16" s="1680">
        <v>2</v>
      </c>
      <c r="I16" s="1681">
        <f t="shared" si="6"/>
        <v>3840</v>
      </c>
      <c r="J16" s="1681">
        <f t="shared" si="7"/>
        <v>960</v>
      </c>
      <c r="K16" s="1696">
        <v>30</v>
      </c>
      <c r="L16" s="1696">
        <v>30</v>
      </c>
      <c r="M16" s="1680">
        <v>0.5</v>
      </c>
      <c r="N16" s="1696">
        <v>0</v>
      </c>
      <c r="O16" s="1681">
        <f t="shared" si="8"/>
        <v>899.5</v>
      </c>
      <c r="P16" s="1682">
        <v>400</v>
      </c>
      <c r="Q16" s="1697">
        <v>200</v>
      </c>
      <c r="R16" s="1681">
        <f t="shared" si="9"/>
        <v>299.5</v>
      </c>
      <c r="S16" s="1696">
        <v>450</v>
      </c>
      <c r="T16" s="1698">
        <v>1</v>
      </c>
      <c r="U16" s="1696">
        <v>95</v>
      </c>
      <c r="V16" s="1681">
        <f t="shared" si="0"/>
        <v>423</v>
      </c>
      <c r="W16" s="1681">
        <f t="shared" si="1"/>
        <v>506754</v>
      </c>
      <c r="X16" s="1685">
        <f t="shared" si="2"/>
        <v>0.7301373052802741</v>
      </c>
      <c r="Y16" s="1681" t="str">
        <f t="shared" si="3"/>
        <v>L</v>
      </c>
      <c r="Z16" s="1699"/>
      <c r="AA16" s="1680">
        <v>95</v>
      </c>
      <c r="AB16" s="1680">
        <v>1</v>
      </c>
      <c r="AC16" s="1680">
        <v>10</v>
      </c>
      <c r="AD16" s="1680"/>
      <c r="AE16" s="1680"/>
      <c r="AF16" s="1680"/>
      <c r="AG16" s="1687" t="str">
        <f t="shared" si="4"/>
        <v/>
      </c>
      <c r="AH16" s="1687">
        <f>IFERROR(IF(#REF!="","",(AF16/#REF!)),0)</f>
        <v>0</v>
      </c>
      <c r="AI16" s="1700"/>
      <c r="AJ16" s="1701" t="str">
        <f t="shared" si="10"/>
        <v/>
      </c>
      <c r="AK16" s="1690">
        <f t="shared" si="11"/>
        <v>338.4</v>
      </c>
      <c r="AL16" s="1691">
        <f t="shared" si="5"/>
        <v>0.9126716316003427</v>
      </c>
      <c r="AM16" s="1702" t="str">
        <f t="shared" si="12"/>
        <v>At Risk</v>
      </c>
      <c r="AN16" s="1703"/>
      <c r="AO16" s="1649"/>
    </row>
    <row r="17" spans="1:41" ht="13.5" thickBot="1">
      <c r="A17" s="1694">
        <v>6</v>
      </c>
      <c r="B17" s="1695" t="s">
        <v>1140</v>
      </c>
      <c r="C17" s="1679" t="s">
        <v>1131</v>
      </c>
      <c r="D17" s="1680">
        <v>8</v>
      </c>
      <c r="E17" s="1696">
        <v>1</v>
      </c>
      <c r="F17" s="1696">
        <v>5</v>
      </c>
      <c r="G17" s="1680">
        <v>48</v>
      </c>
      <c r="H17" s="1680">
        <v>2</v>
      </c>
      <c r="I17" s="1681">
        <f t="shared" si="6"/>
        <v>3840</v>
      </c>
      <c r="J17" s="1681">
        <f t="shared" si="7"/>
        <v>960</v>
      </c>
      <c r="K17" s="1696">
        <v>30</v>
      </c>
      <c r="L17" s="1696">
        <v>30</v>
      </c>
      <c r="M17" s="1680">
        <v>0.5</v>
      </c>
      <c r="N17" s="1696">
        <v>0</v>
      </c>
      <c r="O17" s="1681">
        <f t="shared" si="8"/>
        <v>899.5</v>
      </c>
      <c r="P17" s="1682">
        <v>400</v>
      </c>
      <c r="Q17" s="1697">
        <v>280</v>
      </c>
      <c r="R17" s="1681">
        <f t="shared" si="9"/>
        <v>219.5</v>
      </c>
      <c r="S17" s="1696">
        <v>450</v>
      </c>
      <c r="T17" s="1698">
        <v>1</v>
      </c>
      <c r="U17" s="1696">
        <v>95</v>
      </c>
      <c r="V17" s="1681">
        <f t="shared" si="0"/>
        <v>423</v>
      </c>
      <c r="W17" s="1681">
        <f t="shared" si="1"/>
        <v>371393.99999999994</v>
      </c>
      <c r="X17" s="1685">
        <f t="shared" si="2"/>
        <v>0.99624657371955405</v>
      </c>
      <c r="Y17" s="1681" t="str">
        <f t="shared" si="3"/>
        <v>M</v>
      </c>
      <c r="Z17" s="1699"/>
      <c r="AA17" s="1680"/>
      <c r="AB17" s="1680"/>
      <c r="AC17" s="1680">
        <v>7</v>
      </c>
      <c r="AD17" s="1680">
        <v>20</v>
      </c>
      <c r="AE17" s="1680">
        <v>440</v>
      </c>
      <c r="AF17" s="1680">
        <v>4</v>
      </c>
      <c r="AG17" s="1687">
        <f t="shared" si="4"/>
        <v>9.0909090909090905E-3</v>
      </c>
      <c r="AH17" s="1687">
        <f>IFERROR(IF(#REF!="","",(AF17/#REF!)),0)</f>
        <v>0</v>
      </c>
      <c r="AI17" s="1700"/>
      <c r="AJ17" s="1701">
        <f t="shared" si="10"/>
        <v>436</v>
      </c>
      <c r="AK17" s="1690">
        <f t="shared" si="11"/>
        <v>506.75324675324686</v>
      </c>
      <c r="AL17" s="1691">
        <f t="shared" si="5"/>
        <v>0.83159269996462293</v>
      </c>
      <c r="AM17" s="1702" t="str">
        <f t="shared" si="12"/>
        <v>Pass</v>
      </c>
      <c r="AN17" s="1703"/>
      <c r="AO17" s="1649"/>
    </row>
    <row r="18" spans="1:41" ht="13.5" thickBot="1">
      <c r="A18" s="1694">
        <v>7</v>
      </c>
      <c r="B18" s="1695" t="s">
        <v>26</v>
      </c>
      <c r="C18" s="1679" t="s">
        <v>1131</v>
      </c>
      <c r="D18" s="1680">
        <v>8</v>
      </c>
      <c r="E18" s="1696">
        <v>1</v>
      </c>
      <c r="F18" s="1696">
        <v>5</v>
      </c>
      <c r="G18" s="1680">
        <v>48</v>
      </c>
      <c r="H18" s="1680">
        <v>2</v>
      </c>
      <c r="I18" s="1681">
        <f t="shared" si="6"/>
        <v>3840</v>
      </c>
      <c r="J18" s="1681">
        <f t="shared" si="7"/>
        <v>960</v>
      </c>
      <c r="K18" s="1696">
        <v>30</v>
      </c>
      <c r="L18" s="1696">
        <v>30</v>
      </c>
      <c r="M18" s="1680">
        <v>0.5</v>
      </c>
      <c r="N18" s="1696">
        <v>0</v>
      </c>
      <c r="O18" s="1681">
        <f t="shared" si="8"/>
        <v>899.5</v>
      </c>
      <c r="P18" s="1682">
        <v>400</v>
      </c>
      <c r="Q18" s="1697">
        <v>200</v>
      </c>
      <c r="R18" s="1681">
        <f t="shared" si="9"/>
        <v>299.5</v>
      </c>
      <c r="S18" s="1696">
        <v>450</v>
      </c>
      <c r="T18" s="1698">
        <v>1</v>
      </c>
      <c r="U18" s="1696">
        <v>95</v>
      </c>
      <c r="V18" s="1681">
        <f t="shared" si="0"/>
        <v>423</v>
      </c>
      <c r="W18" s="1681">
        <f t="shared" si="1"/>
        <v>506754</v>
      </c>
      <c r="X18" s="1685">
        <f t="shared" si="2"/>
        <v>0.7301373052802741</v>
      </c>
      <c r="Y18" s="1681" t="str">
        <f t="shared" si="3"/>
        <v>L</v>
      </c>
      <c r="Z18" s="1699"/>
      <c r="AA18" s="1680">
        <v>95</v>
      </c>
      <c r="AB18" s="1680">
        <v>1</v>
      </c>
      <c r="AC18" s="1680">
        <v>7</v>
      </c>
      <c r="AD18" s="1680"/>
      <c r="AE18" s="1680"/>
      <c r="AF18" s="1680"/>
      <c r="AG18" s="1687" t="str">
        <f t="shared" si="4"/>
        <v/>
      </c>
      <c r="AH18" s="1687">
        <f>IFERROR(IF(#REF!="","",(AF18/#REF!)),0)</f>
        <v>0</v>
      </c>
      <c r="AI18" s="1700"/>
      <c r="AJ18" s="1701" t="str">
        <f t="shared" si="10"/>
        <v/>
      </c>
      <c r="AK18" s="1690">
        <f t="shared" si="11"/>
        <v>483.4285714285715</v>
      </c>
      <c r="AL18" s="1691">
        <f t="shared" si="5"/>
        <v>0.63887014212023974</v>
      </c>
      <c r="AM18" s="1702" t="str">
        <f t="shared" si="12"/>
        <v>Pass</v>
      </c>
      <c r="AN18" s="1703"/>
      <c r="AO18" s="1649"/>
    </row>
    <row r="19" spans="1:41" ht="13.5" thickBot="1">
      <c r="A19" s="1694">
        <v>8</v>
      </c>
      <c r="B19" s="1695" t="s">
        <v>1141</v>
      </c>
      <c r="C19" s="1679" t="s">
        <v>1131</v>
      </c>
      <c r="D19" s="1680">
        <v>8</v>
      </c>
      <c r="E19" s="1696">
        <v>1</v>
      </c>
      <c r="F19" s="1696">
        <v>5</v>
      </c>
      <c r="G19" s="1680">
        <v>48</v>
      </c>
      <c r="H19" s="1680">
        <v>2</v>
      </c>
      <c r="I19" s="1681">
        <f t="shared" si="6"/>
        <v>3840</v>
      </c>
      <c r="J19" s="1681">
        <f t="shared" si="7"/>
        <v>960</v>
      </c>
      <c r="K19" s="1696">
        <v>30</v>
      </c>
      <c r="L19" s="1696">
        <v>30</v>
      </c>
      <c r="M19" s="1680">
        <v>0.5</v>
      </c>
      <c r="N19" s="1696">
        <v>0</v>
      </c>
      <c r="O19" s="1681">
        <f t="shared" si="8"/>
        <v>899.5</v>
      </c>
      <c r="P19" s="1682">
        <v>400</v>
      </c>
      <c r="Q19" s="1697">
        <v>200</v>
      </c>
      <c r="R19" s="1681">
        <f t="shared" si="9"/>
        <v>299.5</v>
      </c>
      <c r="S19" s="1696">
        <v>450</v>
      </c>
      <c r="T19" s="1698">
        <v>1</v>
      </c>
      <c r="U19" s="1696">
        <v>95</v>
      </c>
      <c r="V19" s="1681">
        <f t="shared" si="0"/>
        <v>423</v>
      </c>
      <c r="W19" s="1681">
        <f t="shared" si="1"/>
        <v>506754</v>
      </c>
      <c r="X19" s="1685">
        <f t="shared" si="2"/>
        <v>0.7301373052802741</v>
      </c>
      <c r="Y19" s="1681" t="str">
        <f t="shared" si="3"/>
        <v>L</v>
      </c>
      <c r="Z19" s="1699"/>
      <c r="AA19" s="1680"/>
      <c r="AB19" s="1680"/>
      <c r="AC19" s="1680">
        <v>11</v>
      </c>
      <c r="AD19" s="1680">
        <v>5</v>
      </c>
      <c r="AE19" s="1680">
        <v>446</v>
      </c>
      <c r="AF19" s="1680">
        <v>2</v>
      </c>
      <c r="AG19" s="1687">
        <f t="shared" si="4"/>
        <v>4.4843049327354259E-3</v>
      </c>
      <c r="AH19" s="1687">
        <f>IFERROR(IF(#REF!="","",(AF19/#REF!)),0)</f>
        <v>0</v>
      </c>
      <c r="AI19" s="1700"/>
      <c r="AJ19" s="1701">
        <f t="shared" si="10"/>
        <v>444</v>
      </c>
      <c r="AK19" s="1690">
        <f t="shared" si="11"/>
        <v>325.35059111292293</v>
      </c>
      <c r="AL19" s="1691">
        <f t="shared" si="5"/>
        <v>0.94927775934595038</v>
      </c>
      <c r="AM19" s="1702" t="str">
        <f t="shared" si="12"/>
        <v>At Risk</v>
      </c>
      <c r="AN19" s="1703"/>
      <c r="AO19" s="1649"/>
    </row>
    <row r="20" spans="1:41" ht="13.5" thickBot="1">
      <c r="A20" s="1694">
        <v>9</v>
      </c>
      <c r="B20" s="1695" t="s">
        <v>1142</v>
      </c>
      <c r="C20" s="1679" t="s">
        <v>1131</v>
      </c>
      <c r="D20" s="1680">
        <v>8</v>
      </c>
      <c r="E20" s="1696">
        <v>1</v>
      </c>
      <c r="F20" s="1696">
        <v>5</v>
      </c>
      <c r="G20" s="1696">
        <v>48</v>
      </c>
      <c r="H20" s="1680">
        <v>2</v>
      </c>
      <c r="I20" s="1681">
        <f t="shared" si="6"/>
        <v>3840</v>
      </c>
      <c r="J20" s="1681">
        <f t="shared" si="7"/>
        <v>960</v>
      </c>
      <c r="K20" s="1696">
        <v>30</v>
      </c>
      <c r="L20" s="1696">
        <v>30</v>
      </c>
      <c r="M20" s="1696">
        <v>0.5</v>
      </c>
      <c r="N20" s="1696">
        <v>0</v>
      </c>
      <c r="O20" s="1681">
        <f t="shared" si="8"/>
        <v>899.5</v>
      </c>
      <c r="P20" s="1682">
        <v>400</v>
      </c>
      <c r="Q20" s="1697">
        <v>200</v>
      </c>
      <c r="R20" s="1681">
        <f t="shared" si="9"/>
        <v>299.5</v>
      </c>
      <c r="S20" s="1696">
        <v>450</v>
      </c>
      <c r="T20" s="1696">
        <v>1</v>
      </c>
      <c r="U20" s="1696">
        <v>95</v>
      </c>
      <c r="V20" s="1681">
        <f t="shared" si="0"/>
        <v>423</v>
      </c>
      <c r="W20" s="1681">
        <f t="shared" si="1"/>
        <v>506754</v>
      </c>
      <c r="X20" s="1685">
        <f t="shared" si="2"/>
        <v>0.7301373052802741</v>
      </c>
      <c r="Y20" s="1681" t="str">
        <f t="shared" si="3"/>
        <v>L</v>
      </c>
      <c r="Z20" s="1699"/>
      <c r="AA20" s="1680">
        <v>95</v>
      </c>
      <c r="AB20" s="1680">
        <v>1</v>
      </c>
      <c r="AC20" s="1680">
        <v>7</v>
      </c>
      <c r="AD20" s="1680"/>
      <c r="AE20" s="1680"/>
      <c r="AF20" s="1680"/>
      <c r="AG20" s="1687" t="str">
        <f t="shared" si="4"/>
        <v/>
      </c>
      <c r="AH20" s="1687">
        <f>IFERROR(IF(#REF!="","",(AF20/#REF!)),0)</f>
        <v>0</v>
      </c>
      <c r="AI20" s="1700"/>
      <c r="AJ20" s="1701" t="str">
        <f t="shared" si="10"/>
        <v/>
      </c>
      <c r="AK20" s="1690">
        <f t="shared" si="11"/>
        <v>483.4285714285715</v>
      </c>
      <c r="AL20" s="1691">
        <f t="shared" si="5"/>
        <v>0.63887014212023974</v>
      </c>
      <c r="AM20" s="1702" t="str">
        <f t="shared" si="12"/>
        <v>Pass</v>
      </c>
      <c r="AN20" s="1703"/>
      <c r="AO20" s="1649"/>
    </row>
    <row r="21" spans="1:41" ht="13">
      <c r="A21" s="1694">
        <v>10</v>
      </c>
      <c r="B21" s="1695" t="s">
        <v>1143</v>
      </c>
      <c r="C21" s="1679" t="s">
        <v>1131</v>
      </c>
      <c r="D21" s="1680">
        <v>8</v>
      </c>
      <c r="E21" s="1696">
        <v>1</v>
      </c>
      <c r="F21" s="1696">
        <v>5</v>
      </c>
      <c r="G21" s="1696">
        <v>48</v>
      </c>
      <c r="H21" s="1680">
        <v>3</v>
      </c>
      <c r="I21" s="1681">
        <f t="shared" si="6"/>
        <v>5760</v>
      </c>
      <c r="J21" s="1681">
        <f t="shared" si="7"/>
        <v>1440</v>
      </c>
      <c r="K21" s="1696">
        <v>30</v>
      </c>
      <c r="L21" s="1696">
        <v>30</v>
      </c>
      <c r="M21" s="1696">
        <v>0.5</v>
      </c>
      <c r="N21" s="1696">
        <v>0</v>
      </c>
      <c r="O21" s="1681">
        <f t="shared" si="8"/>
        <v>1379.5</v>
      </c>
      <c r="P21" s="1682">
        <v>600</v>
      </c>
      <c r="Q21" s="1697">
        <v>550</v>
      </c>
      <c r="R21" s="1681">
        <f t="shared" si="9"/>
        <v>229.5</v>
      </c>
      <c r="S21" s="1696">
        <v>450</v>
      </c>
      <c r="T21" s="1696">
        <v>1</v>
      </c>
      <c r="U21" s="1696">
        <v>95</v>
      </c>
      <c r="V21" s="1681">
        <f t="shared" si="0"/>
        <v>423</v>
      </c>
      <c r="W21" s="1681">
        <f t="shared" si="1"/>
        <v>388314</v>
      </c>
      <c r="X21" s="1685">
        <f t="shared" si="2"/>
        <v>0.95283713695617467</v>
      </c>
      <c r="Y21" s="1681" t="str">
        <f t="shared" si="3"/>
        <v>M</v>
      </c>
      <c r="Z21" s="1699"/>
      <c r="AA21" s="1680"/>
      <c r="AB21" s="1680"/>
      <c r="AC21" s="1680">
        <v>8</v>
      </c>
      <c r="AD21" s="1680">
        <v>15</v>
      </c>
      <c r="AE21" s="1680">
        <v>430</v>
      </c>
      <c r="AF21" s="1680">
        <v>5</v>
      </c>
      <c r="AG21" s="1687">
        <f t="shared" si="4"/>
        <v>1.1627906976744186E-2</v>
      </c>
      <c r="AH21" s="1687">
        <f>IFERROR(IF(#REF!="","",(AF21/#REF!)),0)</f>
        <v>0</v>
      </c>
      <c r="AI21" s="1700"/>
      <c r="AJ21" s="1701">
        <f t="shared" si="10"/>
        <v>425</v>
      </c>
      <c r="AK21" s="1690">
        <f t="shared" si="11"/>
        <v>442.89244186046511</v>
      </c>
      <c r="AL21" s="1691">
        <f t="shared" si="5"/>
        <v>0.9100406122067991</v>
      </c>
      <c r="AM21" s="1702" t="str">
        <f t="shared" si="12"/>
        <v>At Risk</v>
      </c>
      <c r="AN21" s="1703"/>
      <c r="AO21" s="1649"/>
    </row>
    <row r="22" spans="1:41" ht="13.5" hidden="1" customHeight="1">
      <c r="A22" s="1694">
        <v>11</v>
      </c>
      <c r="B22" s="1695"/>
      <c r="C22" s="1679"/>
      <c r="D22" s="1678"/>
      <c r="E22" s="1696"/>
      <c r="F22" s="1696"/>
      <c r="G22" s="1696"/>
      <c r="H22" s="1680"/>
      <c r="I22" s="1681" t="str">
        <f t="shared" si="6"/>
        <v/>
      </c>
      <c r="J22" s="1681" t="str">
        <f t="shared" si="7"/>
        <v/>
      </c>
      <c r="K22" s="1696"/>
      <c r="L22" s="1696"/>
      <c r="M22" s="1696"/>
      <c r="N22" s="1696"/>
      <c r="O22" s="1681" t="str">
        <f t="shared" si="8"/>
        <v/>
      </c>
      <c r="P22" s="1682"/>
      <c r="Q22" s="1697"/>
      <c r="R22" s="1681" t="str">
        <f t="shared" si="9"/>
        <v/>
      </c>
      <c r="S22" s="1696"/>
      <c r="T22" s="1696"/>
      <c r="U22" s="1696"/>
      <c r="V22" s="1681" t="str">
        <f t="shared" si="0"/>
        <v/>
      </c>
      <c r="W22" s="1681" t="str">
        <f t="shared" si="1"/>
        <v/>
      </c>
      <c r="X22" s="1685" t="str">
        <f t="shared" si="2"/>
        <v/>
      </c>
      <c r="Y22" s="1681" t="str">
        <f t="shared" si="3"/>
        <v/>
      </c>
      <c r="Z22" s="1699"/>
      <c r="AA22" s="1680"/>
      <c r="AB22" s="1680"/>
      <c r="AC22" s="1680"/>
      <c r="AD22" s="1680"/>
      <c r="AE22" s="1680"/>
      <c r="AF22" s="1680"/>
      <c r="AG22" s="1687" t="str">
        <f t="shared" si="4"/>
        <v/>
      </c>
      <c r="AH22" s="1687">
        <f>IFERROR(IF(#REF!="","",(AF22/#REF!)),0)</f>
        <v>0</v>
      </c>
      <c r="AI22" s="1700"/>
      <c r="AJ22" s="1701" t="str">
        <f t="shared" si="10"/>
        <v/>
      </c>
      <c r="AK22" s="1690" t="str">
        <f t="shared" si="11"/>
        <v/>
      </c>
      <c r="AL22" s="1691" t="str">
        <f t="shared" si="5"/>
        <v/>
      </c>
      <c r="AM22" s="1702" t="str">
        <f t="shared" si="12"/>
        <v/>
      </c>
      <c r="AN22" s="1703"/>
      <c r="AO22" s="1649"/>
    </row>
    <row r="23" spans="1:41" ht="13.5" hidden="1" customHeight="1">
      <c r="A23" s="1694">
        <v>12</v>
      </c>
      <c r="B23" s="1695"/>
      <c r="C23" s="1679"/>
      <c r="D23" s="1678"/>
      <c r="E23" s="1696"/>
      <c r="F23" s="1696"/>
      <c r="G23" s="1696"/>
      <c r="H23" s="1680"/>
      <c r="I23" s="1681" t="str">
        <f t="shared" si="6"/>
        <v/>
      </c>
      <c r="J23" s="1681" t="str">
        <f t="shared" si="7"/>
        <v/>
      </c>
      <c r="K23" s="1696"/>
      <c r="L23" s="1696"/>
      <c r="M23" s="1696"/>
      <c r="N23" s="1696"/>
      <c r="O23" s="1681" t="str">
        <f t="shared" si="8"/>
        <v/>
      </c>
      <c r="P23" s="1682"/>
      <c r="Q23" s="1697"/>
      <c r="R23" s="1681" t="str">
        <f t="shared" si="9"/>
        <v/>
      </c>
      <c r="S23" s="1696"/>
      <c r="T23" s="1696"/>
      <c r="U23" s="1696"/>
      <c r="V23" s="1681" t="str">
        <f t="shared" si="0"/>
        <v/>
      </c>
      <c r="W23" s="1681" t="str">
        <f t="shared" si="1"/>
        <v/>
      </c>
      <c r="X23" s="1685" t="str">
        <f t="shared" si="2"/>
        <v/>
      </c>
      <c r="Y23" s="1681" t="str">
        <f t="shared" si="3"/>
        <v/>
      </c>
      <c r="Z23" s="1699"/>
      <c r="AA23" s="1680"/>
      <c r="AB23" s="1680"/>
      <c r="AC23" s="1680"/>
      <c r="AD23" s="1680"/>
      <c r="AE23" s="1680"/>
      <c r="AF23" s="1680"/>
      <c r="AG23" s="1687" t="str">
        <f t="shared" si="4"/>
        <v/>
      </c>
      <c r="AH23" s="1687">
        <f>IFERROR(IF(#REF!="","",(AF23/#REF!)),0)</f>
        <v>0</v>
      </c>
      <c r="AI23" s="1700"/>
      <c r="AJ23" s="1701" t="str">
        <f t="shared" si="10"/>
        <v/>
      </c>
      <c r="AK23" s="1690" t="str">
        <f t="shared" si="11"/>
        <v/>
      </c>
      <c r="AL23" s="1691" t="str">
        <f t="shared" si="5"/>
        <v/>
      </c>
      <c r="AM23" s="1702" t="str">
        <f t="shared" si="12"/>
        <v/>
      </c>
      <c r="AN23" s="1703"/>
      <c r="AO23" s="1649"/>
    </row>
    <row r="24" spans="1:41" ht="13.5" hidden="1" customHeight="1">
      <c r="A24" s="1694">
        <v>13</v>
      </c>
      <c r="B24" s="1695"/>
      <c r="C24" s="1679"/>
      <c r="D24" s="1678"/>
      <c r="E24" s="1696"/>
      <c r="F24" s="1696"/>
      <c r="G24" s="1696"/>
      <c r="H24" s="1680"/>
      <c r="I24" s="1681" t="str">
        <f t="shared" si="6"/>
        <v/>
      </c>
      <c r="J24" s="1681" t="str">
        <f t="shared" si="7"/>
        <v/>
      </c>
      <c r="K24" s="1696"/>
      <c r="L24" s="1696"/>
      <c r="M24" s="1696"/>
      <c r="N24" s="1696"/>
      <c r="O24" s="1681" t="str">
        <f t="shared" si="8"/>
        <v/>
      </c>
      <c r="P24" s="1682"/>
      <c r="Q24" s="1697"/>
      <c r="R24" s="1681" t="str">
        <f t="shared" si="9"/>
        <v/>
      </c>
      <c r="S24" s="1696"/>
      <c r="T24" s="1696"/>
      <c r="U24" s="1696"/>
      <c r="V24" s="1681" t="str">
        <f t="shared" si="0"/>
        <v/>
      </c>
      <c r="W24" s="1681" t="str">
        <f t="shared" si="1"/>
        <v/>
      </c>
      <c r="X24" s="1685" t="str">
        <f t="shared" si="2"/>
        <v/>
      </c>
      <c r="Y24" s="1681" t="str">
        <f t="shared" si="3"/>
        <v/>
      </c>
      <c r="Z24" s="1699"/>
      <c r="AA24" s="1680"/>
      <c r="AB24" s="1680"/>
      <c r="AC24" s="1680"/>
      <c r="AD24" s="1680"/>
      <c r="AE24" s="1680"/>
      <c r="AF24" s="1680"/>
      <c r="AG24" s="1687" t="str">
        <f t="shared" si="4"/>
        <v/>
      </c>
      <c r="AH24" s="1687">
        <f>IFERROR(IF(#REF!="","",(AF24/#REF!)),0)</f>
        <v>0</v>
      </c>
      <c r="AI24" s="1700"/>
      <c r="AJ24" s="1701" t="str">
        <f t="shared" si="10"/>
        <v/>
      </c>
      <c r="AK24" s="1690" t="str">
        <f t="shared" si="11"/>
        <v/>
      </c>
      <c r="AL24" s="1691" t="str">
        <f t="shared" si="5"/>
        <v/>
      </c>
      <c r="AM24" s="1702" t="str">
        <f t="shared" si="12"/>
        <v/>
      </c>
      <c r="AN24" s="1703"/>
      <c r="AO24" s="1649"/>
    </row>
    <row r="25" spans="1:41" ht="13.5" hidden="1" customHeight="1">
      <c r="A25" s="1694">
        <v>14</v>
      </c>
      <c r="B25" s="1695"/>
      <c r="C25" s="1679"/>
      <c r="D25" s="1678"/>
      <c r="E25" s="1696"/>
      <c r="F25" s="1696"/>
      <c r="G25" s="1696"/>
      <c r="H25" s="1680"/>
      <c r="I25" s="1681" t="str">
        <f t="shared" si="6"/>
        <v/>
      </c>
      <c r="J25" s="1681" t="str">
        <f t="shared" si="7"/>
        <v/>
      </c>
      <c r="K25" s="1696"/>
      <c r="L25" s="1696"/>
      <c r="M25" s="1696"/>
      <c r="N25" s="1696"/>
      <c r="O25" s="1681" t="str">
        <f t="shared" si="8"/>
        <v/>
      </c>
      <c r="P25" s="1682"/>
      <c r="Q25" s="1697"/>
      <c r="R25" s="1681" t="str">
        <f t="shared" si="9"/>
        <v/>
      </c>
      <c r="S25" s="1696"/>
      <c r="T25" s="1696"/>
      <c r="U25" s="1696"/>
      <c r="V25" s="1681" t="str">
        <f t="shared" si="0"/>
        <v/>
      </c>
      <c r="W25" s="1681" t="str">
        <f t="shared" si="1"/>
        <v/>
      </c>
      <c r="X25" s="1685" t="str">
        <f t="shared" si="2"/>
        <v/>
      </c>
      <c r="Y25" s="1681" t="str">
        <f t="shared" si="3"/>
        <v/>
      </c>
      <c r="Z25" s="1699"/>
      <c r="AA25" s="1680"/>
      <c r="AB25" s="1680"/>
      <c r="AC25" s="1680"/>
      <c r="AD25" s="1680"/>
      <c r="AE25" s="1680"/>
      <c r="AF25" s="1680"/>
      <c r="AG25" s="1687" t="str">
        <f t="shared" si="4"/>
        <v/>
      </c>
      <c r="AH25" s="1687">
        <f>IFERROR(IF(#REF!="","",(AF25/#REF!)),0)</f>
        <v>0</v>
      </c>
      <c r="AI25" s="1700"/>
      <c r="AJ25" s="1701" t="str">
        <f t="shared" si="10"/>
        <v/>
      </c>
      <c r="AK25" s="1690" t="str">
        <f t="shared" si="11"/>
        <v/>
      </c>
      <c r="AL25" s="1691" t="str">
        <f t="shared" si="5"/>
        <v/>
      </c>
      <c r="AM25" s="1702" t="str">
        <f t="shared" si="12"/>
        <v/>
      </c>
      <c r="AN25" s="1703"/>
      <c r="AO25" s="1649"/>
    </row>
    <row r="26" spans="1:41" ht="13.5" hidden="1" customHeight="1">
      <c r="A26" s="1694">
        <v>15</v>
      </c>
      <c r="B26" s="1695"/>
      <c r="C26" s="1679"/>
      <c r="D26" s="1678"/>
      <c r="E26" s="1696"/>
      <c r="F26" s="1696"/>
      <c r="G26" s="1696"/>
      <c r="H26" s="1680"/>
      <c r="I26" s="1681" t="str">
        <f t="shared" si="6"/>
        <v/>
      </c>
      <c r="J26" s="1681" t="str">
        <f t="shared" si="7"/>
        <v/>
      </c>
      <c r="K26" s="1696"/>
      <c r="L26" s="1696"/>
      <c r="M26" s="1696"/>
      <c r="N26" s="1696"/>
      <c r="O26" s="1681" t="str">
        <f t="shared" si="8"/>
        <v/>
      </c>
      <c r="P26" s="1682"/>
      <c r="Q26" s="1697"/>
      <c r="R26" s="1681" t="str">
        <f t="shared" si="9"/>
        <v/>
      </c>
      <c r="S26" s="1696"/>
      <c r="T26" s="1696"/>
      <c r="U26" s="1696"/>
      <c r="V26" s="1681" t="str">
        <f t="shared" si="0"/>
        <v/>
      </c>
      <c r="W26" s="1681" t="str">
        <f t="shared" si="1"/>
        <v/>
      </c>
      <c r="X26" s="1685" t="str">
        <f t="shared" si="2"/>
        <v/>
      </c>
      <c r="Y26" s="1681" t="str">
        <f t="shared" si="3"/>
        <v/>
      </c>
      <c r="Z26" s="1699"/>
      <c r="AA26" s="1680"/>
      <c r="AB26" s="1680"/>
      <c r="AC26" s="1680"/>
      <c r="AD26" s="1680"/>
      <c r="AE26" s="1680"/>
      <c r="AF26" s="1680"/>
      <c r="AG26" s="1687" t="str">
        <f t="shared" si="4"/>
        <v/>
      </c>
      <c r="AH26" s="1687">
        <f>IFERROR(IF(#REF!="","",(AF26/#REF!)),0)</f>
        <v>0</v>
      </c>
      <c r="AI26" s="1700"/>
      <c r="AJ26" s="1701" t="str">
        <f t="shared" si="10"/>
        <v/>
      </c>
      <c r="AK26" s="1690" t="str">
        <f t="shared" si="11"/>
        <v/>
      </c>
      <c r="AL26" s="1691" t="str">
        <f t="shared" si="5"/>
        <v/>
      </c>
      <c r="AM26" s="1702" t="str">
        <f t="shared" si="12"/>
        <v/>
      </c>
      <c r="AN26" s="1703"/>
      <c r="AO26" s="1649"/>
    </row>
    <row r="27" spans="1:41" ht="13.5" hidden="1" customHeight="1">
      <c r="A27" s="1694">
        <v>16</v>
      </c>
      <c r="B27" s="1695"/>
      <c r="C27" s="1679"/>
      <c r="D27" s="1678"/>
      <c r="E27" s="1696"/>
      <c r="F27" s="1696"/>
      <c r="G27" s="1696"/>
      <c r="H27" s="1680"/>
      <c r="I27" s="1681" t="str">
        <f t="shared" si="6"/>
        <v/>
      </c>
      <c r="J27" s="1681" t="str">
        <f t="shared" si="7"/>
        <v/>
      </c>
      <c r="K27" s="1696"/>
      <c r="L27" s="1696"/>
      <c r="M27" s="1696"/>
      <c r="N27" s="1696"/>
      <c r="O27" s="1681" t="str">
        <f t="shared" si="8"/>
        <v/>
      </c>
      <c r="P27" s="1682"/>
      <c r="Q27" s="1697"/>
      <c r="R27" s="1681" t="str">
        <f t="shared" si="9"/>
        <v/>
      </c>
      <c r="S27" s="1696"/>
      <c r="T27" s="1696"/>
      <c r="U27" s="1696"/>
      <c r="V27" s="1681" t="str">
        <f t="shared" si="0"/>
        <v/>
      </c>
      <c r="W27" s="1681" t="str">
        <f t="shared" si="1"/>
        <v/>
      </c>
      <c r="X27" s="1685" t="str">
        <f t="shared" si="2"/>
        <v/>
      </c>
      <c r="Y27" s="1681" t="str">
        <f t="shared" si="3"/>
        <v/>
      </c>
      <c r="Z27" s="1699"/>
      <c r="AA27" s="1680"/>
      <c r="AB27" s="1680"/>
      <c r="AC27" s="1680"/>
      <c r="AD27" s="1680"/>
      <c r="AE27" s="1680"/>
      <c r="AF27" s="1680"/>
      <c r="AG27" s="1687" t="str">
        <f t="shared" si="4"/>
        <v/>
      </c>
      <c r="AH27" s="1687">
        <f>IFERROR(IF(#REF!="","",(AF27/#REF!)),0)</f>
        <v>0</v>
      </c>
      <c r="AI27" s="1700"/>
      <c r="AJ27" s="1701" t="str">
        <f t="shared" si="10"/>
        <v/>
      </c>
      <c r="AK27" s="1690" t="str">
        <f t="shared" si="11"/>
        <v/>
      </c>
      <c r="AL27" s="1691" t="str">
        <f t="shared" si="5"/>
        <v/>
      </c>
      <c r="AM27" s="1702" t="str">
        <f t="shared" si="12"/>
        <v/>
      </c>
      <c r="AN27" s="1703"/>
      <c r="AO27" s="1649"/>
    </row>
    <row r="28" spans="1:41" ht="13.5" hidden="1" customHeight="1">
      <c r="A28" s="1694">
        <v>17</v>
      </c>
      <c r="B28" s="1695"/>
      <c r="C28" s="1679"/>
      <c r="D28" s="1678"/>
      <c r="E28" s="1696"/>
      <c r="F28" s="1696"/>
      <c r="G28" s="1696"/>
      <c r="H28" s="1680"/>
      <c r="I28" s="1681" t="str">
        <f t="shared" si="6"/>
        <v/>
      </c>
      <c r="J28" s="1681" t="str">
        <f t="shared" si="7"/>
        <v/>
      </c>
      <c r="K28" s="1696"/>
      <c r="L28" s="1696"/>
      <c r="M28" s="1696"/>
      <c r="N28" s="1696"/>
      <c r="O28" s="1681" t="str">
        <f t="shared" si="8"/>
        <v/>
      </c>
      <c r="P28" s="1682"/>
      <c r="Q28" s="1697"/>
      <c r="R28" s="1681" t="str">
        <f t="shared" si="9"/>
        <v/>
      </c>
      <c r="S28" s="1696"/>
      <c r="T28" s="1696"/>
      <c r="U28" s="1696"/>
      <c r="V28" s="1681" t="str">
        <f t="shared" si="0"/>
        <v/>
      </c>
      <c r="W28" s="1681" t="str">
        <f t="shared" si="1"/>
        <v/>
      </c>
      <c r="X28" s="1685" t="str">
        <f t="shared" si="2"/>
        <v/>
      </c>
      <c r="Y28" s="1681" t="str">
        <f t="shared" si="3"/>
        <v/>
      </c>
      <c r="Z28" s="1699"/>
      <c r="AA28" s="1680"/>
      <c r="AB28" s="1680"/>
      <c r="AC28" s="1680"/>
      <c r="AD28" s="1680"/>
      <c r="AE28" s="1680"/>
      <c r="AF28" s="1680"/>
      <c r="AG28" s="1687" t="str">
        <f t="shared" si="4"/>
        <v/>
      </c>
      <c r="AH28" s="1687">
        <f>IFERROR(IF(#REF!="","",(AF28/#REF!)),0)</f>
        <v>0</v>
      </c>
      <c r="AI28" s="1700"/>
      <c r="AJ28" s="1701" t="str">
        <f t="shared" si="10"/>
        <v/>
      </c>
      <c r="AK28" s="1690" t="str">
        <f t="shared" si="11"/>
        <v/>
      </c>
      <c r="AL28" s="1691" t="str">
        <f t="shared" si="5"/>
        <v/>
      </c>
      <c r="AM28" s="1702" t="str">
        <f t="shared" si="12"/>
        <v/>
      </c>
      <c r="AN28" s="1703"/>
      <c r="AO28" s="1649"/>
    </row>
    <row r="29" spans="1:41" ht="13.5" hidden="1" customHeight="1">
      <c r="A29" s="1694">
        <v>18</v>
      </c>
      <c r="B29" s="1695"/>
      <c r="C29" s="1679"/>
      <c r="D29" s="1678"/>
      <c r="E29" s="1696"/>
      <c r="F29" s="1696"/>
      <c r="G29" s="1696"/>
      <c r="H29" s="1680"/>
      <c r="I29" s="1681" t="str">
        <f t="shared" si="6"/>
        <v/>
      </c>
      <c r="J29" s="1681" t="str">
        <f t="shared" si="7"/>
        <v/>
      </c>
      <c r="K29" s="1696"/>
      <c r="L29" s="1696"/>
      <c r="M29" s="1696"/>
      <c r="N29" s="1696"/>
      <c r="O29" s="1681" t="str">
        <f t="shared" si="8"/>
        <v/>
      </c>
      <c r="P29" s="1682"/>
      <c r="Q29" s="1697"/>
      <c r="R29" s="1681" t="str">
        <f t="shared" si="9"/>
        <v/>
      </c>
      <c r="S29" s="1696"/>
      <c r="T29" s="1696"/>
      <c r="U29" s="1696"/>
      <c r="V29" s="1681" t="str">
        <f t="shared" si="0"/>
        <v/>
      </c>
      <c r="W29" s="1681" t="str">
        <f t="shared" si="1"/>
        <v/>
      </c>
      <c r="X29" s="1685" t="str">
        <f t="shared" si="2"/>
        <v/>
      </c>
      <c r="Y29" s="1681" t="str">
        <f t="shared" si="3"/>
        <v/>
      </c>
      <c r="Z29" s="1699"/>
      <c r="AA29" s="1680"/>
      <c r="AB29" s="1680"/>
      <c r="AC29" s="1680"/>
      <c r="AD29" s="1680"/>
      <c r="AE29" s="1680"/>
      <c r="AF29" s="1680"/>
      <c r="AG29" s="1687" t="str">
        <f t="shared" si="4"/>
        <v/>
      </c>
      <c r="AH29" s="1687">
        <f>IFERROR(IF(#REF!="","",(AF29/#REF!)),0)</f>
        <v>0</v>
      </c>
      <c r="AI29" s="1700"/>
      <c r="AJ29" s="1701" t="str">
        <f t="shared" si="10"/>
        <v/>
      </c>
      <c r="AK29" s="1690" t="str">
        <f t="shared" si="11"/>
        <v/>
      </c>
      <c r="AL29" s="1691" t="str">
        <f t="shared" si="5"/>
        <v/>
      </c>
      <c r="AM29" s="1702" t="str">
        <f t="shared" si="12"/>
        <v/>
      </c>
      <c r="AN29" s="1703"/>
      <c r="AO29" s="1649"/>
    </row>
    <row r="30" spans="1:41" ht="13.5" hidden="1" customHeight="1">
      <c r="A30" s="1694">
        <v>19</v>
      </c>
      <c r="B30" s="1695"/>
      <c r="C30" s="1679"/>
      <c r="D30" s="1678"/>
      <c r="E30" s="1696"/>
      <c r="F30" s="1696"/>
      <c r="G30" s="1696"/>
      <c r="H30" s="1680"/>
      <c r="I30" s="1681" t="str">
        <f t="shared" si="6"/>
        <v/>
      </c>
      <c r="J30" s="1681" t="str">
        <f t="shared" si="7"/>
        <v/>
      </c>
      <c r="K30" s="1696"/>
      <c r="L30" s="1696"/>
      <c r="M30" s="1696"/>
      <c r="N30" s="1696"/>
      <c r="O30" s="1681" t="str">
        <f t="shared" si="8"/>
        <v/>
      </c>
      <c r="P30" s="1682"/>
      <c r="Q30" s="1697"/>
      <c r="R30" s="1681" t="str">
        <f t="shared" si="9"/>
        <v/>
      </c>
      <c r="S30" s="1696"/>
      <c r="T30" s="1696"/>
      <c r="U30" s="1696"/>
      <c r="V30" s="1681" t="str">
        <f t="shared" si="0"/>
        <v/>
      </c>
      <c r="W30" s="1681" t="str">
        <f t="shared" si="1"/>
        <v/>
      </c>
      <c r="X30" s="1685" t="str">
        <f t="shared" si="2"/>
        <v/>
      </c>
      <c r="Y30" s="1681" t="str">
        <f t="shared" si="3"/>
        <v/>
      </c>
      <c r="Z30" s="1699"/>
      <c r="AA30" s="1680"/>
      <c r="AB30" s="1680"/>
      <c r="AC30" s="1680"/>
      <c r="AD30" s="1680"/>
      <c r="AE30" s="1680"/>
      <c r="AF30" s="1680"/>
      <c r="AG30" s="1687" t="str">
        <f t="shared" si="4"/>
        <v/>
      </c>
      <c r="AH30" s="1687">
        <f>IFERROR(IF(#REF!="","",(AF30/#REF!)),0)</f>
        <v>0</v>
      </c>
      <c r="AI30" s="1700"/>
      <c r="AJ30" s="1701" t="str">
        <f t="shared" si="10"/>
        <v/>
      </c>
      <c r="AK30" s="1690" t="str">
        <f t="shared" si="11"/>
        <v/>
      </c>
      <c r="AL30" s="1691" t="str">
        <f t="shared" si="5"/>
        <v/>
      </c>
      <c r="AM30" s="1702" t="str">
        <f t="shared" si="12"/>
        <v/>
      </c>
      <c r="AN30" s="1703"/>
      <c r="AO30" s="1649"/>
    </row>
    <row r="31" spans="1:41" ht="13.5" hidden="1" customHeight="1">
      <c r="A31" s="1694">
        <v>20</v>
      </c>
      <c r="B31" s="1695"/>
      <c r="C31" s="1679"/>
      <c r="D31" s="1678"/>
      <c r="E31" s="1696"/>
      <c r="F31" s="1696"/>
      <c r="G31" s="1696"/>
      <c r="H31" s="1680"/>
      <c r="I31" s="1681" t="str">
        <f t="shared" si="6"/>
        <v/>
      </c>
      <c r="J31" s="1681" t="str">
        <f t="shared" si="7"/>
        <v/>
      </c>
      <c r="K31" s="1696"/>
      <c r="L31" s="1696"/>
      <c r="M31" s="1696"/>
      <c r="N31" s="1696"/>
      <c r="O31" s="1681" t="str">
        <f t="shared" si="8"/>
        <v/>
      </c>
      <c r="P31" s="1682"/>
      <c r="Q31" s="1697"/>
      <c r="R31" s="1681" t="str">
        <f t="shared" si="9"/>
        <v/>
      </c>
      <c r="S31" s="1696"/>
      <c r="T31" s="1696"/>
      <c r="U31" s="1696"/>
      <c r="V31" s="1681" t="str">
        <f t="shared" si="0"/>
        <v/>
      </c>
      <c r="W31" s="1681" t="str">
        <f t="shared" si="1"/>
        <v/>
      </c>
      <c r="X31" s="1685" t="str">
        <f t="shared" si="2"/>
        <v/>
      </c>
      <c r="Y31" s="1681" t="str">
        <f t="shared" si="3"/>
        <v/>
      </c>
      <c r="Z31" s="1699"/>
      <c r="AA31" s="1680"/>
      <c r="AB31" s="1680"/>
      <c r="AC31" s="1680"/>
      <c r="AD31" s="1680"/>
      <c r="AE31" s="1680"/>
      <c r="AF31" s="1680"/>
      <c r="AG31" s="1687" t="str">
        <f t="shared" si="4"/>
        <v/>
      </c>
      <c r="AH31" s="1687">
        <f>IFERROR(IF(#REF!="","",(AF31/#REF!)),0)</f>
        <v>0</v>
      </c>
      <c r="AI31" s="1700"/>
      <c r="AJ31" s="1701" t="str">
        <f t="shared" si="10"/>
        <v/>
      </c>
      <c r="AK31" s="1690" t="str">
        <f t="shared" si="11"/>
        <v/>
      </c>
      <c r="AL31" s="1691" t="str">
        <f t="shared" si="5"/>
        <v/>
      </c>
      <c r="AM31" s="1702" t="str">
        <f t="shared" si="12"/>
        <v/>
      </c>
      <c r="AN31" s="1703"/>
      <c r="AO31" s="1649"/>
    </row>
    <row r="32" spans="1:41" ht="13.5" hidden="1" customHeight="1">
      <c r="A32" s="1694">
        <v>21</v>
      </c>
      <c r="B32" s="1695"/>
      <c r="C32" s="1679"/>
      <c r="D32" s="1678"/>
      <c r="E32" s="1696"/>
      <c r="F32" s="1696"/>
      <c r="G32" s="1696"/>
      <c r="H32" s="1680"/>
      <c r="I32" s="1681" t="str">
        <f t="shared" si="6"/>
        <v/>
      </c>
      <c r="J32" s="1681" t="str">
        <f t="shared" si="7"/>
        <v/>
      </c>
      <c r="K32" s="1696"/>
      <c r="L32" s="1696"/>
      <c r="M32" s="1696"/>
      <c r="N32" s="1696"/>
      <c r="O32" s="1681" t="str">
        <f t="shared" si="8"/>
        <v/>
      </c>
      <c r="P32" s="1682"/>
      <c r="Q32" s="1697"/>
      <c r="R32" s="1681" t="str">
        <f t="shared" si="9"/>
        <v/>
      </c>
      <c r="S32" s="1696"/>
      <c r="T32" s="1696"/>
      <c r="U32" s="1696"/>
      <c r="V32" s="1681" t="str">
        <f t="shared" si="0"/>
        <v/>
      </c>
      <c r="W32" s="1681" t="str">
        <f t="shared" si="1"/>
        <v/>
      </c>
      <c r="X32" s="1685" t="str">
        <f t="shared" si="2"/>
        <v/>
      </c>
      <c r="Y32" s="1681" t="str">
        <f t="shared" si="3"/>
        <v/>
      </c>
      <c r="Z32" s="1699"/>
      <c r="AA32" s="1680"/>
      <c r="AB32" s="1680"/>
      <c r="AC32" s="1680"/>
      <c r="AD32" s="1680"/>
      <c r="AE32" s="1680"/>
      <c r="AF32" s="1680"/>
      <c r="AG32" s="1687" t="str">
        <f t="shared" si="4"/>
        <v/>
      </c>
      <c r="AH32" s="1687">
        <f>IFERROR(IF(#REF!="","",(AF32/#REF!)),0)</f>
        <v>0</v>
      </c>
      <c r="AI32" s="1700"/>
      <c r="AJ32" s="1701" t="str">
        <f t="shared" si="10"/>
        <v/>
      </c>
      <c r="AK32" s="1690" t="str">
        <f t="shared" si="11"/>
        <v/>
      </c>
      <c r="AL32" s="1691" t="str">
        <f t="shared" si="5"/>
        <v/>
      </c>
      <c r="AM32" s="1702" t="str">
        <f t="shared" si="12"/>
        <v/>
      </c>
      <c r="AN32" s="1703"/>
      <c r="AO32" s="1649"/>
    </row>
    <row r="33" spans="1:41" ht="13.5" hidden="1" customHeight="1">
      <c r="A33" s="1694">
        <v>22</v>
      </c>
      <c r="B33" s="1695"/>
      <c r="C33" s="1679"/>
      <c r="D33" s="1678"/>
      <c r="E33" s="1696"/>
      <c r="F33" s="1696"/>
      <c r="G33" s="1696"/>
      <c r="H33" s="1680"/>
      <c r="I33" s="1681" t="str">
        <f t="shared" si="6"/>
        <v/>
      </c>
      <c r="J33" s="1681" t="str">
        <f t="shared" si="7"/>
        <v/>
      </c>
      <c r="K33" s="1696"/>
      <c r="L33" s="1696"/>
      <c r="M33" s="1696"/>
      <c r="N33" s="1696"/>
      <c r="O33" s="1681" t="str">
        <f t="shared" si="8"/>
        <v/>
      </c>
      <c r="P33" s="1682"/>
      <c r="Q33" s="1697"/>
      <c r="R33" s="1681" t="str">
        <f t="shared" si="9"/>
        <v/>
      </c>
      <c r="S33" s="1696"/>
      <c r="T33" s="1696"/>
      <c r="U33" s="1696"/>
      <c r="V33" s="1681" t="str">
        <f t="shared" si="0"/>
        <v/>
      </c>
      <c r="W33" s="1681" t="str">
        <f t="shared" si="1"/>
        <v/>
      </c>
      <c r="X33" s="1685" t="str">
        <f t="shared" si="2"/>
        <v/>
      </c>
      <c r="Y33" s="1681" t="str">
        <f t="shared" si="3"/>
        <v/>
      </c>
      <c r="Z33" s="1699"/>
      <c r="AA33" s="1680"/>
      <c r="AB33" s="1680"/>
      <c r="AC33" s="1680"/>
      <c r="AD33" s="1680"/>
      <c r="AE33" s="1680"/>
      <c r="AF33" s="1680"/>
      <c r="AG33" s="1687" t="str">
        <f t="shared" si="4"/>
        <v/>
      </c>
      <c r="AH33" s="1687">
        <f>IFERROR(IF(#REF!="","",(AF33/#REF!)),0)</f>
        <v>0</v>
      </c>
      <c r="AI33" s="1700"/>
      <c r="AJ33" s="1701" t="str">
        <f t="shared" si="10"/>
        <v/>
      </c>
      <c r="AK33" s="1690" t="str">
        <f t="shared" si="11"/>
        <v/>
      </c>
      <c r="AL33" s="1691" t="str">
        <f t="shared" si="5"/>
        <v/>
      </c>
      <c r="AM33" s="1702" t="str">
        <f t="shared" si="12"/>
        <v/>
      </c>
      <c r="AN33" s="1704"/>
      <c r="AO33" s="1649"/>
    </row>
    <row r="34" spans="1:41" ht="13.5" hidden="1" customHeight="1">
      <c r="A34" s="1694">
        <v>23</v>
      </c>
      <c r="B34" s="1695"/>
      <c r="C34" s="1679"/>
      <c r="D34" s="1678"/>
      <c r="E34" s="1696"/>
      <c r="F34" s="1696"/>
      <c r="G34" s="1696"/>
      <c r="H34" s="1680"/>
      <c r="I34" s="1681" t="str">
        <f t="shared" si="6"/>
        <v/>
      </c>
      <c r="J34" s="1681" t="str">
        <f t="shared" si="7"/>
        <v/>
      </c>
      <c r="K34" s="1696"/>
      <c r="L34" s="1696"/>
      <c r="M34" s="1696"/>
      <c r="N34" s="1696"/>
      <c r="O34" s="1681" t="str">
        <f t="shared" si="8"/>
        <v/>
      </c>
      <c r="P34" s="1682"/>
      <c r="Q34" s="1697"/>
      <c r="R34" s="1681" t="str">
        <f t="shared" si="9"/>
        <v/>
      </c>
      <c r="S34" s="1696"/>
      <c r="T34" s="1696"/>
      <c r="U34" s="1696"/>
      <c r="V34" s="1681" t="str">
        <f t="shared" si="0"/>
        <v/>
      </c>
      <c r="W34" s="1681" t="str">
        <f t="shared" si="1"/>
        <v/>
      </c>
      <c r="X34" s="1685" t="str">
        <f t="shared" si="2"/>
        <v/>
      </c>
      <c r="Y34" s="1681" t="str">
        <f t="shared" si="3"/>
        <v/>
      </c>
      <c r="Z34" s="1699"/>
      <c r="AA34" s="1680"/>
      <c r="AB34" s="1680"/>
      <c r="AC34" s="1680"/>
      <c r="AD34" s="1680"/>
      <c r="AE34" s="1680"/>
      <c r="AF34" s="1680"/>
      <c r="AG34" s="1687" t="str">
        <f t="shared" si="4"/>
        <v/>
      </c>
      <c r="AH34" s="1687">
        <f>IFERROR(IF(#REF!="","",(AF34/#REF!)),0)</f>
        <v>0</v>
      </c>
      <c r="AI34" s="1700"/>
      <c r="AJ34" s="1701" t="str">
        <f t="shared" si="10"/>
        <v/>
      </c>
      <c r="AK34" s="1690" t="str">
        <f t="shared" si="11"/>
        <v/>
      </c>
      <c r="AL34" s="1691" t="str">
        <f t="shared" si="5"/>
        <v/>
      </c>
      <c r="AM34" s="1702" t="str">
        <f t="shared" si="12"/>
        <v/>
      </c>
      <c r="AN34" s="1704"/>
      <c r="AO34" s="1649"/>
    </row>
    <row r="35" spans="1:41" ht="13.5" hidden="1" customHeight="1">
      <c r="A35" s="1694">
        <v>24</v>
      </c>
      <c r="B35" s="1695"/>
      <c r="C35" s="1679"/>
      <c r="D35" s="1678"/>
      <c r="E35" s="1696"/>
      <c r="F35" s="1696"/>
      <c r="G35" s="1696"/>
      <c r="H35" s="1680"/>
      <c r="I35" s="1681" t="str">
        <f t="shared" si="6"/>
        <v/>
      </c>
      <c r="J35" s="1681" t="str">
        <f t="shared" si="7"/>
        <v/>
      </c>
      <c r="K35" s="1696"/>
      <c r="L35" s="1696"/>
      <c r="M35" s="1696"/>
      <c r="N35" s="1696"/>
      <c r="O35" s="1681" t="str">
        <f t="shared" si="8"/>
        <v/>
      </c>
      <c r="P35" s="1682"/>
      <c r="Q35" s="1697"/>
      <c r="R35" s="1681" t="str">
        <f t="shared" si="9"/>
        <v/>
      </c>
      <c r="S35" s="1696"/>
      <c r="T35" s="1696"/>
      <c r="U35" s="1696"/>
      <c r="V35" s="1681" t="str">
        <f t="shared" si="0"/>
        <v/>
      </c>
      <c r="W35" s="1681" t="str">
        <f t="shared" si="1"/>
        <v/>
      </c>
      <c r="X35" s="1685" t="str">
        <f t="shared" si="2"/>
        <v/>
      </c>
      <c r="Y35" s="1681" t="str">
        <f t="shared" si="3"/>
        <v/>
      </c>
      <c r="Z35" s="1699"/>
      <c r="AA35" s="1680"/>
      <c r="AB35" s="1680"/>
      <c r="AC35" s="1680"/>
      <c r="AD35" s="1680"/>
      <c r="AE35" s="1680"/>
      <c r="AF35" s="1680"/>
      <c r="AG35" s="1687" t="str">
        <f t="shared" si="4"/>
        <v/>
      </c>
      <c r="AH35" s="1687">
        <f>IFERROR(IF(#REF!="","",(AF35/#REF!)),0)</f>
        <v>0</v>
      </c>
      <c r="AI35" s="1700"/>
      <c r="AJ35" s="1701" t="str">
        <f t="shared" si="10"/>
        <v/>
      </c>
      <c r="AK35" s="1690" t="str">
        <f t="shared" si="11"/>
        <v/>
      </c>
      <c r="AL35" s="1691" t="str">
        <f t="shared" si="5"/>
        <v/>
      </c>
      <c r="AM35" s="1702" t="str">
        <f t="shared" si="12"/>
        <v/>
      </c>
      <c r="AN35" s="1704"/>
      <c r="AO35" s="1649"/>
    </row>
    <row r="36" spans="1:41" ht="13.5" hidden="1" thickBot="1">
      <c r="A36" s="1694">
        <v>25</v>
      </c>
      <c r="B36" s="1695"/>
      <c r="C36" s="1679"/>
      <c r="D36" s="1678"/>
      <c r="E36" s="1696"/>
      <c r="F36" s="1696"/>
      <c r="G36" s="1696"/>
      <c r="H36" s="1680"/>
      <c r="I36" s="1681" t="str">
        <f t="shared" si="6"/>
        <v/>
      </c>
      <c r="J36" s="1681" t="str">
        <f t="shared" si="7"/>
        <v/>
      </c>
      <c r="K36" s="1696"/>
      <c r="L36" s="1696"/>
      <c r="M36" s="1696"/>
      <c r="N36" s="1696"/>
      <c r="O36" s="1681" t="str">
        <f t="shared" si="8"/>
        <v/>
      </c>
      <c r="P36" s="1682"/>
      <c r="Q36" s="1697"/>
      <c r="R36" s="1681" t="str">
        <f t="shared" si="9"/>
        <v/>
      </c>
      <c r="S36" s="1696"/>
      <c r="T36" s="1696"/>
      <c r="U36" s="1696"/>
      <c r="V36" s="1681" t="str">
        <f t="shared" si="0"/>
        <v/>
      </c>
      <c r="W36" s="1681" t="str">
        <f t="shared" si="1"/>
        <v/>
      </c>
      <c r="X36" s="1685" t="str">
        <f t="shared" si="2"/>
        <v/>
      </c>
      <c r="Y36" s="1681" t="str">
        <f t="shared" si="3"/>
        <v/>
      </c>
      <c r="Z36" s="1699"/>
      <c r="AA36" s="1680"/>
      <c r="AB36" s="1680"/>
      <c r="AC36" s="1680"/>
      <c r="AD36" s="1680"/>
      <c r="AE36" s="1680"/>
      <c r="AF36" s="1680"/>
      <c r="AG36" s="1687" t="str">
        <f t="shared" si="4"/>
        <v/>
      </c>
      <c r="AH36" s="1687">
        <f>IFERROR(IF(#REF!="","",(AF36/#REF!)),0)</f>
        <v>0</v>
      </c>
      <c r="AI36" s="1700"/>
      <c r="AJ36" s="1705" t="str">
        <f t="shared" si="10"/>
        <v/>
      </c>
      <c r="AK36" s="1690" t="str">
        <f t="shared" si="11"/>
        <v/>
      </c>
      <c r="AL36" s="1691" t="str">
        <f t="shared" si="5"/>
        <v/>
      </c>
      <c r="AM36" s="1706" t="str">
        <f t="shared" si="12"/>
        <v/>
      </c>
      <c r="AN36" s="1704"/>
      <c r="AO36" s="1649"/>
    </row>
    <row r="37" spans="1:41" ht="13.5" thickBot="1">
      <c r="A37" s="1707"/>
      <c r="B37" s="1708"/>
      <c r="C37" s="1708"/>
      <c r="D37" s="1708"/>
      <c r="E37" s="1708"/>
      <c r="F37" s="1708"/>
      <c r="G37" s="1708"/>
      <c r="H37" s="1708"/>
      <c r="I37" s="1708"/>
      <c r="J37" s="1709"/>
      <c r="K37" s="1709"/>
      <c r="L37" s="1709"/>
      <c r="M37" s="1709"/>
      <c r="N37" s="1709"/>
      <c r="O37" s="1709"/>
      <c r="P37" s="1709"/>
      <c r="Q37" s="1709"/>
      <c r="R37" s="1709"/>
      <c r="S37" s="1709"/>
      <c r="T37" s="1709"/>
      <c r="U37" s="1709"/>
      <c r="V37" s="1709"/>
      <c r="W37" s="1709"/>
      <c r="X37" s="1709"/>
      <c r="Y37" s="1709"/>
      <c r="Z37" s="1709"/>
      <c r="AA37" s="1709"/>
      <c r="AB37" s="1709"/>
      <c r="AC37" s="1709"/>
      <c r="AD37" s="1709"/>
      <c r="AE37" s="1709"/>
      <c r="AF37" s="1709"/>
      <c r="AG37" s="1709"/>
      <c r="AH37" s="1709"/>
      <c r="AI37" s="1709"/>
      <c r="AJ37" s="1709"/>
      <c r="AK37" s="1709"/>
      <c r="AL37" s="1710"/>
      <c r="AM37" s="1709"/>
      <c r="AN37" s="1709"/>
      <c r="AO37" s="1711"/>
    </row>
    <row r="38" spans="1:41" ht="13" thickBot="1"/>
    <row r="39" spans="1:41" ht="23" thickBot="1">
      <c r="C39" s="1712"/>
      <c r="D39" s="1712"/>
      <c r="E39" s="2728" t="s">
        <v>1118</v>
      </c>
      <c r="F39" s="2714"/>
      <c r="G39" s="2714"/>
      <c r="H39" s="2714"/>
      <c r="I39" s="2714"/>
      <c r="J39" s="2714"/>
      <c r="K39" s="2714"/>
      <c r="L39" s="2714"/>
      <c r="M39" s="2714"/>
      <c r="N39" s="2714"/>
      <c r="O39" s="2729"/>
    </row>
    <row r="40" spans="1:41" ht="13" thickBot="1">
      <c r="E40" s="1713"/>
      <c r="F40" s="1714"/>
      <c r="G40" s="1714"/>
      <c r="H40" s="1714"/>
      <c r="I40" s="1714"/>
      <c r="J40" s="1714"/>
      <c r="K40" s="1714"/>
      <c r="L40" s="1714"/>
      <c r="M40" s="1714"/>
      <c r="N40" s="1714"/>
      <c r="O40" s="1715"/>
    </row>
    <row r="41" spans="1:41">
      <c r="C41" s="1714"/>
      <c r="D41" s="1714"/>
      <c r="E41" s="2730" t="s">
        <v>1119</v>
      </c>
      <c r="F41" s="2731"/>
      <c r="G41" s="2731"/>
      <c r="H41" s="2731"/>
      <c r="I41" s="2732"/>
      <c r="J41" s="1716" t="s">
        <v>1206</v>
      </c>
      <c r="K41" s="1714"/>
      <c r="L41" s="2733" t="s">
        <v>1120</v>
      </c>
      <c r="M41" s="2734"/>
      <c r="N41" s="2736" t="s">
        <v>1121</v>
      </c>
      <c r="O41" s="2737"/>
      <c r="P41" s="1804"/>
      <c r="Y41" s="1717" t="s">
        <v>1122</v>
      </c>
      <c r="Z41" s="1718"/>
      <c r="AA41" s="1718"/>
      <c r="AB41" s="1718"/>
      <c r="AC41" s="1718"/>
      <c r="AD41" s="1718"/>
      <c r="AE41" s="1718"/>
      <c r="AF41" s="1719"/>
    </row>
    <row r="42" spans="1:41" ht="13" thickBot="1">
      <c r="C42" s="1714"/>
      <c r="D42" s="1714"/>
      <c r="E42" s="2739" t="s">
        <v>1123</v>
      </c>
      <c r="F42" s="2740"/>
      <c r="G42" s="2740"/>
      <c r="H42" s="2740"/>
      <c r="I42" s="2741"/>
      <c r="J42" s="1720" t="s">
        <v>27</v>
      </c>
      <c r="K42" s="1714"/>
      <c r="L42" s="2735"/>
      <c r="M42" s="2700"/>
      <c r="N42" s="2698"/>
      <c r="O42" s="2738"/>
      <c r="P42" s="1804"/>
      <c r="Y42" s="3170"/>
      <c r="Z42" s="3171"/>
      <c r="AA42" s="3171"/>
      <c r="AB42" s="3171"/>
      <c r="AC42" s="3171"/>
      <c r="AD42" s="3171"/>
      <c r="AE42" s="3171"/>
      <c r="AF42" s="3172"/>
    </row>
    <row r="43" spans="1:41" ht="23" thickBot="1">
      <c r="E43" s="1713"/>
      <c r="F43" s="1714"/>
      <c r="G43" s="1714"/>
      <c r="H43" s="1714"/>
      <c r="I43" s="1714"/>
      <c r="J43" s="1714"/>
      <c r="K43" s="1714"/>
      <c r="L43" s="2701">
        <f>(MAX(AL12:AL36))</f>
        <v>1.9575377232257483</v>
      </c>
      <c r="M43" s="2702"/>
      <c r="N43" s="2707" t="str">
        <f>IF(L43="","",IF(L43=0,"",IF(L43&gt;1,"Fail",IF(L43&gt;0.9,"At Risk","Pass"))))</f>
        <v>Fail</v>
      </c>
      <c r="O43" s="2708" t="str">
        <f t="shared" ref="O43" si="13">IF(N43="","",IF(N43=0,"N/A",IF(N43&gt;90,"H",IF(N43&gt;80,"M","L"))))</f>
        <v>H</v>
      </c>
      <c r="P43" s="1721"/>
      <c r="Y43" s="3173"/>
      <c r="Z43" s="3174"/>
      <c r="AA43" s="3174"/>
      <c r="AB43" s="3174"/>
      <c r="AC43" s="3174"/>
      <c r="AD43" s="3174"/>
      <c r="AE43" s="3174"/>
      <c r="AF43" s="3175"/>
    </row>
    <row r="44" spans="1:41" ht="23" thickBot="1">
      <c r="E44" s="2713" t="s">
        <v>1124</v>
      </c>
      <c r="F44" s="2714"/>
      <c r="G44" s="2714"/>
      <c r="H44" s="2714"/>
      <c r="I44" s="2715"/>
      <c r="J44" s="1722" t="s">
        <v>1128</v>
      </c>
      <c r="K44" s="1714"/>
      <c r="L44" s="2703"/>
      <c r="M44" s="2704"/>
      <c r="N44" s="2709" t="str">
        <f t="shared" ref="N44:O45" si="14">IF(M44="","",IF(M44=0,"N/A",IF(M44&gt;90,"H",IF(M44&gt;80,"M","L"))))</f>
        <v/>
      </c>
      <c r="O44" s="2710" t="str">
        <f t="shared" si="14"/>
        <v/>
      </c>
      <c r="P44" s="1721"/>
      <c r="Y44" s="3173"/>
      <c r="Z44" s="3174"/>
      <c r="AA44" s="3174"/>
      <c r="AB44" s="3174"/>
      <c r="AC44" s="3174"/>
      <c r="AD44" s="3174"/>
      <c r="AE44" s="3174"/>
      <c r="AF44" s="3175"/>
    </row>
    <row r="45" spans="1:41" ht="23" thickBot="1">
      <c r="E45" s="1723"/>
      <c r="F45" s="1658"/>
      <c r="G45" s="1658"/>
      <c r="H45" s="1658"/>
      <c r="I45" s="1658"/>
      <c r="J45" s="1658"/>
      <c r="K45" s="1658"/>
      <c r="L45" s="2705"/>
      <c r="M45" s="2706"/>
      <c r="N45" s="2711" t="str">
        <f t="shared" si="14"/>
        <v/>
      </c>
      <c r="O45" s="2712" t="str">
        <f t="shared" si="14"/>
        <v/>
      </c>
      <c r="P45" s="1721"/>
      <c r="Y45" s="3176"/>
      <c r="Z45" s="3177"/>
      <c r="AA45" s="3177"/>
      <c r="AB45" s="3177"/>
      <c r="AC45" s="3177"/>
      <c r="AD45" s="3177"/>
      <c r="AE45" s="3177"/>
      <c r="AF45" s="3178"/>
    </row>
    <row r="50" spans="3:10" hidden="1">
      <c r="C50" s="1628" t="s">
        <v>1125</v>
      </c>
      <c r="F50" s="1628" t="s">
        <v>1131</v>
      </c>
      <c r="I50" s="1628" t="s">
        <v>27</v>
      </c>
      <c r="J50" s="1628" t="s">
        <v>1126</v>
      </c>
    </row>
    <row r="51" spans="3:10" hidden="1">
      <c r="C51" s="1628" t="s">
        <v>1127</v>
      </c>
      <c r="F51" s="1628" t="s">
        <v>1134</v>
      </c>
      <c r="I51" s="1628" t="s">
        <v>5</v>
      </c>
      <c r="J51" s="1628" t="s">
        <v>1128</v>
      </c>
    </row>
    <row r="52" spans="3:10" hidden="1">
      <c r="C52" s="1628" t="s">
        <v>1129</v>
      </c>
    </row>
    <row r="53" spans="3:10" hidden="1">
      <c r="C53" s="1628" t="s">
        <v>1130</v>
      </c>
    </row>
  </sheetData>
  <mergeCells count="33">
    <mergeCell ref="A5:B5"/>
    <mergeCell ref="C5:G5"/>
    <mergeCell ref="I5:M5"/>
    <mergeCell ref="N5:O5"/>
    <mergeCell ref="C3:G3"/>
    <mergeCell ref="I3:M3"/>
    <mergeCell ref="N3:O3"/>
    <mergeCell ref="A4:B4"/>
    <mergeCell ref="C4:G4"/>
    <mergeCell ref="I4:M4"/>
    <mergeCell ref="N4:O4"/>
    <mergeCell ref="A6:B6"/>
    <mergeCell ref="C6:G6"/>
    <mergeCell ref="I6:M6"/>
    <mergeCell ref="N6:O6"/>
    <mergeCell ref="E42:I42"/>
    <mergeCell ref="A7:B7"/>
    <mergeCell ref="Y42:AF45"/>
    <mergeCell ref="L43:M45"/>
    <mergeCell ref="N43:O45"/>
    <mergeCell ref="E44:I44"/>
    <mergeCell ref="C7:G7"/>
    <mergeCell ref="N7:O7"/>
    <mergeCell ref="B9:Y9"/>
    <mergeCell ref="AA9:AM9"/>
    <mergeCell ref="AA10:AB10"/>
    <mergeCell ref="AD10:AF10"/>
    <mergeCell ref="E39:O39"/>
    <mergeCell ref="E41:I41"/>
    <mergeCell ref="L41:M42"/>
    <mergeCell ref="N41:O42"/>
    <mergeCell ref="Q2:AG7"/>
    <mergeCell ref="A3:B3"/>
  </mergeCells>
  <phoneticPr fontId="128" type="noConversion"/>
  <conditionalFormatting sqref="AM12:AM36">
    <cfRule type="cellIs" dxfId="421" priority="553" operator="equal">
      <formula>"At Risk"</formula>
    </cfRule>
    <cfRule type="cellIs" dxfId="420" priority="571" operator="equal">
      <formula>"PASS"</formula>
    </cfRule>
    <cfRule type="containsText" dxfId="419" priority="572" operator="containsText" text="FAIL">
      <formula>NOT(ISERROR(SEARCH("FAIL",AM12)))</formula>
    </cfRule>
  </conditionalFormatting>
  <conditionalFormatting sqref="AK4:AK8">
    <cfRule type="containsText" dxfId="418" priority="569" operator="containsText" text="PASS">
      <formula>NOT(ISERROR(SEARCH("PASS",AK4)))</formula>
    </cfRule>
    <cfRule type="containsText" dxfId="417" priority="570" operator="containsText" text="FAIL">
      <formula>NOT(ISERROR(SEARCH("FAIL",AK4)))</formula>
    </cfRule>
  </conditionalFormatting>
  <conditionalFormatting sqref="AK4:AK5">
    <cfRule type="cellIs" dxfId="416" priority="565" operator="equal">
      <formula>"L"</formula>
    </cfRule>
    <cfRule type="cellIs" dxfId="415" priority="566" operator="equal">
      <formula>"M"</formula>
    </cfRule>
    <cfRule type="cellIs" dxfId="414" priority="567" operator="equal">
      <formula>"H"</formula>
    </cfRule>
    <cfRule type="cellIs" dxfId="413" priority="568" operator="equal">
      <formula>"H"</formula>
    </cfRule>
  </conditionalFormatting>
  <conditionalFormatting sqref="Y12:Y36">
    <cfRule type="cellIs" dxfId="412" priority="561" operator="equal">
      <formula>"H"</formula>
    </cfRule>
    <cfRule type="cellIs" dxfId="411" priority="562" operator="equal">
      <formula>"M"</formula>
    </cfRule>
    <cfRule type="cellIs" dxfId="410" priority="563" operator="equal">
      <formula>"L"</formula>
    </cfRule>
    <cfRule type="cellIs" dxfId="409" priority="564" operator="equal">
      <formula>"N/A"</formula>
    </cfRule>
  </conditionalFormatting>
  <conditionalFormatting sqref="L43:M45">
    <cfRule type="cellIs" dxfId="408" priority="552" operator="between">
      <formula>0.9</formula>
      <formula>1</formula>
    </cfRule>
    <cfRule type="cellIs" dxfId="407" priority="559" operator="greaterThan">
      <formula>1</formula>
    </cfRule>
    <cfRule type="cellIs" dxfId="406" priority="560" operator="lessThanOrEqual">
      <formula>0.9</formula>
    </cfRule>
  </conditionalFormatting>
  <conditionalFormatting sqref="N43:P45">
    <cfRule type="cellIs" dxfId="405" priority="556" operator="equal">
      <formula>"Fail"</formula>
    </cfRule>
    <cfRule type="cellIs" dxfId="404" priority="557" operator="equal">
      <formula>"At Risk"</formula>
    </cfRule>
    <cfRule type="cellIs" dxfId="403" priority="558" operator="equal">
      <formula>"Pass"</formula>
    </cfRule>
  </conditionalFormatting>
  <conditionalFormatting sqref="C3:G6">
    <cfRule type="cellIs" dxfId="402" priority="555" operator="equal">
      <formula>""</formula>
    </cfRule>
  </conditionalFormatting>
  <conditionalFormatting sqref="N3:O4 N6:O6 N7">
    <cfRule type="cellIs" dxfId="401" priority="554" operator="equal">
      <formula>""</formula>
    </cfRule>
  </conditionalFormatting>
  <conditionalFormatting sqref="AA12">
    <cfRule type="expression" dxfId="400" priority="533" stopIfTrue="1">
      <formula>OR(Y12="M",Y12="H")</formula>
    </cfRule>
    <cfRule type="expression" priority="549" stopIfTrue="1">
      <formula>AA12&lt;&gt;""</formula>
    </cfRule>
    <cfRule type="expression" dxfId="399" priority="550">
      <formula>AND(Y12="L",AC12&lt;&gt;"",AD12&lt;&gt;"")</formula>
    </cfRule>
    <cfRule type="expression" dxfId="398" priority="551">
      <formula>Y12="L"</formula>
    </cfRule>
  </conditionalFormatting>
  <conditionalFormatting sqref="AB12">
    <cfRule type="expression" dxfId="397" priority="532" stopIfTrue="1">
      <formula>OR(Y12="H",Y12="M")</formula>
    </cfRule>
    <cfRule type="expression" priority="546" stopIfTrue="1">
      <formula>AB12&lt;&gt;""</formula>
    </cfRule>
    <cfRule type="expression" dxfId="396" priority="547">
      <formula>AA12&lt;&gt;""</formula>
    </cfRule>
    <cfRule type="expression" dxfId="395" priority="548">
      <formula>AND(Y12="L",AC12&lt;&gt;"",AD12&lt;&gt;"")</formula>
    </cfRule>
  </conditionalFormatting>
  <conditionalFormatting sqref="AC12">
    <cfRule type="expression" priority="544" stopIfTrue="1">
      <formula>AC12&lt;&gt;""</formula>
    </cfRule>
    <cfRule type="expression" dxfId="394" priority="545">
      <formula>Y12&lt;&gt;""</formula>
    </cfRule>
  </conditionalFormatting>
  <conditionalFormatting sqref="AD12">
    <cfRule type="expression" priority="534" stopIfTrue="1">
      <formula>AD12&lt;&gt;""</formula>
    </cfRule>
    <cfRule type="expression" dxfId="393" priority="541" stopIfTrue="1">
      <formula>AND(AA12&lt;&gt;"",Y12="L")</formula>
    </cfRule>
    <cfRule type="expression" dxfId="392" priority="542">
      <formula>OR(Y12="H",Y12="M")</formula>
    </cfRule>
    <cfRule type="expression" dxfId="391" priority="543">
      <formula>Y12="L"</formula>
    </cfRule>
  </conditionalFormatting>
  <conditionalFormatting sqref="AE12">
    <cfRule type="expression" dxfId="390" priority="531" stopIfTrue="1">
      <formula>AND(Y12="L",AA12&lt;&gt;"")</formula>
    </cfRule>
    <cfRule type="expression" priority="538" stopIfTrue="1">
      <formula>AE12&lt;&gt;""</formula>
    </cfRule>
    <cfRule type="expression" dxfId="389" priority="539">
      <formula>AND(Y12="L",AD12&lt;&gt;"")</formula>
    </cfRule>
    <cfRule type="expression" dxfId="388" priority="540">
      <formula>OR(Y12="H",Y12="M")</formula>
    </cfRule>
  </conditionalFormatting>
  <conditionalFormatting sqref="AF12">
    <cfRule type="expression" dxfId="387" priority="530" stopIfTrue="1">
      <formula>AND(Y12="L",AA12&lt;&gt;"")</formula>
    </cfRule>
    <cfRule type="expression" priority="535" stopIfTrue="1">
      <formula>AF12&lt;&gt;""</formula>
    </cfRule>
    <cfRule type="expression" dxfId="386" priority="536">
      <formula>AND(Y12="L",AD12&lt;&gt;"")</formula>
    </cfRule>
    <cfRule type="expression" dxfId="385" priority="537">
      <formula>OR(Y12="H",Y12="M")</formula>
    </cfRule>
  </conditionalFormatting>
  <conditionalFormatting sqref="AA13">
    <cfRule type="expression" dxfId="384" priority="511" stopIfTrue="1">
      <formula>OR(Y13="M",Y13="H")</formula>
    </cfRule>
    <cfRule type="expression" priority="527" stopIfTrue="1">
      <formula>AA13&lt;&gt;""</formula>
    </cfRule>
    <cfRule type="expression" dxfId="383" priority="528">
      <formula>AND(Y13="L",AC13&lt;&gt;"",AD13&lt;&gt;"")</formula>
    </cfRule>
    <cfRule type="expression" dxfId="382" priority="529">
      <formula>Y13="L"</formula>
    </cfRule>
  </conditionalFormatting>
  <conditionalFormatting sqref="AB13">
    <cfRule type="expression" dxfId="381" priority="510" stopIfTrue="1">
      <formula>OR(Y13="H",Y13="M")</formula>
    </cfRule>
    <cfRule type="expression" priority="524" stopIfTrue="1">
      <formula>AB13&lt;&gt;""</formula>
    </cfRule>
    <cfRule type="expression" dxfId="380" priority="525">
      <formula>AA13&lt;&gt;""</formula>
    </cfRule>
    <cfRule type="expression" dxfId="379" priority="526">
      <formula>AND(Y13="L",AC13&lt;&gt;"",AD13&lt;&gt;"")</formula>
    </cfRule>
  </conditionalFormatting>
  <conditionalFormatting sqref="AC13">
    <cfRule type="expression" priority="522" stopIfTrue="1">
      <formula>AC13&lt;&gt;""</formula>
    </cfRule>
    <cfRule type="expression" dxfId="378" priority="523">
      <formula>Y13&lt;&gt;""</formula>
    </cfRule>
  </conditionalFormatting>
  <conditionalFormatting sqref="AD13">
    <cfRule type="expression" priority="512" stopIfTrue="1">
      <formula>AD13&lt;&gt;""</formula>
    </cfRule>
    <cfRule type="expression" dxfId="377" priority="519" stopIfTrue="1">
      <formula>AND(AA13&lt;&gt;"",Y13="L")</formula>
    </cfRule>
    <cfRule type="expression" dxfId="376" priority="520">
      <formula>OR(Y13="H",Y13="M")</formula>
    </cfRule>
    <cfRule type="expression" dxfId="375" priority="521">
      <formula>Y13="L"</formula>
    </cfRule>
  </conditionalFormatting>
  <conditionalFormatting sqref="AE13">
    <cfRule type="expression" dxfId="374" priority="509" stopIfTrue="1">
      <formula>AND(Y13="L",AA13&lt;&gt;"")</formula>
    </cfRule>
    <cfRule type="expression" priority="516" stopIfTrue="1">
      <formula>AE13&lt;&gt;""</formula>
    </cfRule>
    <cfRule type="expression" dxfId="373" priority="517">
      <formula>AND(Y13="L",AD13&lt;&gt;"")</formula>
    </cfRule>
    <cfRule type="expression" dxfId="372" priority="518">
      <formula>OR(Y13="H",Y13="M")</formula>
    </cfRule>
  </conditionalFormatting>
  <conditionalFormatting sqref="AF13">
    <cfRule type="expression" dxfId="371" priority="508" stopIfTrue="1">
      <formula>AND(Y13="L",AA13&lt;&gt;"")</formula>
    </cfRule>
    <cfRule type="expression" priority="513" stopIfTrue="1">
      <formula>AF13&lt;&gt;""</formula>
    </cfRule>
    <cfRule type="expression" dxfId="370" priority="514">
      <formula>AND(Y13="L",AD13&lt;&gt;"")</formula>
    </cfRule>
    <cfRule type="expression" dxfId="369" priority="515">
      <formula>OR(Y13="H",Y13="M")</formula>
    </cfRule>
  </conditionalFormatting>
  <conditionalFormatting sqref="AA14">
    <cfRule type="expression" dxfId="368" priority="489" stopIfTrue="1">
      <formula>OR(Y14="M",Y14="H")</formula>
    </cfRule>
    <cfRule type="expression" priority="505" stopIfTrue="1">
      <formula>AA14&lt;&gt;""</formula>
    </cfRule>
    <cfRule type="expression" dxfId="367" priority="506">
      <formula>AND(Y14="L",AC14&lt;&gt;"",AD14&lt;&gt;"")</formula>
    </cfRule>
    <cfRule type="expression" dxfId="366" priority="507">
      <formula>Y14="L"</formula>
    </cfRule>
  </conditionalFormatting>
  <conditionalFormatting sqref="AB14">
    <cfRule type="expression" dxfId="365" priority="488" stopIfTrue="1">
      <formula>OR(Y14="H",Y14="M")</formula>
    </cfRule>
    <cfRule type="expression" priority="502" stopIfTrue="1">
      <formula>AB14&lt;&gt;""</formula>
    </cfRule>
    <cfRule type="expression" dxfId="364" priority="503">
      <formula>AA14&lt;&gt;""</formula>
    </cfRule>
    <cfRule type="expression" dxfId="363" priority="504">
      <formula>AND(Y14="L",AC14&lt;&gt;"",AD14&lt;&gt;"")</formula>
    </cfRule>
  </conditionalFormatting>
  <conditionalFormatting sqref="AC14">
    <cfRule type="expression" priority="500" stopIfTrue="1">
      <formula>AC14&lt;&gt;""</formula>
    </cfRule>
    <cfRule type="expression" dxfId="362" priority="501">
      <formula>Y14&lt;&gt;""</formula>
    </cfRule>
  </conditionalFormatting>
  <conditionalFormatting sqref="AD14">
    <cfRule type="expression" priority="490" stopIfTrue="1">
      <formula>AD14&lt;&gt;""</formula>
    </cfRule>
    <cfRule type="expression" dxfId="361" priority="497" stopIfTrue="1">
      <formula>AND(AA14&lt;&gt;"",Y14="L")</formula>
    </cfRule>
    <cfRule type="expression" dxfId="360" priority="498">
      <formula>OR(Y14="H",Y14="M")</formula>
    </cfRule>
    <cfRule type="expression" dxfId="359" priority="499">
      <formula>Y14="L"</formula>
    </cfRule>
  </conditionalFormatting>
  <conditionalFormatting sqref="AE14">
    <cfRule type="expression" dxfId="358" priority="487" stopIfTrue="1">
      <formula>AND(Y14="L",AA14&lt;&gt;"")</formula>
    </cfRule>
    <cfRule type="expression" priority="494" stopIfTrue="1">
      <formula>AE14&lt;&gt;""</formula>
    </cfRule>
    <cfRule type="expression" dxfId="357" priority="495">
      <formula>AND(Y14="L",AD14&lt;&gt;"")</formula>
    </cfRule>
    <cfRule type="expression" dxfId="356" priority="496">
      <formula>OR(Y14="H",Y14="M")</formula>
    </cfRule>
  </conditionalFormatting>
  <conditionalFormatting sqref="AF14">
    <cfRule type="expression" dxfId="355" priority="486" stopIfTrue="1">
      <formula>AND(Y14="L",AA14&lt;&gt;"")</formula>
    </cfRule>
    <cfRule type="expression" priority="491" stopIfTrue="1">
      <formula>AF14&lt;&gt;""</formula>
    </cfRule>
    <cfRule type="expression" dxfId="354" priority="492">
      <formula>AND(Y14="L",AD14&lt;&gt;"")</formula>
    </cfRule>
    <cfRule type="expression" dxfId="353" priority="493">
      <formula>OR(Y14="H",Y14="M")</formula>
    </cfRule>
  </conditionalFormatting>
  <conditionalFormatting sqref="AA15">
    <cfRule type="expression" dxfId="352" priority="467" stopIfTrue="1">
      <formula>OR(Y15="M",Y15="H")</formula>
    </cfRule>
    <cfRule type="expression" priority="483" stopIfTrue="1">
      <formula>AA15&lt;&gt;""</formula>
    </cfRule>
    <cfRule type="expression" dxfId="351" priority="484">
      <formula>AND(Y15="L",AC15&lt;&gt;"",AD15&lt;&gt;"")</formula>
    </cfRule>
    <cfRule type="expression" dxfId="350" priority="485">
      <formula>Y15="L"</formula>
    </cfRule>
  </conditionalFormatting>
  <conditionalFormatting sqref="AB15">
    <cfRule type="expression" dxfId="349" priority="466" stopIfTrue="1">
      <formula>OR(Y15="H",Y15="M")</formula>
    </cfRule>
    <cfRule type="expression" priority="480" stopIfTrue="1">
      <formula>AB15&lt;&gt;""</formula>
    </cfRule>
    <cfRule type="expression" dxfId="348" priority="481">
      <formula>AA15&lt;&gt;""</formula>
    </cfRule>
    <cfRule type="expression" dxfId="347" priority="482">
      <formula>AND(Y15="L",AC15&lt;&gt;"",AD15&lt;&gt;"")</formula>
    </cfRule>
  </conditionalFormatting>
  <conditionalFormatting sqref="AC15">
    <cfRule type="expression" priority="478" stopIfTrue="1">
      <formula>AC15&lt;&gt;""</formula>
    </cfRule>
    <cfRule type="expression" dxfId="346" priority="479">
      <formula>Y15&lt;&gt;""</formula>
    </cfRule>
  </conditionalFormatting>
  <conditionalFormatting sqref="AD15">
    <cfRule type="expression" priority="468" stopIfTrue="1">
      <formula>AD15&lt;&gt;""</formula>
    </cfRule>
    <cfRule type="expression" dxfId="345" priority="475" stopIfTrue="1">
      <formula>AND(AA15&lt;&gt;"",Y15="L")</formula>
    </cfRule>
    <cfRule type="expression" dxfId="344" priority="476">
      <formula>OR(Y15="H",Y15="M")</formula>
    </cfRule>
    <cfRule type="expression" dxfId="343" priority="477">
      <formula>Y15="L"</formula>
    </cfRule>
  </conditionalFormatting>
  <conditionalFormatting sqref="AE15">
    <cfRule type="expression" dxfId="342" priority="465" stopIfTrue="1">
      <formula>AND(Y15="L",AA15&lt;&gt;"")</formula>
    </cfRule>
    <cfRule type="expression" priority="472" stopIfTrue="1">
      <formula>AE15&lt;&gt;""</formula>
    </cfRule>
    <cfRule type="expression" dxfId="341" priority="473">
      <formula>AND(Y15="L",AD15&lt;&gt;"")</formula>
    </cfRule>
    <cfRule type="expression" dxfId="340" priority="474">
      <formula>OR(Y15="H",Y15="M")</formula>
    </cfRule>
  </conditionalFormatting>
  <conditionalFormatting sqref="AF15">
    <cfRule type="expression" dxfId="339" priority="464" stopIfTrue="1">
      <formula>AND(Y15="L",AA15&lt;&gt;"")</formula>
    </cfRule>
    <cfRule type="expression" priority="469" stopIfTrue="1">
      <formula>AF15&lt;&gt;""</formula>
    </cfRule>
    <cfRule type="expression" dxfId="338" priority="470">
      <formula>AND(Y15="L",AD15&lt;&gt;"")</formula>
    </cfRule>
    <cfRule type="expression" dxfId="337" priority="471">
      <formula>OR(Y15="H",Y15="M")</formula>
    </cfRule>
  </conditionalFormatting>
  <conditionalFormatting sqref="AA16">
    <cfRule type="expression" dxfId="336" priority="445" stopIfTrue="1">
      <formula>OR(Y16="M",Y16="H")</formula>
    </cfRule>
    <cfRule type="expression" priority="461" stopIfTrue="1">
      <formula>AA16&lt;&gt;""</formula>
    </cfRule>
    <cfRule type="expression" dxfId="335" priority="462">
      <formula>AND(Y16="L",AC16&lt;&gt;"",AD16&lt;&gt;"")</formula>
    </cfRule>
    <cfRule type="expression" dxfId="334" priority="463">
      <formula>Y16="L"</formula>
    </cfRule>
  </conditionalFormatting>
  <conditionalFormatting sqref="AB16">
    <cfRule type="expression" dxfId="333" priority="444" stopIfTrue="1">
      <formula>OR(Y16="H",Y16="M")</formula>
    </cfRule>
    <cfRule type="expression" priority="458" stopIfTrue="1">
      <formula>AB16&lt;&gt;""</formula>
    </cfRule>
    <cfRule type="expression" dxfId="332" priority="459">
      <formula>AA16&lt;&gt;""</formula>
    </cfRule>
    <cfRule type="expression" dxfId="331" priority="460">
      <formula>AND(Y16="L",AC16&lt;&gt;"",AD16&lt;&gt;"")</formula>
    </cfRule>
  </conditionalFormatting>
  <conditionalFormatting sqref="AC16">
    <cfRule type="expression" priority="456" stopIfTrue="1">
      <formula>AC16&lt;&gt;""</formula>
    </cfRule>
    <cfRule type="expression" dxfId="330" priority="457">
      <formula>Y16&lt;&gt;""</formula>
    </cfRule>
  </conditionalFormatting>
  <conditionalFormatting sqref="AD16">
    <cfRule type="expression" priority="446" stopIfTrue="1">
      <formula>AD16&lt;&gt;""</formula>
    </cfRule>
    <cfRule type="expression" dxfId="329" priority="453" stopIfTrue="1">
      <formula>AND(AA16&lt;&gt;"",Y16="L")</formula>
    </cfRule>
    <cfRule type="expression" dxfId="328" priority="454">
      <formula>OR(Y16="H",Y16="M")</formula>
    </cfRule>
    <cfRule type="expression" dxfId="327" priority="455">
      <formula>Y16="L"</formula>
    </cfRule>
  </conditionalFormatting>
  <conditionalFormatting sqref="AE16">
    <cfRule type="expression" dxfId="326" priority="443" stopIfTrue="1">
      <formula>AND(Y16="L",AA16&lt;&gt;"")</formula>
    </cfRule>
    <cfRule type="expression" priority="450" stopIfTrue="1">
      <formula>AE16&lt;&gt;""</formula>
    </cfRule>
    <cfRule type="expression" dxfId="325" priority="451">
      <formula>AND(Y16="L",AD16&lt;&gt;"")</formula>
    </cfRule>
    <cfRule type="expression" dxfId="324" priority="452">
      <formula>OR(Y16="H",Y16="M")</formula>
    </cfRule>
  </conditionalFormatting>
  <conditionalFormatting sqref="AF16">
    <cfRule type="expression" dxfId="323" priority="442" stopIfTrue="1">
      <formula>AND(Y16="L",AA16&lt;&gt;"")</formula>
    </cfRule>
    <cfRule type="expression" priority="447" stopIfTrue="1">
      <formula>AF16&lt;&gt;""</formula>
    </cfRule>
    <cfRule type="expression" dxfId="322" priority="448">
      <formula>AND(Y16="L",AD16&lt;&gt;"")</formula>
    </cfRule>
    <cfRule type="expression" dxfId="321" priority="449">
      <formula>OR(Y16="H",Y16="M")</formula>
    </cfRule>
  </conditionalFormatting>
  <conditionalFormatting sqref="AA17">
    <cfRule type="expression" dxfId="320" priority="423" stopIfTrue="1">
      <formula>OR(Y17="M",Y17="H")</formula>
    </cfRule>
    <cfRule type="expression" priority="439" stopIfTrue="1">
      <formula>AA17&lt;&gt;""</formula>
    </cfRule>
    <cfRule type="expression" dxfId="319" priority="440">
      <formula>AND(Y17="L",AC17&lt;&gt;"",AD17&lt;&gt;"")</formula>
    </cfRule>
    <cfRule type="expression" dxfId="318" priority="441">
      <formula>Y17="L"</formula>
    </cfRule>
  </conditionalFormatting>
  <conditionalFormatting sqref="AB17">
    <cfRule type="expression" dxfId="317" priority="422" stopIfTrue="1">
      <formula>OR(Y17="H",Y17="M")</formula>
    </cfRule>
    <cfRule type="expression" priority="436" stopIfTrue="1">
      <formula>AB17&lt;&gt;""</formula>
    </cfRule>
    <cfRule type="expression" dxfId="316" priority="437">
      <formula>AA17&lt;&gt;""</formula>
    </cfRule>
    <cfRule type="expression" dxfId="315" priority="438">
      <formula>AND(Y17="L",AC17&lt;&gt;"",AD17&lt;&gt;"")</formula>
    </cfRule>
  </conditionalFormatting>
  <conditionalFormatting sqref="AC17">
    <cfRule type="expression" priority="434" stopIfTrue="1">
      <formula>AC17&lt;&gt;""</formula>
    </cfRule>
    <cfRule type="expression" dxfId="314" priority="435">
      <formula>Y17&lt;&gt;""</formula>
    </cfRule>
  </conditionalFormatting>
  <conditionalFormatting sqref="AD17">
    <cfRule type="expression" priority="424" stopIfTrue="1">
      <formula>AD17&lt;&gt;""</formula>
    </cfRule>
    <cfRule type="expression" dxfId="313" priority="431" stopIfTrue="1">
      <formula>AND(AA17&lt;&gt;"",Y17="L")</formula>
    </cfRule>
    <cfRule type="expression" dxfId="312" priority="432">
      <formula>OR(Y17="H",Y17="M")</formula>
    </cfRule>
    <cfRule type="expression" dxfId="311" priority="433">
      <formula>Y17="L"</formula>
    </cfRule>
  </conditionalFormatting>
  <conditionalFormatting sqref="AE17">
    <cfRule type="expression" dxfId="310" priority="421" stopIfTrue="1">
      <formula>AND(Y17="L",AA17&lt;&gt;"")</formula>
    </cfRule>
    <cfRule type="expression" priority="428" stopIfTrue="1">
      <formula>AE17&lt;&gt;""</formula>
    </cfRule>
    <cfRule type="expression" dxfId="309" priority="429">
      <formula>AND(Y17="L",AD17&lt;&gt;"")</formula>
    </cfRule>
    <cfRule type="expression" dxfId="308" priority="430">
      <formula>OR(Y17="H",Y17="M")</formula>
    </cfRule>
  </conditionalFormatting>
  <conditionalFormatting sqref="AF17">
    <cfRule type="expression" dxfId="307" priority="420" stopIfTrue="1">
      <formula>AND(Y17="L",AA17&lt;&gt;"")</formula>
    </cfRule>
    <cfRule type="expression" priority="425" stopIfTrue="1">
      <formula>AF17&lt;&gt;""</formula>
    </cfRule>
    <cfRule type="expression" dxfId="306" priority="426">
      <formula>AND(Y17="L",AD17&lt;&gt;"")</formula>
    </cfRule>
    <cfRule type="expression" dxfId="305" priority="427">
      <formula>OR(Y17="H",Y17="M")</formula>
    </cfRule>
  </conditionalFormatting>
  <conditionalFormatting sqref="AA18">
    <cfRule type="expression" dxfId="304" priority="401" stopIfTrue="1">
      <formula>OR(Y18="M",Y18="H")</formula>
    </cfRule>
    <cfRule type="expression" priority="417" stopIfTrue="1">
      <formula>AA18&lt;&gt;""</formula>
    </cfRule>
    <cfRule type="expression" dxfId="303" priority="418">
      <formula>AND(Y18="L",AC18&lt;&gt;"",AD18&lt;&gt;"")</formula>
    </cfRule>
    <cfRule type="expression" dxfId="302" priority="419">
      <formula>Y18="L"</formula>
    </cfRule>
  </conditionalFormatting>
  <conditionalFormatting sqref="AB18">
    <cfRule type="expression" dxfId="301" priority="400" stopIfTrue="1">
      <formula>OR(Y18="H",Y18="M")</formula>
    </cfRule>
    <cfRule type="expression" priority="414" stopIfTrue="1">
      <formula>AB18&lt;&gt;""</formula>
    </cfRule>
    <cfRule type="expression" dxfId="300" priority="415">
      <formula>AA18&lt;&gt;""</formula>
    </cfRule>
    <cfRule type="expression" dxfId="299" priority="416">
      <formula>AND(Y18="L",AC18&lt;&gt;"",AD18&lt;&gt;"")</formula>
    </cfRule>
  </conditionalFormatting>
  <conditionalFormatting sqref="AC18">
    <cfRule type="expression" priority="412" stopIfTrue="1">
      <formula>AC18&lt;&gt;""</formula>
    </cfRule>
    <cfRule type="expression" dxfId="298" priority="413">
      <formula>Y18&lt;&gt;""</formula>
    </cfRule>
  </conditionalFormatting>
  <conditionalFormatting sqref="AD18">
    <cfRule type="expression" priority="402" stopIfTrue="1">
      <formula>AD18&lt;&gt;""</formula>
    </cfRule>
    <cfRule type="expression" dxfId="297" priority="409" stopIfTrue="1">
      <formula>AND(AA18&lt;&gt;"",Y18="L")</formula>
    </cfRule>
    <cfRule type="expression" dxfId="296" priority="410">
      <formula>OR(Y18="H",Y18="M")</formula>
    </cfRule>
    <cfRule type="expression" dxfId="295" priority="411">
      <formula>Y18="L"</formula>
    </cfRule>
  </conditionalFormatting>
  <conditionalFormatting sqref="AE18">
    <cfRule type="expression" dxfId="294" priority="399" stopIfTrue="1">
      <formula>AND(Y18="L",AA18&lt;&gt;"")</formula>
    </cfRule>
    <cfRule type="expression" priority="406" stopIfTrue="1">
      <formula>AE18&lt;&gt;""</formula>
    </cfRule>
    <cfRule type="expression" dxfId="293" priority="407">
      <formula>AND(Y18="L",AD18&lt;&gt;"")</formula>
    </cfRule>
    <cfRule type="expression" dxfId="292" priority="408">
      <formula>OR(Y18="H",Y18="M")</formula>
    </cfRule>
  </conditionalFormatting>
  <conditionalFormatting sqref="AF18">
    <cfRule type="expression" dxfId="291" priority="398" stopIfTrue="1">
      <formula>AND(Y18="L",AA18&lt;&gt;"")</formula>
    </cfRule>
    <cfRule type="expression" priority="403" stopIfTrue="1">
      <formula>AF18&lt;&gt;""</formula>
    </cfRule>
    <cfRule type="expression" dxfId="290" priority="404">
      <formula>AND(Y18="L",AD18&lt;&gt;"")</formula>
    </cfRule>
    <cfRule type="expression" dxfId="289" priority="405">
      <formula>OR(Y18="H",Y18="M")</formula>
    </cfRule>
  </conditionalFormatting>
  <conditionalFormatting sqref="AA19">
    <cfRule type="expression" dxfId="288" priority="379" stopIfTrue="1">
      <formula>OR(Y19="M",Y19="H")</formula>
    </cfRule>
    <cfRule type="expression" priority="395" stopIfTrue="1">
      <formula>AA19&lt;&gt;""</formula>
    </cfRule>
    <cfRule type="expression" dxfId="287" priority="396">
      <formula>AND(Y19="L",AC19&lt;&gt;"",AD19&lt;&gt;"")</formula>
    </cfRule>
    <cfRule type="expression" dxfId="286" priority="397">
      <formula>Y19="L"</formula>
    </cfRule>
  </conditionalFormatting>
  <conditionalFormatting sqref="AB19">
    <cfRule type="expression" dxfId="285" priority="378" stopIfTrue="1">
      <formula>OR(Y19="H",Y19="M")</formula>
    </cfRule>
    <cfRule type="expression" priority="392" stopIfTrue="1">
      <formula>AB19&lt;&gt;""</formula>
    </cfRule>
    <cfRule type="expression" dxfId="284" priority="393">
      <formula>AA19&lt;&gt;""</formula>
    </cfRule>
    <cfRule type="expression" dxfId="283" priority="394">
      <formula>AND(Y19="L",AC19&lt;&gt;"",AD19&lt;&gt;"")</formula>
    </cfRule>
  </conditionalFormatting>
  <conditionalFormatting sqref="AC19">
    <cfRule type="expression" priority="390" stopIfTrue="1">
      <formula>AC19&lt;&gt;""</formula>
    </cfRule>
    <cfRule type="expression" dxfId="282" priority="391">
      <formula>Y19&lt;&gt;""</formula>
    </cfRule>
  </conditionalFormatting>
  <conditionalFormatting sqref="AD19">
    <cfRule type="expression" priority="380" stopIfTrue="1">
      <formula>AD19&lt;&gt;""</formula>
    </cfRule>
    <cfRule type="expression" dxfId="281" priority="387" stopIfTrue="1">
      <formula>AND(AA19&lt;&gt;"",Y19="L")</formula>
    </cfRule>
    <cfRule type="expression" dxfId="280" priority="388">
      <formula>OR(Y19="H",Y19="M")</formula>
    </cfRule>
    <cfRule type="expression" dxfId="279" priority="389">
      <formula>Y19="L"</formula>
    </cfRule>
  </conditionalFormatting>
  <conditionalFormatting sqref="AE19">
    <cfRule type="expression" dxfId="278" priority="377" stopIfTrue="1">
      <formula>AND(Y19="L",AA19&lt;&gt;"")</formula>
    </cfRule>
    <cfRule type="expression" priority="384" stopIfTrue="1">
      <formula>AE19&lt;&gt;""</formula>
    </cfRule>
    <cfRule type="expression" dxfId="277" priority="385">
      <formula>AND(Y19="L",AD19&lt;&gt;"")</formula>
    </cfRule>
    <cfRule type="expression" dxfId="276" priority="386">
      <formula>OR(Y19="H",Y19="M")</formula>
    </cfRule>
  </conditionalFormatting>
  <conditionalFormatting sqref="AF19">
    <cfRule type="expression" dxfId="275" priority="376" stopIfTrue="1">
      <formula>AND(Y19="L",AA19&lt;&gt;"")</formula>
    </cfRule>
    <cfRule type="expression" priority="381" stopIfTrue="1">
      <formula>AF19&lt;&gt;""</formula>
    </cfRule>
    <cfRule type="expression" dxfId="274" priority="382">
      <formula>AND(Y19="L",AD19&lt;&gt;"")</formula>
    </cfRule>
    <cfRule type="expression" dxfId="273" priority="383">
      <formula>OR(Y19="H",Y19="M")</formula>
    </cfRule>
  </conditionalFormatting>
  <conditionalFormatting sqref="AA20">
    <cfRule type="expression" dxfId="272" priority="357" stopIfTrue="1">
      <formula>OR(Y20="M",Y20="H")</formula>
    </cfRule>
    <cfRule type="expression" priority="373" stopIfTrue="1">
      <formula>AA20&lt;&gt;""</formula>
    </cfRule>
    <cfRule type="expression" dxfId="271" priority="374">
      <formula>AND(Y20="L",AC20&lt;&gt;"",AD20&lt;&gt;"")</formula>
    </cfRule>
    <cfRule type="expression" dxfId="270" priority="375">
      <formula>Y20="L"</formula>
    </cfRule>
  </conditionalFormatting>
  <conditionalFormatting sqref="AB20">
    <cfRule type="expression" dxfId="269" priority="356" stopIfTrue="1">
      <formula>OR(Y20="H",Y20="M")</formula>
    </cfRule>
    <cfRule type="expression" priority="370" stopIfTrue="1">
      <formula>AB20&lt;&gt;""</formula>
    </cfRule>
    <cfRule type="expression" dxfId="268" priority="371">
      <formula>AA20&lt;&gt;""</formula>
    </cfRule>
    <cfRule type="expression" dxfId="267" priority="372">
      <formula>AND(Y20="L",AC20&lt;&gt;"",AD20&lt;&gt;"")</formula>
    </cfRule>
  </conditionalFormatting>
  <conditionalFormatting sqref="AC20">
    <cfRule type="expression" priority="368" stopIfTrue="1">
      <formula>AC20&lt;&gt;""</formula>
    </cfRule>
    <cfRule type="expression" dxfId="266" priority="369">
      <formula>Y20&lt;&gt;""</formula>
    </cfRule>
  </conditionalFormatting>
  <conditionalFormatting sqref="AD20">
    <cfRule type="expression" priority="358" stopIfTrue="1">
      <formula>AD20&lt;&gt;""</formula>
    </cfRule>
    <cfRule type="expression" dxfId="265" priority="365" stopIfTrue="1">
      <formula>AND(AA20&lt;&gt;"",Y20="L")</formula>
    </cfRule>
    <cfRule type="expression" dxfId="264" priority="366">
      <formula>OR(Y20="H",Y20="M")</formula>
    </cfRule>
    <cfRule type="expression" dxfId="263" priority="367">
      <formula>Y20="L"</formula>
    </cfRule>
  </conditionalFormatting>
  <conditionalFormatting sqref="AE20">
    <cfRule type="expression" dxfId="262" priority="355" stopIfTrue="1">
      <formula>AND(Y20="L",AA20&lt;&gt;"")</formula>
    </cfRule>
    <cfRule type="expression" priority="362" stopIfTrue="1">
      <formula>AE20&lt;&gt;""</formula>
    </cfRule>
    <cfRule type="expression" dxfId="261" priority="363">
      <formula>AND(Y20="L",AD20&lt;&gt;"")</formula>
    </cfRule>
    <cfRule type="expression" dxfId="260" priority="364">
      <formula>OR(Y20="H",Y20="M")</formula>
    </cfRule>
  </conditionalFormatting>
  <conditionalFormatting sqref="AF20">
    <cfRule type="expression" dxfId="259" priority="354" stopIfTrue="1">
      <formula>AND(Y20="L",AA20&lt;&gt;"")</formula>
    </cfRule>
    <cfRule type="expression" priority="359" stopIfTrue="1">
      <formula>AF20&lt;&gt;""</formula>
    </cfRule>
    <cfRule type="expression" dxfId="258" priority="360">
      <formula>AND(Y20="L",AD20&lt;&gt;"")</formula>
    </cfRule>
    <cfRule type="expression" dxfId="257" priority="361">
      <formula>OR(Y20="H",Y20="M")</formula>
    </cfRule>
  </conditionalFormatting>
  <conditionalFormatting sqref="AA21">
    <cfRule type="expression" dxfId="256" priority="335" stopIfTrue="1">
      <formula>OR(Y21="M",Y21="H")</formula>
    </cfRule>
    <cfRule type="expression" priority="351" stopIfTrue="1">
      <formula>AA21&lt;&gt;""</formula>
    </cfRule>
    <cfRule type="expression" dxfId="255" priority="352">
      <formula>AND(Y21="L",AC21&lt;&gt;"",AD21&lt;&gt;"")</formula>
    </cfRule>
    <cfRule type="expression" dxfId="254" priority="353">
      <formula>Y21="L"</formula>
    </cfRule>
  </conditionalFormatting>
  <conditionalFormatting sqref="AB21">
    <cfRule type="expression" dxfId="253" priority="334" stopIfTrue="1">
      <formula>OR(Y21="H",Y21="M")</formula>
    </cfRule>
    <cfRule type="expression" priority="348" stopIfTrue="1">
      <formula>AB21&lt;&gt;""</formula>
    </cfRule>
    <cfRule type="expression" dxfId="252" priority="349">
      <formula>AA21&lt;&gt;""</formula>
    </cfRule>
    <cfRule type="expression" dxfId="251" priority="350">
      <formula>AND(Y21="L",AC21&lt;&gt;"",AD21&lt;&gt;"")</formula>
    </cfRule>
  </conditionalFormatting>
  <conditionalFormatting sqref="AC21">
    <cfRule type="expression" priority="346" stopIfTrue="1">
      <formula>AC21&lt;&gt;""</formula>
    </cfRule>
    <cfRule type="expression" dxfId="250" priority="347">
      <formula>Y21&lt;&gt;""</formula>
    </cfRule>
  </conditionalFormatting>
  <conditionalFormatting sqref="AD21">
    <cfRule type="expression" priority="336" stopIfTrue="1">
      <formula>AD21&lt;&gt;""</formula>
    </cfRule>
    <cfRule type="expression" dxfId="249" priority="343" stopIfTrue="1">
      <formula>AND(AA21&lt;&gt;"",Y21="L")</formula>
    </cfRule>
    <cfRule type="expression" dxfId="248" priority="344">
      <formula>OR(Y21="H",Y21="M")</formula>
    </cfRule>
    <cfRule type="expression" dxfId="247" priority="345">
      <formula>Y21="L"</formula>
    </cfRule>
  </conditionalFormatting>
  <conditionalFormatting sqref="AE21">
    <cfRule type="expression" dxfId="246" priority="333" stopIfTrue="1">
      <formula>AND(Y21="L",AA21&lt;&gt;"")</formula>
    </cfRule>
    <cfRule type="expression" priority="340" stopIfTrue="1">
      <formula>AE21&lt;&gt;""</formula>
    </cfRule>
    <cfRule type="expression" dxfId="245" priority="341">
      <formula>AND(Y21="L",AD21&lt;&gt;"")</formula>
    </cfRule>
    <cfRule type="expression" dxfId="244" priority="342">
      <formula>OR(Y21="H",Y21="M")</formula>
    </cfRule>
  </conditionalFormatting>
  <conditionalFormatting sqref="AF21">
    <cfRule type="expression" dxfId="243" priority="332" stopIfTrue="1">
      <formula>AND(Y21="L",AA21&lt;&gt;"")</formula>
    </cfRule>
    <cfRule type="expression" priority="337" stopIfTrue="1">
      <formula>AF21&lt;&gt;""</formula>
    </cfRule>
    <cfRule type="expression" dxfId="242" priority="338">
      <formula>AND(Y21="L",AD21&lt;&gt;"")</formula>
    </cfRule>
    <cfRule type="expression" dxfId="241" priority="339">
      <formula>OR(Y21="H",Y21="M")</formula>
    </cfRule>
  </conditionalFormatting>
  <conditionalFormatting sqref="AA22">
    <cfRule type="expression" dxfId="240" priority="313" stopIfTrue="1">
      <formula>OR(Y22="M",Y22="H")</formula>
    </cfRule>
    <cfRule type="expression" priority="329" stopIfTrue="1">
      <formula>AA22&lt;&gt;""</formula>
    </cfRule>
    <cfRule type="expression" dxfId="239" priority="330">
      <formula>AND(Y22="L",AC22&lt;&gt;"",AD22&lt;&gt;"")</formula>
    </cfRule>
    <cfRule type="expression" dxfId="238" priority="331">
      <formula>Y22="L"</formula>
    </cfRule>
  </conditionalFormatting>
  <conditionalFormatting sqref="AB22">
    <cfRule type="expression" dxfId="237" priority="312" stopIfTrue="1">
      <formula>OR(Y22="H",Y22="M")</formula>
    </cfRule>
    <cfRule type="expression" priority="326" stopIfTrue="1">
      <formula>AB22&lt;&gt;""</formula>
    </cfRule>
    <cfRule type="expression" dxfId="236" priority="327">
      <formula>AA22&lt;&gt;""</formula>
    </cfRule>
    <cfRule type="expression" dxfId="235" priority="328">
      <formula>AND(Y22="L",AC22&lt;&gt;"",AD22&lt;&gt;"")</formula>
    </cfRule>
  </conditionalFormatting>
  <conditionalFormatting sqref="AC22">
    <cfRule type="expression" priority="324" stopIfTrue="1">
      <formula>AC22&lt;&gt;""</formula>
    </cfRule>
    <cfRule type="expression" dxfId="234" priority="325">
      <formula>Y22&lt;&gt;""</formula>
    </cfRule>
  </conditionalFormatting>
  <conditionalFormatting sqref="AD22">
    <cfRule type="expression" priority="314" stopIfTrue="1">
      <formula>AD22&lt;&gt;""</formula>
    </cfRule>
    <cfRule type="expression" dxfId="233" priority="321" stopIfTrue="1">
      <formula>AND(AA22&lt;&gt;"",Y22="L")</formula>
    </cfRule>
    <cfRule type="expression" dxfId="232" priority="322">
      <formula>OR(Y22="H",Y22="M")</formula>
    </cfRule>
    <cfRule type="expression" dxfId="231" priority="323">
      <formula>Y22="L"</formula>
    </cfRule>
  </conditionalFormatting>
  <conditionalFormatting sqref="AE22">
    <cfRule type="expression" dxfId="230" priority="311" stopIfTrue="1">
      <formula>AND(Y22="L",AA22&lt;&gt;"")</formula>
    </cfRule>
    <cfRule type="expression" priority="318" stopIfTrue="1">
      <formula>AE22&lt;&gt;""</formula>
    </cfRule>
    <cfRule type="expression" dxfId="229" priority="319">
      <formula>AND(Y22="L",AD22&lt;&gt;"")</formula>
    </cfRule>
    <cfRule type="expression" dxfId="228" priority="320">
      <formula>OR(Y22="H",Y22="M")</formula>
    </cfRule>
  </conditionalFormatting>
  <conditionalFormatting sqref="AF22">
    <cfRule type="expression" dxfId="227" priority="310" stopIfTrue="1">
      <formula>AND(Y22="L",AA22&lt;&gt;"")</formula>
    </cfRule>
    <cfRule type="expression" priority="315" stopIfTrue="1">
      <formula>AF22&lt;&gt;""</formula>
    </cfRule>
    <cfRule type="expression" dxfId="226" priority="316">
      <formula>AND(Y22="L",AD22&lt;&gt;"")</formula>
    </cfRule>
    <cfRule type="expression" dxfId="225" priority="317">
      <formula>OR(Y22="H",Y22="M")</formula>
    </cfRule>
  </conditionalFormatting>
  <conditionalFormatting sqref="AA23">
    <cfRule type="expression" dxfId="224" priority="291" stopIfTrue="1">
      <formula>OR(Y23="M",Y23="H")</formula>
    </cfRule>
    <cfRule type="expression" priority="307" stopIfTrue="1">
      <formula>AA23&lt;&gt;""</formula>
    </cfRule>
    <cfRule type="expression" dxfId="223" priority="308">
      <formula>AND(Y23="L",AC23&lt;&gt;"",AD23&lt;&gt;"")</formula>
    </cfRule>
    <cfRule type="expression" dxfId="222" priority="309">
      <formula>Y23="L"</formula>
    </cfRule>
  </conditionalFormatting>
  <conditionalFormatting sqref="AB23">
    <cfRule type="expression" dxfId="221" priority="290" stopIfTrue="1">
      <formula>OR(Y23="H",Y23="M")</formula>
    </cfRule>
    <cfRule type="expression" priority="304" stopIfTrue="1">
      <formula>AB23&lt;&gt;""</formula>
    </cfRule>
    <cfRule type="expression" dxfId="220" priority="305">
      <formula>AA23&lt;&gt;""</formula>
    </cfRule>
    <cfRule type="expression" dxfId="219" priority="306">
      <formula>AND(Y23="L",AC23&lt;&gt;"",AD23&lt;&gt;"")</formula>
    </cfRule>
  </conditionalFormatting>
  <conditionalFormatting sqref="AC23">
    <cfRule type="expression" priority="302" stopIfTrue="1">
      <formula>AC23&lt;&gt;""</formula>
    </cfRule>
    <cfRule type="expression" dxfId="218" priority="303">
      <formula>Y23&lt;&gt;""</formula>
    </cfRule>
  </conditionalFormatting>
  <conditionalFormatting sqref="AD23">
    <cfRule type="expression" priority="292" stopIfTrue="1">
      <formula>AD23&lt;&gt;""</formula>
    </cfRule>
    <cfRule type="expression" dxfId="217" priority="299" stopIfTrue="1">
      <formula>AND(AA23&lt;&gt;"",Y23="L")</formula>
    </cfRule>
    <cfRule type="expression" dxfId="216" priority="300">
      <formula>OR(Y23="H",Y23="M")</formula>
    </cfRule>
    <cfRule type="expression" dxfId="215" priority="301">
      <formula>Y23="L"</formula>
    </cfRule>
  </conditionalFormatting>
  <conditionalFormatting sqref="AE23">
    <cfRule type="expression" dxfId="214" priority="289" stopIfTrue="1">
      <formula>AND(Y23="L",AA23&lt;&gt;"")</formula>
    </cfRule>
    <cfRule type="expression" priority="296" stopIfTrue="1">
      <formula>AE23&lt;&gt;""</formula>
    </cfRule>
    <cfRule type="expression" dxfId="213" priority="297">
      <formula>AND(Y23="L",AD23&lt;&gt;"")</formula>
    </cfRule>
    <cfRule type="expression" dxfId="212" priority="298">
      <formula>OR(Y23="H",Y23="M")</formula>
    </cfRule>
  </conditionalFormatting>
  <conditionalFormatting sqref="AF23">
    <cfRule type="expression" dxfId="211" priority="288" stopIfTrue="1">
      <formula>AND(Y23="L",AA23&lt;&gt;"")</formula>
    </cfRule>
    <cfRule type="expression" priority="293" stopIfTrue="1">
      <formula>AF23&lt;&gt;""</formula>
    </cfRule>
    <cfRule type="expression" dxfId="210" priority="294">
      <formula>AND(Y23="L",AD23&lt;&gt;"")</formula>
    </cfRule>
    <cfRule type="expression" dxfId="209" priority="295">
      <formula>OR(Y23="H",Y23="M")</formula>
    </cfRule>
  </conditionalFormatting>
  <conditionalFormatting sqref="AA24">
    <cfRule type="expression" dxfId="208" priority="269" stopIfTrue="1">
      <formula>OR(Y24="M",Y24="H")</formula>
    </cfRule>
    <cfRule type="expression" priority="285" stopIfTrue="1">
      <formula>AA24&lt;&gt;""</formula>
    </cfRule>
    <cfRule type="expression" dxfId="207" priority="286">
      <formula>AND(Y24="L",AC24&lt;&gt;"",AD24&lt;&gt;"")</formula>
    </cfRule>
    <cfRule type="expression" dxfId="206" priority="287">
      <formula>Y24="L"</formula>
    </cfRule>
  </conditionalFormatting>
  <conditionalFormatting sqref="AB24">
    <cfRule type="expression" dxfId="205" priority="268" stopIfTrue="1">
      <formula>OR(Y24="H",Y24="M")</formula>
    </cfRule>
    <cfRule type="expression" priority="282" stopIfTrue="1">
      <formula>AB24&lt;&gt;""</formula>
    </cfRule>
    <cfRule type="expression" dxfId="204" priority="283">
      <formula>AA24&lt;&gt;""</formula>
    </cfRule>
    <cfRule type="expression" dxfId="203" priority="284">
      <formula>AND(Y24="L",AC24&lt;&gt;"",AD24&lt;&gt;"")</formula>
    </cfRule>
  </conditionalFormatting>
  <conditionalFormatting sqref="AC24">
    <cfRule type="expression" priority="280" stopIfTrue="1">
      <formula>AC24&lt;&gt;""</formula>
    </cfRule>
    <cfRule type="expression" dxfId="202" priority="281">
      <formula>Y24&lt;&gt;""</formula>
    </cfRule>
  </conditionalFormatting>
  <conditionalFormatting sqref="AD24">
    <cfRule type="expression" priority="270" stopIfTrue="1">
      <formula>AD24&lt;&gt;""</formula>
    </cfRule>
    <cfRule type="expression" dxfId="201" priority="277" stopIfTrue="1">
      <formula>AND(AA24&lt;&gt;"",Y24="L")</formula>
    </cfRule>
    <cfRule type="expression" dxfId="200" priority="278">
      <formula>OR(Y24="H",Y24="M")</formula>
    </cfRule>
    <cfRule type="expression" dxfId="199" priority="279">
      <formula>Y24="L"</formula>
    </cfRule>
  </conditionalFormatting>
  <conditionalFormatting sqref="AE24">
    <cfRule type="expression" dxfId="198" priority="267" stopIfTrue="1">
      <formula>AND(Y24="L",AA24&lt;&gt;"")</formula>
    </cfRule>
    <cfRule type="expression" priority="274" stopIfTrue="1">
      <formula>AE24&lt;&gt;""</formula>
    </cfRule>
    <cfRule type="expression" dxfId="197" priority="275">
      <formula>AND(Y24="L",AD24&lt;&gt;"")</formula>
    </cfRule>
    <cfRule type="expression" dxfId="196" priority="276">
      <formula>OR(Y24="H",Y24="M")</formula>
    </cfRule>
  </conditionalFormatting>
  <conditionalFormatting sqref="AF24">
    <cfRule type="expression" dxfId="195" priority="266" stopIfTrue="1">
      <formula>AND(Y24="L",AA24&lt;&gt;"")</formula>
    </cfRule>
    <cfRule type="expression" priority="271" stopIfTrue="1">
      <formula>AF24&lt;&gt;""</formula>
    </cfRule>
    <cfRule type="expression" dxfId="194" priority="272">
      <formula>AND(Y24="L",AD24&lt;&gt;"")</formula>
    </cfRule>
    <cfRule type="expression" dxfId="193" priority="273">
      <formula>OR(Y24="H",Y24="M")</formula>
    </cfRule>
  </conditionalFormatting>
  <conditionalFormatting sqref="AA25">
    <cfRule type="expression" dxfId="192" priority="247" stopIfTrue="1">
      <formula>OR(Y25="M",Y25="H")</formula>
    </cfRule>
    <cfRule type="expression" priority="263" stopIfTrue="1">
      <formula>AA25&lt;&gt;""</formula>
    </cfRule>
    <cfRule type="expression" dxfId="191" priority="264">
      <formula>AND(Y25="L",AC25&lt;&gt;"",AD25&lt;&gt;"")</formula>
    </cfRule>
    <cfRule type="expression" dxfId="190" priority="265">
      <formula>Y25="L"</formula>
    </cfRule>
  </conditionalFormatting>
  <conditionalFormatting sqref="AB25">
    <cfRule type="expression" dxfId="189" priority="246" stopIfTrue="1">
      <formula>OR(Y25="H",Y25="M")</formula>
    </cfRule>
    <cfRule type="expression" priority="260" stopIfTrue="1">
      <formula>AB25&lt;&gt;""</formula>
    </cfRule>
    <cfRule type="expression" dxfId="188" priority="261">
      <formula>AA25&lt;&gt;""</formula>
    </cfRule>
    <cfRule type="expression" dxfId="187" priority="262">
      <formula>AND(Y25="L",AC25&lt;&gt;"",AD25&lt;&gt;"")</formula>
    </cfRule>
  </conditionalFormatting>
  <conditionalFormatting sqref="AC25">
    <cfRule type="expression" priority="258" stopIfTrue="1">
      <formula>AC25&lt;&gt;""</formula>
    </cfRule>
    <cfRule type="expression" dxfId="186" priority="259">
      <formula>Y25&lt;&gt;""</formula>
    </cfRule>
  </conditionalFormatting>
  <conditionalFormatting sqref="AD25">
    <cfRule type="expression" priority="248" stopIfTrue="1">
      <formula>AD25&lt;&gt;""</formula>
    </cfRule>
    <cfRule type="expression" dxfId="185" priority="255" stopIfTrue="1">
      <formula>AND(AA25&lt;&gt;"",Y25="L")</formula>
    </cfRule>
    <cfRule type="expression" dxfId="184" priority="256">
      <formula>OR(Y25="H",Y25="M")</formula>
    </cfRule>
    <cfRule type="expression" dxfId="183" priority="257">
      <formula>Y25="L"</formula>
    </cfRule>
  </conditionalFormatting>
  <conditionalFormatting sqref="AE25">
    <cfRule type="expression" dxfId="182" priority="245" stopIfTrue="1">
      <formula>AND(Y25="L",AA25&lt;&gt;"")</formula>
    </cfRule>
    <cfRule type="expression" priority="252" stopIfTrue="1">
      <formula>AE25&lt;&gt;""</formula>
    </cfRule>
    <cfRule type="expression" dxfId="181" priority="253">
      <formula>AND(Y25="L",AD25&lt;&gt;"")</formula>
    </cfRule>
    <cfRule type="expression" dxfId="180" priority="254">
      <formula>OR(Y25="H",Y25="M")</formula>
    </cfRule>
  </conditionalFormatting>
  <conditionalFormatting sqref="AF25">
    <cfRule type="expression" dxfId="179" priority="244" stopIfTrue="1">
      <formula>AND(Y25="L",AA25&lt;&gt;"")</formula>
    </cfRule>
    <cfRule type="expression" priority="249" stopIfTrue="1">
      <formula>AF25&lt;&gt;""</formula>
    </cfRule>
    <cfRule type="expression" dxfId="178" priority="250">
      <formula>AND(Y25="L",AD25&lt;&gt;"")</formula>
    </cfRule>
    <cfRule type="expression" dxfId="177" priority="251">
      <formula>OR(Y25="H",Y25="M")</formula>
    </cfRule>
  </conditionalFormatting>
  <conditionalFormatting sqref="AA26">
    <cfRule type="expression" dxfId="176" priority="225" stopIfTrue="1">
      <formula>OR(Y26="M",Y26="H")</formula>
    </cfRule>
    <cfRule type="expression" priority="241" stopIfTrue="1">
      <formula>AA26&lt;&gt;""</formula>
    </cfRule>
    <cfRule type="expression" dxfId="175" priority="242">
      <formula>AND(Y26="L",AC26&lt;&gt;"",AD26&lt;&gt;"")</formula>
    </cfRule>
    <cfRule type="expression" dxfId="174" priority="243">
      <formula>Y26="L"</formula>
    </cfRule>
  </conditionalFormatting>
  <conditionalFormatting sqref="AB26">
    <cfRule type="expression" dxfId="173" priority="224" stopIfTrue="1">
      <formula>OR(Y26="H",Y26="M")</formula>
    </cfRule>
    <cfRule type="expression" priority="238" stopIfTrue="1">
      <formula>AB26&lt;&gt;""</formula>
    </cfRule>
    <cfRule type="expression" dxfId="172" priority="239">
      <formula>AA26&lt;&gt;""</formula>
    </cfRule>
    <cfRule type="expression" dxfId="171" priority="240">
      <formula>AND(Y26="L",AC26&lt;&gt;"",AD26&lt;&gt;"")</formula>
    </cfRule>
  </conditionalFormatting>
  <conditionalFormatting sqref="AC26">
    <cfRule type="expression" priority="236" stopIfTrue="1">
      <formula>AC26&lt;&gt;""</formula>
    </cfRule>
    <cfRule type="expression" dxfId="170" priority="237">
      <formula>Y26&lt;&gt;""</formula>
    </cfRule>
  </conditionalFormatting>
  <conditionalFormatting sqref="AD26">
    <cfRule type="expression" priority="226" stopIfTrue="1">
      <formula>AD26&lt;&gt;""</formula>
    </cfRule>
    <cfRule type="expression" dxfId="169" priority="233" stopIfTrue="1">
      <formula>AND(AA26&lt;&gt;"",Y26="L")</formula>
    </cfRule>
    <cfRule type="expression" dxfId="168" priority="234">
      <formula>OR(Y26="H",Y26="M")</formula>
    </cfRule>
    <cfRule type="expression" dxfId="167" priority="235">
      <formula>Y26="L"</formula>
    </cfRule>
  </conditionalFormatting>
  <conditionalFormatting sqref="AE26">
    <cfRule type="expression" dxfId="166" priority="223" stopIfTrue="1">
      <formula>AND(Y26="L",AA26&lt;&gt;"")</formula>
    </cfRule>
    <cfRule type="expression" priority="230" stopIfTrue="1">
      <formula>AE26&lt;&gt;""</formula>
    </cfRule>
    <cfRule type="expression" dxfId="165" priority="231">
      <formula>AND(Y26="L",AD26&lt;&gt;"")</formula>
    </cfRule>
    <cfRule type="expression" dxfId="164" priority="232">
      <formula>OR(Y26="H",Y26="M")</formula>
    </cfRule>
  </conditionalFormatting>
  <conditionalFormatting sqref="AF26">
    <cfRule type="expression" dxfId="163" priority="222" stopIfTrue="1">
      <formula>AND(Y26="L",AA26&lt;&gt;"")</formula>
    </cfRule>
    <cfRule type="expression" priority="227" stopIfTrue="1">
      <formula>AF26&lt;&gt;""</formula>
    </cfRule>
    <cfRule type="expression" dxfId="162" priority="228">
      <formula>AND(Y26="L",AD26&lt;&gt;"")</formula>
    </cfRule>
    <cfRule type="expression" dxfId="161" priority="229">
      <formula>OR(Y26="H",Y26="M")</formula>
    </cfRule>
  </conditionalFormatting>
  <conditionalFormatting sqref="AA27">
    <cfRule type="expression" dxfId="160" priority="203" stopIfTrue="1">
      <formula>OR(Y27="M",Y27="H")</formula>
    </cfRule>
    <cfRule type="expression" priority="219" stopIfTrue="1">
      <formula>AA27&lt;&gt;""</formula>
    </cfRule>
    <cfRule type="expression" dxfId="159" priority="220">
      <formula>AND(Y27="L",AC27&lt;&gt;"",AD27&lt;&gt;"")</formula>
    </cfRule>
    <cfRule type="expression" dxfId="158" priority="221">
      <formula>Y27="L"</formula>
    </cfRule>
  </conditionalFormatting>
  <conditionalFormatting sqref="AB27">
    <cfRule type="expression" dxfId="157" priority="202" stopIfTrue="1">
      <formula>OR(Y27="H",Y27="M")</formula>
    </cfRule>
    <cfRule type="expression" priority="216" stopIfTrue="1">
      <formula>AB27&lt;&gt;""</formula>
    </cfRule>
    <cfRule type="expression" dxfId="156" priority="217">
      <formula>AA27&lt;&gt;""</formula>
    </cfRule>
    <cfRule type="expression" dxfId="155" priority="218">
      <formula>AND(Y27="L",AC27&lt;&gt;"",AD27&lt;&gt;"")</formula>
    </cfRule>
  </conditionalFormatting>
  <conditionalFormatting sqref="AC27">
    <cfRule type="expression" priority="214" stopIfTrue="1">
      <formula>AC27&lt;&gt;""</formula>
    </cfRule>
    <cfRule type="expression" dxfId="154" priority="215">
      <formula>Y27&lt;&gt;""</formula>
    </cfRule>
  </conditionalFormatting>
  <conditionalFormatting sqref="AD27">
    <cfRule type="expression" priority="204" stopIfTrue="1">
      <formula>AD27&lt;&gt;""</formula>
    </cfRule>
    <cfRule type="expression" dxfId="153" priority="211" stopIfTrue="1">
      <formula>AND(AA27&lt;&gt;"",Y27="L")</formula>
    </cfRule>
    <cfRule type="expression" dxfId="152" priority="212">
      <formula>OR(Y27="H",Y27="M")</formula>
    </cfRule>
    <cfRule type="expression" dxfId="151" priority="213">
      <formula>Y27="L"</formula>
    </cfRule>
  </conditionalFormatting>
  <conditionalFormatting sqref="AE27">
    <cfRule type="expression" dxfId="150" priority="201" stopIfTrue="1">
      <formula>AND(Y27="L",AA27&lt;&gt;"")</formula>
    </cfRule>
    <cfRule type="expression" priority="208" stopIfTrue="1">
      <formula>AE27&lt;&gt;""</formula>
    </cfRule>
    <cfRule type="expression" dxfId="149" priority="209">
      <formula>AND(Y27="L",AD27&lt;&gt;"")</formula>
    </cfRule>
    <cfRule type="expression" dxfId="148" priority="210">
      <formula>OR(Y27="H",Y27="M")</formula>
    </cfRule>
  </conditionalFormatting>
  <conditionalFormatting sqref="AF27">
    <cfRule type="expression" dxfId="147" priority="200" stopIfTrue="1">
      <formula>AND(Y27="L",AA27&lt;&gt;"")</formula>
    </cfRule>
    <cfRule type="expression" priority="205" stopIfTrue="1">
      <formula>AF27&lt;&gt;""</formula>
    </cfRule>
    <cfRule type="expression" dxfId="146" priority="206">
      <formula>AND(Y27="L",AD27&lt;&gt;"")</formula>
    </cfRule>
    <cfRule type="expression" dxfId="145" priority="207">
      <formula>OR(Y27="H",Y27="M")</formula>
    </cfRule>
  </conditionalFormatting>
  <conditionalFormatting sqref="AA28">
    <cfRule type="expression" dxfId="144" priority="181" stopIfTrue="1">
      <formula>OR(Y28="M",Y28="H")</formula>
    </cfRule>
    <cfRule type="expression" priority="197" stopIfTrue="1">
      <formula>AA28&lt;&gt;""</formula>
    </cfRule>
    <cfRule type="expression" dxfId="143" priority="198">
      <formula>AND(Y28="L",AC28&lt;&gt;"",AD28&lt;&gt;"")</formula>
    </cfRule>
    <cfRule type="expression" dxfId="142" priority="199">
      <formula>Y28="L"</formula>
    </cfRule>
  </conditionalFormatting>
  <conditionalFormatting sqref="AB28">
    <cfRule type="expression" dxfId="141" priority="180" stopIfTrue="1">
      <formula>OR(Y28="H",Y28="M")</formula>
    </cfRule>
    <cfRule type="expression" priority="194" stopIfTrue="1">
      <formula>AB28&lt;&gt;""</formula>
    </cfRule>
    <cfRule type="expression" dxfId="140" priority="195">
      <formula>AA28&lt;&gt;""</formula>
    </cfRule>
    <cfRule type="expression" dxfId="139" priority="196">
      <formula>AND(Y28="L",AC28&lt;&gt;"",AD28&lt;&gt;"")</formula>
    </cfRule>
  </conditionalFormatting>
  <conditionalFormatting sqref="AC28">
    <cfRule type="expression" priority="192" stopIfTrue="1">
      <formula>AC28&lt;&gt;""</formula>
    </cfRule>
    <cfRule type="expression" dxfId="138" priority="193">
      <formula>Y28&lt;&gt;""</formula>
    </cfRule>
  </conditionalFormatting>
  <conditionalFormatting sqref="AD28">
    <cfRule type="expression" priority="182" stopIfTrue="1">
      <formula>AD28&lt;&gt;""</formula>
    </cfRule>
    <cfRule type="expression" dxfId="137" priority="189" stopIfTrue="1">
      <formula>AND(AA28&lt;&gt;"",Y28="L")</formula>
    </cfRule>
    <cfRule type="expression" dxfId="136" priority="190">
      <formula>OR(Y28="H",Y28="M")</formula>
    </cfRule>
    <cfRule type="expression" dxfId="135" priority="191">
      <formula>Y28="L"</formula>
    </cfRule>
  </conditionalFormatting>
  <conditionalFormatting sqref="AE28">
    <cfRule type="expression" dxfId="134" priority="179" stopIfTrue="1">
      <formula>AND(Y28="L",AA28&lt;&gt;"")</formula>
    </cfRule>
    <cfRule type="expression" priority="186" stopIfTrue="1">
      <formula>AE28&lt;&gt;""</formula>
    </cfRule>
    <cfRule type="expression" dxfId="133" priority="187">
      <formula>AND(Y28="L",AD28&lt;&gt;"")</formula>
    </cfRule>
    <cfRule type="expression" dxfId="132" priority="188">
      <formula>OR(Y28="H",Y28="M")</formula>
    </cfRule>
  </conditionalFormatting>
  <conditionalFormatting sqref="AF28">
    <cfRule type="expression" dxfId="131" priority="178" stopIfTrue="1">
      <formula>AND(Y28="L",AA28&lt;&gt;"")</formula>
    </cfRule>
    <cfRule type="expression" priority="183" stopIfTrue="1">
      <formula>AF28&lt;&gt;""</formula>
    </cfRule>
    <cfRule type="expression" dxfId="130" priority="184">
      <formula>AND(Y28="L",AD28&lt;&gt;"")</formula>
    </cfRule>
    <cfRule type="expression" dxfId="129" priority="185">
      <formula>OR(Y28="H",Y28="M")</formula>
    </cfRule>
  </conditionalFormatting>
  <conditionalFormatting sqref="AA29">
    <cfRule type="expression" dxfId="128" priority="159" stopIfTrue="1">
      <formula>OR(Y29="M",Y29="H")</formula>
    </cfRule>
    <cfRule type="expression" priority="175" stopIfTrue="1">
      <formula>AA29&lt;&gt;""</formula>
    </cfRule>
    <cfRule type="expression" dxfId="127" priority="176">
      <formula>AND(Y29="L",AC29&lt;&gt;"",AD29&lt;&gt;"")</formula>
    </cfRule>
    <cfRule type="expression" dxfId="126" priority="177">
      <formula>Y29="L"</formula>
    </cfRule>
  </conditionalFormatting>
  <conditionalFormatting sqref="AB29">
    <cfRule type="expression" dxfId="125" priority="158" stopIfTrue="1">
      <formula>OR(Y29="H",Y29="M")</formula>
    </cfRule>
    <cfRule type="expression" priority="172" stopIfTrue="1">
      <formula>AB29&lt;&gt;""</formula>
    </cfRule>
    <cfRule type="expression" dxfId="124" priority="173">
      <formula>AA29&lt;&gt;""</formula>
    </cfRule>
    <cfRule type="expression" dxfId="123" priority="174">
      <formula>AND(Y29="L",AC29&lt;&gt;"",AD29&lt;&gt;"")</formula>
    </cfRule>
  </conditionalFormatting>
  <conditionalFormatting sqref="AC29">
    <cfRule type="expression" priority="170" stopIfTrue="1">
      <formula>AC29&lt;&gt;""</formula>
    </cfRule>
    <cfRule type="expression" dxfId="122" priority="171">
      <formula>Y29&lt;&gt;""</formula>
    </cfRule>
  </conditionalFormatting>
  <conditionalFormatting sqref="AD29">
    <cfRule type="expression" priority="160" stopIfTrue="1">
      <formula>AD29&lt;&gt;""</formula>
    </cfRule>
    <cfRule type="expression" dxfId="121" priority="167" stopIfTrue="1">
      <formula>AND(AA29&lt;&gt;"",Y29="L")</formula>
    </cfRule>
    <cfRule type="expression" dxfId="120" priority="168">
      <formula>OR(Y29="H",Y29="M")</formula>
    </cfRule>
    <cfRule type="expression" dxfId="119" priority="169">
      <formula>Y29="L"</formula>
    </cfRule>
  </conditionalFormatting>
  <conditionalFormatting sqref="AE29">
    <cfRule type="expression" dxfId="118" priority="157" stopIfTrue="1">
      <formula>AND(Y29="L",AA29&lt;&gt;"")</formula>
    </cfRule>
    <cfRule type="expression" priority="164" stopIfTrue="1">
      <formula>AE29&lt;&gt;""</formula>
    </cfRule>
    <cfRule type="expression" dxfId="117" priority="165">
      <formula>AND(Y29="L",AD29&lt;&gt;"")</formula>
    </cfRule>
    <cfRule type="expression" dxfId="116" priority="166">
      <formula>OR(Y29="H",Y29="M")</formula>
    </cfRule>
  </conditionalFormatting>
  <conditionalFormatting sqref="AF29">
    <cfRule type="expression" dxfId="115" priority="156" stopIfTrue="1">
      <formula>AND(Y29="L",AA29&lt;&gt;"")</formula>
    </cfRule>
    <cfRule type="expression" priority="161" stopIfTrue="1">
      <formula>AF29&lt;&gt;""</formula>
    </cfRule>
    <cfRule type="expression" dxfId="114" priority="162">
      <formula>AND(Y29="L",AD29&lt;&gt;"")</formula>
    </cfRule>
    <cfRule type="expression" dxfId="113" priority="163">
      <formula>OR(Y29="H",Y29="M")</formula>
    </cfRule>
  </conditionalFormatting>
  <conditionalFormatting sqref="AA30">
    <cfRule type="expression" dxfId="112" priority="137" stopIfTrue="1">
      <formula>OR(Y30="M",Y30="H")</formula>
    </cfRule>
    <cfRule type="expression" priority="153" stopIfTrue="1">
      <formula>AA30&lt;&gt;""</formula>
    </cfRule>
    <cfRule type="expression" dxfId="111" priority="154">
      <formula>AND(Y30="L",AC30&lt;&gt;"",AD30&lt;&gt;"")</formula>
    </cfRule>
    <cfRule type="expression" dxfId="110" priority="155">
      <formula>Y30="L"</formula>
    </cfRule>
  </conditionalFormatting>
  <conditionalFormatting sqref="AB30">
    <cfRule type="expression" dxfId="109" priority="136" stopIfTrue="1">
      <formula>OR(Y30="H",Y30="M")</formula>
    </cfRule>
    <cfRule type="expression" priority="150" stopIfTrue="1">
      <formula>AB30&lt;&gt;""</formula>
    </cfRule>
    <cfRule type="expression" dxfId="108" priority="151">
      <formula>AA30&lt;&gt;""</formula>
    </cfRule>
    <cfRule type="expression" dxfId="107" priority="152">
      <formula>AND(Y30="L",AC30&lt;&gt;"",AD30&lt;&gt;"")</formula>
    </cfRule>
  </conditionalFormatting>
  <conditionalFormatting sqref="AC30">
    <cfRule type="expression" priority="148" stopIfTrue="1">
      <formula>AC30&lt;&gt;""</formula>
    </cfRule>
    <cfRule type="expression" dxfId="106" priority="149">
      <formula>Y30&lt;&gt;""</formula>
    </cfRule>
  </conditionalFormatting>
  <conditionalFormatting sqref="AD30">
    <cfRule type="expression" priority="138" stopIfTrue="1">
      <formula>AD30&lt;&gt;""</formula>
    </cfRule>
    <cfRule type="expression" dxfId="105" priority="145" stopIfTrue="1">
      <formula>AND(AA30&lt;&gt;"",Y30="L")</formula>
    </cfRule>
    <cfRule type="expression" dxfId="104" priority="146">
      <formula>OR(Y30="H",Y30="M")</formula>
    </cfRule>
    <cfRule type="expression" dxfId="103" priority="147">
      <formula>Y30="L"</formula>
    </cfRule>
  </conditionalFormatting>
  <conditionalFormatting sqref="AE30">
    <cfRule type="expression" dxfId="102" priority="135" stopIfTrue="1">
      <formula>AND(Y30="L",AA30&lt;&gt;"")</formula>
    </cfRule>
    <cfRule type="expression" priority="142" stopIfTrue="1">
      <formula>AE30&lt;&gt;""</formula>
    </cfRule>
    <cfRule type="expression" dxfId="101" priority="143">
      <formula>AND(Y30="L",AD30&lt;&gt;"")</formula>
    </cfRule>
    <cfRule type="expression" dxfId="100" priority="144">
      <formula>OR(Y30="H",Y30="M")</formula>
    </cfRule>
  </conditionalFormatting>
  <conditionalFormatting sqref="AF30">
    <cfRule type="expression" dxfId="99" priority="134" stopIfTrue="1">
      <formula>AND(Y30="L",AA30&lt;&gt;"")</formula>
    </cfRule>
    <cfRule type="expression" priority="139" stopIfTrue="1">
      <formula>AF30&lt;&gt;""</formula>
    </cfRule>
    <cfRule type="expression" dxfId="98" priority="140">
      <formula>AND(Y30="L",AD30&lt;&gt;"")</formula>
    </cfRule>
    <cfRule type="expression" dxfId="97" priority="141">
      <formula>OR(Y30="H",Y30="M")</formula>
    </cfRule>
  </conditionalFormatting>
  <conditionalFormatting sqref="AA31">
    <cfRule type="expression" dxfId="96" priority="115" stopIfTrue="1">
      <formula>OR(Y31="M",Y31="H")</formula>
    </cfRule>
    <cfRule type="expression" priority="131" stopIfTrue="1">
      <formula>AA31&lt;&gt;""</formula>
    </cfRule>
    <cfRule type="expression" dxfId="95" priority="132">
      <formula>AND(Y31="L",AC31&lt;&gt;"",AD31&lt;&gt;"")</formula>
    </cfRule>
    <cfRule type="expression" dxfId="94" priority="133">
      <formula>Y31="L"</formula>
    </cfRule>
  </conditionalFormatting>
  <conditionalFormatting sqref="AB31">
    <cfRule type="expression" dxfId="93" priority="114" stopIfTrue="1">
      <formula>OR(Y31="H",Y31="M")</formula>
    </cfRule>
    <cfRule type="expression" priority="128" stopIfTrue="1">
      <formula>AB31&lt;&gt;""</formula>
    </cfRule>
    <cfRule type="expression" dxfId="92" priority="129">
      <formula>AA31&lt;&gt;""</formula>
    </cfRule>
    <cfRule type="expression" dxfId="91" priority="130">
      <formula>AND(Y31="L",AC31&lt;&gt;"",AD31&lt;&gt;"")</formula>
    </cfRule>
  </conditionalFormatting>
  <conditionalFormatting sqref="AC31">
    <cfRule type="expression" priority="126" stopIfTrue="1">
      <formula>AC31&lt;&gt;""</formula>
    </cfRule>
    <cfRule type="expression" dxfId="90" priority="127">
      <formula>Y31&lt;&gt;""</formula>
    </cfRule>
  </conditionalFormatting>
  <conditionalFormatting sqref="AD31">
    <cfRule type="expression" priority="116" stopIfTrue="1">
      <formula>AD31&lt;&gt;""</formula>
    </cfRule>
    <cfRule type="expression" dxfId="89" priority="123" stopIfTrue="1">
      <formula>AND(AA31&lt;&gt;"",Y31="L")</formula>
    </cfRule>
    <cfRule type="expression" dxfId="88" priority="124">
      <formula>OR(Y31="H",Y31="M")</formula>
    </cfRule>
    <cfRule type="expression" dxfId="87" priority="125">
      <formula>Y31="L"</formula>
    </cfRule>
  </conditionalFormatting>
  <conditionalFormatting sqref="AE31">
    <cfRule type="expression" dxfId="86" priority="113" stopIfTrue="1">
      <formula>AND(Y31="L",AA31&lt;&gt;"")</formula>
    </cfRule>
    <cfRule type="expression" priority="120" stopIfTrue="1">
      <formula>AE31&lt;&gt;""</formula>
    </cfRule>
    <cfRule type="expression" dxfId="85" priority="121">
      <formula>AND(Y31="L",AD31&lt;&gt;"")</formula>
    </cfRule>
    <cfRule type="expression" dxfId="84" priority="122">
      <formula>OR(Y31="H",Y31="M")</formula>
    </cfRule>
  </conditionalFormatting>
  <conditionalFormatting sqref="AF31">
    <cfRule type="expression" dxfId="83" priority="112" stopIfTrue="1">
      <formula>AND(Y31="L",AA31&lt;&gt;"")</formula>
    </cfRule>
    <cfRule type="expression" priority="117" stopIfTrue="1">
      <formula>AF31&lt;&gt;""</formula>
    </cfRule>
    <cfRule type="expression" dxfId="82" priority="118">
      <formula>AND(Y31="L",AD31&lt;&gt;"")</formula>
    </cfRule>
    <cfRule type="expression" dxfId="81" priority="119">
      <formula>OR(Y31="H",Y31="M")</formula>
    </cfRule>
  </conditionalFormatting>
  <conditionalFormatting sqref="AA32">
    <cfRule type="expression" dxfId="80" priority="93" stopIfTrue="1">
      <formula>OR(Y32="M",Y32="H")</formula>
    </cfRule>
    <cfRule type="expression" priority="109" stopIfTrue="1">
      <formula>AA32&lt;&gt;""</formula>
    </cfRule>
    <cfRule type="expression" dxfId="79" priority="110">
      <formula>AND(Y32="L",AC32&lt;&gt;"",AD32&lt;&gt;"")</formula>
    </cfRule>
    <cfRule type="expression" dxfId="78" priority="111">
      <formula>Y32="L"</formula>
    </cfRule>
  </conditionalFormatting>
  <conditionalFormatting sqref="AB32">
    <cfRule type="expression" dxfId="77" priority="92" stopIfTrue="1">
      <formula>OR(Y32="H",Y32="M")</formula>
    </cfRule>
    <cfRule type="expression" priority="106" stopIfTrue="1">
      <formula>AB32&lt;&gt;""</formula>
    </cfRule>
    <cfRule type="expression" dxfId="76" priority="107">
      <formula>AA32&lt;&gt;""</formula>
    </cfRule>
    <cfRule type="expression" dxfId="75" priority="108">
      <formula>AND(Y32="L",AC32&lt;&gt;"",AD32&lt;&gt;"")</formula>
    </cfRule>
  </conditionalFormatting>
  <conditionalFormatting sqref="AC32">
    <cfRule type="expression" priority="104" stopIfTrue="1">
      <formula>AC32&lt;&gt;""</formula>
    </cfRule>
    <cfRule type="expression" dxfId="74" priority="105">
      <formula>Y32&lt;&gt;""</formula>
    </cfRule>
  </conditionalFormatting>
  <conditionalFormatting sqref="AD32">
    <cfRule type="expression" priority="94" stopIfTrue="1">
      <formula>AD32&lt;&gt;""</formula>
    </cfRule>
    <cfRule type="expression" dxfId="73" priority="101" stopIfTrue="1">
      <formula>AND(AA32&lt;&gt;"",Y32="L")</formula>
    </cfRule>
    <cfRule type="expression" dxfId="72" priority="102">
      <formula>OR(Y32="H",Y32="M")</formula>
    </cfRule>
    <cfRule type="expression" dxfId="71" priority="103">
      <formula>Y32="L"</formula>
    </cfRule>
  </conditionalFormatting>
  <conditionalFormatting sqref="AE32">
    <cfRule type="expression" dxfId="70" priority="91" stopIfTrue="1">
      <formula>AND(Y32="L",AA32&lt;&gt;"")</formula>
    </cfRule>
    <cfRule type="expression" priority="98" stopIfTrue="1">
      <formula>AE32&lt;&gt;""</formula>
    </cfRule>
    <cfRule type="expression" dxfId="69" priority="99">
      <formula>AND(Y32="L",AD32&lt;&gt;"")</formula>
    </cfRule>
    <cfRule type="expression" dxfId="68" priority="100">
      <formula>OR(Y32="H",Y32="M")</formula>
    </cfRule>
  </conditionalFormatting>
  <conditionalFormatting sqref="AF32">
    <cfRule type="expression" dxfId="67" priority="90" stopIfTrue="1">
      <formula>AND(Y32="L",AA32&lt;&gt;"")</formula>
    </cfRule>
    <cfRule type="expression" priority="95" stopIfTrue="1">
      <formula>AF32&lt;&gt;""</formula>
    </cfRule>
    <cfRule type="expression" dxfId="66" priority="96">
      <formula>AND(Y32="L",AD32&lt;&gt;"")</formula>
    </cfRule>
    <cfRule type="expression" dxfId="65" priority="97">
      <formula>OR(Y32="H",Y32="M")</formula>
    </cfRule>
  </conditionalFormatting>
  <conditionalFormatting sqref="AA33">
    <cfRule type="expression" dxfId="64" priority="71" stopIfTrue="1">
      <formula>OR(Y33="M",Y33="H")</formula>
    </cfRule>
    <cfRule type="expression" priority="87" stopIfTrue="1">
      <formula>AA33&lt;&gt;""</formula>
    </cfRule>
    <cfRule type="expression" dxfId="63" priority="88">
      <formula>AND(Y33="L",AC33&lt;&gt;"",AD33&lt;&gt;"")</formula>
    </cfRule>
    <cfRule type="expression" dxfId="62" priority="89">
      <formula>Y33="L"</formula>
    </cfRule>
  </conditionalFormatting>
  <conditionalFormatting sqref="AB33">
    <cfRule type="expression" dxfId="61" priority="70" stopIfTrue="1">
      <formula>OR(Y33="H",Y33="M")</formula>
    </cfRule>
    <cfRule type="expression" priority="84" stopIfTrue="1">
      <formula>AB33&lt;&gt;""</formula>
    </cfRule>
    <cfRule type="expression" dxfId="60" priority="85">
      <formula>AA33&lt;&gt;""</formula>
    </cfRule>
    <cfRule type="expression" dxfId="59" priority="86">
      <formula>AND(Y33="L",AC33&lt;&gt;"",AD33&lt;&gt;"")</formula>
    </cfRule>
  </conditionalFormatting>
  <conditionalFormatting sqref="AC33">
    <cfRule type="expression" priority="82" stopIfTrue="1">
      <formula>AC33&lt;&gt;""</formula>
    </cfRule>
    <cfRule type="expression" dxfId="58" priority="83">
      <formula>Y33&lt;&gt;""</formula>
    </cfRule>
  </conditionalFormatting>
  <conditionalFormatting sqref="AD33">
    <cfRule type="expression" priority="72" stopIfTrue="1">
      <formula>AD33&lt;&gt;""</formula>
    </cfRule>
    <cfRule type="expression" dxfId="57" priority="79" stopIfTrue="1">
      <formula>AND(AA33&lt;&gt;"",Y33="L")</formula>
    </cfRule>
    <cfRule type="expression" dxfId="56" priority="80">
      <formula>OR(Y33="H",Y33="M")</formula>
    </cfRule>
    <cfRule type="expression" dxfId="55" priority="81">
      <formula>Y33="L"</formula>
    </cfRule>
  </conditionalFormatting>
  <conditionalFormatting sqref="AE33">
    <cfRule type="expression" dxfId="54" priority="69" stopIfTrue="1">
      <formula>AND(Y33="L",AA33&lt;&gt;"")</formula>
    </cfRule>
    <cfRule type="expression" priority="76" stopIfTrue="1">
      <formula>AE33&lt;&gt;""</formula>
    </cfRule>
    <cfRule type="expression" dxfId="53" priority="77">
      <formula>AND(Y33="L",AD33&lt;&gt;"")</formula>
    </cfRule>
    <cfRule type="expression" dxfId="52" priority="78">
      <formula>OR(Y33="H",Y33="M")</formula>
    </cfRule>
  </conditionalFormatting>
  <conditionalFormatting sqref="AF33">
    <cfRule type="expression" dxfId="51" priority="68" stopIfTrue="1">
      <formula>AND(Y33="L",AA33&lt;&gt;"")</formula>
    </cfRule>
    <cfRule type="expression" priority="73" stopIfTrue="1">
      <formula>AF33&lt;&gt;""</formula>
    </cfRule>
    <cfRule type="expression" dxfId="50" priority="74">
      <formula>AND(Y33="L",AD33&lt;&gt;"")</formula>
    </cfRule>
    <cfRule type="expression" dxfId="49" priority="75">
      <formula>OR(Y33="H",Y33="M")</formula>
    </cfRule>
  </conditionalFormatting>
  <conditionalFormatting sqref="AA34">
    <cfRule type="expression" dxfId="48" priority="49" stopIfTrue="1">
      <formula>OR(Y34="M",Y34="H")</formula>
    </cfRule>
    <cfRule type="expression" priority="65" stopIfTrue="1">
      <formula>AA34&lt;&gt;""</formula>
    </cfRule>
    <cfRule type="expression" dxfId="47" priority="66">
      <formula>AND(Y34="L",AC34&lt;&gt;"",AD34&lt;&gt;"")</formula>
    </cfRule>
    <cfRule type="expression" dxfId="46" priority="67">
      <formula>Y34="L"</formula>
    </cfRule>
  </conditionalFormatting>
  <conditionalFormatting sqref="AB34">
    <cfRule type="expression" dxfId="45" priority="48" stopIfTrue="1">
      <formula>OR(Y34="H",Y34="M")</formula>
    </cfRule>
    <cfRule type="expression" priority="62" stopIfTrue="1">
      <formula>AB34&lt;&gt;""</formula>
    </cfRule>
    <cfRule type="expression" dxfId="44" priority="63">
      <formula>AA34&lt;&gt;""</formula>
    </cfRule>
    <cfRule type="expression" dxfId="43" priority="64">
      <formula>AND(Y34="L",AC34&lt;&gt;"",AD34&lt;&gt;"")</formula>
    </cfRule>
  </conditionalFormatting>
  <conditionalFormatting sqref="AC34">
    <cfRule type="expression" priority="60" stopIfTrue="1">
      <formula>AC34&lt;&gt;""</formula>
    </cfRule>
    <cfRule type="expression" dxfId="42" priority="61">
      <formula>Y34&lt;&gt;""</formula>
    </cfRule>
  </conditionalFormatting>
  <conditionalFormatting sqref="AD34">
    <cfRule type="expression" priority="50" stopIfTrue="1">
      <formula>AD34&lt;&gt;""</formula>
    </cfRule>
    <cfRule type="expression" dxfId="41" priority="57" stopIfTrue="1">
      <formula>AND(AA34&lt;&gt;"",Y34="L")</formula>
    </cfRule>
    <cfRule type="expression" dxfId="40" priority="58">
      <formula>OR(Y34="H",Y34="M")</formula>
    </cfRule>
    <cfRule type="expression" dxfId="39" priority="59">
      <formula>Y34="L"</formula>
    </cfRule>
  </conditionalFormatting>
  <conditionalFormatting sqref="AE34">
    <cfRule type="expression" dxfId="38" priority="47" stopIfTrue="1">
      <formula>AND(Y34="L",AA34&lt;&gt;"")</formula>
    </cfRule>
    <cfRule type="expression" priority="54" stopIfTrue="1">
      <formula>AE34&lt;&gt;""</formula>
    </cfRule>
    <cfRule type="expression" dxfId="37" priority="55">
      <formula>AND(Y34="L",AD34&lt;&gt;"")</formula>
    </cfRule>
    <cfRule type="expression" dxfId="36" priority="56">
      <formula>OR(Y34="H",Y34="M")</formula>
    </cfRule>
  </conditionalFormatting>
  <conditionalFormatting sqref="AF34">
    <cfRule type="expression" dxfId="35" priority="46" stopIfTrue="1">
      <formula>AND(Y34="L",AA34&lt;&gt;"")</formula>
    </cfRule>
    <cfRule type="expression" priority="51" stopIfTrue="1">
      <formula>AF34&lt;&gt;""</formula>
    </cfRule>
    <cfRule type="expression" dxfId="34" priority="52">
      <formula>AND(Y34="L",AD34&lt;&gt;"")</formula>
    </cfRule>
    <cfRule type="expression" dxfId="33" priority="53">
      <formula>OR(Y34="H",Y34="M")</formula>
    </cfRule>
  </conditionalFormatting>
  <conditionalFormatting sqref="AA35">
    <cfRule type="expression" dxfId="32" priority="27" stopIfTrue="1">
      <formula>OR(Y35="M",Y35="H")</formula>
    </cfRule>
    <cfRule type="expression" priority="43" stopIfTrue="1">
      <formula>AA35&lt;&gt;""</formula>
    </cfRule>
    <cfRule type="expression" dxfId="31" priority="44">
      <formula>AND(Y35="L",AC35&lt;&gt;"",AD35&lt;&gt;"")</formula>
    </cfRule>
    <cfRule type="expression" dxfId="30" priority="45">
      <formula>Y35="L"</formula>
    </cfRule>
  </conditionalFormatting>
  <conditionalFormatting sqref="AB35">
    <cfRule type="expression" dxfId="29" priority="26" stopIfTrue="1">
      <formula>OR(Y35="H",Y35="M")</formula>
    </cfRule>
    <cfRule type="expression" priority="40" stopIfTrue="1">
      <formula>AB35&lt;&gt;""</formula>
    </cfRule>
    <cfRule type="expression" dxfId="28" priority="41">
      <formula>AA35&lt;&gt;""</formula>
    </cfRule>
    <cfRule type="expression" dxfId="27" priority="42">
      <formula>AND(Y35="L",AC35&lt;&gt;"",AD35&lt;&gt;"")</formula>
    </cfRule>
  </conditionalFormatting>
  <conditionalFormatting sqref="AC35">
    <cfRule type="expression" priority="38" stopIfTrue="1">
      <formula>AC35&lt;&gt;""</formula>
    </cfRule>
    <cfRule type="expression" dxfId="26" priority="39">
      <formula>Y35&lt;&gt;""</formula>
    </cfRule>
  </conditionalFormatting>
  <conditionalFormatting sqref="AD35">
    <cfRule type="expression" priority="28" stopIfTrue="1">
      <formula>AD35&lt;&gt;""</formula>
    </cfRule>
    <cfRule type="expression" dxfId="25" priority="35" stopIfTrue="1">
      <formula>AND(AA35&lt;&gt;"",Y35="L")</formula>
    </cfRule>
    <cfRule type="expression" dxfId="24" priority="36">
      <formula>OR(Y35="H",Y35="M")</formula>
    </cfRule>
    <cfRule type="expression" dxfId="23" priority="37">
      <formula>Y35="L"</formula>
    </cfRule>
  </conditionalFormatting>
  <conditionalFormatting sqref="AE35">
    <cfRule type="expression" dxfId="22" priority="25" stopIfTrue="1">
      <formula>AND(Y35="L",AA35&lt;&gt;"")</formula>
    </cfRule>
    <cfRule type="expression" priority="32" stopIfTrue="1">
      <formula>AE35&lt;&gt;""</formula>
    </cfRule>
    <cfRule type="expression" dxfId="21" priority="33">
      <formula>AND(Y35="L",AD35&lt;&gt;"")</formula>
    </cfRule>
    <cfRule type="expression" dxfId="20" priority="34">
      <formula>OR(Y35="H",Y35="M")</formula>
    </cfRule>
  </conditionalFormatting>
  <conditionalFormatting sqref="AF35">
    <cfRule type="expression" dxfId="19" priority="24" stopIfTrue="1">
      <formula>AND(Y35="L",AA35&lt;&gt;"")</formula>
    </cfRule>
    <cfRule type="expression" priority="29" stopIfTrue="1">
      <formula>AF35&lt;&gt;""</formula>
    </cfRule>
    <cfRule type="expression" dxfId="18" priority="30">
      <formula>AND(Y35="L",AD35&lt;&gt;"")</formula>
    </cfRule>
    <cfRule type="expression" dxfId="17" priority="31">
      <formula>OR(Y35="H",Y35="M")</formula>
    </cfRule>
  </conditionalFormatting>
  <conditionalFormatting sqref="AA36">
    <cfRule type="expression" dxfId="16" priority="5" stopIfTrue="1">
      <formula>OR(Y36="M",Y36="H")</formula>
    </cfRule>
    <cfRule type="expression" priority="21" stopIfTrue="1">
      <formula>AA36&lt;&gt;""</formula>
    </cfRule>
    <cfRule type="expression" dxfId="15" priority="22">
      <formula>AND(Y36="L",AC36&lt;&gt;"",AD36&lt;&gt;"")</formula>
    </cfRule>
    <cfRule type="expression" dxfId="14" priority="23">
      <formula>Y36="L"</formula>
    </cfRule>
  </conditionalFormatting>
  <conditionalFormatting sqref="AB36">
    <cfRule type="expression" dxfId="13" priority="4" stopIfTrue="1">
      <formula>OR(Y36="H",Y36="M")</formula>
    </cfRule>
    <cfRule type="expression" priority="18" stopIfTrue="1">
      <formula>AB36&lt;&gt;""</formula>
    </cfRule>
    <cfRule type="expression" dxfId="12" priority="19">
      <formula>AA36&lt;&gt;""</formula>
    </cfRule>
    <cfRule type="expression" dxfId="11" priority="20">
      <formula>AND(Y36="L",AC36&lt;&gt;"",AD36&lt;&gt;"")</formula>
    </cfRule>
  </conditionalFormatting>
  <conditionalFormatting sqref="AC36">
    <cfRule type="expression" priority="16" stopIfTrue="1">
      <formula>AC36&lt;&gt;""</formula>
    </cfRule>
    <cfRule type="expression" dxfId="10" priority="17">
      <formula>Y36&lt;&gt;""</formula>
    </cfRule>
  </conditionalFormatting>
  <conditionalFormatting sqref="AD36">
    <cfRule type="expression" priority="6" stopIfTrue="1">
      <formula>AD36&lt;&gt;""</formula>
    </cfRule>
    <cfRule type="expression" dxfId="9" priority="13" stopIfTrue="1">
      <formula>AND(AA36&lt;&gt;"",Y36="L")</formula>
    </cfRule>
    <cfRule type="expression" dxfId="8" priority="14">
      <formula>OR(Y36="H",Y36="M")</formula>
    </cfRule>
    <cfRule type="expression" dxfId="7" priority="15">
      <formula>Y36="L"</formula>
    </cfRule>
  </conditionalFormatting>
  <conditionalFormatting sqref="AE36">
    <cfRule type="expression" dxfId="6" priority="3" stopIfTrue="1">
      <formula>AND(Y36="L",AA36&lt;&gt;"")</formula>
    </cfRule>
    <cfRule type="expression" priority="10" stopIfTrue="1">
      <formula>AE36&lt;&gt;""</formula>
    </cfRule>
    <cfRule type="expression" dxfId="5" priority="11">
      <formula>AND(Y36="L",AD36&lt;&gt;"")</formula>
    </cfRule>
    <cfRule type="expression" dxfId="4" priority="12">
      <formula>OR(Y36="H",Y36="M")</formula>
    </cfRule>
  </conditionalFormatting>
  <conditionalFormatting sqref="AF36">
    <cfRule type="expression" dxfId="3" priority="2" stopIfTrue="1">
      <formula>AND(Y36="L",AA36&lt;&gt;"")</formula>
    </cfRule>
    <cfRule type="expression" priority="7" stopIfTrue="1">
      <formula>AF36&lt;&gt;""</formula>
    </cfRule>
    <cfRule type="expression" dxfId="2" priority="8">
      <formula>AND(Y36="L",AD36&lt;&gt;"")</formula>
    </cfRule>
    <cfRule type="expression" dxfId="1" priority="9">
      <formula>OR(Y36="H",Y36="M")</formula>
    </cfRule>
  </conditionalFormatting>
  <conditionalFormatting sqref="C7">
    <cfRule type="cellIs" dxfId="0" priority="1" operator="equal">
      <formula>""</formula>
    </cfRule>
  </conditionalFormatting>
  <dataValidations count="4">
    <dataValidation type="list" allowBlank="1" showInputMessage="1" showErrorMessage="1" sqref="C7:G7">
      <formula1>$C$50:$C$53</formula1>
    </dataValidation>
    <dataValidation type="list" allowBlank="1" showInputMessage="1" showErrorMessage="1" sqref="J41:J42">
      <formula1>$I$50:$I$51</formula1>
    </dataValidation>
    <dataValidation type="list" allowBlank="1" showInputMessage="1" showErrorMessage="1" sqref="J44">
      <formula1>$J$50:$J$51</formula1>
    </dataValidation>
    <dataValidation type="list" allowBlank="1" showInputMessage="1" showErrorMessage="1" errorTitle="Attention" error="Select Dedicated or Shared from the drop down list" prompt="Select if the process is dedicated or shared for other products" sqref="C12:C36">
      <formula1>$F$50:$F$51</formula1>
    </dataValidation>
  </dataValidations>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N83"/>
  <sheetViews>
    <sheetView showGridLines="0" zoomScaleNormal="100" workbookViewId="0">
      <selection activeCell="Q26" sqref="Q26"/>
    </sheetView>
  </sheetViews>
  <sheetFormatPr defaultRowHeight="12.5"/>
  <cols>
    <col min="1" max="1" width="17.7265625" bestFit="1" customWidth="1"/>
  </cols>
  <sheetData>
    <row r="2" spans="1:14" ht="13" thickBot="1">
      <c r="A2" t="s">
        <v>1132</v>
      </c>
    </row>
    <row r="3" spans="1:14">
      <c r="A3" s="1724"/>
      <c r="B3" s="1725"/>
      <c r="C3" s="1725"/>
      <c r="D3" s="1725"/>
      <c r="E3" s="1725"/>
      <c r="F3" s="1725"/>
      <c r="G3" s="1725"/>
      <c r="H3" s="1725"/>
      <c r="I3" s="1725"/>
      <c r="J3" s="1725"/>
      <c r="K3" s="1725"/>
      <c r="L3" s="1725"/>
      <c r="M3" s="1725"/>
      <c r="N3" s="1726"/>
    </row>
    <row r="4" spans="1:14">
      <c r="A4" s="1727"/>
      <c r="B4" s="1058"/>
      <c r="C4" s="1058"/>
      <c r="D4" s="1058"/>
      <c r="E4" s="1058"/>
      <c r="F4" s="1058"/>
      <c r="G4" s="1058"/>
      <c r="H4" s="1058"/>
      <c r="I4" s="1058"/>
      <c r="J4" s="1058"/>
      <c r="K4" s="1058"/>
      <c r="L4" s="1058"/>
      <c r="M4" s="1058"/>
      <c r="N4" s="1728"/>
    </row>
    <row r="5" spans="1:14">
      <c r="A5" s="1727"/>
      <c r="B5" s="1058"/>
      <c r="C5" s="1058"/>
      <c r="D5" s="1058"/>
      <c r="E5" s="1058"/>
      <c r="F5" s="1058"/>
      <c r="G5" s="1058"/>
      <c r="H5" s="1058"/>
      <c r="I5" s="1058"/>
      <c r="J5" s="1058"/>
      <c r="K5" s="1058"/>
      <c r="L5" s="1058"/>
      <c r="M5" s="1058"/>
      <c r="N5" s="1728"/>
    </row>
    <row r="6" spans="1:14">
      <c r="A6" s="1727"/>
      <c r="B6" s="1058"/>
      <c r="C6" s="1058"/>
      <c r="D6" s="1058"/>
      <c r="E6" s="1058"/>
      <c r="F6" s="1058"/>
      <c r="G6" s="1058"/>
      <c r="H6" s="1058"/>
      <c r="I6" s="1058"/>
      <c r="J6" s="1058"/>
      <c r="K6" s="1058"/>
      <c r="L6" s="1058"/>
      <c r="M6" s="1058"/>
      <c r="N6" s="1728"/>
    </row>
    <row r="7" spans="1:14">
      <c r="A7" s="1727"/>
      <c r="B7" s="1058"/>
      <c r="C7" s="1058"/>
      <c r="D7" s="1058"/>
      <c r="E7" s="1058"/>
      <c r="F7" s="1058"/>
      <c r="G7" s="1058"/>
      <c r="H7" s="1058"/>
      <c r="I7" s="1058"/>
      <c r="J7" s="1058"/>
      <c r="K7" s="1058"/>
      <c r="L7" s="1058"/>
      <c r="M7" s="1058"/>
      <c r="N7" s="1728"/>
    </row>
    <row r="8" spans="1:14">
      <c r="A8" s="1727"/>
      <c r="B8" s="1058"/>
      <c r="C8" s="1058"/>
      <c r="D8" s="1058"/>
      <c r="E8" s="1058"/>
      <c r="F8" s="1058"/>
      <c r="G8" s="1058"/>
      <c r="H8" s="1058"/>
      <c r="I8" s="1058"/>
      <c r="J8" s="1058"/>
      <c r="K8" s="1058"/>
      <c r="L8" s="1058"/>
      <c r="M8" s="1058"/>
      <c r="N8" s="1728"/>
    </row>
    <row r="9" spans="1:14">
      <c r="A9" s="1727"/>
      <c r="B9" s="1058"/>
      <c r="C9" s="1058"/>
      <c r="D9" s="1058"/>
      <c r="E9" s="1058"/>
      <c r="F9" s="1058"/>
      <c r="G9" s="1058"/>
      <c r="H9" s="1058"/>
      <c r="I9" s="1058"/>
      <c r="J9" s="1058"/>
      <c r="K9" s="1058"/>
      <c r="L9" s="1058"/>
      <c r="M9" s="1058"/>
      <c r="N9" s="1728"/>
    </row>
    <row r="10" spans="1:14">
      <c r="A10" s="1727"/>
      <c r="B10" s="1058"/>
      <c r="C10" s="1058"/>
      <c r="D10" s="1058"/>
      <c r="E10" s="1058"/>
      <c r="F10" s="1058"/>
      <c r="G10" s="1058"/>
      <c r="H10" s="1058"/>
      <c r="I10" s="1058"/>
      <c r="J10" s="1058"/>
      <c r="K10" s="1058"/>
      <c r="L10" s="1058"/>
      <c r="M10" s="1058"/>
      <c r="N10" s="1728"/>
    </row>
    <row r="11" spans="1:14">
      <c r="A11" s="1727"/>
      <c r="B11" s="1058"/>
      <c r="C11" s="1058"/>
      <c r="D11" s="1058"/>
      <c r="E11" s="1058"/>
      <c r="F11" s="1058"/>
      <c r="G11" s="1058"/>
      <c r="H11" s="1058"/>
      <c r="I11" s="1058"/>
      <c r="J11" s="1058"/>
      <c r="K11" s="1058"/>
      <c r="L11" s="1058"/>
      <c r="M11" s="1058"/>
      <c r="N11" s="1728"/>
    </row>
    <row r="12" spans="1:14">
      <c r="A12" s="1727"/>
      <c r="B12" s="1058"/>
      <c r="C12" s="1058"/>
      <c r="D12" s="1058"/>
      <c r="E12" s="1058"/>
      <c r="F12" s="1058"/>
      <c r="G12" s="1058"/>
      <c r="H12" s="1058"/>
      <c r="I12" s="1058"/>
      <c r="J12" s="1058"/>
      <c r="K12" s="1058"/>
      <c r="L12" s="1058"/>
      <c r="M12" s="1058"/>
      <c r="N12" s="1728"/>
    </row>
    <row r="13" spans="1:14">
      <c r="A13" s="1727"/>
      <c r="B13" s="1058"/>
      <c r="C13" s="1058"/>
      <c r="D13" s="1058"/>
      <c r="E13" s="1058"/>
      <c r="F13" s="1058"/>
      <c r="G13" s="1058"/>
      <c r="H13" s="1058"/>
      <c r="I13" s="1058"/>
      <c r="J13" s="1058"/>
      <c r="K13" s="1058"/>
      <c r="L13" s="1058"/>
      <c r="M13" s="1058"/>
      <c r="N13" s="1728"/>
    </row>
    <row r="14" spans="1:14">
      <c r="A14" s="1727"/>
      <c r="B14" s="1058"/>
      <c r="C14" s="1058"/>
      <c r="D14" s="1058"/>
      <c r="E14" s="1058"/>
      <c r="F14" s="1058"/>
      <c r="G14" s="1058"/>
      <c r="H14" s="1058"/>
      <c r="I14" s="1058"/>
      <c r="J14" s="1058"/>
      <c r="K14" s="1058"/>
      <c r="L14" s="1058"/>
      <c r="M14" s="1058"/>
      <c r="N14" s="1728"/>
    </row>
    <row r="15" spans="1:14">
      <c r="A15" s="1727"/>
      <c r="B15" s="1058"/>
      <c r="C15" s="1058"/>
      <c r="D15" s="1058"/>
      <c r="E15" s="1058"/>
      <c r="F15" s="1058"/>
      <c r="G15" s="1058"/>
      <c r="H15" s="1058"/>
      <c r="I15" s="1058"/>
      <c r="J15" s="1058"/>
      <c r="K15" s="1058"/>
      <c r="L15" s="1058"/>
      <c r="M15" s="1058"/>
      <c r="N15" s="1728"/>
    </row>
    <row r="16" spans="1:14">
      <c r="A16" s="1727"/>
      <c r="B16" s="1058"/>
      <c r="C16" s="1058"/>
      <c r="D16" s="1058"/>
      <c r="E16" s="1058"/>
      <c r="F16" s="1058"/>
      <c r="G16" s="1058"/>
      <c r="H16" s="1058"/>
      <c r="I16" s="1058"/>
      <c r="J16" s="1058"/>
      <c r="K16" s="1058"/>
      <c r="L16" s="1058"/>
      <c r="M16" s="1058"/>
      <c r="N16" s="1728"/>
    </row>
    <row r="17" spans="1:14">
      <c r="A17" s="1727"/>
      <c r="B17" s="1058"/>
      <c r="C17" s="1058"/>
      <c r="D17" s="1058"/>
      <c r="E17" s="1058"/>
      <c r="F17" s="1058"/>
      <c r="G17" s="1058"/>
      <c r="H17" s="1058"/>
      <c r="I17" s="1058"/>
      <c r="J17" s="1058"/>
      <c r="K17" s="1058"/>
      <c r="L17" s="1058"/>
      <c r="M17" s="1058"/>
      <c r="N17" s="1728"/>
    </row>
    <row r="18" spans="1:14">
      <c r="A18" s="1727"/>
      <c r="B18" s="1058"/>
      <c r="C18" s="1058"/>
      <c r="D18" s="1058"/>
      <c r="E18" s="1058"/>
      <c r="F18" s="1058"/>
      <c r="G18" s="1058"/>
      <c r="H18" s="1058"/>
      <c r="I18" s="1058"/>
      <c r="J18" s="1058"/>
      <c r="K18" s="1058"/>
      <c r="L18" s="1058"/>
      <c r="M18" s="1058"/>
      <c r="N18" s="1728"/>
    </row>
    <row r="19" spans="1:14">
      <c r="A19" s="1727"/>
      <c r="B19" s="1058"/>
      <c r="C19" s="1058"/>
      <c r="D19" s="1058"/>
      <c r="E19" s="1058"/>
      <c r="F19" s="1058"/>
      <c r="G19" s="1058"/>
      <c r="H19" s="1058"/>
      <c r="I19" s="1058"/>
      <c r="J19" s="1058"/>
      <c r="K19" s="1058"/>
      <c r="L19" s="1058"/>
      <c r="M19" s="1058"/>
      <c r="N19" s="1728"/>
    </row>
    <row r="20" spans="1:14">
      <c r="A20" s="1727"/>
      <c r="B20" s="1058"/>
      <c r="C20" s="1058"/>
      <c r="D20" s="1058"/>
      <c r="E20" s="1058"/>
      <c r="F20" s="1058"/>
      <c r="G20" s="1058"/>
      <c r="H20" s="1058"/>
      <c r="I20" s="1058"/>
      <c r="J20" s="1058"/>
      <c r="K20" s="1058"/>
      <c r="L20" s="1058"/>
      <c r="M20" s="1058"/>
      <c r="N20" s="1728"/>
    </row>
    <row r="21" spans="1:14" ht="13" thickBot="1">
      <c r="A21" s="1729"/>
      <c r="B21" s="1730"/>
      <c r="C21" s="1730"/>
      <c r="D21" s="1730"/>
      <c r="E21" s="1730"/>
      <c r="F21" s="1730"/>
      <c r="G21" s="1730"/>
      <c r="H21" s="1730"/>
      <c r="I21" s="1730"/>
      <c r="J21" s="1730"/>
      <c r="K21" s="1730"/>
      <c r="L21" s="1730"/>
      <c r="M21" s="1730"/>
      <c r="N21" s="1731"/>
    </row>
    <row r="22" spans="1:14" ht="13" thickBot="1">
      <c r="A22" t="s">
        <v>1133</v>
      </c>
    </row>
    <row r="23" spans="1:14">
      <c r="A23" s="1724"/>
      <c r="B23" s="1725"/>
      <c r="C23" s="1725"/>
      <c r="D23" s="1725"/>
      <c r="E23" s="1725"/>
      <c r="F23" s="1725"/>
      <c r="G23" s="1725"/>
      <c r="H23" s="1725"/>
      <c r="I23" s="1725"/>
      <c r="J23" s="1725"/>
      <c r="K23" s="1725"/>
      <c r="L23" s="1725"/>
      <c r="M23" s="1725"/>
      <c r="N23" s="1726"/>
    </row>
    <row r="24" spans="1:14">
      <c r="A24" s="1727"/>
      <c r="B24" s="1058"/>
      <c r="C24" s="1058"/>
      <c r="D24" s="1058"/>
      <c r="E24" s="1058"/>
      <c r="F24" s="1058"/>
      <c r="G24" s="1058"/>
      <c r="H24" s="1058"/>
      <c r="I24" s="1058"/>
      <c r="J24" s="1058"/>
      <c r="K24" s="1058"/>
      <c r="L24" s="1058"/>
      <c r="M24" s="1058"/>
      <c r="N24" s="1728"/>
    </row>
    <row r="25" spans="1:14">
      <c r="A25" s="1727"/>
      <c r="B25" s="1058"/>
      <c r="C25" s="1058"/>
      <c r="D25" s="1058"/>
      <c r="E25" s="1058"/>
      <c r="F25" s="1058"/>
      <c r="G25" s="1058"/>
      <c r="H25" s="1058"/>
      <c r="I25" s="1058"/>
      <c r="J25" s="1058"/>
      <c r="K25" s="1058"/>
      <c r="L25" s="1058"/>
      <c r="M25" s="1058"/>
      <c r="N25" s="1728"/>
    </row>
    <row r="26" spans="1:14">
      <c r="A26" s="1727"/>
      <c r="B26" s="1058"/>
      <c r="C26" s="1058"/>
      <c r="D26" s="1058"/>
      <c r="E26" s="1058"/>
      <c r="F26" s="1058"/>
      <c r="G26" s="1058"/>
      <c r="H26" s="1058"/>
      <c r="I26" s="1058"/>
      <c r="J26" s="1058"/>
      <c r="K26" s="1058"/>
      <c r="L26" s="1058"/>
      <c r="M26" s="1058"/>
      <c r="N26" s="1728"/>
    </row>
    <row r="27" spans="1:14">
      <c r="A27" s="1727"/>
      <c r="B27" s="1058"/>
      <c r="C27" s="1058"/>
      <c r="D27" s="1058"/>
      <c r="E27" s="1058"/>
      <c r="F27" s="1058"/>
      <c r="G27" s="1058"/>
      <c r="H27" s="1058"/>
      <c r="I27" s="1058"/>
      <c r="J27" s="1058"/>
      <c r="K27" s="1058"/>
      <c r="L27" s="1058"/>
      <c r="M27" s="1058"/>
      <c r="N27" s="1728"/>
    </row>
    <row r="28" spans="1:14">
      <c r="A28" s="1727"/>
      <c r="B28" s="1058"/>
      <c r="C28" s="1058"/>
      <c r="D28" s="1058"/>
      <c r="E28" s="1058"/>
      <c r="F28" s="1058"/>
      <c r="G28" s="1058"/>
      <c r="H28" s="1058"/>
      <c r="I28" s="1058"/>
      <c r="J28" s="1058"/>
      <c r="K28" s="1058"/>
      <c r="L28" s="1058"/>
      <c r="M28" s="1058"/>
      <c r="N28" s="1728"/>
    </row>
    <row r="29" spans="1:14">
      <c r="A29" s="1727"/>
      <c r="B29" s="1058"/>
      <c r="C29" s="1058"/>
      <c r="D29" s="1058"/>
      <c r="E29" s="1058"/>
      <c r="F29" s="1058"/>
      <c r="G29" s="1058"/>
      <c r="H29" s="1058"/>
      <c r="I29" s="1058"/>
      <c r="J29" s="1058"/>
      <c r="K29" s="1058"/>
      <c r="L29" s="1058"/>
      <c r="M29" s="1058"/>
      <c r="N29" s="1728"/>
    </row>
    <row r="30" spans="1:14">
      <c r="A30" s="1727"/>
      <c r="B30" s="1058"/>
      <c r="C30" s="1058"/>
      <c r="D30" s="1058"/>
      <c r="E30" s="1058"/>
      <c r="F30" s="1058"/>
      <c r="G30" s="1058"/>
      <c r="H30" s="1058"/>
      <c r="I30" s="1058"/>
      <c r="J30" s="1058"/>
      <c r="K30" s="1058"/>
      <c r="L30" s="1058"/>
      <c r="M30" s="1058"/>
      <c r="N30" s="1728"/>
    </row>
    <row r="31" spans="1:14">
      <c r="A31" s="1727"/>
      <c r="B31" s="1058"/>
      <c r="C31" s="1058"/>
      <c r="D31" s="1058"/>
      <c r="E31" s="1058"/>
      <c r="F31" s="1058"/>
      <c r="G31" s="1058"/>
      <c r="H31" s="1058"/>
      <c r="I31" s="1058"/>
      <c r="J31" s="1058"/>
      <c r="K31" s="1058"/>
      <c r="L31" s="1058"/>
      <c r="M31" s="1058"/>
      <c r="N31" s="1728"/>
    </row>
    <row r="32" spans="1:14">
      <c r="A32" s="1727"/>
      <c r="B32" s="1058"/>
      <c r="C32" s="1058"/>
      <c r="D32" s="1058"/>
      <c r="E32" s="1058"/>
      <c r="F32" s="1058"/>
      <c r="G32" s="1058"/>
      <c r="H32" s="1058"/>
      <c r="I32" s="1058"/>
      <c r="J32" s="1058"/>
      <c r="K32" s="1058"/>
      <c r="L32" s="1058"/>
      <c r="M32" s="1058"/>
      <c r="N32" s="1728"/>
    </row>
    <row r="33" spans="1:14">
      <c r="A33" s="1727"/>
      <c r="B33" s="1058"/>
      <c r="C33" s="1058"/>
      <c r="D33" s="1058"/>
      <c r="E33" s="1058"/>
      <c r="F33" s="1058"/>
      <c r="G33" s="1058"/>
      <c r="H33" s="1058"/>
      <c r="I33" s="1058"/>
      <c r="J33" s="1058"/>
      <c r="K33" s="1058"/>
      <c r="L33" s="1058"/>
      <c r="M33" s="1058"/>
      <c r="N33" s="1728"/>
    </row>
    <row r="34" spans="1:14">
      <c r="A34" s="1727"/>
      <c r="B34" s="1058"/>
      <c r="C34" s="1058"/>
      <c r="D34" s="1058"/>
      <c r="E34" s="1058"/>
      <c r="F34" s="1058"/>
      <c r="G34" s="1058"/>
      <c r="H34" s="1058"/>
      <c r="I34" s="1058"/>
      <c r="J34" s="1058"/>
      <c r="K34" s="1058"/>
      <c r="L34" s="1058"/>
      <c r="M34" s="1058"/>
      <c r="N34" s="1728"/>
    </row>
    <row r="35" spans="1:14">
      <c r="A35" s="1727"/>
      <c r="B35" s="1058"/>
      <c r="C35" s="1058"/>
      <c r="D35" s="1058"/>
      <c r="E35" s="1058"/>
      <c r="F35" s="1058"/>
      <c r="G35" s="1058"/>
      <c r="H35" s="1058"/>
      <c r="I35" s="1058"/>
      <c r="J35" s="1058"/>
      <c r="K35" s="1058"/>
      <c r="L35" s="1058"/>
      <c r="M35" s="1058"/>
      <c r="N35" s="1728"/>
    </row>
    <row r="36" spans="1:14">
      <c r="A36" s="1727"/>
      <c r="B36" s="1058"/>
      <c r="C36" s="1058"/>
      <c r="D36" s="1058"/>
      <c r="E36" s="1058"/>
      <c r="F36" s="1058"/>
      <c r="G36" s="1058"/>
      <c r="H36" s="1058"/>
      <c r="I36" s="1058"/>
      <c r="J36" s="1058"/>
      <c r="K36" s="1058"/>
      <c r="L36" s="1058"/>
      <c r="M36" s="1058"/>
      <c r="N36" s="1728"/>
    </row>
    <row r="37" spans="1:14">
      <c r="A37" s="1727"/>
      <c r="B37" s="1058"/>
      <c r="C37" s="1058"/>
      <c r="D37" s="1058"/>
      <c r="E37" s="1058"/>
      <c r="F37" s="1058"/>
      <c r="G37" s="1058"/>
      <c r="H37" s="1058"/>
      <c r="I37" s="1058"/>
      <c r="J37" s="1058"/>
      <c r="K37" s="1058"/>
      <c r="L37" s="1058"/>
      <c r="M37" s="1058"/>
      <c r="N37" s="1728"/>
    </row>
    <row r="38" spans="1:14">
      <c r="A38" s="1727"/>
      <c r="B38" s="1058"/>
      <c r="C38" s="1058"/>
      <c r="D38" s="1058"/>
      <c r="E38" s="1058"/>
      <c r="F38" s="1058"/>
      <c r="G38" s="1058"/>
      <c r="H38" s="1058"/>
      <c r="I38" s="1058"/>
      <c r="J38" s="1058"/>
      <c r="K38" s="1058"/>
      <c r="L38" s="1058"/>
      <c r="M38" s="1058"/>
      <c r="N38" s="1728"/>
    </row>
    <row r="39" spans="1:14">
      <c r="A39" s="1727"/>
      <c r="B39" s="1058"/>
      <c r="C39" s="1058"/>
      <c r="D39" s="1058"/>
      <c r="E39" s="1058"/>
      <c r="F39" s="1058"/>
      <c r="G39" s="1058"/>
      <c r="H39" s="1058"/>
      <c r="I39" s="1058"/>
      <c r="J39" s="1058"/>
      <c r="K39" s="1058"/>
      <c r="L39" s="1058"/>
      <c r="M39" s="1058"/>
      <c r="N39" s="1728"/>
    </row>
    <row r="40" spans="1:14">
      <c r="A40" s="1727"/>
      <c r="B40" s="1058"/>
      <c r="C40" s="1058"/>
      <c r="D40" s="1058"/>
      <c r="E40" s="1058"/>
      <c r="F40" s="1058"/>
      <c r="G40" s="1058"/>
      <c r="H40" s="1058"/>
      <c r="I40" s="1058"/>
      <c r="J40" s="1058"/>
      <c r="K40" s="1058"/>
      <c r="L40" s="1058"/>
      <c r="M40" s="1058"/>
      <c r="N40" s="1728"/>
    </row>
    <row r="41" spans="1:14">
      <c r="A41" s="1727"/>
      <c r="B41" s="1058"/>
      <c r="C41" s="1058"/>
      <c r="D41" s="1058"/>
      <c r="E41" s="1058"/>
      <c r="F41" s="1058"/>
      <c r="G41" s="1058"/>
      <c r="H41" s="1058"/>
      <c r="I41" s="1058"/>
      <c r="J41" s="1058"/>
      <c r="K41" s="1058"/>
      <c r="L41" s="1058"/>
      <c r="M41" s="1058"/>
      <c r="N41" s="1728"/>
    </row>
    <row r="42" spans="1:14">
      <c r="A42" s="1727"/>
      <c r="B42" s="1058"/>
      <c r="C42" s="1058"/>
      <c r="D42" s="1058"/>
      <c r="E42" s="1058"/>
      <c r="F42" s="1058"/>
      <c r="G42" s="1058"/>
      <c r="H42" s="1058"/>
      <c r="I42" s="1058"/>
      <c r="J42" s="1058"/>
      <c r="K42" s="1058"/>
      <c r="L42" s="1058"/>
      <c r="M42" s="1058"/>
      <c r="N42" s="1728"/>
    </row>
    <row r="43" spans="1:14">
      <c r="A43" s="1727"/>
      <c r="B43" s="1058"/>
      <c r="C43" s="1058"/>
      <c r="D43" s="1058"/>
      <c r="E43" s="1058"/>
      <c r="F43" s="1058"/>
      <c r="G43" s="1058"/>
      <c r="H43" s="1058"/>
      <c r="I43" s="1058"/>
      <c r="J43" s="1058"/>
      <c r="K43" s="1058"/>
      <c r="L43" s="1058"/>
      <c r="M43" s="1058"/>
      <c r="N43" s="1728"/>
    </row>
    <row r="44" spans="1:14">
      <c r="A44" s="1727"/>
      <c r="B44" s="1058"/>
      <c r="C44" s="1058"/>
      <c r="D44" s="1058"/>
      <c r="E44" s="1058"/>
      <c r="F44" s="1058"/>
      <c r="G44" s="1058"/>
      <c r="H44" s="1058"/>
      <c r="I44" s="1058"/>
      <c r="J44" s="1058"/>
      <c r="K44" s="1058"/>
      <c r="L44" s="1058"/>
      <c r="M44" s="1058"/>
      <c r="N44" s="1728"/>
    </row>
    <row r="45" spans="1:14">
      <c r="A45" s="1727"/>
      <c r="B45" s="1058"/>
      <c r="C45" s="1058"/>
      <c r="D45" s="1058"/>
      <c r="E45" s="1058"/>
      <c r="F45" s="1058"/>
      <c r="G45" s="1058"/>
      <c r="H45" s="1058"/>
      <c r="I45" s="1058"/>
      <c r="J45" s="1058"/>
      <c r="K45" s="1058"/>
      <c r="L45" s="1058"/>
      <c r="M45" s="1058"/>
      <c r="N45" s="1728"/>
    </row>
    <row r="46" spans="1:14">
      <c r="A46" s="1727"/>
      <c r="B46" s="1058"/>
      <c r="C46" s="1058"/>
      <c r="D46" s="1058"/>
      <c r="E46" s="1058"/>
      <c r="F46" s="1058"/>
      <c r="G46" s="1058"/>
      <c r="H46" s="1058"/>
      <c r="I46" s="1058"/>
      <c r="J46" s="1058"/>
      <c r="K46" s="1058"/>
      <c r="L46" s="1058"/>
      <c r="M46" s="1058"/>
      <c r="N46" s="1728"/>
    </row>
    <row r="47" spans="1:14">
      <c r="A47" s="1727"/>
      <c r="B47" s="1058"/>
      <c r="C47" s="1058"/>
      <c r="D47" s="1058"/>
      <c r="E47" s="1058"/>
      <c r="F47" s="1058"/>
      <c r="G47" s="1058"/>
      <c r="H47" s="1058"/>
      <c r="I47" s="1058"/>
      <c r="J47" s="1058"/>
      <c r="K47" s="1058"/>
      <c r="L47" s="1058"/>
      <c r="M47" s="1058"/>
      <c r="N47" s="1728"/>
    </row>
    <row r="48" spans="1:14">
      <c r="A48" s="1727"/>
      <c r="B48" s="1058"/>
      <c r="C48" s="1058"/>
      <c r="D48" s="1058"/>
      <c r="E48" s="1058"/>
      <c r="F48" s="1058"/>
      <c r="G48" s="1058"/>
      <c r="H48" s="1058"/>
      <c r="I48" s="1058"/>
      <c r="J48" s="1058"/>
      <c r="K48" s="1058"/>
      <c r="L48" s="1058"/>
      <c r="M48" s="1058"/>
      <c r="N48" s="1728"/>
    </row>
    <row r="49" spans="1:14">
      <c r="A49" s="1727"/>
      <c r="B49" s="1058"/>
      <c r="C49" s="1058"/>
      <c r="D49" s="1058"/>
      <c r="E49" s="1058"/>
      <c r="F49" s="1058"/>
      <c r="G49" s="1058"/>
      <c r="H49" s="1058"/>
      <c r="I49" s="1058"/>
      <c r="J49" s="1058"/>
      <c r="K49" s="1058"/>
      <c r="L49" s="1058"/>
      <c r="M49" s="1058"/>
      <c r="N49" s="1728"/>
    </row>
    <row r="50" spans="1:14">
      <c r="A50" s="1727"/>
      <c r="B50" s="1058"/>
      <c r="C50" s="1058"/>
      <c r="D50" s="1058"/>
      <c r="E50" s="1058"/>
      <c r="F50" s="1058"/>
      <c r="G50" s="1058"/>
      <c r="H50" s="1058"/>
      <c r="I50" s="1058"/>
      <c r="J50" s="1058"/>
      <c r="K50" s="1058"/>
      <c r="L50" s="1058"/>
      <c r="M50" s="1058"/>
      <c r="N50" s="1728"/>
    </row>
    <row r="51" spans="1:14">
      <c r="A51" s="1727"/>
      <c r="B51" s="1058"/>
      <c r="C51" s="1058"/>
      <c r="D51" s="1058"/>
      <c r="E51" s="1058"/>
      <c r="F51" s="1058"/>
      <c r="G51" s="1058"/>
      <c r="H51" s="1058"/>
      <c r="I51" s="1058"/>
      <c r="J51" s="1058"/>
      <c r="K51" s="1058"/>
      <c r="L51" s="1058"/>
      <c r="M51" s="1058"/>
      <c r="N51" s="1728"/>
    </row>
    <row r="52" spans="1:14">
      <c r="A52" s="1727"/>
      <c r="B52" s="1058"/>
      <c r="C52" s="1058"/>
      <c r="D52" s="1058"/>
      <c r="E52" s="1058"/>
      <c r="F52" s="1058"/>
      <c r="G52" s="1058"/>
      <c r="H52" s="1058"/>
      <c r="I52" s="1058"/>
      <c r="J52" s="1058"/>
      <c r="K52" s="1058"/>
      <c r="L52" s="1058"/>
      <c r="M52" s="1058"/>
      <c r="N52" s="1728"/>
    </row>
    <row r="53" spans="1:14">
      <c r="A53" s="1727"/>
      <c r="B53" s="1058"/>
      <c r="C53" s="1058"/>
      <c r="D53" s="1058"/>
      <c r="E53" s="1058"/>
      <c r="F53" s="1058"/>
      <c r="G53" s="1058"/>
      <c r="H53" s="1058"/>
      <c r="I53" s="1058"/>
      <c r="J53" s="1058"/>
      <c r="K53" s="1058"/>
      <c r="L53" s="1058"/>
      <c r="M53" s="1058"/>
      <c r="N53" s="1728"/>
    </row>
    <row r="54" spans="1:14">
      <c r="A54" s="1727"/>
      <c r="B54" s="1058"/>
      <c r="C54" s="1058"/>
      <c r="D54" s="1058"/>
      <c r="E54" s="1058"/>
      <c r="F54" s="1058"/>
      <c r="G54" s="1058"/>
      <c r="H54" s="1058"/>
      <c r="I54" s="1058"/>
      <c r="J54" s="1058"/>
      <c r="K54" s="1058"/>
      <c r="L54" s="1058"/>
      <c r="M54" s="1058"/>
      <c r="N54" s="1728"/>
    </row>
    <row r="55" spans="1:14">
      <c r="A55" s="1727"/>
      <c r="B55" s="1058"/>
      <c r="C55" s="1058"/>
      <c r="D55" s="1058"/>
      <c r="E55" s="1058"/>
      <c r="F55" s="1058"/>
      <c r="G55" s="1058"/>
      <c r="H55" s="1058"/>
      <c r="I55" s="1058"/>
      <c r="J55" s="1058"/>
      <c r="K55" s="1058"/>
      <c r="L55" s="1058"/>
      <c r="M55" s="1058"/>
      <c r="N55" s="1728"/>
    </row>
    <row r="56" spans="1:14">
      <c r="A56" s="1727"/>
      <c r="B56" s="1058"/>
      <c r="C56" s="1058"/>
      <c r="D56" s="1058"/>
      <c r="E56" s="1058"/>
      <c r="F56" s="1058"/>
      <c r="G56" s="1058"/>
      <c r="H56" s="1058"/>
      <c r="I56" s="1058"/>
      <c r="J56" s="1058"/>
      <c r="K56" s="1058"/>
      <c r="L56" s="1058"/>
      <c r="M56" s="1058"/>
      <c r="N56" s="1728"/>
    </row>
    <row r="57" spans="1:14">
      <c r="A57" s="1727"/>
      <c r="B57" s="1058"/>
      <c r="C57" s="1058"/>
      <c r="D57" s="1058"/>
      <c r="E57" s="1058"/>
      <c r="F57" s="1058"/>
      <c r="G57" s="1058"/>
      <c r="H57" s="1058"/>
      <c r="I57" s="1058"/>
      <c r="J57" s="1058"/>
      <c r="K57" s="1058"/>
      <c r="L57" s="1058"/>
      <c r="M57" s="1058"/>
      <c r="N57" s="1728"/>
    </row>
    <row r="58" spans="1:14">
      <c r="A58" s="1727"/>
      <c r="B58" s="1058"/>
      <c r="C58" s="1058"/>
      <c r="D58" s="1058"/>
      <c r="E58" s="1058"/>
      <c r="F58" s="1058"/>
      <c r="G58" s="1058"/>
      <c r="H58" s="1058"/>
      <c r="I58" s="1058"/>
      <c r="J58" s="1058"/>
      <c r="K58" s="1058"/>
      <c r="L58" s="1058"/>
      <c r="M58" s="1058"/>
      <c r="N58" s="1728"/>
    </row>
    <row r="59" spans="1:14">
      <c r="A59" s="1727"/>
      <c r="B59" s="1058"/>
      <c r="C59" s="1058"/>
      <c r="D59" s="1058"/>
      <c r="E59" s="1058"/>
      <c r="F59" s="1058"/>
      <c r="G59" s="1058"/>
      <c r="H59" s="1058"/>
      <c r="I59" s="1058"/>
      <c r="J59" s="1058"/>
      <c r="K59" s="1058"/>
      <c r="L59" s="1058"/>
      <c r="M59" s="1058"/>
      <c r="N59" s="1728"/>
    </row>
    <row r="60" spans="1:14">
      <c r="A60" s="1727"/>
      <c r="B60" s="1058"/>
      <c r="C60" s="1058"/>
      <c r="D60" s="1058"/>
      <c r="E60" s="1058"/>
      <c r="F60" s="1058"/>
      <c r="G60" s="1058"/>
      <c r="H60" s="1058"/>
      <c r="I60" s="1058"/>
      <c r="J60" s="1058"/>
      <c r="K60" s="1058"/>
      <c r="L60" s="1058"/>
      <c r="M60" s="1058"/>
      <c r="N60" s="1728"/>
    </row>
    <row r="61" spans="1:14">
      <c r="A61" s="1727"/>
      <c r="B61" s="1058"/>
      <c r="C61" s="1058"/>
      <c r="D61" s="1058"/>
      <c r="E61" s="1058"/>
      <c r="F61" s="1058"/>
      <c r="G61" s="1058"/>
      <c r="H61" s="1058"/>
      <c r="I61" s="1058"/>
      <c r="J61" s="1058"/>
      <c r="K61" s="1058"/>
      <c r="L61" s="1058"/>
      <c r="M61" s="1058"/>
      <c r="N61" s="1728"/>
    </row>
    <row r="62" spans="1:14">
      <c r="A62" s="1727"/>
      <c r="B62" s="1058"/>
      <c r="C62" s="1058"/>
      <c r="D62" s="1058"/>
      <c r="E62" s="1058"/>
      <c r="F62" s="1058"/>
      <c r="G62" s="1058"/>
      <c r="H62" s="1058"/>
      <c r="I62" s="1058"/>
      <c r="J62" s="1058"/>
      <c r="K62" s="1058"/>
      <c r="L62" s="1058"/>
      <c r="M62" s="1058"/>
      <c r="N62" s="1728"/>
    </row>
    <row r="63" spans="1:14">
      <c r="A63" s="1727"/>
      <c r="B63" s="1058"/>
      <c r="C63" s="1058"/>
      <c r="D63" s="1058"/>
      <c r="E63" s="1058"/>
      <c r="F63" s="1058"/>
      <c r="G63" s="1058"/>
      <c r="H63" s="1058"/>
      <c r="I63" s="1058"/>
      <c r="J63" s="1058"/>
      <c r="K63" s="1058"/>
      <c r="L63" s="1058"/>
      <c r="M63" s="1058"/>
      <c r="N63" s="1728"/>
    </row>
    <row r="64" spans="1:14">
      <c r="A64" s="1727"/>
      <c r="B64" s="1058"/>
      <c r="C64" s="1058"/>
      <c r="D64" s="1058"/>
      <c r="E64" s="1058"/>
      <c r="F64" s="1058"/>
      <c r="G64" s="1058"/>
      <c r="H64" s="1058"/>
      <c r="I64" s="1058"/>
      <c r="J64" s="1058"/>
      <c r="K64" s="1058"/>
      <c r="L64" s="1058"/>
      <c r="M64" s="1058"/>
      <c r="N64" s="1728"/>
    </row>
    <row r="65" spans="1:14">
      <c r="A65" s="1727"/>
      <c r="B65" s="1058"/>
      <c r="C65" s="1058"/>
      <c r="D65" s="1058"/>
      <c r="E65" s="1058"/>
      <c r="F65" s="1058"/>
      <c r="G65" s="1058"/>
      <c r="H65" s="1058"/>
      <c r="I65" s="1058"/>
      <c r="J65" s="1058"/>
      <c r="K65" s="1058"/>
      <c r="L65" s="1058"/>
      <c r="M65" s="1058"/>
      <c r="N65" s="1728"/>
    </row>
    <row r="66" spans="1:14">
      <c r="A66" s="1727"/>
      <c r="B66" s="1058"/>
      <c r="C66" s="1058"/>
      <c r="D66" s="1058"/>
      <c r="E66" s="1058"/>
      <c r="F66" s="1058"/>
      <c r="G66" s="1058"/>
      <c r="H66" s="1058"/>
      <c r="I66" s="1058"/>
      <c r="J66" s="1058"/>
      <c r="K66" s="1058"/>
      <c r="L66" s="1058"/>
      <c r="M66" s="1058"/>
      <c r="N66" s="1728"/>
    </row>
    <row r="67" spans="1:14">
      <c r="A67" s="1727"/>
      <c r="B67" s="1058"/>
      <c r="C67" s="1058"/>
      <c r="D67" s="1058"/>
      <c r="E67" s="1058"/>
      <c r="F67" s="1058"/>
      <c r="G67" s="1058"/>
      <c r="H67" s="1058"/>
      <c r="I67" s="1058"/>
      <c r="J67" s="1058"/>
      <c r="K67" s="1058"/>
      <c r="L67" s="1058"/>
      <c r="M67" s="1058"/>
      <c r="N67" s="1728"/>
    </row>
    <row r="68" spans="1:14">
      <c r="A68" s="1727"/>
      <c r="B68" s="1058"/>
      <c r="C68" s="1058"/>
      <c r="D68" s="1058"/>
      <c r="E68" s="1058"/>
      <c r="F68" s="1058"/>
      <c r="G68" s="1058"/>
      <c r="H68" s="1058"/>
      <c r="I68" s="1058"/>
      <c r="J68" s="1058"/>
      <c r="K68" s="1058"/>
      <c r="L68" s="1058"/>
      <c r="M68" s="1058"/>
      <c r="N68" s="1728"/>
    </row>
    <row r="69" spans="1:14">
      <c r="A69" s="1727"/>
      <c r="B69" s="1058"/>
      <c r="C69" s="1058"/>
      <c r="D69" s="1058"/>
      <c r="E69" s="1058"/>
      <c r="F69" s="1058"/>
      <c r="G69" s="1058"/>
      <c r="H69" s="1058"/>
      <c r="I69" s="1058"/>
      <c r="J69" s="1058"/>
      <c r="K69" s="1058"/>
      <c r="L69" s="1058"/>
      <c r="M69" s="1058"/>
      <c r="N69" s="1728"/>
    </row>
    <row r="70" spans="1:14">
      <c r="A70" s="1727"/>
      <c r="B70" s="1058"/>
      <c r="C70" s="1058"/>
      <c r="D70" s="1058"/>
      <c r="E70" s="1058"/>
      <c r="F70" s="1058"/>
      <c r="G70" s="1058"/>
      <c r="H70" s="1058"/>
      <c r="I70" s="1058"/>
      <c r="J70" s="1058"/>
      <c r="K70" s="1058"/>
      <c r="L70" s="1058"/>
      <c r="M70" s="1058"/>
      <c r="N70" s="1728"/>
    </row>
    <row r="71" spans="1:14">
      <c r="A71" s="1727"/>
      <c r="B71" s="1058"/>
      <c r="C71" s="1058"/>
      <c r="D71" s="1058"/>
      <c r="E71" s="1058"/>
      <c r="F71" s="1058"/>
      <c r="G71" s="1058"/>
      <c r="H71" s="1058"/>
      <c r="I71" s="1058"/>
      <c r="J71" s="1058"/>
      <c r="K71" s="1058"/>
      <c r="L71" s="1058"/>
      <c r="M71" s="1058"/>
      <c r="N71" s="1728"/>
    </row>
    <row r="72" spans="1:14">
      <c r="A72" s="1727"/>
      <c r="B72" s="1058"/>
      <c r="C72" s="1058"/>
      <c r="D72" s="1058"/>
      <c r="E72" s="1058"/>
      <c r="F72" s="1058"/>
      <c r="G72" s="1058"/>
      <c r="H72" s="1058"/>
      <c r="I72" s="1058"/>
      <c r="J72" s="1058"/>
      <c r="K72" s="1058"/>
      <c r="L72" s="1058"/>
      <c r="M72" s="1058"/>
      <c r="N72" s="1728"/>
    </row>
    <row r="73" spans="1:14">
      <c r="A73" s="1727"/>
      <c r="B73" s="1058"/>
      <c r="C73" s="1058"/>
      <c r="D73" s="1058"/>
      <c r="E73" s="1058"/>
      <c r="F73" s="1058"/>
      <c r="G73" s="1058"/>
      <c r="H73" s="1058"/>
      <c r="I73" s="1058"/>
      <c r="J73" s="1058"/>
      <c r="K73" s="1058"/>
      <c r="L73" s="1058"/>
      <c r="M73" s="1058"/>
      <c r="N73" s="1728"/>
    </row>
    <row r="74" spans="1:14">
      <c r="A74" s="1727"/>
      <c r="B74" s="1058"/>
      <c r="C74" s="1058"/>
      <c r="D74" s="1058"/>
      <c r="E74" s="1058"/>
      <c r="F74" s="1058"/>
      <c r="G74" s="1058"/>
      <c r="H74" s="1058"/>
      <c r="I74" s="1058"/>
      <c r="J74" s="1058"/>
      <c r="K74" s="1058"/>
      <c r="L74" s="1058"/>
      <c r="M74" s="1058"/>
      <c r="N74" s="1728"/>
    </row>
    <row r="75" spans="1:14">
      <c r="A75" s="1727"/>
      <c r="B75" s="1058"/>
      <c r="C75" s="1058"/>
      <c r="D75" s="1058"/>
      <c r="E75" s="1058"/>
      <c r="F75" s="1058"/>
      <c r="G75" s="1058"/>
      <c r="H75" s="1058"/>
      <c r="I75" s="1058"/>
      <c r="J75" s="1058"/>
      <c r="K75" s="1058"/>
      <c r="L75" s="1058"/>
      <c r="M75" s="1058"/>
      <c r="N75" s="1728"/>
    </row>
    <row r="76" spans="1:14">
      <c r="A76" s="1727"/>
      <c r="B76" s="1058"/>
      <c r="C76" s="1058"/>
      <c r="D76" s="1058"/>
      <c r="E76" s="1058"/>
      <c r="F76" s="1058"/>
      <c r="G76" s="1058"/>
      <c r="H76" s="1058"/>
      <c r="I76" s="1058"/>
      <c r="J76" s="1058"/>
      <c r="K76" s="1058"/>
      <c r="L76" s="1058"/>
      <c r="M76" s="1058"/>
      <c r="N76" s="1728"/>
    </row>
    <row r="77" spans="1:14">
      <c r="A77" s="1727"/>
      <c r="B77" s="1058"/>
      <c r="C77" s="1058"/>
      <c r="D77" s="1058"/>
      <c r="E77" s="1058"/>
      <c r="F77" s="1058"/>
      <c r="G77" s="1058"/>
      <c r="H77" s="1058"/>
      <c r="I77" s="1058"/>
      <c r="J77" s="1058"/>
      <c r="K77" s="1058"/>
      <c r="L77" s="1058"/>
      <c r="M77" s="1058"/>
      <c r="N77" s="1728"/>
    </row>
    <row r="78" spans="1:14">
      <c r="A78" s="1727"/>
      <c r="B78" s="1058"/>
      <c r="C78" s="1058"/>
      <c r="D78" s="1058"/>
      <c r="E78" s="1058"/>
      <c r="F78" s="1058"/>
      <c r="G78" s="1058"/>
      <c r="H78" s="1058"/>
      <c r="I78" s="1058"/>
      <c r="J78" s="1058"/>
      <c r="K78" s="1058"/>
      <c r="L78" s="1058"/>
      <c r="M78" s="1058"/>
      <c r="N78" s="1728"/>
    </row>
    <row r="79" spans="1:14">
      <c r="A79" s="1727"/>
      <c r="B79" s="1058"/>
      <c r="C79" s="1058"/>
      <c r="D79" s="1058"/>
      <c r="E79" s="1058"/>
      <c r="F79" s="1058"/>
      <c r="G79" s="1058"/>
      <c r="H79" s="1058"/>
      <c r="I79" s="1058"/>
      <c r="J79" s="1058"/>
      <c r="K79" s="1058"/>
      <c r="L79" s="1058"/>
      <c r="M79" s="1058"/>
      <c r="N79" s="1728"/>
    </row>
    <row r="80" spans="1:14">
      <c r="A80" s="1727"/>
      <c r="B80" s="1058"/>
      <c r="C80" s="1058"/>
      <c r="D80" s="1058"/>
      <c r="E80" s="1058"/>
      <c r="F80" s="1058"/>
      <c r="G80" s="1058"/>
      <c r="H80" s="1058"/>
      <c r="I80" s="1058"/>
      <c r="J80" s="1058"/>
      <c r="K80" s="1058"/>
      <c r="L80" s="1058"/>
      <c r="M80" s="1058"/>
      <c r="N80" s="1728"/>
    </row>
    <row r="81" spans="1:14">
      <c r="A81" s="1727"/>
      <c r="B81" s="1058"/>
      <c r="C81" s="1058"/>
      <c r="D81" s="1058"/>
      <c r="E81" s="1058"/>
      <c r="F81" s="1058"/>
      <c r="G81" s="1058"/>
      <c r="H81" s="1058"/>
      <c r="I81" s="1058"/>
      <c r="J81" s="1058"/>
      <c r="K81" s="1058"/>
      <c r="L81" s="1058"/>
      <c r="M81" s="1058"/>
      <c r="N81" s="1728"/>
    </row>
    <row r="82" spans="1:14">
      <c r="A82" s="1727"/>
      <c r="B82" s="1058"/>
      <c r="C82" s="1058"/>
      <c r="D82" s="1058"/>
      <c r="E82" s="1058"/>
      <c r="F82" s="1058"/>
      <c r="G82" s="1058"/>
      <c r="H82" s="1058"/>
      <c r="I82" s="1058"/>
      <c r="J82" s="1058"/>
      <c r="K82" s="1058"/>
      <c r="L82" s="1058"/>
      <c r="M82" s="1058"/>
      <c r="N82" s="1728"/>
    </row>
    <row r="83" spans="1:14" ht="13" thickBot="1">
      <c r="A83" s="1729"/>
      <c r="B83" s="1730"/>
      <c r="C83" s="1730"/>
      <c r="D83" s="1730"/>
      <c r="E83" s="1730"/>
      <c r="F83" s="1730"/>
      <c r="G83" s="1730"/>
      <c r="H83" s="1730"/>
      <c r="I83" s="1730"/>
      <c r="J83" s="1730"/>
      <c r="K83" s="1730"/>
      <c r="L83" s="1730"/>
      <c r="M83" s="1730"/>
      <c r="N83" s="1731"/>
    </row>
  </sheetData>
  <phoneticPr fontId="128" type="noConversion"/>
  <pageMargins left="0.7" right="0.7" top="0.75" bottom="0.75" header="0.3" footer="0.3"/>
  <pageSetup scale="36" orientation="portrait" r:id="rId1"/>
  <headerFooter>
    <oddHeader>&amp;L&amp;G</oddHeader>
    <oddFooter xml:space="preserve">&amp;LQUAL TM 0027-01 PPAP PACKAGE&amp;R
Printed on: &amp;D
</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7"/>
  <sheetViews>
    <sheetView topLeftCell="A7" workbookViewId="0">
      <selection activeCell="C7" sqref="C7"/>
    </sheetView>
  </sheetViews>
  <sheetFormatPr defaultRowHeight="12.5"/>
  <cols>
    <col min="1" max="1" width="9.1796875" bestFit="1" customWidth="1"/>
    <col min="2" max="2" width="11" bestFit="1" customWidth="1"/>
    <col min="3" max="3" width="79.453125" customWidth="1"/>
  </cols>
  <sheetData>
    <row r="1" spans="1:3" ht="68.5" customHeight="1">
      <c r="A1" s="1034" t="s">
        <v>491</v>
      </c>
      <c r="B1" s="1035" t="s">
        <v>113</v>
      </c>
      <c r="C1" s="1035" t="s">
        <v>492</v>
      </c>
    </row>
    <row r="2" spans="1:3">
      <c r="A2" s="1962">
        <v>1</v>
      </c>
      <c r="B2" s="1963">
        <v>41778</v>
      </c>
      <c r="C2" s="1964" t="s">
        <v>1433</v>
      </c>
    </row>
    <row r="3" spans="1:3">
      <c r="A3" s="1962">
        <v>2</v>
      </c>
      <c r="B3" s="1963">
        <v>41859</v>
      </c>
      <c r="C3" s="1964" t="s">
        <v>1358</v>
      </c>
    </row>
    <row r="4" spans="1:3" ht="25">
      <c r="A4" s="1965">
        <v>3</v>
      </c>
      <c r="B4" s="1966">
        <v>42122</v>
      </c>
      <c r="C4" s="1964" t="s">
        <v>1359</v>
      </c>
    </row>
    <row r="5" spans="1:3" ht="25">
      <c r="A5" s="1965">
        <v>4</v>
      </c>
      <c r="B5" s="1966">
        <v>42289</v>
      </c>
      <c r="C5" s="1964" t="s">
        <v>1360</v>
      </c>
    </row>
    <row r="6" spans="1:3" ht="75">
      <c r="A6" s="1967">
        <v>5</v>
      </c>
      <c r="B6" s="1968">
        <v>42405</v>
      </c>
      <c r="C6" s="1969" t="s">
        <v>1434</v>
      </c>
    </row>
    <row r="7" spans="1:3" ht="212.5">
      <c r="A7" s="1538">
        <v>6</v>
      </c>
      <c r="B7" s="1539">
        <v>42811</v>
      </c>
      <c r="C7" s="1540" t="s">
        <v>1435</v>
      </c>
    </row>
  </sheetData>
  <phoneticPr fontId="128" type="noConversion"/>
  <pageMargins left="0.7" right="0.7" top="0.75" bottom="0.75" header="0.3" footer="0.3"/>
  <pageSetup scale="92" orientation="portrait" r:id="rId1"/>
  <headerFooter>
    <oddFooter xml:space="preserve">&amp;LQUAL TM 0027-01 PPAP PACKAGE&amp;R
Printed on: &amp;D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BU36"/>
  <sheetViews>
    <sheetView showGridLines="0" topLeftCell="A16" zoomScale="130" zoomScaleNormal="130" workbookViewId="0">
      <selection activeCell="AO10" sqref="AO10"/>
    </sheetView>
  </sheetViews>
  <sheetFormatPr defaultColWidth="9.1796875" defaultRowHeight="10"/>
  <cols>
    <col min="1" max="1" width="2.453125" style="13" customWidth="1"/>
    <col min="2" max="47" width="1.81640625" style="13" customWidth="1"/>
    <col min="48" max="48" width="3.453125" style="13" customWidth="1"/>
    <col min="49" max="88" width="1.81640625" style="13" customWidth="1"/>
    <col min="89" max="16384" width="9.1796875" style="13"/>
  </cols>
  <sheetData>
    <row r="1" spans="1:71">
      <c r="AJ1" s="13" t="s">
        <v>29</v>
      </c>
      <c r="AW1" s="33" t="s">
        <v>63</v>
      </c>
      <c r="BC1" s="2172"/>
      <c r="BD1" s="2172"/>
      <c r="BE1" s="2172"/>
      <c r="BF1" s="2172"/>
      <c r="BG1" s="2172"/>
      <c r="BH1" s="2172"/>
      <c r="BI1" s="2172"/>
      <c r="BJ1" s="2172"/>
      <c r="BK1" s="2172"/>
      <c r="BL1" s="2172"/>
      <c r="BM1" s="2172"/>
      <c r="BN1" s="2172"/>
      <c r="BO1" s="2172"/>
      <c r="BP1" s="2172"/>
      <c r="BQ1" s="2172"/>
      <c r="BR1" s="2172"/>
      <c r="BS1" s="2172"/>
    </row>
    <row r="2" spans="1:71">
      <c r="AJ2" s="13" t="s">
        <v>31</v>
      </c>
    </row>
    <row r="3" spans="1:71">
      <c r="A3" s="34"/>
      <c r="B3" s="35"/>
      <c r="C3" s="35"/>
      <c r="D3" s="2173"/>
      <c r="E3" s="2173"/>
      <c r="F3" s="2173"/>
      <c r="G3" s="2173"/>
      <c r="H3" s="2173"/>
      <c r="I3" s="2173"/>
      <c r="J3" s="2173"/>
      <c r="K3" s="2173"/>
      <c r="L3" s="2173"/>
      <c r="M3" s="2173"/>
      <c r="N3" s="2173"/>
      <c r="O3" s="2173"/>
      <c r="P3" s="2173"/>
      <c r="Q3" s="2173"/>
      <c r="R3" s="2173"/>
      <c r="S3" s="2173"/>
      <c r="T3" s="2173"/>
      <c r="U3" s="2173"/>
      <c r="V3" s="2173"/>
      <c r="AJ3" s="13" t="s">
        <v>64</v>
      </c>
    </row>
    <row r="4" spans="1:71" ht="5.15" customHeight="1">
      <c r="D4" s="33"/>
      <c r="E4" s="33"/>
      <c r="F4" s="33"/>
      <c r="G4" s="33"/>
      <c r="H4" s="33"/>
      <c r="I4" s="33"/>
      <c r="J4" s="33"/>
      <c r="K4" s="33"/>
      <c r="L4" s="33"/>
      <c r="M4" s="33"/>
      <c r="N4" s="33"/>
      <c r="O4" s="33"/>
      <c r="P4" s="33"/>
      <c r="Q4" s="33"/>
      <c r="R4" s="33"/>
      <c r="S4" s="33"/>
      <c r="T4" s="33"/>
      <c r="U4" s="33"/>
      <c r="V4" s="33"/>
    </row>
    <row r="5" spans="1:71" ht="11.25" customHeight="1">
      <c r="A5" s="33" t="s">
        <v>722</v>
      </c>
      <c r="D5" s="33"/>
      <c r="E5" s="33"/>
      <c r="F5" s="33"/>
      <c r="G5" s="2061"/>
      <c r="H5" s="2061"/>
      <c r="I5" s="2061"/>
      <c r="J5" s="2061"/>
      <c r="K5" s="2061"/>
      <c r="L5" s="2061"/>
      <c r="M5" s="2061"/>
      <c r="N5" s="2061"/>
      <c r="O5" s="2061"/>
      <c r="P5" s="2061"/>
      <c r="Q5" s="2061"/>
      <c r="R5" s="2061"/>
      <c r="S5" s="2061"/>
      <c r="T5" s="2061"/>
      <c r="U5" s="2061"/>
      <c r="V5" s="2061"/>
      <c r="Y5" s="33" t="s">
        <v>723</v>
      </c>
      <c r="AH5" s="2061"/>
      <c r="AI5" s="2061"/>
      <c r="AJ5" s="2061"/>
      <c r="AK5" s="2061"/>
      <c r="AL5" s="2061"/>
      <c r="AM5" s="2061"/>
      <c r="AN5" s="2061"/>
      <c r="AO5" s="2061"/>
      <c r="AP5" s="2061"/>
      <c r="AQ5" s="2061"/>
      <c r="AR5" s="2061"/>
      <c r="AS5" s="2061"/>
      <c r="AT5" s="2061"/>
      <c r="AU5" s="2061"/>
      <c r="AV5" s="2061"/>
      <c r="AW5" s="2061"/>
      <c r="AX5" s="2061"/>
      <c r="AY5" s="2061"/>
      <c r="BB5" s="2169" t="s">
        <v>65</v>
      </c>
      <c r="BC5" s="2169"/>
      <c r="BD5" s="2169"/>
      <c r="BE5" s="2067"/>
      <c r="BF5" s="2067"/>
      <c r="BG5" s="2174" t="s">
        <v>36</v>
      </c>
      <c r="BH5" s="2174"/>
      <c r="BI5" s="2067"/>
      <c r="BJ5" s="2067"/>
      <c r="BK5" s="2067"/>
    </row>
    <row r="6" spans="1:71" ht="5.15" customHeight="1">
      <c r="D6" s="33"/>
      <c r="E6" s="33"/>
      <c r="F6" s="33"/>
      <c r="G6" s="33"/>
      <c r="H6" s="33"/>
      <c r="I6" s="33"/>
      <c r="J6" s="33"/>
      <c r="K6" s="33"/>
      <c r="L6" s="33"/>
      <c r="M6" s="33"/>
      <c r="N6" s="33"/>
      <c r="O6" s="33"/>
      <c r="P6" s="33"/>
      <c r="Q6" s="33"/>
      <c r="R6" s="33"/>
      <c r="S6" s="33"/>
      <c r="T6" s="33"/>
      <c r="U6" s="33"/>
      <c r="V6" s="33"/>
    </row>
    <row r="7" spans="1:71" ht="11.25" customHeight="1">
      <c r="A7" s="33" t="s">
        <v>37</v>
      </c>
      <c r="D7" s="33"/>
      <c r="E7" s="36"/>
      <c r="F7" s="36"/>
      <c r="G7" s="2061"/>
      <c r="H7" s="2061"/>
      <c r="I7" s="2061"/>
      <c r="J7" s="2061"/>
      <c r="K7" s="2061"/>
      <c r="L7" s="2061"/>
      <c r="M7" s="2061"/>
      <c r="N7" s="2061"/>
      <c r="O7" s="2061"/>
      <c r="P7" s="2061"/>
      <c r="Q7" s="2061"/>
      <c r="R7" s="2061"/>
      <c r="S7" s="2061"/>
      <c r="T7" s="2061"/>
      <c r="U7" s="2061"/>
      <c r="V7" s="2061"/>
      <c r="Y7" s="33" t="s">
        <v>66</v>
      </c>
      <c r="Z7" s="33"/>
      <c r="AA7" s="33"/>
      <c r="AB7" s="33"/>
      <c r="AC7" s="33"/>
      <c r="AD7" s="33"/>
      <c r="AE7" s="33"/>
      <c r="AF7" s="33"/>
      <c r="AH7" s="2171"/>
      <c r="AI7" s="2171"/>
      <c r="AJ7" s="2171"/>
      <c r="AK7" s="2171"/>
      <c r="AL7" s="2171"/>
      <c r="AM7" s="2171"/>
      <c r="AN7" s="2171"/>
      <c r="AO7" s="2171"/>
      <c r="AP7" s="2171"/>
      <c r="AQ7" s="2171"/>
      <c r="AR7" s="2171"/>
      <c r="AS7" s="2171"/>
      <c r="AT7" s="2171"/>
      <c r="AU7" s="2171"/>
      <c r="AV7" s="2171"/>
      <c r="AW7" s="2171"/>
      <c r="AX7" s="2171"/>
      <c r="AY7" s="2171"/>
      <c r="BB7" s="33" t="s">
        <v>67</v>
      </c>
      <c r="BG7" s="36"/>
      <c r="BH7" s="2061"/>
      <c r="BI7" s="2061"/>
      <c r="BJ7" s="2061"/>
      <c r="BK7" s="2061"/>
      <c r="BL7" s="2061"/>
      <c r="BM7" s="2061"/>
      <c r="BN7" s="2061"/>
      <c r="BO7" s="2061"/>
      <c r="BP7" s="2061"/>
      <c r="BQ7" s="2061"/>
      <c r="BR7" s="2061"/>
      <c r="BS7" s="2061"/>
    </row>
    <row r="8" spans="1:71" ht="5.15" customHeight="1">
      <c r="D8" s="33"/>
      <c r="E8" s="33"/>
      <c r="F8" s="33"/>
      <c r="G8" s="33"/>
      <c r="H8" s="33"/>
      <c r="I8" s="33"/>
      <c r="J8" s="33"/>
      <c r="K8" s="33"/>
      <c r="L8" s="33"/>
      <c r="M8" s="33"/>
      <c r="N8" s="33"/>
      <c r="O8" s="33"/>
      <c r="P8" s="33"/>
      <c r="Q8" s="33"/>
      <c r="R8" s="33"/>
      <c r="S8" s="33"/>
      <c r="T8" s="33"/>
      <c r="U8" s="33"/>
      <c r="V8" s="33"/>
    </row>
    <row r="9" spans="1:71" ht="10.5">
      <c r="A9" s="16" t="s">
        <v>39</v>
      </c>
      <c r="C9" s="10"/>
      <c r="D9" s="37"/>
      <c r="E9" s="37"/>
      <c r="F9" s="37"/>
      <c r="G9" s="2064"/>
      <c r="H9" s="2064"/>
      <c r="I9" s="2064"/>
      <c r="J9" s="2064"/>
      <c r="K9" s="2064"/>
      <c r="L9" s="2064"/>
      <c r="M9" s="2064"/>
      <c r="N9" s="2064"/>
      <c r="O9" s="2064"/>
      <c r="P9" s="2064"/>
      <c r="Q9" s="2064"/>
      <c r="R9" s="2064"/>
      <c r="S9" s="2064"/>
      <c r="T9" s="2064"/>
      <c r="U9" s="2064"/>
      <c r="V9" s="2064"/>
      <c r="Y9" s="33" t="s">
        <v>68</v>
      </c>
      <c r="AH9" s="2171"/>
      <c r="AI9" s="2171"/>
      <c r="AJ9" s="2171"/>
      <c r="AK9" s="2171"/>
      <c r="AL9" s="2171"/>
      <c r="AM9" s="2171"/>
      <c r="AN9" s="2171"/>
      <c r="AO9" s="2171"/>
      <c r="AP9" s="2171"/>
      <c r="AQ9" s="2171"/>
      <c r="AR9" s="2171"/>
      <c r="AS9" s="2171"/>
      <c r="AT9" s="2171"/>
      <c r="AU9" s="2171"/>
      <c r="AV9" s="2171"/>
      <c r="AW9" s="2171"/>
      <c r="AX9" s="2171"/>
      <c r="AY9" s="2171"/>
      <c r="BA9" s="33"/>
      <c r="BB9" s="33" t="s">
        <v>69</v>
      </c>
      <c r="BG9" s="38"/>
      <c r="BH9" s="2061"/>
      <c r="BI9" s="2061"/>
      <c r="BJ9" s="2061"/>
      <c r="BK9" s="2061"/>
      <c r="BL9" s="2061"/>
      <c r="BM9" s="2061"/>
      <c r="BN9" s="2061"/>
      <c r="BO9" s="2061"/>
      <c r="BP9" s="2061"/>
      <c r="BQ9" s="2061"/>
      <c r="BR9" s="2061"/>
      <c r="BS9" s="2061"/>
    </row>
    <row r="10" spans="1:71" ht="5.25" customHeight="1">
      <c r="BB10" s="33"/>
      <c r="BG10" s="35"/>
      <c r="BH10" s="2174"/>
      <c r="BI10" s="2174"/>
      <c r="BJ10" s="2174"/>
      <c r="BK10" s="2174"/>
      <c r="BL10" s="2174"/>
      <c r="BM10" s="2174"/>
      <c r="BN10" s="2174"/>
      <c r="BO10" s="2174"/>
      <c r="BP10" s="2174"/>
      <c r="BQ10" s="2174"/>
      <c r="BR10" s="35"/>
      <c r="BS10" s="35"/>
    </row>
    <row r="11" spans="1:71" ht="12.75" customHeight="1">
      <c r="A11" s="33" t="s">
        <v>724</v>
      </c>
      <c r="F11" s="35"/>
      <c r="G11" s="36"/>
      <c r="H11" s="36"/>
      <c r="I11" s="2061"/>
      <c r="J11" s="2061"/>
      <c r="K11" s="2061"/>
      <c r="L11" s="2061"/>
      <c r="M11" s="2061"/>
      <c r="N11" s="2061"/>
      <c r="O11" s="2061"/>
      <c r="P11" s="2061"/>
      <c r="Q11" s="2061"/>
      <c r="R11" s="2061"/>
      <c r="S11" s="2061"/>
      <c r="T11" s="2061"/>
      <c r="U11" s="2061"/>
      <c r="V11" s="2061"/>
      <c r="W11" s="2061"/>
      <c r="X11" s="2061"/>
      <c r="Y11" s="2061"/>
      <c r="Z11" s="2061"/>
      <c r="AA11" s="2061"/>
      <c r="AB11" s="2061"/>
      <c r="AC11" s="2061"/>
      <c r="AD11" s="2061"/>
      <c r="AE11" s="2168" t="s">
        <v>71</v>
      </c>
      <c r="AF11" s="2168"/>
      <c r="AG11" s="2168"/>
      <c r="AH11" s="2168"/>
      <c r="AI11" s="2168"/>
      <c r="AJ11" s="2066"/>
      <c r="AK11" s="2066"/>
      <c r="AL11" s="2066"/>
      <c r="AM11" s="2066"/>
      <c r="AN11" s="2066"/>
      <c r="AO11" s="2066"/>
      <c r="AP11" s="2066"/>
      <c r="AQ11" s="2066"/>
      <c r="AR11" s="2066"/>
      <c r="AS11" s="2066"/>
      <c r="AT11" s="2066"/>
      <c r="AU11" s="2066"/>
      <c r="AV11" s="2066"/>
      <c r="AW11" s="2066"/>
      <c r="AX11" s="2066"/>
      <c r="AY11" s="2066"/>
      <c r="BB11" s="2169" t="s">
        <v>72</v>
      </c>
      <c r="BC11" s="2169"/>
      <c r="BD11" s="2169"/>
      <c r="BE11" s="2169"/>
      <c r="BF11" s="2169"/>
      <c r="BG11" s="2067"/>
      <c r="BH11" s="2067"/>
      <c r="BI11" s="2067"/>
      <c r="BJ11" s="2168" t="s">
        <v>73</v>
      </c>
      <c r="BK11" s="2168"/>
      <c r="BL11" s="2168"/>
      <c r="BM11" s="2168"/>
      <c r="BN11" s="2168"/>
      <c r="BO11" s="2168"/>
      <c r="BP11" s="2170"/>
      <c r="BQ11" s="2170"/>
      <c r="BR11" s="2170"/>
      <c r="BS11" s="2170"/>
    </row>
    <row r="12" spans="1:71" ht="5.15" customHeight="1"/>
    <row r="13" spans="1:71">
      <c r="A13" s="33" t="s">
        <v>45</v>
      </c>
      <c r="F13" s="39"/>
      <c r="G13" s="2143"/>
      <c r="H13" s="2143"/>
      <c r="I13" s="2143"/>
      <c r="J13" s="2143"/>
      <c r="K13" s="2143"/>
      <c r="L13" s="2143"/>
      <c r="M13" s="2143"/>
      <c r="N13" s="2143"/>
      <c r="O13" s="2143"/>
      <c r="P13" s="2143"/>
      <c r="Q13" s="2143"/>
      <c r="R13" s="2143"/>
      <c r="S13" s="2143"/>
      <c r="T13" s="2143"/>
      <c r="U13" s="2143"/>
      <c r="V13" s="2143"/>
      <c r="W13" s="2143"/>
      <c r="X13" s="2143"/>
      <c r="Y13" s="2143"/>
      <c r="Z13" s="2143"/>
      <c r="AA13" s="2143"/>
      <c r="AB13" s="2143"/>
      <c r="AC13" s="2143"/>
      <c r="AD13" s="39"/>
      <c r="AE13" s="39" t="s">
        <v>555</v>
      </c>
      <c r="AF13" s="39"/>
      <c r="AG13" s="39"/>
      <c r="AH13" s="2143"/>
      <c r="AI13" s="2143"/>
      <c r="AJ13" s="2143"/>
      <c r="AK13" s="2143"/>
      <c r="AL13" s="2143"/>
      <c r="AM13" s="2143"/>
      <c r="AN13" s="2143"/>
      <c r="AO13" s="2143"/>
      <c r="AP13" s="2143"/>
      <c r="AQ13" s="2143"/>
      <c r="AR13" s="2143"/>
      <c r="AS13" s="2143"/>
      <c r="AT13" s="2143"/>
      <c r="AU13" s="2143"/>
      <c r="AV13" s="2143"/>
      <c r="AW13" s="2143"/>
      <c r="AX13" s="2143"/>
      <c r="AY13" s="2143"/>
      <c r="AZ13" s="2143"/>
      <c r="BA13" s="2143"/>
      <c r="BB13" s="2143"/>
      <c r="BC13" s="2143"/>
      <c r="BD13" s="2143"/>
      <c r="BE13" s="2143"/>
      <c r="BF13" s="2143"/>
      <c r="BG13" s="2143"/>
      <c r="BH13" s="2143"/>
      <c r="BI13" s="2143"/>
      <c r="BJ13" s="2143"/>
      <c r="BK13" s="2143"/>
      <c r="BL13" s="2143"/>
      <c r="BM13" s="2143"/>
      <c r="BN13" s="2143"/>
      <c r="BO13" s="2143"/>
      <c r="BP13" s="2143"/>
      <c r="BQ13" s="2143"/>
      <c r="BR13" s="2143"/>
      <c r="BS13" s="2143"/>
    </row>
    <row r="14" spans="1:71" ht="5.15" customHeight="1">
      <c r="A14" s="40"/>
    </row>
    <row r="15" spans="1:71" ht="11.25" customHeight="1">
      <c r="A15" s="2144" t="s">
        <v>47</v>
      </c>
      <c r="B15" s="2058" t="s">
        <v>74</v>
      </c>
      <c r="C15" s="2147"/>
      <c r="D15" s="2147"/>
      <c r="E15" s="2147"/>
      <c r="F15" s="2148"/>
      <c r="G15" s="2044" t="s">
        <v>49</v>
      </c>
      <c r="H15" s="2153"/>
      <c r="I15" s="2153"/>
      <c r="J15" s="2153"/>
      <c r="K15" s="2153"/>
      <c r="L15" s="2153"/>
      <c r="M15" s="2052"/>
      <c r="N15" s="2044" t="s">
        <v>50</v>
      </c>
      <c r="O15" s="2153"/>
      <c r="P15" s="2153"/>
      <c r="Q15" s="2153"/>
      <c r="R15" s="2153"/>
      <c r="S15" s="2153"/>
      <c r="T15" s="2052"/>
      <c r="U15" s="2156" t="s">
        <v>51</v>
      </c>
      <c r="V15" s="2029" t="s">
        <v>52</v>
      </c>
      <c r="W15" s="2044" t="s">
        <v>53</v>
      </c>
      <c r="X15" s="2153"/>
      <c r="Y15" s="2153"/>
      <c r="Z15" s="2153"/>
      <c r="AA15" s="2153"/>
      <c r="AB15" s="2153"/>
      <c r="AC15" s="2052"/>
      <c r="AD15" s="2156" t="s">
        <v>54</v>
      </c>
      <c r="AE15" s="2044" t="s">
        <v>75</v>
      </c>
      <c r="AF15" s="2153"/>
      <c r="AG15" s="2153"/>
      <c r="AH15" s="2153"/>
      <c r="AI15" s="2153"/>
      <c r="AJ15" s="2153"/>
      <c r="AK15" s="2153"/>
      <c r="AL15" s="2153"/>
      <c r="AM15" s="2052"/>
      <c r="AN15" s="2044" t="s">
        <v>76</v>
      </c>
      <c r="AO15" s="2153"/>
      <c r="AP15" s="2153"/>
      <c r="AQ15" s="2153"/>
      <c r="AR15" s="2153"/>
      <c r="AS15" s="2153"/>
      <c r="AT15" s="2153"/>
      <c r="AU15" s="2052"/>
      <c r="AV15" s="2156" t="s">
        <v>57</v>
      </c>
      <c r="AW15" s="2049" t="s">
        <v>58</v>
      </c>
      <c r="AX15" s="2159"/>
      <c r="AY15" s="2162" t="s">
        <v>59</v>
      </c>
      <c r="AZ15" s="2038"/>
      <c r="BA15" s="2038"/>
      <c r="BB15" s="2038"/>
      <c r="BC15" s="2163"/>
      <c r="BD15" s="2162" t="s">
        <v>60</v>
      </c>
      <c r="BE15" s="2038"/>
      <c r="BF15" s="2038"/>
      <c r="BG15" s="2038"/>
      <c r="BH15" s="2163"/>
      <c r="BI15" s="2041" t="s">
        <v>61</v>
      </c>
      <c r="BJ15" s="2042"/>
      <c r="BK15" s="2042"/>
      <c r="BL15" s="2042"/>
      <c r="BM15" s="2042"/>
      <c r="BN15" s="2042"/>
      <c r="BO15" s="2042"/>
      <c r="BP15" s="2042"/>
      <c r="BQ15" s="2042"/>
      <c r="BR15" s="2042"/>
      <c r="BS15" s="2043"/>
    </row>
    <row r="16" spans="1:71">
      <c r="A16" s="2145"/>
      <c r="B16" s="2059"/>
      <c r="C16" s="2149"/>
      <c r="D16" s="2149"/>
      <c r="E16" s="2149"/>
      <c r="F16" s="2150"/>
      <c r="G16" s="2045"/>
      <c r="H16" s="2154"/>
      <c r="I16" s="2154"/>
      <c r="J16" s="2154"/>
      <c r="K16" s="2154"/>
      <c r="L16" s="2154"/>
      <c r="M16" s="2053"/>
      <c r="N16" s="2045"/>
      <c r="O16" s="2154"/>
      <c r="P16" s="2154"/>
      <c r="Q16" s="2154"/>
      <c r="R16" s="2154"/>
      <c r="S16" s="2154"/>
      <c r="T16" s="2053"/>
      <c r="U16" s="2157"/>
      <c r="V16" s="2030"/>
      <c r="W16" s="2045"/>
      <c r="X16" s="2154"/>
      <c r="Y16" s="2154"/>
      <c r="Z16" s="2154"/>
      <c r="AA16" s="2154"/>
      <c r="AB16" s="2154"/>
      <c r="AC16" s="2053"/>
      <c r="AD16" s="2157"/>
      <c r="AE16" s="2045"/>
      <c r="AF16" s="2154"/>
      <c r="AG16" s="2154"/>
      <c r="AH16" s="2154"/>
      <c r="AI16" s="2154"/>
      <c r="AJ16" s="2154"/>
      <c r="AK16" s="2154"/>
      <c r="AL16" s="2154"/>
      <c r="AM16" s="2053"/>
      <c r="AN16" s="2045"/>
      <c r="AO16" s="2154"/>
      <c r="AP16" s="2154"/>
      <c r="AQ16" s="2154"/>
      <c r="AR16" s="2154"/>
      <c r="AS16" s="2154"/>
      <c r="AT16" s="2154"/>
      <c r="AU16" s="2053"/>
      <c r="AV16" s="2157"/>
      <c r="AW16" s="2050"/>
      <c r="AX16" s="2160"/>
      <c r="AY16" s="2164"/>
      <c r="AZ16" s="2039"/>
      <c r="BA16" s="2039"/>
      <c r="BB16" s="2039"/>
      <c r="BC16" s="2165"/>
      <c r="BD16" s="2164"/>
      <c r="BE16" s="2039"/>
      <c r="BF16" s="2039"/>
      <c r="BG16" s="2039"/>
      <c r="BH16" s="2165"/>
      <c r="BI16" s="2153" t="s">
        <v>62</v>
      </c>
      <c r="BJ16" s="2153"/>
      <c r="BK16" s="2153"/>
      <c r="BL16" s="2153"/>
      <c r="BM16" s="2153"/>
      <c r="BN16" s="2052"/>
      <c r="BO16" s="2029" t="s">
        <v>51</v>
      </c>
      <c r="BP16" s="2029" t="s">
        <v>77</v>
      </c>
      <c r="BQ16" s="2029" t="s">
        <v>78</v>
      </c>
      <c r="BR16" s="2049" t="s">
        <v>58</v>
      </c>
      <c r="BS16" s="2159"/>
    </row>
    <row r="17" spans="1:71">
      <c r="A17" s="2145"/>
      <c r="B17" s="2059"/>
      <c r="C17" s="2149"/>
      <c r="D17" s="2149"/>
      <c r="E17" s="2149"/>
      <c r="F17" s="2150"/>
      <c r="G17" s="2045"/>
      <c r="H17" s="2154"/>
      <c r="I17" s="2154"/>
      <c r="J17" s="2154"/>
      <c r="K17" s="2154"/>
      <c r="L17" s="2154"/>
      <c r="M17" s="2053"/>
      <c r="N17" s="2045"/>
      <c r="O17" s="2154"/>
      <c r="P17" s="2154"/>
      <c r="Q17" s="2154"/>
      <c r="R17" s="2154"/>
      <c r="S17" s="2154"/>
      <c r="T17" s="2053"/>
      <c r="U17" s="2157"/>
      <c r="V17" s="2030"/>
      <c r="W17" s="2045"/>
      <c r="X17" s="2154"/>
      <c r="Y17" s="2154"/>
      <c r="Z17" s="2154"/>
      <c r="AA17" s="2154"/>
      <c r="AB17" s="2154"/>
      <c r="AC17" s="2053"/>
      <c r="AD17" s="2157"/>
      <c r="AE17" s="2045"/>
      <c r="AF17" s="2154"/>
      <c r="AG17" s="2154"/>
      <c r="AH17" s="2154"/>
      <c r="AI17" s="2154"/>
      <c r="AJ17" s="2154"/>
      <c r="AK17" s="2154"/>
      <c r="AL17" s="2154"/>
      <c r="AM17" s="2053"/>
      <c r="AN17" s="2045"/>
      <c r="AO17" s="2154"/>
      <c r="AP17" s="2154"/>
      <c r="AQ17" s="2154"/>
      <c r="AR17" s="2154"/>
      <c r="AS17" s="2154"/>
      <c r="AT17" s="2154"/>
      <c r="AU17" s="2053"/>
      <c r="AV17" s="2157"/>
      <c r="AW17" s="2050"/>
      <c r="AX17" s="2160"/>
      <c r="AY17" s="2164"/>
      <c r="AZ17" s="2039"/>
      <c r="BA17" s="2039"/>
      <c r="BB17" s="2039"/>
      <c r="BC17" s="2165"/>
      <c r="BD17" s="2164"/>
      <c r="BE17" s="2039"/>
      <c r="BF17" s="2039"/>
      <c r="BG17" s="2039"/>
      <c r="BH17" s="2165"/>
      <c r="BI17" s="2154"/>
      <c r="BJ17" s="2154"/>
      <c r="BK17" s="2154"/>
      <c r="BL17" s="2154"/>
      <c r="BM17" s="2154"/>
      <c r="BN17" s="2053"/>
      <c r="BO17" s="2030"/>
      <c r="BP17" s="2030"/>
      <c r="BQ17" s="2030"/>
      <c r="BR17" s="2050"/>
      <c r="BS17" s="2160"/>
    </row>
    <row r="18" spans="1:71" ht="18.649999999999999" customHeight="1">
      <c r="A18" s="2146"/>
      <c r="B18" s="2060"/>
      <c r="C18" s="2151"/>
      <c r="D18" s="2151"/>
      <c r="E18" s="2151"/>
      <c r="F18" s="2152"/>
      <c r="G18" s="2046"/>
      <c r="H18" s="2155"/>
      <c r="I18" s="2155"/>
      <c r="J18" s="2155"/>
      <c r="K18" s="2155"/>
      <c r="L18" s="2155"/>
      <c r="M18" s="2054"/>
      <c r="N18" s="2046"/>
      <c r="O18" s="2155"/>
      <c r="P18" s="2155"/>
      <c r="Q18" s="2155"/>
      <c r="R18" s="2155"/>
      <c r="S18" s="2155"/>
      <c r="T18" s="2054"/>
      <c r="U18" s="2158"/>
      <c r="V18" s="2031"/>
      <c r="W18" s="2046"/>
      <c r="X18" s="2155"/>
      <c r="Y18" s="2155"/>
      <c r="Z18" s="2155"/>
      <c r="AA18" s="2155"/>
      <c r="AB18" s="2155"/>
      <c r="AC18" s="2054"/>
      <c r="AD18" s="2158"/>
      <c r="AE18" s="2046"/>
      <c r="AF18" s="2155"/>
      <c r="AG18" s="2155"/>
      <c r="AH18" s="2155"/>
      <c r="AI18" s="2155"/>
      <c r="AJ18" s="2155"/>
      <c r="AK18" s="2155"/>
      <c r="AL18" s="2155"/>
      <c r="AM18" s="2054"/>
      <c r="AN18" s="2046"/>
      <c r="AO18" s="2155"/>
      <c r="AP18" s="2155"/>
      <c r="AQ18" s="2155"/>
      <c r="AR18" s="2155"/>
      <c r="AS18" s="2155"/>
      <c r="AT18" s="2155"/>
      <c r="AU18" s="2054"/>
      <c r="AV18" s="2158"/>
      <c r="AW18" s="2051"/>
      <c r="AX18" s="2161"/>
      <c r="AY18" s="2166"/>
      <c r="AZ18" s="2040"/>
      <c r="BA18" s="2040"/>
      <c r="BB18" s="2040"/>
      <c r="BC18" s="2167"/>
      <c r="BD18" s="2166"/>
      <c r="BE18" s="2040"/>
      <c r="BF18" s="2040"/>
      <c r="BG18" s="2040"/>
      <c r="BH18" s="2167"/>
      <c r="BI18" s="2155"/>
      <c r="BJ18" s="2155"/>
      <c r="BK18" s="2155"/>
      <c r="BL18" s="2155"/>
      <c r="BM18" s="2155"/>
      <c r="BN18" s="2054"/>
      <c r="BO18" s="2030"/>
      <c r="BP18" s="2030"/>
      <c r="BQ18" s="2030"/>
      <c r="BR18" s="2050"/>
      <c r="BS18" s="2160"/>
    </row>
    <row r="19" spans="1:71">
      <c r="A19" s="23"/>
      <c r="B19" s="2130"/>
      <c r="C19" s="2131"/>
      <c r="D19" s="2131"/>
      <c r="E19" s="2131"/>
      <c r="F19" s="2136"/>
      <c r="G19" s="2130"/>
      <c r="H19" s="2131"/>
      <c r="I19" s="2131"/>
      <c r="J19" s="2131"/>
      <c r="K19" s="2131"/>
      <c r="L19" s="2131"/>
      <c r="M19" s="2131"/>
      <c r="N19" s="2130"/>
      <c r="O19" s="2131"/>
      <c r="P19" s="2131"/>
      <c r="Q19" s="2131"/>
      <c r="R19" s="2131"/>
      <c r="S19" s="2131"/>
      <c r="T19" s="2131"/>
      <c r="U19" s="31"/>
      <c r="V19" s="26"/>
      <c r="W19" s="2130"/>
      <c r="X19" s="2131"/>
      <c r="Y19" s="2131"/>
      <c r="Z19" s="2131"/>
      <c r="AA19" s="2131"/>
      <c r="AB19" s="2131"/>
      <c r="AC19" s="2131"/>
      <c r="AD19" s="31"/>
      <c r="AE19" s="2130"/>
      <c r="AF19" s="2131"/>
      <c r="AG19" s="2131"/>
      <c r="AH19" s="2131"/>
      <c r="AI19" s="2131"/>
      <c r="AJ19" s="2131"/>
      <c r="AK19" s="2131"/>
      <c r="AL19" s="2131"/>
      <c r="AM19" s="2136"/>
      <c r="AN19" s="2130"/>
      <c r="AO19" s="2131"/>
      <c r="AP19" s="2131"/>
      <c r="AQ19" s="2131"/>
      <c r="AR19" s="2131"/>
      <c r="AS19" s="2131"/>
      <c r="AT19" s="2131"/>
      <c r="AU19" s="2131"/>
      <c r="AV19" s="31"/>
      <c r="AW19" s="2128">
        <f t="shared" ref="AW19:AW33" si="0">U19*AD19*AV19</f>
        <v>0</v>
      </c>
      <c r="AX19" s="2129"/>
      <c r="AY19" s="2130"/>
      <c r="AZ19" s="2131"/>
      <c r="BA19" s="2131"/>
      <c r="BB19" s="2131"/>
      <c r="BC19" s="2131"/>
      <c r="BD19" s="2130"/>
      <c r="BE19" s="2131"/>
      <c r="BF19" s="2131"/>
      <c r="BG19" s="2131"/>
      <c r="BH19" s="2131"/>
      <c r="BI19" s="2139"/>
      <c r="BJ19" s="2140"/>
      <c r="BK19" s="2140"/>
      <c r="BL19" s="2140"/>
      <c r="BM19" s="2140"/>
      <c r="BN19" s="2141"/>
      <c r="BO19" s="31"/>
      <c r="BP19" s="31"/>
      <c r="BQ19" s="31"/>
      <c r="BR19" s="2128">
        <f t="shared" ref="BR19:BR33" si="1">BO19*BP19*BQ19</f>
        <v>0</v>
      </c>
      <c r="BS19" s="2129"/>
    </row>
    <row r="20" spans="1:71">
      <c r="A20" s="23"/>
      <c r="B20" s="2130"/>
      <c r="C20" s="2131"/>
      <c r="D20" s="2131"/>
      <c r="E20" s="2131"/>
      <c r="F20" s="2131"/>
      <c r="G20" s="2130"/>
      <c r="H20" s="2131"/>
      <c r="I20" s="2131"/>
      <c r="J20" s="2131"/>
      <c r="K20" s="2131"/>
      <c r="L20" s="2131"/>
      <c r="M20" s="2131"/>
      <c r="N20" s="2130"/>
      <c r="O20" s="2131"/>
      <c r="P20" s="2131"/>
      <c r="Q20" s="2131"/>
      <c r="R20" s="2131"/>
      <c r="S20" s="2131"/>
      <c r="T20" s="2131"/>
      <c r="U20" s="31"/>
      <c r="V20" s="26"/>
      <c r="W20" s="2130"/>
      <c r="X20" s="2131"/>
      <c r="Y20" s="2131"/>
      <c r="Z20" s="2131"/>
      <c r="AA20" s="2131"/>
      <c r="AB20" s="2131"/>
      <c r="AC20" s="2131"/>
      <c r="AD20" s="31"/>
      <c r="AE20" s="2130"/>
      <c r="AF20" s="2131"/>
      <c r="AG20" s="2131"/>
      <c r="AH20" s="2131"/>
      <c r="AI20" s="2131"/>
      <c r="AJ20" s="2131"/>
      <c r="AK20" s="2131"/>
      <c r="AL20" s="2131"/>
      <c r="AM20" s="2136"/>
      <c r="AN20" s="2130"/>
      <c r="AO20" s="2131"/>
      <c r="AP20" s="2131"/>
      <c r="AQ20" s="2131"/>
      <c r="AR20" s="2131"/>
      <c r="AS20" s="2131"/>
      <c r="AT20" s="2131"/>
      <c r="AU20" s="2131"/>
      <c r="AV20" s="31"/>
      <c r="AW20" s="2128">
        <f t="shared" si="0"/>
        <v>0</v>
      </c>
      <c r="AX20" s="2129"/>
      <c r="AY20" s="2130"/>
      <c r="AZ20" s="2131"/>
      <c r="BA20" s="2131"/>
      <c r="BB20" s="2131"/>
      <c r="BC20" s="2131"/>
      <c r="BD20" s="2130"/>
      <c r="BE20" s="2131"/>
      <c r="BF20" s="2131"/>
      <c r="BG20" s="2131"/>
      <c r="BH20" s="2131"/>
      <c r="BI20" s="2142"/>
      <c r="BJ20" s="2140"/>
      <c r="BK20" s="2140"/>
      <c r="BL20" s="2140"/>
      <c r="BM20" s="2140"/>
      <c r="BN20" s="2141"/>
      <c r="BO20" s="31"/>
      <c r="BP20" s="31"/>
      <c r="BQ20" s="31"/>
      <c r="BR20" s="2128">
        <f t="shared" si="1"/>
        <v>0</v>
      </c>
      <c r="BS20" s="2129"/>
    </row>
    <row r="21" spans="1:71">
      <c r="A21" s="23"/>
      <c r="B21" s="2130"/>
      <c r="C21" s="2131"/>
      <c r="D21" s="2131"/>
      <c r="E21" s="2131"/>
      <c r="F21" s="2131"/>
      <c r="G21" s="2130"/>
      <c r="H21" s="2131"/>
      <c r="I21" s="2131"/>
      <c r="J21" s="2131"/>
      <c r="K21" s="2131"/>
      <c r="L21" s="2131"/>
      <c r="M21" s="2131"/>
      <c r="N21" s="2130"/>
      <c r="O21" s="2131"/>
      <c r="P21" s="2131"/>
      <c r="Q21" s="2131"/>
      <c r="R21" s="2131"/>
      <c r="S21" s="2131"/>
      <c r="T21" s="2131"/>
      <c r="U21" s="31"/>
      <c r="V21" s="26"/>
      <c r="W21" s="2130"/>
      <c r="X21" s="2131"/>
      <c r="Y21" s="2131"/>
      <c r="Z21" s="2131"/>
      <c r="AA21" s="2131"/>
      <c r="AB21" s="2131"/>
      <c r="AC21" s="2131"/>
      <c r="AD21" s="31"/>
      <c r="AE21" s="2138"/>
      <c r="AF21" s="2131"/>
      <c r="AG21" s="2131"/>
      <c r="AH21" s="2131"/>
      <c r="AI21" s="2131"/>
      <c r="AJ21" s="2131"/>
      <c r="AK21" s="2131"/>
      <c r="AL21" s="2131"/>
      <c r="AM21" s="2136"/>
      <c r="AN21" s="2130"/>
      <c r="AO21" s="2131"/>
      <c r="AP21" s="2131"/>
      <c r="AQ21" s="2131"/>
      <c r="AR21" s="2131"/>
      <c r="AS21" s="2131"/>
      <c r="AT21" s="2131"/>
      <c r="AU21" s="2131"/>
      <c r="AV21" s="31"/>
      <c r="AW21" s="2128">
        <f t="shared" si="0"/>
        <v>0</v>
      </c>
      <c r="AX21" s="2129"/>
      <c r="AY21" s="2130"/>
      <c r="AZ21" s="2131"/>
      <c r="BA21" s="2131"/>
      <c r="BB21" s="2131"/>
      <c r="BC21" s="2131"/>
      <c r="BD21" s="2138"/>
      <c r="BE21" s="2131"/>
      <c r="BF21" s="2131"/>
      <c r="BG21" s="2131"/>
      <c r="BH21" s="2131"/>
      <c r="BI21" s="2139"/>
      <c r="BJ21" s="2140"/>
      <c r="BK21" s="2140"/>
      <c r="BL21" s="2140"/>
      <c r="BM21" s="2140"/>
      <c r="BN21" s="2141"/>
      <c r="BO21" s="31"/>
      <c r="BP21" s="31"/>
      <c r="BQ21" s="31"/>
      <c r="BR21" s="2128">
        <f t="shared" si="1"/>
        <v>0</v>
      </c>
      <c r="BS21" s="2129"/>
    </row>
    <row r="22" spans="1:71">
      <c r="A22" s="41"/>
      <c r="B22" s="2130"/>
      <c r="C22" s="2131"/>
      <c r="D22" s="2131"/>
      <c r="E22" s="2131"/>
      <c r="F22" s="2131"/>
      <c r="G22" s="2130"/>
      <c r="H22" s="2131"/>
      <c r="I22" s="2131"/>
      <c r="J22" s="2131"/>
      <c r="K22" s="2131"/>
      <c r="L22" s="2131"/>
      <c r="M22" s="2131"/>
      <c r="N22" s="2130"/>
      <c r="O22" s="2131"/>
      <c r="P22" s="2131"/>
      <c r="Q22" s="2131"/>
      <c r="R22" s="2131"/>
      <c r="S22" s="2131"/>
      <c r="T22" s="2131"/>
      <c r="U22" s="31"/>
      <c r="V22" s="26"/>
      <c r="W22" s="2130"/>
      <c r="X22" s="2131"/>
      <c r="Y22" s="2131"/>
      <c r="Z22" s="2131"/>
      <c r="AA22" s="2131"/>
      <c r="AB22" s="2131"/>
      <c r="AC22" s="2131"/>
      <c r="AD22" s="31"/>
      <c r="AE22" s="2130"/>
      <c r="AF22" s="2131"/>
      <c r="AG22" s="2131"/>
      <c r="AH22" s="2131"/>
      <c r="AI22" s="2131"/>
      <c r="AJ22" s="2131"/>
      <c r="AK22" s="2131"/>
      <c r="AL22" s="2131"/>
      <c r="AM22" s="2136"/>
      <c r="AN22" s="2130"/>
      <c r="AO22" s="2131"/>
      <c r="AP22" s="2131"/>
      <c r="AQ22" s="2131"/>
      <c r="AR22" s="2131"/>
      <c r="AS22" s="2131"/>
      <c r="AT22" s="2131"/>
      <c r="AU22" s="2131"/>
      <c r="AV22" s="31"/>
      <c r="AW22" s="2128">
        <f t="shared" si="0"/>
        <v>0</v>
      </c>
      <c r="AX22" s="2129"/>
      <c r="AY22" s="2130"/>
      <c r="AZ22" s="2131"/>
      <c r="BA22" s="2131"/>
      <c r="BB22" s="2131"/>
      <c r="BC22" s="2131"/>
      <c r="BD22" s="2130"/>
      <c r="BE22" s="2131"/>
      <c r="BF22" s="2131"/>
      <c r="BG22" s="2131"/>
      <c r="BH22" s="2131"/>
      <c r="BI22" s="2137"/>
      <c r="BJ22" s="2133"/>
      <c r="BK22" s="2133"/>
      <c r="BL22" s="2133"/>
      <c r="BM22" s="2133"/>
      <c r="BN22" s="2134"/>
      <c r="BO22" s="31"/>
      <c r="BP22" s="31"/>
      <c r="BQ22" s="31"/>
      <c r="BR22" s="2128">
        <f t="shared" si="1"/>
        <v>0</v>
      </c>
      <c r="BS22" s="2129"/>
    </row>
    <row r="23" spans="1:71">
      <c r="A23" s="41"/>
      <c r="B23" s="2130"/>
      <c r="C23" s="2131"/>
      <c r="D23" s="2131"/>
      <c r="E23" s="2131"/>
      <c r="F23" s="2131"/>
      <c r="G23" s="2130"/>
      <c r="H23" s="2131"/>
      <c r="I23" s="2131"/>
      <c r="J23" s="2131"/>
      <c r="K23" s="2131"/>
      <c r="L23" s="2131"/>
      <c r="M23" s="2131"/>
      <c r="N23" s="2130"/>
      <c r="O23" s="2131"/>
      <c r="P23" s="2131"/>
      <c r="Q23" s="2131"/>
      <c r="R23" s="2131"/>
      <c r="S23" s="2131"/>
      <c r="T23" s="2131"/>
      <c r="U23" s="31"/>
      <c r="V23" s="26"/>
      <c r="W23" s="2130"/>
      <c r="X23" s="2131"/>
      <c r="Y23" s="2131"/>
      <c r="Z23" s="2131"/>
      <c r="AA23" s="2131"/>
      <c r="AB23" s="2131"/>
      <c r="AC23" s="2131"/>
      <c r="AD23" s="31"/>
      <c r="AE23" s="2130"/>
      <c r="AF23" s="2131"/>
      <c r="AG23" s="2131"/>
      <c r="AH23" s="2131"/>
      <c r="AI23" s="2131"/>
      <c r="AJ23" s="2131"/>
      <c r="AK23" s="2131"/>
      <c r="AL23" s="2131"/>
      <c r="AM23" s="2136"/>
      <c r="AN23" s="2130"/>
      <c r="AO23" s="2131"/>
      <c r="AP23" s="2131"/>
      <c r="AQ23" s="2131"/>
      <c r="AR23" s="2131"/>
      <c r="AS23" s="2131"/>
      <c r="AT23" s="2131"/>
      <c r="AU23" s="2131"/>
      <c r="AV23" s="31"/>
      <c r="AW23" s="2128">
        <f t="shared" si="0"/>
        <v>0</v>
      </c>
      <c r="AX23" s="2129"/>
      <c r="AY23" s="2130"/>
      <c r="AZ23" s="2131"/>
      <c r="BA23" s="2131"/>
      <c r="BB23" s="2131"/>
      <c r="BC23" s="2131"/>
      <c r="BD23" s="2130"/>
      <c r="BE23" s="2131"/>
      <c r="BF23" s="2131"/>
      <c r="BG23" s="2131"/>
      <c r="BH23" s="2131"/>
      <c r="BI23" s="2132"/>
      <c r="BJ23" s="2133"/>
      <c r="BK23" s="2133"/>
      <c r="BL23" s="2133"/>
      <c r="BM23" s="2133"/>
      <c r="BN23" s="2134"/>
      <c r="BO23" s="31"/>
      <c r="BP23" s="31"/>
      <c r="BQ23" s="31"/>
      <c r="BR23" s="2128">
        <f t="shared" si="1"/>
        <v>0</v>
      </c>
      <c r="BS23" s="2129"/>
    </row>
    <row r="24" spans="1:71">
      <c r="A24" s="41"/>
      <c r="B24" s="2130"/>
      <c r="C24" s="2131"/>
      <c r="D24" s="2131"/>
      <c r="E24" s="2131"/>
      <c r="F24" s="2131"/>
      <c r="G24" s="2130"/>
      <c r="H24" s="2131"/>
      <c r="I24" s="2131"/>
      <c r="J24" s="2131"/>
      <c r="K24" s="2131"/>
      <c r="L24" s="2131"/>
      <c r="M24" s="2131"/>
      <c r="N24" s="2130"/>
      <c r="O24" s="2131"/>
      <c r="P24" s="2131"/>
      <c r="Q24" s="2131"/>
      <c r="R24" s="2131"/>
      <c r="S24" s="2131"/>
      <c r="T24" s="2131"/>
      <c r="U24" s="31"/>
      <c r="V24" s="26"/>
      <c r="W24" s="2130"/>
      <c r="X24" s="2131"/>
      <c r="Y24" s="2131"/>
      <c r="Z24" s="2131"/>
      <c r="AA24" s="2131"/>
      <c r="AB24" s="2131"/>
      <c r="AC24" s="2131"/>
      <c r="AD24" s="31"/>
      <c r="AE24" s="2130"/>
      <c r="AF24" s="2131"/>
      <c r="AG24" s="2131"/>
      <c r="AH24" s="2131"/>
      <c r="AI24" s="2131"/>
      <c r="AJ24" s="2131"/>
      <c r="AK24" s="2131"/>
      <c r="AL24" s="2131"/>
      <c r="AM24" s="2136"/>
      <c r="AN24" s="2130"/>
      <c r="AO24" s="2131"/>
      <c r="AP24" s="2131"/>
      <c r="AQ24" s="2131"/>
      <c r="AR24" s="2131"/>
      <c r="AS24" s="2131"/>
      <c r="AT24" s="2131"/>
      <c r="AU24" s="2131"/>
      <c r="AV24" s="31"/>
      <c r="AW24" s="2128">
        <f t="shared" si="0"/>
        <v>0</v>
      </c>
      <c r="AX24" s="2129"/>
      <c r="AY24" s="2130"/>
      <c r="AZ24" s="2131"/>
      <c r="BA24" s="2131"/>
      <c r="BB24" s="2131"/>
      <c r="BC24" s="2131"/>
      <c r="BD24" s="2130"/>
      <c r="BE24" s="2131"/>
      <c r="BF24" s="2131"/>
      <c r="BG24" s="2131"/>
      <c r="BH24" s="2131"/>
      <c r="BI24" s="2132"/>
      <c r="BJ24" s="2133"/>
      <c r="BK24" s="2133"/>
      <c r="BL24" s="2133"/>
      <c r="BM24" s="2133"/>
      <c r="BN24" s="2134"/>
      <c r="BO24" s="31"/>
      <c r="BP24" s="31"/>
      <c r="BQ24" s="31"/>
      <c r="BR24" s="2128">
        <f t="shared" si="1"/>
        <v>0</v>
      </c>
      <c r="BS24" s="2129"/>
    </row>
    <row r="25" spans="1:71">
      <c r="A25" s="41"/>
      <c r="B25" s="2130"/>
      <c r="C25" s="2131"/>
      <c r="D25" s="2131"/>
      <c r="E25" s="2131"/>
      <c r="F25" s="2131"/>
      <c r="G25" s="2130"/>
      <c r="H25" s="2131"/>
      <c r="I25" s="2131"/>
      <c r="J25" s="2131"/>
      <c r="K25" s="2131"/>
      <c r="L25" s="2131"/>
      <c r="M25" s="2131"/>
      <c r="N25" s="2130"/>
      <c r="O25" s="2131"/>
      <c r="P25" s="2131"/>
      <c r="Q25" s="2131"/>
      <c r="R25" s="2131"/>
      <c r="S25" s="2131"/>
      <c r="T25" s="2131"/>
      <c r="U25" s="31"/>
      <c r="V25" s="26"/>
      <c r="W25" s="2130"/>
      <c r="X25" s="2131"/>
      <c r="Y25" s="2131"/>
      <c r="Z25" s="2131"/>
      <c r="AA25" s="2131"/>
      <c r="AB25" s="2131"/>
      <c r="AC25" s="2131"/>
      <c r="AD25" s="31"/>
      <c r="AE25" s="2130"/>
      <c r="AF25" s="2131"/>
      <c r="AG25" s="2131"/>
      <c r="AH25" s="2131"/>
      <c r="AI25" s="2131"/>
      <c r="AJ25" s="2131"/>
      <c r="AK25" s="2131"/>
      <c r="AL25" s="2131"/>
      <c r="AM25" s="2136"/>
      <c r="AN25" s="2130"/>
      <c r="AO25" s="2131"/>
      <c r="AP25" s="2131"/>
      <c r="AQ25" s="2131"/>
      <c r="AR25" s="2131"/>
      <c r="AS25" s="2131"/>
      <c r="AT25" s="2131"/>
      <c r="AU25" s="2131"/>
      <c r="AV25" s="31"/>
      <c r="AW25" s="2128">
        <f t="shared" si="0"/>
        <v>0</v>
      </c>
      <c r="AX25" s="2129"/>
      <c r="AY25" s="2130"/>
      <c r="AZ25" s="2131"/>
      <c r="BA25" s="2131"/>
      <c r="BB25" s="2131"/>
      <c r="BC25" s="2131"/>
      <c r="BD25" s="2130"/>
      <c r="BE25" s="2131"/>
      <c r="BF25" s="2131"/>
      <c r="BG25" s="2131"/>
      <c r="BH25" s="2131"/>
      <c r="BI25" s="2132"/>
      <c r="BJ25" s="2133"/>
      <c r="BK25" s="2133"/>
      <c r="BL25" s="2133"/>
      <c r="BM25" s="2133"/>
      <c r="BN25" s="2134"/>
      <c r="BO25" s="31"/>
      <c r="BP25" s="31"/>
      <c r="BQ25" s="31"/>
      <c r="BR25" s="2128">
        <f t="shared" si="1"/>
        <v>0</v>
      </c>
      <c r="BS25" s="2129"/>
    </row>
    <row r="26" spans="1:71">
      <c r="A26" s="41"/>
      <c r="B26" s="2130"/>
      <c r="C26" s="2131"/>
      <c r="D26" s="2131"/>
      <c r="E26" s="2131"/>
      <c r="F26" s="2131"/>
      <c r="G26" s="2130"/>
      <c r="H26" s="2131"/>
      <c r="I26" s="2131"/>
      <c r="J26" s="2131"/>
      <c r="K26" s="2131"/>
      <c r="L26" s="2131"/>
      <c r="M26" s="2131"/>
      <c r="N26" s="2130"/>
      <c r="O26" s="2131"/>
      <c r="P26" s="2131"/>
      <c r="Q26" s="2131"/>
      <c r="R26" s="2131"/>
      <c r="S26" s="2131"/>
      <c r="T26" s="2131"/>
      <c r="U26" s="31"/>
      <c r="V26" s="26"/>
      <c r="W26" s="2130"/>
      <c r="X26" s="2131"/>
      <c r="Y26" s="2131"/>
      <c r="Z26" s="2131"/>
      <c r="AA26" s="2131"/>
      <c r="AB26" s="2131"/>
      <c r="AC26" s="2131"/>
      <c r="AD26" s="31"/>
      <c r="AE26" s="2130"/>
      <c r="AF26" s="2131"/>
      <c r="AG26" s="2131"/>
      <c r="AH26" s="2131"/>
      <c r="AI26" s="2131"/>
      <c r="AJ26" s="2131"/>
      <c r="AK26" s="2131"/>
      <c r="AL26" s="2131"/>
      <c r="AM26" s="2136"/>
      <c r="AN26" s="2130"/>
      <c r="AO26" s="2131"/>
      <c r="AP26" s="2131"/>
      <c r="AQ26" s="2131"/>
      <c r="AR26" s="2131"/>
      <c r="AS26" s="2131"/>
      <c r="AT26" s="2131"/>
      <c r="AU26" s="2131"/>
      <c r="AV26" s="31"/>
      <c r="AW26" s="2128">
        <f t="shared" si="0"/>
        <v>0</v>
      </c>
      <c r="AX26" s="2129"/>
      <c r="AY26" s="2130"/>
      <c r="AZ26" s="2131"/>
      <c r="BA26" s="2131"/>
      <c r="BB26" s="2131"/>
      <c r="BC26" s="2131"/>
      <c r="BD26" s="2130"/>
      <c r="BE26" s="2131"/>
      <c r="BF26" s="2131"/>
      <c r="BG26" s="2131"/>
      <c r="BH26" s="2131"/>
      <c r="BI26" s="2132"/>
      <c r="BJ26" s="2133"/>
      <c r="BK26" s="2133"/>
      <c r="BL26" s="2133"/>
      <c r="BM26" s="2133"/>
      <c r="BN26" s="2134"/>
      <c r="BO26" s="31"/>
      <c r="BP26" s="31"/>
      <c r="BQ26" s="31"/>
      <c r="BR26" s="2128">
        <f t="shared" si="1"/>
        <v>0</v>
      </c>
      <c r="BS26" s="2129"/>
    </row>
    <row r="27" spans="1:71">
      <c r="A27" s="41"/>
      <c r="B27" s="2130"/>
      <c r="C27" s="2131"/>
      <c r="D27" s="2131"/>
      <c r="E27" s="2131"/>
      <c r="F27" s="2131"/>
      <c r="G27" s="2130"/>
      <c r="H27" s="2131"/>
      <c r="I27" s="2131"/>
      <c r="J27" s="2131"/>
      <c r="K27" s="2131"/>
      <c r="L27" s="2131"/>
      <c r="M27" s="2131"/>
      <c r="N27" s="2130"/>
      <c r="O27" s="2131"/>
      <c r="P27" s="2131"/>
      <c r="Q27" s="2131"/>
      <c r="R27" s="2131"/>
      <c r="S27" s="2131"/>
      <c r="T27" s="2131"/>
      <c r="U27" s="31"/>
      <c r="V27" s="26"/>
      <c r="W27" s="2130"/>
      <c r="X27" s="2131"/>
      <c r="Y27" s="2131"/>
      <c r="Z27" s="2131"/>
      <c r="AA27" s="2131"/>
      <c r="AB27" s="2131"/>
      <c r="AC27" s="2131"/>
      <c r="AD27" s="31"/>
      <c r="AE27" s="2130"/>
      <c r="AF27" s="2131"/>
      <c r="AG27" s="2131"/>
      <c r="AH27" s="2131"/>
      <c r="AI27" s="2131"/>
      <c r="AJ27" s="2131"/>
      <c r="AK27" s="2131"/>
      <c r="AL27" s="2131"/>
      <c r="AM27" s="2136"/>
      <c r="AN27" s="2130"/>
      <c r="AO27" s="2131"/>
      <c r="AP27" s="2131"/>
      <c r="AQ27" s="2131"/>
      <c r="AR27" s="2131"/>
      <c r="AS27" s="2131"/>
      <c r="AT27" s="2131"/>
      <c r="AU27" s="2131"/>
      <c r="AV27" s="31"/>
      <c r="AW27" s="2128">
        <f t="shared" si="0"/>
        <v>0</v>
      </c>
      <c r="AX27" s="2129"/>
      <c r="AY27" s="2130"/>
      <c r="AZ27" s="2131"/>
      <c r="BA27" s="2131"/>
      <c r="BB27" s="2131"/>
      <c r="BC27" s="2131"/>
      <c r="BD27" s="2130"/>
      <c r="BE27" s="2131"/>
      <c r="BF27" s="2131"/>
      <c r="BG27" s="2131"/>
      <c r="BH27" s="2131"/>
      <c r="BI27" s="2132"/>
      <c r="BJ27" s="2133"/>
      <c r="BK27" s="2133"/>
      <c r="BL27" s="2133"/>
      <c r="BM27" s="2133"/>
      <c r="BN27" s="2134"/>
      <c r="BO27" s="31"/>
      <c r="BP27" s="31"/>
      <c r="BQ27" s="31"/>
      <c r="BR27" s="2128">
        <f t="shared" si="1"/>
        <v>0</v>
      </c>
      <c r="BS27" s="2129"/>
    </row>
    <row r="28" spans="1:71" ht="11.25" customHeight="1">
      <c r="A28" s="41"/>
      <c r="B28" s="2130"/>
      <c r="C28" s="2131"/>
      <c r="D28" s="2131"/>
      <c r="E28" s="2131"/>
      <c r="F28" s="2131"/>
      <c r="G28" s="2130"/>
      <c r="H28" s="2131"/>
      <c r="I28" s="2131"/>
      <c r="J28" s="2131"/>
      <c r="K28" s="2131"/>
      <c r="L28" s="2131"/>
      <c r="M28" s="2131"/>
      <c r="N28" s="2130"/>
      <c r="O28" s="2131"/>
      <c r="P28" s="2131"/>
      <c r="Q28" s="2131"/>
      <c r="R28" s="2131"/>
      <c r="S28" s="2131"/>
      <c r="T28" s="2131"/>
      <c r="U28" s="31"/>
      <c r="V28" s="26" t="s">
        <v>79</v>
      </c>
      <c r="W28" s="2130"/>
      <c r="X28" s="2131"/>
      <c r="Y28" s="2131"/>
      <c r="Z28" s="2131"/>
      <c r="AA28" s="2131"/>
      <c r="AB28" s="2131"/>
      <c r="AC28" s="2131"/>
      <c r="AD28" s="31"/>
      <c r="AE28" s="2130"/>
      <c r="AF28" s="2131"/>
      <c r="AG28" s="2131"/>
      <c r="AH28" s="2131"/>
      <c r="AI28" s="2131"/>
      <c r="AJ28" s="2131"/>
      <c r="AK28" s="2131"/>
      <c r="AL28" s="2131"/>
      <c r="AM28" s="2136"/>
      <c r="AN28" s="2130"/>
      <c r="AO28" s="2131"/>
      <c r="AP28" s="2131"/>
      <c r="AQ28" s="2131"/>
      <c r="AR28" s="2131"/>
      <c r="AS28" s="2131"/>
      <c r="AT28" s="2131"/>
      <c r="AU28" s="2131"/>
      <c r="AV28" s="31"/>
      <c r="AW28" s="2128">
        <f t="shared" si="0"/>
        <v>0</v>
      </c>
      <c r="AX28" s="2129"/>
      <c r="AY28" s="2130"/>
      <c r="AZ28" s="2131"/>
      <c r="BA28" s="2131"/>
      <c r="BB28" s="2131"/>
      <c r="BC28" s="2131"/>
      <c r="BD28" s="2130"/>
      <c r="BE28" s="2131"/>
      <c r="BF28" s="2131"/>
      <c r="BG28" s="2131"/>
      <c r="BH28" s="2131"/>
      <c r="BI28" s="2132"/>
      <c r="BJ28" s="2133"/>
      <c r="BK28" s="2133"/>
      <c r="BL28" s="2133"/>
      <c r="BM28" s="2133"/>
      <c r="BN28" s="2134"/>
      <c r="BO28" s="31"/>
      <c r="BP28" s="31"/>
      <c r="BQ28" s="31"/>
      <c r="BR28" s="2128">
        <f t="shared" si="1"/>
        <v>0</v>
      </c>
      <c r="BS28" s="2129"/>
    </row>
    <row r="29" spans="1:71" ht="11.25" customHeight="1">
      <c r="A29" s="41"/>
      <c r="B29" s="2130"/>
      <c r="C29" s="2131"/>
      <c r="D29" s="2131"/>
      <c r="E29" s="2131"/>
      <c r="F29" s="2131"/>
      <c r="G29" s="2130"/>
      <c r="H29" s="2131"/>
      <c r="I29" s="2131"/>
      <c r="J29" s="2131"/>
      <c r="K29" s="2131"/>
      <c r="L29" s="2131"/>
      <c r="M29" s="2131"/>
      <c r="N29" s="2130"/>
      <c r="O29" s="2131"/>
      <c r="P29" s="2131"/>
      <c r="Q29" s="2131"/>
      <c r="R29" s="2131"/>
      <c r="S29" s="2131"/>
      <c r="T29" s="2131"/>
      <c r="U29" s="31"/>
      <c r="V29" s="26" t="s">
        <v>79</v>
      </c>
      <c r="W29" s="2130"/>
      <c r="X29" s="2131"/>
      <c r="Y29" s="2131"/>
      <c r="Z29" s="2131"/>
      <c r="AA29" s="2131"/>
      <c r="AB29" s="2131"/>
      <c r="AC29" s="2131"/>
      <c r="AD29" s="31"/>
      <c r="AE29" s="2130"/>
      <c r="AF29" s="2131"/>
      <c r="AG29" s="2131"/>
      <c r="AH29" s="2131"/>
      <c r="AI29" s="2131"/>
      <c r="AJ29" s="2131"/>
      <c r="AK29" s="2131"/>
      <c r="AL29" s="2131"/>
      <c r="AM29" s="2136"/>
      <c r="AN29" s="2130"/>
      <c r="AO29" s="2131"/>
      <c r="AP29" s="2131"/>
      <c r="AQ29" s="2131"/>
      <c r="AR29" s="2131"/>
      <c r="AS29" s="2131"/>
      <c r="AT29" s="2131"/>
      <c r="AU29" s="2131"/>
      <c r="AV29" s="31"/>
      <c r="AW29" s="2128">
        <f t="shared" si="0"/>
        <v>0</v>
      </c>
      <c r="AX29" s="2129"/>
      <c r="AY29" s="2130"/>
      <c r="AZ29" s="2131"/>
      <c r="BA29" s="2131"/>
      <c r="BB29" s="2131"/>
      <c r="BC29" s="2131"/>
      <c r="BD29" s="2130"/>
      <c r="BE29" s="2131"/>
      <c r="BF29" s="2131"/>
      <c r="BG29" s="2131"/>
      <c r="BH29" s="2131"/>
      <c r="BI29" s="2132"/>
      <c r="BJ29" s="2133"/>
      <c r="BK29" s="2133"/>
      <c r="BL29" s="2133"/>
      <c r="BM29" s="2133"/>
      <c r="BN29" s="2134"/>
      <c r="BO29" s="31"/>
      <c r="BP29" s="31"/>
      <c r="BQ29" s="31"/>
      <c r="BR29" s="2128">
        <f t="shared" si="1"/>
        <v>0</v>
      </c>
      <c r="BS29" s="2129"/>
    </row>
    <row r="30" spans="1:71" ht="11.25" customHeight="1">
      <c r="A30" s="41"/>
      <c r="B30" s="2130"/>
      <c r="C30" s="2131"/>
      <c r="D30" s="2131"/>
      <c r="E30" s="2131"/>
      <c r="F30" s="2131"/>
      <c r="G30" s="2130"/>
      <c r="H30" s="2131"/>
      <c r="I30" s="2131"/>
      <c r="J30" s="2131"/>
      <c r="K30" s="2131"/>
      <c r="L30" s="2131"/>
      <c r="M30" s="2131"/>
      <c r="N30" s="2130"/>
      <c r="O30" s="2131"/>
      <c r="P30" s="2131"/>
      <c r="Q30" s="2131"/>
      <c r="R30" s="2131"/>
      <c r="S30" s="2131"/>
      <c r="T30" s="2131"/>
      <c r="U30" s="31"/>
      <c r="V30" s="26" t="s">
        <v>79</v>
      </c>
      <c r="W30" s="2130"/>
      <c r="X30" s="2131"/>
      <c r="Y30" s="2131"/>
      <c r="Z30" s="2131"/>
      <c r="AA30" s="2131"/>
      <c r="AB30" s="2131"/>
      <c r="AC30" s="2131"/>
      <c r="AD30" s="31"/>
      <c r="AE30" s="2130"/>
      <c r="AF30" s="2131"/>
      <c r="AG30" s="2131"/>
      <c r="AH30" s="2131"/>
      <c r="AI30" s="2131"/>
      <c r="AJ30" s="2131"/>
      <c r="AK30" s="2131"/>
      <c r="AL30" s="2131"/>
      <c r="AM30" s="2136"/>
      <c r="AN30" s="2130"/>
      <c r="AO30" s="2131"/>
      <c r="AP30" s="2131"/>
      <c r="AQ30" s="2131"/>
      <c r="AR30" s="2131"/>
      <c r="AS30" s="2131"/>
      <c r="AT30" s="2131"/>
      <c r="AU30" s="2131"/>
      <c r="AV30" s="31"/>
      <c r="AW30" s="2128">
        <f t="shared" si="0"/>
        <v>0</v>
      </c>
      <c r="AX30" s="2129"/>
      <c r="AY30" s="2130"/>
      <c r="AZ30" s="2131"/>
      <c r="BA30" s="2131"/>
      <c r="BB30" s="2131"/>
      <c r="BC30" s="2131"/>
      <c r="BD30" s="2130"/>
      <c r="BE30" s="2131"/>
      <c r="BF30" s="2131"/>
      <c r="BG30" s="2131"/>
      <c r="BH30" s="2131"/>
      <c r="BI30" s="2132"/>
      <c r="BJ30" s="2133"/>
      <c r="BK30" s="2133"/>
      <c r="BL30" s="2133"/>
      <c r="BM30" s="2133"/>
      <c r="BN30" s="2134"/>
      <c r="BO30" s="31"/>
      <c r="BP30" s="31"/>
      <c r="BQ30" s="31"/>
      <c r="BR30" s="2128">
        <f t="shared" si="1"/>
        <v>0</v>
      </c>
      <c r="BS30" s="2129"/>
    </row>
    <row r="31" spans="1:71" ht="11.25" customHeight="1">
      <c r="A31" s="41"/>
      <c r="B31" s="2130"/>
      <c r="C31" s="2131"/>
      <c r="D31" s="2131"/>
      <c r="E31" s="2131"/>
      <c r="F31" s="2131"/>
      <c r="G31" s="2130"/>
      <c r="H31" s="2131"/>
      <c r="I31" s="2131"/>
      <c r="J31" s="2131"/>
      <c r="K31" s="2131"/>
      <c r="L31" s="2131"/>
      <c r="M31" s="2131"/>
      <c r="N31" s="2130"/>
      <c r="O31" s="2131"/>
      <c r="P31" s="2131"/>
      <c r="Q31" s="2131"/>
      <c r="R31" s="2131"/>
      <c r="S31" s="2131"/>
      <c r="T31" s="2131"/>
      <c r="U31" s="31"/>
      <c r="V31" s="26" t="s">
        <v>79</v>
      </c>
      <c r="W31" s="2130"/>
      <c r="X31" s="2131"/>
      <c r="Y31" s="2131"/>
      <c r="Z31" s="2131"/>
      <c r="AA31" s="2131"/>
      <c r="AB31" s="2131"/>
      <c r="AC31" s="2131"/>
      <c r="AD31" s="31"/>
      <c r="AE31" s="2130"/>
      <c r="AF31" s="2131"/>
      <c r="AG31" s="2131"/>
      <c r="AH31" s="2131"/>
      <c r="AI31" s="2131"/>
      <c r="AJ31" s="2131"/>
      <c r="AK31" s="2131"/>
      <c r="AL31" s="2131"/>
      <c r="AM31" s="2136"/>
      <c r="AN31" s="2130"/>
      <c r="AO31" s="2131"/>
      <c r="AP31" s="2131"/>
      <c r="AQ31" s="2131"/>
      <c r="AR31" s="2131"/>
      <c r="AS31" s="2131"/>
      <c r="AT31" s="2131"/>
      <c r="AU31" s="2131"/>
      <c r="AV31" s="31"/>
      <c r="AW31" s="2128">
        <f t="shared" si="0"/>
        <v>0</v>
      </c>
      <c r="AX31" s="2129"/>
      <c r="AY31" s="2130"/>
      <c r="AZ31" s="2131"/>
      <c r="BA31" s="2131"/>
      <c r="BB31" s="2131"/>
      <c r="BC31" s="2131"/>
      <c r="BD31" s="2130"/>
      <c r="BE31" s="2131"/>
      <c r="BF31" s="2131"/>
      <c r="BG31" s="2131"/>
      <c r="BH31" s="2131"/>
      <c r="BI31" s="2132"/>
      <c r="BJ31" s="2133"/>
      <c r="BK31" s="2133"/>
      <c r="BL31" s="2133"/>
      <c r="BM31" s="2133"/>
      <c r="BN31" s="2134"/>
      <c r="BO31" s="31"/>
      <c r="BP31" s="31"/>
      <c r="BQ31" s="31"/>
      <c r="BR31" s="2128">
        <f t="shared" si="1"/>
        <v>0</v>
      </c>
      <c r="BS31" s="2129"/>
    </row>
    <row r="32" spans="1:71" ht="11.25" customHeight="1">
      <c r="A32" s="41"/>
      <c r="B32" s="2130"/>
      <c r="C32" s="2131"/>
      <c r="D32" s="2131"/>
      <c r="E32" s="2131"/>
      <c r="F32" s="2131"/>
      <c r="G32" s="2130"/>
      <c r="H32" s="2131"/>
      <c r="I32" s="2131"/>
      <c r="J32" s="2131"/>
      <c r="K32" s="2131"/>
      <c r="L32" s="2131"/>
      <c r="M32" s="2131"/>
      <c r="N32" s="2130"/>
      <c r="O32" s="2131"/>
      <c r="P32" s="2131"/>
      <c r="Q32" s="2131"/>
      <c r="R32" s="2131"/>
      <c r="S32" s="2131"/>
      <c r="T32" s="2131"/>
      <c r="U32" s="31"/>
      <c r="V32" s="26" t="s">
        <v>79</v>
      </c>
      <c r="W32" s="2130"/>
      <c r="X32" s="2131"/>
      <c r="Y32" s="2131"/>
      <c r="Z32" s="2131"/>
      <c r="AA32" s="2131"/>
      <c r="AB32" s="2131"/>
      <c r="AC32" s="2131"/>
      <c r="AD32" s="31"/>
      <c r="AE32" s="2130"/>
      <c r="AF32" s="2131"/>
      <c r="AG32" s="2131"/>
      <c r="AH32" s="2131"/>
      <c r="AI32" s="2131"/>
      <c r="AJ32" s="2131"/>
      <c r="AK32" s="2131"/>
      <c r="AL32" s="2131"/>
      <c r="AM32" s="2136"/>
      <c r="AN32" s="2130"/>
      <c r="AO32" s="2131"/>
      <c r="AP32" s="2131"/>
      <c r="AQ32" s="2131"/>
      <c r="AR32" s="2131"/>
      <c r="AS32" s="2131"/>
      <c r="AT32" s="2131"/>
      <c r="AU32" s="2131"/>
      <c r="AV32" s="31"/>
      <c r="AW32" s="2128">
        <f t="shared" si="0"/>
        <v>0</v>
      </c>
      <c r="AX32" s="2129"/>
      <c r="AY32" s="2130"/>
      <c r="AZ32" s="2131"/>
      <c r="BA32" s="2131"/>
      <c r="BB32" s="2131"/>
      <c r="BC32" s="2131"/>
      <c r="BD32" s="2130"/>
      <c r="BE32" s="2131"/>
      <c r="BF32" s="2131"/>
      <c r="BG32" s="2131"/>
      <c r="BH32" s="2131"/>
      <c r="BI32" s="2132"/>
      <c r="BJ32" s="2133"/>
      <c r="BK32" s="2133"/>
      <c r="BL32" s="2133"/>
      <c r="BM32" s="2133"/>
      <c r="BN32" s="2134"/>
      <c r="BO32" s="31"/>
      <c r="BP32" s="31"/>
      <c r="BQ32" s="31"/>
      <c r="BR32" s="2128">
        <f t="shared" si="1"/>
        <v>0</v>
      </c>
      <c r="BS32" s="2129"/>
    </row>
    <row r="33" spans="1:73" ht="11.25" customHeight="1">
      <c r="A33" s="41"/>
      <c r="B33" s="2130"/>
      <c r="C33" s="2131"/>
      <c r="D33" s="2131"/>
      <c r="E33" s="2131"/>
      <c r="F33" s="2131"/>
      <c r="G33" s="2130"/>
      <c r="H33" s="2131"/>
      <c r="I33" s="2131"/>
      <c r="J33" s="2131"/>
      <c r="K33" s="2131"/>
      <c r="L33" s="2131"/>
      <c r="M33" s="2131"/>
      <c r="N33" s="2130"/>
      <c r="O33" s="2131"/>
      <c r="P33" s="2131"/>
      <c r="Q33" s="2131"/>
      <c r="R33" s="2131"/>
      <c r="S33" s="2131"/>
      <c r="T33" s="2131"/>
      <c r="U33" s="31"/>
      <c r="V33" s="26" t="s">
        <v>79</v>
      </c>
      <c r="W33" s="2130"/>
      <c r="X33" s="2131"/>
      <c r="Y33" s="2131"/>
      <c r="Z33" s="2131"/>
      <c r="AA33" s="2131"/>
      <c r="AB33" s="2131"/>
      <c r="AC33" s="2131"/>
      <c r="AD33" s="31"/>
      <c r="AE33" s="2130"/>
      <c r="AF33" s="2131"/>
      <c r="AG33" s="2131"/>
      <c r="AH33" s="2131"/>
      <c r="AI33" s="2131"/>
      <c r="AJ33" s="2131"/>
      <c r="AK33" s="2131"/>
      <c r="AL33" s="2131"/>
      <c r="AM33" s="2136"/>
      <c r="AN33" s="2130"/>
      <c r="AO33" s="2131"/>
      <c r="AP33" s="2131"/>
      <c r="AQ33" s="2131"/>
      <c r="AR33" s="2131"/>
      <c r="AS33" s="2131"/>
      <c r="AT33" s="2131"/>
      <c r="AU33" s="2131"/>
      <c r="AV33" s="31"/>
      <c r="AW33" s="2128">
        <f t="shared" si="0"/>
        <v>0</v>
      </c>
      <c r="AX33" s="2129"/>
      <c r="AY33" s="2130"/>
      <c r="AZ33" s="2131"/>
      <c r="BA33" s="2131"/>
      <c r="BB33" s="2131"/>
      <c r="BC33" s="2131"/>
      <c r="BD33" s="2130"/>
      <c r="BE33" s="2131"/>
      <c r="BF33" s="2131"/>
      <c r="BG33" s="2131"/>
      <c r="BH33" s="2131"/>
      <c r="BI33" s="2132"/>
      <c r="BJ33" s="2133"/>
      <c r="BK33" s="2133"/>
      <c r="BL33" s="2133"/>
      <c r="BM33" s="2133"/>
      <c r="BN33" s="2134"/>
      <c r="BO33" s="31"/>
      <c r="BP33" s="31"/>
      <c r="BQ33" s="31"/>
      <c r="BR33" s="2128">
        <f t="shared" si="1"/>
        <v>0</v>
      </c>
      <c r="BS33" s="2129"/>
    </row>
    <row r="36" spans="1:73">
      <c r="BE36" s="2135"/>
      <c r="BF36" s="2135"/>
      <c r="BG36" s="2135"/>
      <c r="BH36" s="2135"/>
      <c r="BI36" s="2135"/>
      <c r="BJ36" s="2135"/>
      <c r="BK36" s="2135"/>
      <c r="BL36" s="2135"/>
      <c r="BM36" s="2135"/>
      <c r="BN36" s="2135"/>
      <c r="BO36" s="2135"/>
      <c r="BP36" s="2135"/>
      <c r="BQ36" s="2135"/>
      <c r="BR36" s="2135"/>
      <c r="BS36" s="2135"/>
      <c r="BT36" s="2135"/>
      <c r="BU36" s="2135"/>
    </row>
  </sheetData>
  <sheetProtection formatCells="0" formatRows="0" autoFilter="0"/>
  <protectedRanges>
    <protectedRange sqref="L15:Q26" name="Range5"/>
    <protectedRange sqref="B15:J26" name="Range4"/>
    <protectedRange sqref="M3:R11" name="Range3"/>
    <protectedRange sqref="G4" name="Range2"/>
    <protectedRange sqref="D2:F12" name="Range1"/>
  </protectedRanges>
  <mergeCells count="210">
    <mergeCell ref="BC1:BS1"/>
    <mergeCell ref="D3:V3"/>
    <mergeCell ref="G5:V5"/>
    <mergeCell ref="AH5:AY5"/>
    <mergeCell ref="BB5:BD5"/>
    <mergeCell ref="BE5:BF5"/>
    <mergeCell ref="BG5:BH5"/>
    <mergeCell ref="BI5:BK5"/>
    <mergeCell ref="BH10:BQ10"/>
    <mergeCell ref="I11:AD11"/>
    <mergeCell ref="AE11:AI11"/>
    <mergeCell ref="AJ11:AY11"/>
    <mergeCell ref="BB11:BF11"/>
    <mergeCell ref="BG11:BI11"/>
    <mergeCell ref="BJ11:BO11"/>
    <mergeCell ref="BP11:BS11"/>
    <mergeCell ref="G7:V7"/>
    <mergeCell ref="AH7:AY7"/>
    <mergeCell ref="BH7:BS7"/>
    <mergeCell ref="G9:V9"/>
    <mergeCell ref="AH9:AY9"/>
    <mergeCell ref="BH9:BS9"/>
    <mergeCell ref="G13:AC13"/>
    <mergeCell ref="AH13:BS13"/>
    <mergeCell ref="A15:A18"/>
    <mergeCell ref="B15:F18"/>
    <mergeCell ref="G15:M18"/>
    <mergeCell ref="N15:T18"/>
    <mergeCell ref="U15:U18"/>
    <mergeCell ref="V15:V18"/>
    <mergeCell ref="W15:AC18"/>
    <mergeCell ref="AD15:AD18"/>
    <mergeCell ref="BI15:BS15"/>
    <mergeCell ref="BI16:BN18"/>
    <mergeCell ref="BO16:BO18"/>
    <mergeCell ref="BP16:BP18"/>
    <mergeCell ref="BQ16:BQ18"/>
    <mergeCell ref="BR16:BS18"/>
    <mergeCell ref="AE15:AM18"/>
    <mergeCell ref="AN15:AU18"/>
    <mergeCell ref="AV15:AV18"/>
    <mergeCell ref="AW15:AX18"/>
    <mergeCell ref="AY15:BC18"/>
    <mergeCell ref="BD15:BH18"/>
    <mergeCell ref="B20:F20"/>
    <mergeCell ref="G20:M20"/>
    <mergeCell ref="N20:T20"/>
    <mergeCell ref="W20:AC20"/>
    <mergeCell ref="AE20:AM20"/>
    <mergeCell ref="B19:F19"/>
    <mergeCell ref="G19:M19"/>
    <mergeCell ref="N19:T19"/>
    <mergeCell ref="W19:AC19"/>
    <mergeCell ref="AE19:AM19"/>
    <mergeCell ref="AN20:AU20"/>
    <mergeCell ref="AW20:AX20"/>
    <mergeCell ref="AY20:BC20"/>
    <mergeCell ref="BD20:BH20"/>
    <mergeCell ref="BI20:BN20"/>
    <mergeCell ref="BR20:BS20"/>
    <mergeCell ref="AW19:AX19"/>
    <mergeCell ref="AY19:BC19"/>
    <mergeCell ref="BD19:BH19"/>
    <mergeCell ref="BI19:BN19"/>
    <mergeCell ref="BR19:BS19"/>
    <mergeCell ref="AN19:AU19"/>
    <mergeCell ref="B22:F22"/>
    <mergeCell ref="G22:M22"/>
    <mergeCell ref="N22:T22"/>
    <mergeCell ref="W22:AC22"/>
    <mergeCell ref="AE22:AM22"/>
    <mergeCell ref="B21:F21"/>
    <mergeCell ref="G21:M21"/>
    <mergeCell ref="N21:T21"/>
    <mergeCell ref="W21:AC21"/>
    <mergeCell ref="AE21:AM21"/>
    <mergeCell ref="AN22:AU22"/>
    <mergeCell ref="AW22:AX22"/>
    <mergeCell ref="AY22:BC22"/>
    <mergeCell ref="BD22:BH22"/>
    <mergeCell ref="BI22:BN22"/>
    <mergeCell ref="BR22:BS22"/>
    <mergeCell ref="AW21:AX21"/>
    <mergeCell ref="AY21:BC21"/>
    <mergeCell ref="BD21:BH21"/>
    <mergeCell ref="BI21:BN21"/>
    <mergeCell ref="BR21:BS21"/>
    <mergeCell ref="AN21:AU21"/>
    <mergeCell ref="B24:F24"/>
    <mergeCell ref="G24:M24"/>
    <mergeCell ref="N24:T24"/>
    <mergeCell ref="W24:AC24"/>
    <mergeCell ref="AE24:AM24"/>
    <mergeCell ref="B23:F23"/>
    <mergeCell ref="G23:M23"/>
    <mergeCell ref="N23:T23"/>
    <mergeCell ref="W23:AC23"/>
    <mergeCell ref="AE23:AM23"/>
    <mergeCell ref="AN24:AU24"/>
    <mergeCell ref="AW24:AX24"/>
    <mergeCell ref="AY24:BC24"/>
    <mergeCell ref="BD24:BH24"/>
    <mergeCell ref="BI24:BN24"/>
    <mergeCell ref="BR24:BS24"/>
    <mergeCell ref="AW23:AX23"/>
    <mergeCell ref="AY23:BC23"/>
    <mergeCell ref="BD23:BH23"/>
    <mergeCell ref="BI23:BN23"/>
    <mergeCell ref="BR23:BS23"/>
    <mergeCell ref="AN23:AU23"/>
    <mergeCell ref="B26:F26"/>
    <mergeCell ref="G26:M26"/>
    <mergeCell ref="N26:T26"/>
    <mergeCell ref="W26:AC26"/>
    <mergeCell ref="AE26:AM26"/>
    <mergeCell ref="B25:F25"/>
    <mergeCell ref="G25:M25"/>
    <mergeCell ref="N25:T25"/>
    <mergeCell ref="W25:AC25"/>
    <mergeCell ref="AE25:AM25"/>
    <mergeCell ref="AN26:AU26"/>
    <mergeCell ref="AW26:AX26"/>
    <mergeCell ref="AY26:BC26"/>
    <mergeCell ref="BD26:BH26"/>
    <mergeCell ref="BI26:BN26"/>
    <mergeCell ref="BR26:BS26"/>
    <mergeCell ref="AW25:AX25"/>
    <mergeCell ref="AY25:BC25"/>
    <mergeCell ref="BD25:BH25"/>
    <mergeCell ref="BI25:BN25"/>
    <mergeCell ref="BR25:BS25"/>
    <mergeCell ref="AN25:AU25"/>
    <mergeCell ref="B28:F28"/>
    <mergeCell ref="G28:M28"/>
    <mergeCell ref="N28:T28"/>
    <mergeCell ref="W28:AC28"/>
    <mergeCell ref="AE28:AM28"/>
    <mergeCell ref="B27:F27"/>
    <mergeCell ref="G27:M27"/>
    <mergeCell ref="N27:T27"/>
    <mergeCell ref="W27:AC27"/>
    <mergeCell ref="AE27:AM27"/>
    <mergeCell ref="AN28:AU28"/>
    <mergeCell ref="AW28:AX28"/>
    <mergeCell ref="AY28:BC28"/>
    <mergeCell ref="BD28:BH28"/>
    <mergeCell ref="BI28:BN28"/>
    <mergeCell ref="BR28:BS28"/>
    <mergeCell ref="AW27:AX27"/>
    <mergeCell ref="AY27:BC27"/>
    <mergeCell ref="BD27:BH27"/>
    <mergeCell ref="BI27:BN27"/>
    <mergeCell ref="BR27:BS27"/>
    <mergeCell ref="AN27:AU27"/>
    <mergeCell ref="B30:F30"/>
    <mergeCell ref="G30:M30"/>
    <mergeCell ref="N30:T30"/>
    <mergeCell ref="W30:AC30"/>
    <mergeCell ref="AE30:AM30"/>
    <mergeCell ref="B29:F29"/>
    <mergeCell ref="G29:M29"/>
    <mergeCell ref="N29:T29"/>
    <mergeCell ref="W29:AC29"/>
    <mergeCell ref="AE29:AM29"/>
    <mergeCell ref="AN30:AU30"/>
    <mergeCell ref="AW30:AX30"/>
    <mergeCell ref="AY30:BC30"/>
    <mergeCell ref="BD30:BH30"/>
    <mergeCell ref="BI30:BN30"/>
    <mergeCell ref="BR30:BS30"/>
    <mergeCell ref="AW29:AX29"/>
    <mergeCell ref="AY29:BC29"/>
    <mergeCell ref="BD29:BH29"/>
    <mergeCell ref="BI29:BN29"/>
    <mergeCell ref="BR29:BS29"/>
    <mergeCell ref="AN29:AU29"/>
    <mergeCell ref="B32:F32"/>
    <mergeCell ref="G32:M32"/>
    <mergeCell ref="N32:T32"/>
    <mergeCell ref="W32:AC32"/>
    <mergeCell ref="AE32:AM32"/>
    <mergeCell ref="B31:F31"/>
    <mergeCell ref="G31:M31"/>
    <mergeCell ref="N31:T31"/>
    <mergeCell ref="W31:AC31"/>
    <mergeCell ref="AE31:AM31"/>
    <mergeCell ref="AN32:AU32"/>
    <mergeCell ref="AW32:AX32"/>
    <mergeCell ref="AY32:BC32"/>
    <mergeCell ref="BD32:BH32"/>
    <mergeCell ref="BI32:BN32"/>
    <mergeCell ref="BR32:BS32"/>
    <mergeCell ref="AW31:AX31"/>
    <mergeCell ref="AY31:BC31"/>
    <mergeCell ref="BD31:BH31"/>
    <mergeCell ref="BI31:BN31"/>
    <mergeCell ref="BR31:BS31"/>
    <mergeCell ref="AN31:AU31"/>
    <mergeCell ref="AW33:AX33"/>
    <mergeCell ref="AY33:BC33"/>
    <mergeCell ref="BD33:BH33"/>
    <mergeCell ref="BI33:BN33"/>
    <mergeCell ref="BR33:BS33"/>
    <mergeCell ref="BE36:BU36"/>
    <mergeCell ref="B33:F33"/>
    <mergeCell ref="G33:M33"/>
    <mergeCell ref="N33:T33"/>
    <mergeCell ref="W33:AC33"/>
    <mergeCell ref="AE33:AM33"/>
    <mergeCell ref="AN33:AU33"/>
  </mergeCells>
  <phoneticPr fontId="128" type="noConversion"/>
  <printOptions gridLinesSet="0"/>
  <pageMargins left="0.7" right="0.7" top="0.75" bottom="0.75" header="0.3" footer="0.3"/>
  <pageSetup scale="89" fitToHeight="0" orientation="landscape" r:id="rId1"/>
  <headerFooter>
    <oddHeader>&amp;L&amp;G</oddHeader>
    <oddFooter xml:space="preserve">&amp;LQUAL TM 0027-01 PPAP PACKAGE&amp;R
Printed on: &amp;D
</oddFooter>
  </headerFooter>
  <legacy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R36"/>
  <sheetViews>
    <sheetView showGridLines="0" zoomScale="80" zoomScaleNormal="80" workbookViewId="0">
      <selection activeCell="AV19" sqref="AV19"/>
    </sheetView>
  </sheetViews>
  <sheetFormatPr defaultRowHeight="12.5"/>
  <cols>
    <col min="1" max="1" width="4.7265625" customWidth="1"/>
    <col min="2" max="2" width="3.81640625" customWidth="1"/>
    <col min="3" max="43" width="3.26953125" customWidth="1"/>
    <col min="44" max="44" width="4" customWidth="1"/>
  </cols>
  <sheetData>
    <row r="1" spans="1:44">
      <c r="A1" s="1622"/>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c r="AO1" s="1622"/>
      <c r="AP1" s="1622"/>
      <c r="AQ1" s="1622"/>
      <c r="AR1" s="1622"/>
    </row>
    <row r="2" spans="1:44">
      <c r="A2" s="1623"/>
      <c r="B2" s="1622"/>
      <c r="C2" s="1622"/>
      <c r="D2" s="2183"/>
      <c r="E2" s="2183"/>
      <c r="F2" s="2183"/>
      <c r="G2" s="2183"/>
      <c r="H2" s="2183"/>
      <c r="I2" s="2183"/>
      <c r="J2" s="2183"/>
      <c r="K2" s="2183"/>
      <c r="L2" s="2183"/>
      <c r="M2" s="2183"/>
      <c r="N2" s="2183"/>
      <c r="O2" s="2183"/>
      <c r="P2" s="2183"/>
      <c r="Q2" s="2183"/>
      <c r="R2" s="2183"/>
      <c r="S2" s="2183"/>
      <c r="T2" s="2183"/>
      <c r="U2" s="2183"/>
      <c r="V2" s="2183"/>
      <c r="W2" s="1622"/>
      <c r="X2" s="1622"/>
      <c r="Y2" s="1622"/>
      <c r="Z2" s="1622"/>
      <c r="AA2" s="1622"/>
      <c r="AB2" s="1622"/>
      <c r="AC2" s="1622"/>
      <c r="AD2" s="1622"/>
      <c r="AE2" s="1622"/>
      <c r="AF2" s="1622"/>
      <c r="AG2" s="1622"/>
      <c r="AH2" s="1622"/>
      <c r="AI2" s="1622"/>
      <c r="AJ2" s="1622"/>
      <c r="AK2" s="1622"/>
      <c r="AL2" s="1622"/>
      <c r="AM2" s="1622"/>
      <c r="AN2" s="1622"/>
      <c r="AO2" s="1622"/>
      <c r="AP2" s="1622"/>
      <c r="AQ2" s="1622"/>
      <c r="AR2" s="1622"/>
    </row>
    <row r="3" spans="1:44">
      <c r="A3" s="1622"/>
      <c r="B3" s="1622"/>
      <c r="C3" s="1622"/>
      <c r="D3" s="1623"/>
      <c r="E3" s="1623"/>
      <c r="F3" s="1623"/>
      <c r="G3" s="1623"/>
      <c r="H3" s="1623"/>
      <c r="I3" s="1623"/>
      <c r="J3" s="1623"/>
      <c r="K3" s="1623"/>
      <c r="L3" s="1623"/>
      <c r="M3" s="1623"/>
      <c r="N3" s="1623"/>
      <c r="O3" s="1623"/>
      <c r="P3" s="1623"/>
      <c r="Q3" s="1623"/>
      <c r="R3" s="1623"/>
      <c r="S3" s="1623"/>
      <c r="T3" s="1623"/>
      <c r="U3" s="1623"/>
      <c r="V3" s="1623"/>
      <c r="W3" s="1622"/>
      <c r="X3" s="1622"/>
      <c r="Y3" s="1622"/>
      <c r="Z3" s="1622"/>
      <c r="AA3" s="1622"/>
      <c r="AB3" s="1622"/>
      <c r="AC3" s="1622"/>
      <c r="AD3" s="1622"/>
      <c r="AE3" s="1622"/>
      <c r="AF3" s="1622"/>
      <c r="AG3" s="1622"/>
      <c r="AH3" s="1622"/>
      <c r="AI3" s="1622"/>
      <c r="AJ3" s="1622"/>
      <c r="AK3" s="1622"/>
      <c r="AL3" s="1622"/>
      <c r="AM3" s="1622"/>
      <c r="AN3" s="1622"/>
      <c r="AO3" s="1622"/>
      <c r="AP3" s="1622"/>
      <c r="AQ3" s="1622"/>
      <c r="AR3" s="1622"/>
    </row>
    <row r="4" spans="1:44" s="1626" customFormat="1" ht="13">
      <c r="A4" s="1624" t="s">
        <v>1049</v>
      </c>
      <c r="B4" s="1625"/>
      <c r="C4" s="1625"/>
      <c r="D4" s="1624"/>
      <c r="E4" s="1624"/>
      <c r="F4" s="1624"/>
      <c r="G4" s="2176"/>
      <c r="H4" s="2176"/>
      <c r="I4" s="2176"/>
      <c r="J4" s="2176"/>
      <c r="K4" s="2176"/>
      <c r="L4" s="2176"/>
      <c r="M4" s="2176"/>
      <c r="N4" s="2176"/>
      <c r="O4" s="2176"/>
      <c r="P4" s="2176"/>
      <c r="Q4" s="2176"/>
      <c r="R4" s="2176"/>
      <c r="S4" s="2176"/>
      <c r="T4" s="2176"/>
      <c r="U4" s="2176"/>
      <c r="V4" s="2176"/>
      <c r="W4" s="1625"/>
      <c r="X4" s="1625"/>
      <c r="Y4" s="1624" t="s">
        <v>1048</v>
      </c>
      <c r="Z4" s="1625"/>
      <c r="AA4" s="1625"/>
      <c r="AB4" s="1625"/>
      <c r="AC4" s="1625"/>
      <c r="AD4" s="1625"/>
      <c r="AE4" s="1625"/>
      <c r="AF4" s="1625"/>
      <c r="AG4" s="1625"/>
      <c r="AH4" s="2176"/>
      <c r="AI4" s="2176"/>
      <c r="AJ4" s="2176"/>
      <c r="AK4" s="2176"/>
      <c r="AL4" s="2176"/>
      <c r="AM4" s="2176"/>
      <c r="AN4" s="2176"/>
      <c r="AO4" s="2176"/>
      <c r="AP4" s="2176"/>
      <c r="AQ4" s="2176"/>
      <c r="AR4" s="2176"/>
    </row>
    <row r="5" spans="1:44" s="1626" customFormat="1">
      <c r="A5" s="1625"/>
      <c r="B5" s="1625"/>
      <c r="C5" s="1625"/>
      <c r="D5" s="1624"/>
      <c r="E5" s="1624"/>
      <c r="F5" s="1624"/>
      <c r="G5" s="1624"/>
      <c r="H5" s="1624"/>
      <c r="I5" s="1624"/>
      <c r="J5" s="1624"/>
      <c r="K5" s="1624"/>
      <c r="L5" s="1624"/>
      <c r="M5" s="1624"/>
      <c r="N5" s="1624"/>
      <c r="O5" s="1624"/>
      <c r="P5" s="1624"/>
      <c r="Q5" s="1624"/>
      <c r="R5" s="1624"/>
      <c r="S5" s="1624"/>
      <c r="T5" s="1624"/>
      <c r="U5" s="1624"/>
      <c r="V5" s="1624"/>
      <c r="W5" s="1625"/>
      <c r="X5" s="1625"/>
      <c r="Y5" s="1625"/>
      <c r="Z5" s="1625"/>
      <c r="AA5" s="1625"/>
      <c r="AB5" s="1625"/>
      <c r="AC5" s="1625"/>
      <c r="AD5" s="1625"/>
      <c r="AE5" s="1625"/>
      <c r="AF5" s="1625"/>
      <c r="AG5" s="1625"/>
      <c r="AH5" s="1625"/>
      <c r="AI5" s="1625"/>
      <c r="AJ5" s="1625"/>
      <c r="AK5" s="1625"/>
      <c r="AL5" s="1625"/>
      <c r="AM5" s="1625"/>
      <c r="AN5" s="1625"/>
      <c r="AO5" s="1625"/>
      <c r="AP5" s="1625"/>
      <c r="AQ5" s="1625"/>
      <c r="AR5" s="1625"/>
    </row>
    <row r="6" spans="1:44" s="1626" customFormat="1" ht="13">
      <c r="A6" s="1624" t="s">
        <v>1054</v>
      </c>
      <c r="B6" s="1625"/>
      <c r="C6" s="1625"/>
      <c r="D6" s="1624"/>
      <c r="E6" s="1627"/>
      <c r="F6" s="1627"/>
      <c r="G6" s="2176"/>
      <c r="H6" s="2176"/>
      <c r="I6" s="2176"/>
      <c r="J6" s="2176"/>
      <c r="K6" s="2176"/>
      <c r="L6" s="2176"/>
      <c r="M6" s="2176"/>
      <c r="N6" s="2176"/>
      <c r="O6" s="2176"/>
      <c r="P6" s="2176"/>
      <c r="Q6" s="2176"/>
      <c r="R6" s="2176"/>
      <c r="S6" s="2176"/>
      <c r="T6" s="2176"/>
      <c r="U6" s="2176"/>
      <c r="V6" s="2176"/>
      <c r="W6" s="1625"/>
      <c r="X6" s="1625"/>
      <c r="Y6" s="1624" t="s">
        <v>1055</v>
      </c>
      <c r="Z6" s="1624"/>
      <c r="AA6" s="1624"/>
      <c r="AB6" s="1624"/>
      <c r="AC6" s="1624"/>
      <c r="AD6" s="1624"/>
      <c r="AE6" s="1624"/>
      <c r="AF6" s="1624"/>
      <c r="AG6" s="1625"/>
      <c r="AH6" s="2177"/>
      <c r="AI6" s="2177"/>
      <c r="AJ6" s="2177"/>
      <c r="AK6" s="2177"/>
      <c r="AL6" s="2177"/>
      <c r="AM6" s="2177"/>
      <c r="AN6" s="2177"/>
      <c r="AO6" s="2177"/>
      <c r="AP6" s="2177"/>
      <c r="AQ6" s="2177"/>
      <c r="AR6" s="2177"/>
    </row>
    <row r="7" spans="1:44" s="1626" customFormat="1">
      <c r="A7" s="1625"/>
      <c r="B7" s="1625"/>
      <c r="C7" s="1625"/>
      <c r="D7" s="1624"/>
      <c r="E7" s="1624"/>
      <c r="F7" s="1624"/>
      <c r="G7" s="1624"/>
      <c r="H7" s="1624"/>
      <c r="I7" s="1624"/>
      <c r="J7" s="1624"/>
      <c r="K7" s="1624"/>
      <c r="L7" s="1624"/>
      <c r="M7" s="1624"/>
      <c r="N7" s="1624"/>
      <c r="O7" s="1624"/>
      <c r="P7" s="1624"/>
      <c r="Q7" s="1624"/>
      <c r="R7" s="1624"/>
      <c r="S7" s="1624"/>
      <c r="T7" s="1624"/>
      <c r="U7" s="1624"/>
      <c r="V7" s="1624"/>
      <c r="W7" s="1625"/>
      <c r="X7" s="1625"/>
      <c r="Y7" s="1625"/>
      <c r="Z7" s="1625"/>
      <c r="AA7" s="1625"/>
      <c r="AB7" s="1625"/>
      <c r="AC7" s="1625"/>
      <c r="AD7" s="1625"/>
      <c r="AE7" s="1625"/>
      <c r="AF7" s="1625"/>
      <c r="AG7" s="1625"/>
      <c r="AH7" s="1625"/>
      <c r="AI7" s="1625"/>
      <c r="AJ7" s="1625"/>
      <c r="AK7" s="1625"/>
      <c r="AL7" s="1625"/>
      <c r="AM7" s="1625"/>
      <c r="AN7" s="1625"/>
      <c r="AO7" s="1625"/>
      <c r="AP7" s="1625"/>
      <c r="AQ7" s="1625"/>
      <c r="AR7" s="1625"/>
    </row>
    <row r="8" spans="1:44">
      <c r="A8" s="1622"/>
      <c r="B8" s="1622"/>
      <c r="C8" s="1622"/>
      <c r="D8" s="1622"/>
      <c r="E8" s="1622"/>
      <c r="F8" s="1622"/>
      <c r="G8" s="1622"/>
      <c r="H8" s="1622"/>
      <c r="I8" s="1622"/>
      <c r="J8" s="1622"/>
      <c r="K8" s="1622"/>
      <c r="L8" s="1622"/>
      <c r="M8" s="1622"/>
      <c r="N8" s="1622"/>
      <c r="O8" s="1622"/>
      <c r="P8" s="1622"/>
      <c r="Q8" s="1622"/>
      <c r="R8" s="1622"/>
      <c r="S8" s="1622"/>
      <c r="T8" s="1622"/>
      <c r="U8" s="1622"/>
      <c r="V8" s="1622"/>
      <c r="W8" s="1622"/>
      <c r="X8" s="1622"/>
      <c r="Y8" s="1622"/>
      <c r="Z8" s="1622"/>
      <c r="AA8" s="1622"/>
      <c r="AB8" s="1622"/>
      <c r="AC8" s="1622"/>
      <c r="AD8" s="1622"/>
      <c r="AE8" s="1622"/>
      <c r="AF8" s="1622"/>
      <c r="AG8" s="1622"/>
      <c r="AH8" s="1622"/>
      <c r="AI8" s="1622"/>
      <c r="AJ8" s="1622"/>
      <c r="AK8" s="1622"/>
      <c r="AL8" s="1622"/>
      <c r="AM8" s="1622"/>
      <c r="AN8" s="1622"/>
      <c r="AO8" s="1622"/>
      <c r="AP8" s="1622"/>
      <c r="AQ8" s="1622"/>
      <c r="AR8" s="1622"/>
    </row>
    <row r="9" spans="1:44" ht="15.5">
      <c r="A9" s="2175"/>
      <c r="B9" s="2175"/>
      <c r="C9" s="2175"/>
      <c r="D9" s="2175"/>
      <c r="E9" s="2175"/>
      <c r="F9" s="2175"/>
      <c r="G9" s="2175"/>
      <c r="H9" s="2175"/>
      <c r="I9" s="2175"/>
      <c r="J9" s="2175"/>
      <c r="K9" s="2175"/>
      <c r="L9" s="2175"/>
      <c r="M9" s="2175"/>
      <c r="N9" s="2175"/>
      <c r="O9" s="2175"/>
      <c r="P9" s="2175"/>
      <c r="Q9" s="2175"/>
      <c r="R9" s="2175"/>
      <c r="S9" s="2175"/>
      <c r="T9" s="2175"/>
      <c r="U9" s="2175"/>
      <c r="V9" s="2175"/>
      <c r="W9" s="2175"/>
      <c r="X9" s="2175"/>
      <c r="Y9" s="2175"/>
      <c r="Z9" s="2175"/>
      <c r="AA9" s="2175"/>
      <c r="AB9" s="2175"/>
      <c r="AC9" s="2175"/>
      <c r="AD9" s="2175"/>
      <c r="AE9" s="2175"/>
      <c r="AF9" s="2175"/>
      <c r="AG9" s="2175"/>
      <c r="AH9" s="2175"/>
      <c r="AI9" s="2175"/>
      <c r="AJ9" s="2175"/>
      <c r="AK9" s="2175"/>
      <c r="AL9" s="2175"/>
      <c r="AM9" s="2175"/>
      <c r="AN9" s="2175"/>
      <c r="AO9" s="2175"/>
      <c r="AP9" s="2175"/>
      <c r="AQ9" s="2175"/>
      <c r="AR9" s="2175"/>
    </row>
    <row r="11" spans="1:44" ht="13">
      <c r="A11" s="2181" t="s">
        <v>691</v>
      </c>
      <c r="B11" s="1322">
        <v>10</v>
      </c>
      <c r="C11" s="1328"/>
      <c r="D11" s="1328"/>
      <c r="E11" s="1328"/>
      <c r="F11" s="1328"/>
      <c r="G11" s="1329"/>
      <c r="H11" s="1329"/>
      <c r="I11" s="1329"/>
      <c r="J11" s="1329"/>
      <c r="K11" s="1329"/>
      <c r="L11" s="1329"/>
      <c r="M11" s="1330"/>
      <c r="N11" s="1330"/>
      <c r="O11" s="1330"/>
      <c r="P11" s="1330"/>
      <c r="Q11" s="1330"/>
      <c r="R11" s="1330"/>
      <c r="S11" s="1330"/>
      <c r="T11" s="1330"/>
      <c r="U11" s="1330"/>
      <c r="V11" s="1330"/>
      <c r="W11" s="1330"/>
      <c r="X11" s="1330"/>
      <c r="Y11" s="1330"/>
      <c r="Z11" s="1330"/>
      <c r="AA11" s="1330"/>
      <c r="AB11" s="1330"/>
      <c r="AC11" s="1330"/>
      <c r="AD11" s="1330"/>
      <c r="AE11" s="1330"/>
      <c r="AF11" s="1330"/>
      <c r="AG11" s="1330"/>
      <c r="AH11" s="1330"/>
      <c r="AI11" s="1330"/>
      <c r="AJ11" s="1330"/>
      <c r="AK11" s="1330"/>
      <c r="AL11" s="1330"/>
      <c r="AM11" s="1330"/>
      <c r="AN11" s="1330"/>
      <c r="AO11" s="1330"/>
      <c r="AP11" s="1330"/>
      <c r="AQ11" s="1330"/>
      <c r="AR11" s="1330"/>
    </row>
    <row r="12" spans="1:44" ht="13">
      <c r="A12" s="2181"/>
      <c r="B12" s="1322">
        <v>9</v>
      </c>
      <c r="C12" s="1328"/>
      <c r="D12" s="1328"/>
      <c r="E12" s="1328"/>
      <c r="F12" s="1328"/>
      <c r="G12" s="1329"/>
      <c r="H12" s="1329"/>
      <c r="I12" s="1329"/>
      <c r="J12" s="1329"/>
      <c r="K12" s="1329"/>
      <c r="L12" s="1329"/>
      <c r="M12" s="1329"/>
      <c r="N12" s="1330"/>
      <c r="O12" s="1330"/>
      <c r="P12" s="1330"/>
      <c r="Q12" s="1330"/>
      <c r="R12" s="1330"/>
      <c r="S12" s="1330"/>
      <c r="T12" s="1330"/>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row>
    <row r="13" spans="1:44" ht="13">
      <c r="A13" s="2181"/>
      <c r="B13" s="1322">
        <v>8</v>
      </c>
      <c r="C13" s="1328"/>
      <c r="D13" s="1328"/>
      <c r="E13" s="1328"/>
      <c r="F13" s="1328"/>
      <c r="G13" s="1328"/>
      <c r="H13" s="1328"/>
      <c r="I13" s="1328"/>
      <c r="J13" s="1328"/>
      <c r="K13" s="1328"/>
      <c r="L13" s="1328"/>
      <c r="M13" s="1329"/>
      <c r="N13" s="1329"/>
      <c r="O13" s="1330"/>
      <c r="P13" s="1330"/>
      <c r="Q13" s="1330"/>
      <c r="R13" s="1330"/>
      <c r="S13" s="1330"/>
      <c r="T13" s="1330"/>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row>
    <row r="14" spans="1:44" ht="13">
      <c r="A14" s="2181"/>
      <c r="B14" s="1322">
        <v>7</v>
      </c>
      <c r="C14" s="1328"/>
      <c r="D14" s="1328"/>
      <c r="E14" s="1328"/>
      <c r="F14" s="1328"/>
      <c r="G14" s="1328"/>
      <c r="H14" s="1328"/>
      <c r="I14" s="1328"/>
      <c r="J14" s="1328"/>
      <c r="K14" s="1328"/>
      <c r="L14" s="1328"/>
      <c r="M14" s="1328"/>
      <c r="N14" s="1329"/>
      <c r="O14" s="1329"/>
      <c r="P14" s="1330"/>
      <c r="Q14" s="1330"/>
      <c r="R14" s="1330"/>
      <c r="S14" s="1330"/>
      <c r="T14" s="1330"/>
      <c r="U14" s="1330"/>
      <c r="V14" s="1330"/>
      <c r="W14" s="1330"/>
      <c r="X14" s="1330"/>
      <c r="Y14" s="1330"/>
      <c r="Z14" s="1330"/>
      <c r="AA14" s="1330"/>
      <c r="AB14" s="1330"/>
      <c r="AC14" s="1330"/>
      <c r="AD14" s="1330"/>
      <c r="AE14" s="1330"/>
      <c r="AF14" s="1330"/>
      <c r="AG14" s="1330"/>
      <c r="AH14" s="1330"/>
      <c r="AI14" s="1330"/>
      <c r="AJ14" s="1330"/>
      <c r="AK14" s="1330"/>
      <c r="AL14" s="1330"/>
      <c r="AM14" s="1330"/>
      <c r="AN14" s="1330"/>
      <c r="AO14" s="1330"/>
      <c r="AP14" s="1330"/>
      <c r="AQ14" s="1330"/>
      <c r="AR14" s="1330"/>
    </row>
    <row r="15" spans="1:44" ht="13">
      <c r="A15" s="2181"/>
      <c r="B15" s="1322">
        <v>6</v>
      </c>
      <c r="C15" s="1328"/>
      <c r="D15" s="1328"/>
      <c r="E15" s="1328"/>
      <c r="F15" s="1328"/>
      <c r="G15" s="1328"/>
      <c r="H15" s="1328"/>
      <c r="I15" s="1328"/>
      <c r="J15" s="1328"/>
      <c r="K15" s="1328"/>
      <c r="L15" s="1328"/>
      <c r="M15" s="1328"/>
      <c r="N15" s="1328"/>
      <c r="O15" s="1329"/>
      <c r="P15" s="1329"/>
      <c r="Q15" s="1329"/>
      <c r="R15" s="1330"/>
      <c r="S15" s="1330"/>
      <c r="T15" s="1330"/>
      <c r="U15" s="1330"/>
      <c r="V15" s="1330"/>
      <c r="W15" s="1330"/>
      <c r="X15" s="1330"/>
      <c r="Y15" s="1330"/>
      <c r="Z15" s="1330"/>
      <c r="AA15" s="1330"/>
      <c r="AB15" s="1330"/>
      <c r="AC15" s="1330"/>
      <c r="AD15" s="1330"/>
      <c r="AE15" s="1330"/>
      <c r="AF15" s="1330"/>
      <c r="AG15" s="1330"/>
      <c r="AH15" s="1330"/>
      <c r="AI15" s="1330"/>
      <c r="AJ15" s="1330"/>
      <c r="AK15" s="1330"/>
      <c r="AL15" s="1330"/>
      <c r="AM15" s="1330"/>
      <c r="AN15" s="1330"/>
      <c r="AO15" s="1330"/>
      <c r="AP15" s="1330"/>
      <c r="AQ15" s="1330"/>
      <c r="AR15" s="1330"/>
    </row>
    <row r="16" spans="1:44" ht="13">
      <c r="A16" s="2181"/>
      <c r="B16" s="1322">
        <v>5</v>
      </c>
      <c r="C16" s="1328"/>
      <c r="D16" s="1328"/>
      <c r="E16" s="1328"/>
      <c r="F16" s="1328"/>
      <c r="G16" s="1328"/>
      <c r="H16" s="1328"/>
      <c r="I16" s="1328"/>
      <c r="J16" s="1328"/>
      <c r="K16" s="1328"/>
      <c r="L16" s="1328"/>
      <c r="M16" s="1328"/>
      <c r="N16" s="1328"/>
      <c r="O16" s="1328"/>
      <c r="P16" s="1328"/>
      <c r="Q16" s="1329"/>
      <c r="R16" s="1329"/>
      <c r="S16" s="1329"/>
      <c r="T16" s="1330"/>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row>
    <row r="17" spans="1:44" ht="13">
      <c r="A17" s="2181"/>
      <c r="B17" s="1322">
        <v>4</v>
      </c>
      <c r="C17" s="1328"/>
      <c r="D17" s="1328"/>
      <c r="E17" s="1328"/>
      <c r="F17" s="1328"/>
      <c r="G17" s="1328"/>
      <c r="H17" s="1328"/>
      <c r="I17" s="1328"/>
      <c r="J17" s="1328"/>
      <c r="K17" s="1328"/>
      <c r="L17" s="1328"/>
      <c r="M17" s="1328"/>
      <c r="N17" s="1328"/>
      <c r="O17" s="1328"/>
      <c r="P17" s="1328"/>
      <c r="Q17" s="1328"/>
      <c r="R17" s="1328"/>
      <c r="S17" s="1328"/>
      <c r="T17" s="1328"/>
      <c r="U17" s="1329"/>
      <c r="V17" s="1329"/>
      <c r="W17" s="1329"/>
      <c r="X17" s="1329"/>
      <c r="Y17" s="1330"/>
      <c r="Z17" s="1330"/>
      <c r="AA17" s="1330"/>
      <c r="AB17" s="1330"/>
      <c r="AC17" s="1330"/>
      <c r="AD17" s="1330"/>
      <c r="AE17" s="1330"/>
      <c r="AF17" s="1330"/>
      <c r="AG17" s="1330"/>
      <c r="AH17" s="1330"/>
      <c r="AI17" s="1330"/>
      <c r="AJ17" s="1330"/>
      <c r="AK17" s="1330"/>
      <c r="AL17" s="1330"/>
      <c r="AM17" s="1330"/>
      <c r="AN17" s="1330"/>
      <c r="AO17" s="1330"/>
      <c r="AP17" s="1330"/>
      <c r="AQ17" s="1330"/>
      <c r="AR17" s="1330"/>
    </row>
    <row r="18" spans="1:44" ht="13">
      <c r="A18" s="2181"/>
      <c r="B18" s="1322">
        <v>3</v>
      </c>
      <c r="C18" s="1328"/>
      <c r="D18" s="1328"/>
      <c r="E18" s="1328"/>
      <c r="F18" s="1328"/>
      <c r="G18" s="1328"/>
      <c r="H18" s="1328"/>
      <c r="I18" s="1328"/>
      <c r="J18" s="1328"/>
      <c r="K18" s="1328"/>
      <c r="L18" s="1328"/>
      <c r="M18" s="1328"/>
      <c r="N18" s="1328"/>
      <c r="O18" s="1328"/>
      <c r="P18" s="1328"/>
      <c r="Q18" s="1328"/>
      <c r="R18" s="1328"/>
      <c r="S18" s="1328"/>
      <c r="T18" s="1328"/>
      <c r="U18" s="1328"/>
      <c r="V18" s="1328"/>
      <c r="W18" s="1329"/>
      <c r="X18" s="1329"/>
      <c r="Y18" s="1329"/>
      <c r="Z18" s="1329"/>
      <c r="AA18" s="1330"/>
      <c r="AB18" s="1330"/>
      <c r="AC18" s="1330"/>
      <c r="AD18" s="1330"/>
      <c r="AE18" s="1330"/>
      <c r="AF18" s="1330"/>
      <c r="AG18" s="1330"/>
      <c r="AH18" s="1330"/>
      <c r="AI18" s="1330"/>
      <c r="AJ18" s="1330"/>
      <c r="AK18" s="1330"/>
      <c r="AL18" s="1330"/>
      <c r="AM18" s="1330"/>
      <c r="AN18" s="1330"/>
      <c r="AO18" s="1330"/>
      <c r="AP18" s="1330"/>
      <c r="AQ18" s="1330"/>
      <c r="AR18" s="1330"/>
    </row>
    <row r="19" spans="1:44" ht="13">
      <c r="A19" s="2181"/>
      <c r="B19" s="1322">
        <v>2</v>
      </c>
      <c r="C19" s="1328"/>
      <c r="D19" s="1328"/>
      <c r="E19" s="1328"/>
      <c r="F19" s="1328"/>
      <c r="G19" s="1328"/>
      <c r="H19" s="1328"/>
      <c r="I19" s="1328"/>
      <c r="J19" s="1328"/>
      <c r="K19" s="1328"/>
      <c r="L19" s="1328"/>
      <c r="M19" s="1328"/>
      <c r="N19" s="1328"/>
      <c r="O19" s="1328"/>
      <c r="P19" s="1328"/>
      <c r="Q19" s="1328"/>
      <c r="R19" s="1328"/>
      <c r="S19" s="1328"/>
      <c r="T19" s="1328"/>
      <c r="U19" s="1328"/>
      <c r="V19" s="1328"/>
      <c r="W19" s="1328"/>
      <c r="X19" s="1328"/>
      <c r="Y19" s="1328"/>
      <c r="Z19" s="1328"/>
      <c r="AA19" s="1328"/>
      <c r="AB19" s="1328"/>
      <c r="AC19" s="1328"/>
      <c r="AD19" s="1329"/>
      <c r="AE19" s="1329"/>
      <c r="AF19" s="1329"/>
      <c r="AG19" s="1329"/>
      <c r="AH19" s="1330"/>
      <c r="AI19" s="1330"/>
      <c r="AJ19" s="1330"/>
      <c r="AK19" s="1330"/>
      <c r="AL19" s="1330"/>
      <c r="AM19" s="1330"/>
      <c r="AN19" s="1330"/>
      <c r="AO19" s="1330"/>
      <c r="AP19" s="1330"/>
      <c r="AQ19" s="1330"/>
      <c r="AR19" s="1330"/>
    </row>
    <row r="20" spans="1:44" ht="13">
      <c r="A20" s="2181"/>
      <c r="B20" s="1322">
        <v>1</v>
      </c>
      <c r="C20" s="1328"/>
      <c r="D20" s="1328"/>
      <c r="E20" s="1328"/>
      <c r="F20" s="1328"/>
      <c r="G20" s="1328"/>
      <c r="H20" s="1328"/>
      <c r="I20" s="1328"/>
      <c r="J20" s="1328"/>
      <c r="K20" s="1328"/>
      <c r="L20" s="1328"/>
      <c r="M20" s="1328"/>
      <c r="N20" s="1328"/>
      <c r="O20" s="1328"/>
      <c r="P20" s="1328"/>
      <c r="Q20" s="1328"/>
      <c r="R20" s="1328"/>
      <c r="S20" s="1328"/>
      <c r="T20" s="1328"/>
      <c r="U20" s="1328"/>
      <c r="V20" s="1328"/>
      <c r="W20" s="1328"/>
      <c r="X20" s="1328"/>
      <c r="Y20" s="1328"/>
      <c r="Z20" s="1328"/>
      <c r="AA20" s="1328"/>
      <c r="AB20" s="1328"/>
      <c r="AC20" s="1328"/>
      <c r="AD20" s="1328"/>
      <c r="AE20" s="1328"/>
      <c r="AF20" s="1328"/>
      <c r="AG20" s="1328"/>
      <c r="AH20" s="1328"/>
      <c r="AI20" s="1328"/>
      <c r="AJ20" s="1328"/>
      <c r="AK20" s="1328"/>
      <c r="AL20" s="1328"/>
      <c r="AM20" s="1328"/>
      <c r="AN20" s="1328"/>
      <c r="AO20" s="1328"/>
      <c r="AP20" s="1328"/>
      <c r="AQ20" s="1328"/>
      <c r="AR20" s="1329"/>
    </row>
    <row r="21" spans="1:44" ht="13">
      <c r="B21" s="1322"/>
      <c r="C21" s="1322">
        <v>1</v>
      </c>
      <c r="D21" s="1322">
        <v>2</v>
      </c>
      <c r="E21" s="1322">
        <v>3</v>
      </c>
      <c r="F21" s="1322">
        <v>4</v>
      </c>
      <c r="G21" s="1322">
        <v>5</v>
      </c>
      <c r="H21" s="1322">
        <v>6</v>
      </c>
      <c r="I21" s="1322">
        <v>7</v>
      </c>
      <c r="J21" s="1322">
        <v>8</v>
      </c>
      <c r="K21" s="1322">
        <v>9</v>
      </c>
      <c r="L21" s="1322">
        <v>10</v>
      </c>
      <c r="M21" s="1322">
        <v>12</v>
      </c>
      <c r="N21" s="1322">
        <v>14</v>
      </c>
      <c r="O21" s="1322">
        <v>15</v>
      </c>
      <c r="P21" s="1322">
        <v>16</v>
      </c>
      <c r="Q21" s="1322">
        <v>18</v>
      </c>
      <c r="R21" s="1322">
        <v>20</v>
      </c>
      <c r="S21" s="1322">
        <v>21</v>
      </c>
      <c r="T21" s="1322">
        <v>24</v>
      </c>
      <c r="U21" s="1322">
        <v>25</v>
      </c>
      <c r="V21" s="1322">
        <v>27</v>
      </c>
      <c r="W21" s="1322">
        <v>28</v>
      </c>
      <c r="X21" s="1322">
        <v>30</v>
      </c>
      <c r="Y21" s="1322">
        <v>32</v>
      </c>
      <c r="Z21" s="1322">
        <v>35</v>
      </c>
      <c r="AA21" s="1322">
        <v>38</v>
      </c>
      <c r="AB21" s="1322">
        <v>40</v>
      </c>
      <c r="AC21" s="1322">
        <v>42</v>
      </c>
      <c r="AD21" s="1322">
        <v>45</v>
      </c>
      <c r="AE21" s="1322">
        <v>48</v>
      </c>
      <c r="AF21" s="1322">
        <v>49</v>
      </c>
      <c r="AG21" s="1322">
        <v>50</v>
      </c>
      <c r="AH21" s="1322">
        <v>54</v>
      </c>
      <c r="AI21" s="1322">
        <v>56</v>
      </c>
      <c r="AJ21" s="1322">
        <v>60</v>
      </c>
      <c r="AK21" s="1322">
        <v>63</v>
      </c>
      <c r="AL21" s="1322">
        <v>64</v>
      </c>
      <c r="AM21" s="1322">
        <v>70</v>
      </c>
      <c r="AN21" s="1322">
        <v>72</v>
      </c>
      <c r="AO21" s="1322">
        <v>80</v>
      </c>
      <c r="AP21" s="1322">
        <v>81</v>
      </c>
      <c r="AQ21" s="1322">
        <v>90</v>
      </c>
      <c r="AR21" s="1322">
        <v>100</v>
      </c>
    </row>
    <row r="22" spans="1:44" ht="13">
      <c r="C22" s="2182" t="s">
        <v>710</v>
      </c>
      <c r="D22" s="2182"/>
      <c r="E22" s="2182"/>
      <c r="F22" s="2182"/>
      <c r="G22" s="2182"/>
      <c r="H22" s="2182"/>
      <c r="I22" s="2182"/>
      <c r="J22" s="2182"/>
      <c r="K22" s="2182"/>
      <c r="L22" s="2182"/>
      <c r="M22" s="2182"/>
      <c r="N22" s="2182"/>
      <c r="O22" s="2182"/>
      <c r="P22" s="2182"/>
      <c r="Q22" s="2182"/>
      <c r="R22" s="2182"/>
      <c r="S22" s="2182"/>
      <c r="T22" s="2182"/>
      <c r="U22" s="2182"/>
      <c r="V22" s="2182"/>
      <c r="W22" s="2182"/>
      <c r="X22" s="2182"/>
      <c r="Y22" s="2182"/>
      <c r="Z22" s="2182"/>
      <c r="AA22" s="2182"/>
      <c r="AB22" s="2182"/>
      <c r="AC22" s="2182"/>
      <c r="AD22" s="2182"/>
      <c r="AE22" s="2182"/>
      <c r="AF22" s="2182"/>
      <c r="AG22" s="2182"/>
      <c r="AH22" s="2182"/>
      <c r="AI22" s="2182"/>
      <c r="AJ22" s="2182"/>
      <c r="AK22" s="2182"/>
      <c r="AL22" s="2182"/>
      <c r="AM22" s="2182"/>
      <c r="AN22" s="2182"/>
      <c r="AO22" s="2182"/>
      <c r="AP22" s="2182"/>
      <c r="AQ22" s="2182"/>
      <c r="AR22" s="2182"/>
    </row>
    <row r="24" spans="1:44" ht="18">
      <c r="A24" s="2204" t="s">
        <v>716</v>
      </c>
      <c r="B24" s="2204"/>
      <c r="C24" s="2204"/>
      <c r="D24" s="2204"/>
      <c r="E24" s="2204"/>
      <c r="F24" s="2204"/>
      <c r="G24" s="2204"/>
      <c r="H24" s="2204"/>
      <c r="I24" s="2204"/>
      <c r="J24" s="2204"/>
      <c r="K24" s="2204"/>
      <c r="L24" s="2204"/>
      <c r="M24" s="2204"/>
      <c r="N24" s="2204"/>
      <c r="O24" s="2204"/>
      <c r="P24" s="2204"/>
      <c r="Q24" s="2204"/>
      <c r="R24" s="2204"/>
      <c r="S24" s="2204"/>
      <c r="T24" s="2204"/>
      <c r="U24" s="2204"/>
      <c r="V24" s="2204"/>
      <c r="W24" s="2204"/>
      <c r="X24" s="2204"/>
      <c r="Y24" s="2204"/>
      <c r="Z24" s="2204"/>
      <c r="AA24" s="2204"/>
      <c r="AB24" s="2204"/>
      <c r="AC24" s="2204"/>
      <c r="AD24" s="2204"/>
      <c r="AE24" s="2204"/>
      <c r="AF24" s="2204"/>
      <c r="AG24" s="2204"/>
      <c r="AH24" s="2204"/>
      <c r="AI24" s="2204"/>
      <c r="AJ24" s="2204"/>
      <c r="AK24" s="2204"/>
      <c r="AL24" s="2204"/>
      <c r="AM24" s="2204"/>
      <c r="AN24" s="2204"/>
      <c r="AO24" s="2204"/>
      <c r="AP24" s="2204"/>
      <c r="AQ24" s="2204"/>
    </row>
    <row r="27" spans="1:44">
      <c r="A27" s="1334"/>
      <c r="B27" s="1334"/>
      <c r="C27" s="1334"/>
      <c r="D27" s="1334"/>
      <c r="E27" s="1334"/>
      <c r="F27" s="1334"/>
      <c r="G27" s="1334"/>
      <c r="H27" s="1334"/>
      <c r="I27" s="1334"/>
      <c r="J27" s="1334"/>
      <c r="K27" s="1334"/>
      <c r="L27" s="1334"/>
      <c r="M27" s="1334"/>
      <c r="N27" s="1334"/>
      <c r="O27" s="1334"/>
      <c r="P27" s="1334"/>
      <c r="Q27" s="1334"/>
      <c r="R27" s="1334"/>
      <c r="S27" s="1334"/>
      <c r="T27" s="1334"/>
      <c r="U27" s="1334"/>
      <c r="V27" s="1334"/>
      <c r="W27" s="1334"/>
      <c r="X27" s="1334"/>
      <c r="Y27" s="1334"/>
      <c r="Z27" s="1334"/>
      <c r="AA27" s="1334"/>
      <c r="AB27" s="1334"/>
      <c r="AC27" s="1334"/>
      <c r="AD27" s="1334"/>
      <c r="AE27" s="1334"/>
      <c r="AF27" s="1334"/>
      <c r="AG27" s="1334"/>
      <c r="AH27" s="1334"/>
      <c r="AI27" s="1334"/>
      <c r="AJ27" s="1334"/>
      <c r="AK27" s="1334"/>
      <c r="AL27" s="1334"/>
      <c r="AM27" s="1334"/>
      <c r="AN27" s="1334"/>
      <c r="AO27" s="1334"/>
      <c r="AP27" s="1334"/>
      <c r="AQ27" s="1334"/>
      <c r="AR27" s="1334"/>
    </row>
    <row r="29" spans="1:44" ht="20.5" thickBot="1">
      <c r="B29" s="2203" t="s">
        <v>726</v>
      </c>
      <c r="C29" s="2203"/>
      <c r="D29" s="2203"/>
      <c r="E29" s="2203"/>
      <c r="F29" s="2203"/>
      <c r="G29" s="2203"/>
      <c r="H29" s="2203"/>
      <c r="I29" s="2203"/>
      <c r="J29" s="2203"/>
      <c r="K29" s="2203"/>
      <c r="L29" s="2203"/>
      <c r="M29" s="2203"/>
      <c r="N29" s="2203"/>
      <c r="O29" s="2203"/>
      <c r="P29" s="2203"/>
      <c r="Q29" s="2203"/>
      <c r="R29" s="2203"/>
      <c r="S29" s="2203"/>
      <c r="T29" s="2203"/>
      <c r="U29" s="2203"/>
      <c r="V29" s="2203"/>
      <c r="W29" s="2203"/>
      <c r="X29" s="2203"/>
      <c r="Y29" s="2203"/>
      <c r="Z29" s="2203"/>
      <c r="AA29" s="2203"/>
      <c r="AB29" s="2203"/>
    </row>
    <row r="30" spans="1:44" ht="13" thickBot="1">
      <c r="B30" s="2197" t="s">
        <v>692</v>
      </c>
      <c r="C30" s="2198"/>
      <c r="D30" s="2199"/>
      <c r="E30" s="2178" t="s">
        <v>725</v>
      </c>
      <c r="F30" s="2179"/>
      <c r="G30" s="2179"/>
      <c r="H30" s="2179"/>
      <c r="I30" s="2178" t="s">
        <v>725</v>
      </c>
      <c r="J30" s="2179"/>
      <c r="K30" s="2179"/>
      <c r="L30" s="2179"/>
      <c r="M30" s="2178" t="s">
        <v>725</v>
      </c>
      <c r="N30" s="2179"/>
      <c r="O30" s="2179"/>
      <c r="P30" s="2179"/>
      <c r="Q30" s="2178" t="s">
        <v>725</v>
      </c>
      <c r="R30" s="2179"/>
      <c r="S30" s="2179"/>
      <c r="T30" s="2179"/>
      <c r="U30" s="2178" t="s">
        <v>725</v>
      </c>
      <c r="V30" s="2179"/>
      <c r="W30" s="2179"/>
      <c r="X30" s="2179"/>
      <c r="Y30" s="2178" t="s">
        <v>725</v>
      </c>
      <c r="Z30" s="2179"/>
      <c r="AA30" s="2179"/>
      <c r="AB30" s="2179"/>
    </row>
    <row r="31" spans="1:44" ht="13" thickBot="1">
      <c r="B31" s="2200"/>
      <c r="C31" s="2201"/>
      <c r="D31" s="2202"/>
      <c r="E31" s="2189"/>
      <c r="F31" s="2180"/>
      <c r="G31" s="2180"/>
      <c r="H31" s="2180"/>
      <c r="I31" s="2180"/>
      <c r="J31" s="2180"/>
      <c r="K31" s="2180"/>
      <c r="L31" s="2180"/>
      <c r="M31" s="2180"/>
      <c r="N31" s="2180"/>
      <c r="O31" s="2180"/>
      <c r="P31" s="2180"/>
      <c r="Q31" s="2180"/>
      <c r="R31" s="2180"/>
      <c r="S31" s="2180"/>
      <c r="T31" s="2180"/>
      <c r="U31" s="2180"/>
      <c r="V31" s="2180"/>
      <c r="W31" s="2180"/>
      <c r="X31" s="2180"/>
      <c r="Y31" s="2180"/>
      <c r="Z31" s="2180"/>
      <c r="AA31" s="2180"/>
      <c r="AB31" s="2205"/>
    </row>
    <row r="32" spans="1:44">
      <c r="B32" s="2191" t="s">
        <v>711</v>
      </c>
      <c r="C32" s="2192"/>
      <c r="D32" s="2193"/>
      <c r="E32" s="2190"/>
      <c r="F32" s="2184"/>
      <c r="G32" s="2184"/>
      <c r="H32" s="2184"/>
      <c r="I32" s="2184"/>
      <c r="J32" s="2184"/>
      <c r="K32" s="2184"/>
      <c r="L32" s="2184"/>
      <c r="M32" s="2184"/>
      <c r="N32" s="2184"/>
      <c r="O32" s="2184"/>
      <c r="P32" s="2184"/>
      <c r="Q32" s="2184"/>
      <c r="R32" s="2184"/>
      <c r="S32" s="2184"/>
      <c r="T32" s="2184"/>
      <c r="U32" s="2184"/>
      <c r="V32" s="2184"/>
      <c r="W32" s="2184"/>
      <c r="X32" s="2184"/>
      <c r="Y32" s="2184"/>
      <c r="Z32" s="2184"/>
      <c r="AA32" s="2184"/>
      <c r="AB32" s="2195"/>
    </row>
    <row r="33" spans="2:28">
      <c r="B33" s="2191" t="s">
        <v>712</v>
      </c>
      <c r="C33" s="2192"/>
      <c r="D33" s="2193"/>
      <c r="E33" s="2190"/>
      <c r="F33" s="2184"/>
      <c r="G33" s="2184"/>
      <c r="H33" s="2184"/>
      <c r="I33" s="2184"/>
      <c r="J33" s="2184"/>
      <c r="K33" s="2184"/>
      <c r="L33" s="2184"/>
      <c r="M33" s="2184"/>
      <c r="N33" s="2184"/>
      <c r="O33" s="2184"/>
      <c r="P33" s="2184"/>
      <c r="Q33" s="2184"/>
      <c r="R33" s="2184"/>
      <c r="S33" s="2184"/>
      <c r="T33" s="2184"/>
      <c r="U33" s="2184"/>
      <c r="V33" s="2184"/>
      <c r="W33" s="2184"/>
      <c r="X33" s="2184"/>
      <c r="Y33" s="2184"/>
      <c r="Z33" s="2184"/>
      <c r="AA33" s="2184"/>
      <c r="AB33" s="2195"/>
    </row>
    <row r="34" spans="2:28">
      <c r="B34" s="2191" t="s">
        <v>713</v>
      </c>
      <c r="C34" s="2192"/>
      <c r="D34" s="2193"/>
      <c r="E34" s="2190"/>
      <c r="F34" s="2184"/>
      <c r="G34" s="2184"/>
      <c r="H34" s="2184"/>
      <c r="I34" s="2184"/>
      <c r="J34" s="2184"/>
      <c r="K34" s="2184"/>
      <c r="L34" s="2184"/>
      <c r="M34" s="2184"/>
      <c r="N34" s="2184"/>
      <c r="O34" s="2184"/>
      <c r="P34" s="2184"/>
      <c r="Q34" s="2184"/>
      <c r="R34" s="2184"/>
      <c r="S34" s="2184"/>
      <c r="T34" s="2184"/>
      <c r="U34" s="2184"/>
      <c r="V34" s="2184"/>
      <c r="W34" s="2184"/>
      <c r="X34" s="2184"/>
      <c r="Y34" s="2184"/>
      <c r="Z34" s="2184"/>
      <c r="AA34" s="2184"/>
      <c r="AB34" s="2195"/>
    </row>
    <row r="35" spans="2:28">
      <c r="B35" s="2191" t="s">
        <v>714</v>
      </c>
      <c r="C35" s="2192"/>
      <c r="D35" s="2193"/>
      <c r="E35" s="2190"/>
      <c r="F35" s="2184"/>
      <c r="G35" s="2184"/>
      <c r="H35" s="2184"/>
      <c r="I35" s="2184"/>
      <c r="J35" s="2184"/>
      <c r="K35" s="2184"/>
      <c r="L35" s="2184"/>
      <c r="M35" s="2184"/>
      <c r="N35" s="2184"/>
      <c r="O35" s="2184"/>
      <c r="P35" s="2184"/>
      <c r="Q35" s="2184"/>
      <c r="R35" s="2184"/>
      <c r="S35" s="2184"/>
      <c r="T35" s="2184"/>
      <c r="U35" s="2184"/>
      <c r="V35" s="2184"/>
      <c r="W35" s="2184"/>
      <c r="X35" s="2184"/>
      <c r="Y35" s="2184"/>
      <c r="Z35" s="2184"/>
      <c r="AA35" s="2184"/>
      <c r="AB35" s="2195"/>
    </row>
    <row r="36" spans="2:28" ht="13" thickBot="1">
      <c r="B36" s="2186" t="s">
        <v>715</v>
      </c>
      <c r="C36" s="2187"/>
      <c r="D36" s="2188"/>
      <c r="E36" s="2194"/>
      <c r="F36" s="2185"/>
      <c r="G36" s="2185"/>
      <c r="H36" s="2185"/>
      <c r="I36" s="2185"/>
      <c r="J36" s="2185"/>
      <c r="K36" s="2185"/>
      <c r="L36" s="2185"/>
      <c r="M36" s="2185"/>
      <c r="N36" s="2185"/>
      <c r="O36" s="2185"/>
      <c r="P36" s="2185"/>
      <c r="Q36" s="2185"/>
      <c r="R36" s="2185"/>
      <c r="S36" s="2185"/>
      <c r="T36" s="2185"/>
      <c r="U36" s="2185"/>
      <c r="V36" s="2185"/>
      <c r="W36" s="2185"/>
      <c r="X36" s="2185"/>
      <c r="Y36" s="2185"/>
      <c r="Z36" s="2185"/>
      <c r="AA36" s="2185"/>
      <c r="AB36" s="2196"/>
    </row>
  </sheetData>
  <protectedRanges>
    <protectedRange sqref="M2:R8" name="Range3"/>
    <protectedRange sqref="G3" name="Range2"/>
    <protectedRange sqref="D1:F8" name="Range1"/>
  </protectedRanges>
  <mergeCells count="58">
    <mergeCell ref="G4:V4"/>
    <mergeCell ref="AH4:AR4"/>
    <mergeCell ref="Y35:AB35"/>
    <mergeCell ref="Y36:AB36"/>
    <mergeCell ref="B30:D31"/>
    <mergeCell ref="B29:AB29"/>
    <mergeCell ref="A24:AQ24"/>
    <mergeCell ref="Y30:AB30"/>
    <mergeCell ref="Y31:AB31"/>
    <mergeCell ref="Y32:AB32"/>
    <mergeCell ref="Y33:AB33"/>
    <mergeCell ref="Y34:AB34"/>
    <mergeCell ref="Q35:T35"/>
    <mergeCell ref="Q36:T36"/>
    <mergeCell ref="U30:X30"/>
    <mergeCell ref="U31:X31"/>
    <mergeCell ref="B35:D35"/>
    <mergeCell ref="E36:H36"/>
    <mergeCell ref="B34:D34"/>
    <mergeCell ref="U32:X32"/>
    <mergeCell ref="U33:X33"/>
    <mergeCell ref="U35:X35"/>
    <mergeCell ref="U36:X36"/>
    <mergeCell ref="Q32:T32"/>
    <mergeCell ref="Q33:T33"/>
    <mergeCell ref="Q34:T34"/>
    <mergeCell ref="U34:X34"/>
    <mergeCell ref="B32:D32"/>
    <mergeCell ref="B33:D33"/>
    <mergeCell ref="M32:P32"/>
    <mergeCell ref="I32:L32"/>
    <mergeCell ref="D2:V2"/>
    <mergeCell ref="I35:L35"/>
    <mergeCell ref="I36:L36"/>
    <mergeCell ref="M33:P33"/>
    <mergeCell ref="M34:P34"/>
    <mergeCell ref="M35:P35"/>
    <mergeCell ref="M36:P36"/>
    <mergeCell ref="I33:L33"/>
    <mergeCell ref="I34:L34"/>
    <mergeCell ref="B36:D36"/>
    <mergeCell ref="E30:H30"/>
    <mergeCell ref="E31:H31"/>
    <mergeCell ref="E32:H32"/>
    <mergeCell ref="E33:H33"/>
    <mergeCell ref="E34:H34"/>
    <mergeCell ref="E35:H35"/>
    <mergeCell ref="A9:AR9"/>
    <mergeCell ref="G6:V6"/>
    <mergeCell ref="AH6:AR6"/>
    <mergeCell ref="M30:P30"/>
    <mergeCell ref="M31:P31"/>
    <mergeCell ref="I30:L30"/>
    <mergeCell ref="I31:L31"/>
    <mergeCell ref="Q31:T31"/>
    <mergeCell ref="A11:A20"/>
    <mergeCell ref="C22:AR22"/>
    <mergeCell ref="Q30:T30"/>
  </mergeCells>
  <phoneticPr fontId="128" type="noConversion"/>
  <pageMargins left="0.7" right="0.7" top="0.75" bottom="0.75" header="0.3" footer="0.3"/>
  <pageSetup scale="83" orientation="landscape" r:id="rId1"/>
  <headerFooter>
    <oddHeader>&amp;L&amp;G</oddHeader>
    <oddFooter xml:space="preserve">&amp;LQUAL TM 0027-01 PPAP PACKAGE&amp;R
Printed on: &amp;D
</oddFooter>
  </headerFooter>
  <ignoredErrors>
    <ignoredError sqref="B32" twoDigitTextYear="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59"/>
  <sheetViews>
    <sheetView showGridLines="0" topLeftCell="A10" zoomScaleNormal="100" workbookViewId="0">
      <selection activeCell="O14" sqref="O14"/>
    </sheetView>
  </sheetViews>
  <sheetFormatPr defaultColWidth="10.1796875" defaultRowHeight="10"/>
  <cols>
    <col min="1" max="1" width="8.26953125" style="76" customWidth="1"/>
    <col min="2" max="3" width="14.7265625" style="76" customWidth="1"/>
    <col min="4" max="4" width="3.54296875" style="76" customWidth="1"/>
    <col min="5" max="6" width="10.1796875" style="76" customWidth="1"/>
    <col min="7" max="7" width="6.7265625" style="76" customWidth="1"/>
    <col min="8" max="8" width="14.7265625" style="76" customWidth="1"/>
    <col min="9" max="9" width="11.7265625" style="76" customWidth="1"/>
    <col min="10" max="10" width="5.7265625" style="76" customWidth="1"/>
    <col min="11" max="11" width="7.7265625" style="76" customWidth="1"/>
    <col min="12" max="256" width="10.1796875" style="76"/>
    <col min="257" max="257" width="8.26953125" style="76" customWidth="1"/>
    <col min="258" max="259" width="14.7265625" style="76" customWidth="1"/>
    <col min="260" max="260" width="3.54296875" style="76" customWidth="1"/>
    <col min="261" max="262" width="10.1796875" style="76" customWidth="1"/>
    <col min="263" max="263" width="6.7265625" style="76" customWidth="1"/>
    <col min="264" max="264" width="14.7265625" style="76" customWidth="1"/>
    <col min="265" max="265" width="11.7265625" style="76" customWidth="1"/>
    <col min="266" max="267" width="5.7265625" style="76" customWidth="1"/>
    <col min="268" max="512" width="10.1796875" style="76"/>
    <col min="513" max="513" width="8.26953125" style="76" customWidth="1"/>
    <col min="514" max="515" width="14.7265625" style="76" customWidth="1"/>
    <col min="516" max="516" width="3.54296875" style="76" customWidth="1"/>
    <col min="517" max="518" width="10.1796875" style="76" customWidth="1"/>
    <col min="519" max="519" width="6.7265625" style="76" customWidth="1"/>
    <col min="520" max="520" width="14.7265625" style="76" customWidth="1"/>
    <col min="521" max="521" width="11.7265625" style="76" customWidth="1"/>
    <col min="522" max="523" width="5.7265625" style="76" customWidth="1"/>
    <col min="524" max="768" width="10.1796875" style="76"/>
    <col min="769" max="769" width="8.26953125" style="76" customWidth="1"/>
    <col min="770" max="771" width="14.7265625" style="76" customWidth="1"/>
    <col min="772" max="772" width="3.54296875" style="76" customWidth="1"/>
    <col min="773" max="774" width="10.1796875" style="76" customWidth="1"/>
    <col min="775" max="775" width="6.7265625" style="76" customWidth="1"/>
    <col min="776" max="776" width="14.7265625" style="76" customWidth="1"/>
    <col min="777" max="777" width="11.7265625" style="76" customWidth="1"/>
    <col min="778" max="779" width="5.7265625" style="76" customWidth="1"/>
    <col min="780" max="1024" width="10.1796875" style="76"/>
    <col min="1025" max="1025" width="8.26953125" style="76" customWidth="1"/>
    <col min="1026" max="1027" width="14.7265625" style="76" customWidth="1"/>
    <col min="1028" max="1028" width="3.54296875" style="76" customWidth="1"/>
    <col min="1029" max="1030" width="10.1796875" style="76" customWidth="1"/>
    <col min="1031" max="1031" width="6.7265625" style="76" customWidth="1"/>
    <col min="1032" max="1032" width="14.7265625" style="76" customWidth="1"/>
    <col min="1033" max="1033" width="11.7265625" style="76" customWidth="1"/>
    <col min="1034" max="1035" width="5.7265625" style="76" customWidth="1"/>
    <col min="1036" max="1280" width="10.1796875" style="76"/>
    <col min="1281" max="1281" width="8.26953125" style="76" customWidth="1"/>
    <col min="1282" max="1283" width="14.7265625" style="76" customWidth="1"/>
    <col min="1284" max="1284" width="3.54296875" style="76" customWidth="1"/>
    <col min="1285" max="1286" width="10.1796875" style="76" customWidth="1"/>
    <col min="1287" max="1287" width="6.7265625" style="76" customWidth="1"/>
    <col min="1288" max="1288" width="14.7265625" style="76" customWidth="1"/>
    <col min="1289" max="1289" width="11.7265625" style="76" customWidth="1"/>
    <col min="1290" max="1291" width="5.7265625" style="76" customWidth="1"/>
    <col min="1292" max="1536" width="10.1796875" style="76"/>
    <col min="1537" max="1537" width="8.26953125" style="76" customWidth="1"/>
    <col min="1538" max="1539" width="14.7265625" style="76" customWidth="1"/>
    <col min="1540" max="1540" width="3.54296875" style="76" customWidth="1"/>
    <col min="1541" max="1542" width="10.1796875" style="76" customWidth="1"/>
    <col min="1543" max="1543" width="6.7265625" style="76" customWidth="1"/>
    <col min="1544" max="1544" width="14.7265625" style="76" customWidth="1"/>
    <col min="1545" max="1545" width="11.7265625" style="76" customWidth="1"/>
    <col min="1546" max="1547" width="5.7265625" style="76" customWidth="1"/>
    <col min="1548" max="1792" width="10.1796875" style="76"/>
    <col min="1793" max="1793" width="8.26953125" style="76" customWidth="1"/>
    <col min="1794" max="1795" width="14.7265625" style="76" customWidth="1"/>
    <col min="1796" max="1796" width="3.54296875" style="76" customWidth="1"/>
    <col min="1797" max="1798" width="10.1796875" style="76" customWidth="1"/>
    <col min="1799" max="1799" width="6.7265625" style="76" customWidth="1"/>
    <col min="1800" max="1800" width="14.7265625" style="76" customWidth="1"/>
    <col min="1801" max="1801" width="11.7265625" style="76" customWidth="1"/>
    <col min="1802" max="1803" width="5.7265625" style="76" customWidth="1"/>
    <col min="1804" max="2048" width="10.1796875" style="76"/>
    <col min="2049" max="2049" width="8.26953125" style="76" customWidth="1"/>
    <col min="2050" max="2051" width="14.7265625" style="76" customWidth="1"/>
    <col min="2052" max="2052" width="3.54296875" style="76" customWidth="1"/>
    <col min="2053" max="2054" width="10.1796875" style="76" customWidth="1"/>
    <col min="2055" max="2055" width="6.7265625" style="76" customWidth="1"/>
    <col min="2056" max="2056" width="14.7265625" style="76" customWidth="1"/>
    <col min="2057" max="2057" width="11.7265625" style="76" customWidth="1"/>
    <col min="2058" max="2059" width="5.7265625" style="76" customWidth="1"/>
    <col min="2060" max="2304" width="10.1796875" style="76"/>
    <col min="2305" max="2305" width="8.26953125" style="76" customWidth="1"/>
    <col min="2306" max="2307" width="14.7265625" style="76" customWidth="1"/>
    <col min="2308" max="2308" width="3.54296875" style="76" customWidth="1"/>
    <col min="2309" max="2310" width="10.1796875" style="76" customWidth="1"/>
    <col min="2311" max="2311" width="6.7265625" style="76" customWidth="1"/>
    <col min="2312" max="2312" width="14.7265625" style="76" customWidth="1"/>
    <col min="2313" max="2313" width="11.7265625" style="76" customWidth="1"/>
    <col min="2314" max="2315" width="5.7265625" style="76" customWidth="1"/>
    <col min="2316" max="2560" width="10.1796875" style="76"/>
    <col min="2561" max="2561" width="8.26953125" style="76" customWidth="1"/>
    <col min="2562" max="2563" width="14.7265625" style="76" customWidth="1"/>
    <col min="2564" max="2564" width="3.54296875" style="76" customWidth="1"/>
    <col min="2565" max="2566" width="10.1796875" style="76" customWidth="1"/>
    <col min="2567" max="2567" width="6.7265625" style="76" customWidth="1"/>
    <col min="2568" max="2568" width="14.7265625" style="76" customWidth="1"/>
    <col min="2569" max="2569" width="11.7265625" style="76" customWidth="1"/>
    <col min="2570" max="2571" width="5.7265625" style="76" customWidth="1"/>
    <col min="2572" max="2816" width="10.1796875" style="76"/>
    <col min="2817" max="2817" width="8.26953125" style="76" customWidth="1"/>
    <col min="2818" max="2819" width="14.7265625" style="76" customWidth="1"/>
    <col min="2820" max="2820" width="3.54296875" style="76" customWidth="1"/>
    <col min="2821" max="2822" width="10.1796875" style="76" customWidth="1"/>
    <col min="2823" max="2823" width="6.7265625" style="76" customWidth="1"/>
    <col min="2824" max="2824" width="14.7265625" style="76" customWidth="1"/>
    <col min="2825" max="2825" width="11.7265625" style="76" customWidth="1"/>
    <col min="2826" max="2827" width="5.7265625" style="76" customWidth="1"/>
    <col min="2828" max="3072" width="10.1796875" style="76"/>
    <col min="3073" max="3073" width="8.26953125" style="76" customWidth="1"/>
    <col min="3074" max="3075" width="14.7265625" style="76" customWidth="1"/>
    <col min="3076" max="3076" width="3.54296875" style="76" customWidth="1"/>
    <col min="3077" max="3078" width="10.1796875" style="76" customWidth="1"/>
    <col min="3079" max="3079" width="6.7265625" style="76" customWidth="1"/>
    <col min="3080" max="3080" width="14.7265625" style="76" customWidth="1"/>
    <col min="3081" max="3081" width="11.7265625" style="76" customWidth="1"/>
    <col min="3082" max="3083" width="5.7265625" style="76" customWidth="1"/>
    <col min="3084" max="3328" width="10.1796875" style="76"/>
    <col min="3329" max="3329" width="8.26953125" style="76" customWidth="1"/>
    <col min="3330" max="3331" width="14.7265625" style="76" customWidth="1"/>
    <col min="3332" max="3332" width="3.54296875" style="76" customWidth="1"/>
    <col min="3333" max="3334" width="10.1796875" style="76" customWidth="1"/>
    <col min="3335" max="3335" width="6.7265625" style="76" customWidth="1"/>
    <col min="3336" max="3336" width="14.7265625" style="76" customWidth="1"/>
    <col min="3337" max="3337" width="11.7265625" style="76" customWidth="1"/>
    <col min="3338" max="3339" width="5.7265625" style="76" customWidth="1"/>
    <col min="3340" max="3584" width="10.1796875" style="76"/>
    <col min="3585" max="3585" width="8.26953125" style="76" customWidth="1"/>
    <col min="3586" max="3587" width="14.7265625" style="76" customWidth="1"/>
    <col min="3588" max="3588" width="3.54296875" style="76" customWidth="1"/>
    <col min="3589" max="3590" width="10.1796875" style="76" customWidth="1"/>
    <col min="3591" max="3591" width="6.7265625" style="76" customWidth="1"/>
    <col min="3592" max="3592" width="14.7265625" style="76" customWidth="1"/>
    <col min="3593" max="3593" width="11.7265625" style="76" customWidth="1"/>
    <col min="3594" max="3595" width="5.7265625" style="76" customWidth="1"/>
    <col min="3596" max="3840" width="10.1796875" style="76"/>
    <col min="3841" max="3841" width="8.26953125" style="76" customWidth="1"/>
    <col min="3842" max="3843" width="14.7265625" style="76" customWidth="1"/>
    <col min="3844" max="3844" width="3.54296875" style="76" customWidth="1"/>
    <col min="3845" max="3846" width="10.1796875" style="76" customWidth="1"/>
    <col min="3847" max="3847" width="6.7265625" style="76" customWidth="1"/>
    <col min="3848" max="3848" width="14.7265625" style="76" customWidth="1"/>
    <col min="3849" max="3849" width="11.7265625" style="76" customWidth="1"/>
    <col min="3850" max="3851" width="5.7265625" style="76" customWidth="1"/>
    <col min="3852" max="4096" width="10.1796875" style="76"/>
    <col min="4097" max="4097" width="8.26953125" style="76" customWidth="1"/>
    <col min="4098" max="4099" width="14.7265625" style="76" customWidth="1"/>
    <col min="4100" max="4100" width="3.54296875" style="76" customWidth="1"/>
    <col min="4101" max="4102" width="10.1796875" style="76" customWidth="1"/>
    <col min="4103" max="4103" width="6.7265625" style="76" customWidth="1"/>
    <col min="4104" max="4104" width="14.7265625" style="76" customWidth="1"/>
    <col min="4105" max="4105" width="11.7265625" style="76" customWidth="1"/>
    <col min="4106" max="4107" width="5.7265625" style="76" customWidth="1"/>
    <col min="4108" max="4352" width="10.1796875" style="76"/>
    <col min="4353" max="4353" width="8.26953125" style="76" customWidth="1"/>
    <col min="4354" max="4355" width="14.7265625" style="76" customWidth="1"/>
    <col min="4356" max="4356" width="3.54296875" style="76" customWidth="1"/>
    <col min="4357" max="4358" width="10.1796875" style="76" customWidth="1"/>
    <col min="4359" max="4359" width="6.7265625" style="76" customWidth="1"/>
    <col min="4360" max="4360" width="14.7265625" style="76" customWidth="1"/>
    <col min="4361" max="4361" width="11.7265625" style="76" customWidth="1"/>
    <col min="4362" max="4363" width="5.7265625" style="76" customWidth="1"/>
    <col min="4364" max="4608" width="10.1796875" style="76"/>
    <col min="4609" max="4609" width="8.26953125" style="76" customWidth="1"/>
    <col min="4610" max="4611" width="14.7265625" style="76" customWidth="1"/>
    <col min="4612" max="4612" width="3.54296875" style="76" customWidth="1"/>
    <col min="4613" max="4614" width="10.1796875" style="76" customWidth="1"/>
    <col min="4615" max="4615" width="6.7265625" style="76" customWidth="1"/>
    <col min="4616" max="4616" width="14.7265625" style="76" customWidth="1"/>
    <col min="4617" max="4617" width="11.7265625" style="76" customWidth="1"/>
    <col min="4618" max="4619" width="5.7265625" style="76" customWidth="1"/>
    <col min="4620" max="4864" width="10.1796875" style="76"/>
    <col min="4865" max="4865" width="8.26953125" style="76" customWidth="1"/>
    <col min="4866" max="4867" width="14.7265625" style="76" customWidth="1"/>
    <col min="4868" max="4868" width="3.54296875" style="76" customWidth="1"/>
    <col min="4869" max="4870" width="10.1796875" style="76" customWidth="1"/>
    <col min="4871" max="4871" width="6.7265625" style="76" customWidth="1"/>
    <col min="4872" max="4872" width="14.7265625" style="76" customWidth="1"/>
    <col min="4873" max="4873" width="11.7265625" style="76" customWidth="1"/>
    <col min="4874" max="4875" width="5.7265625" style="76" customWidth="1"/>
    <col min="4876" max="5120" width="10.1796875" style="76"/>
    <col min="5121" max="5121" width="8.26953125" style="76" customWidth="1"/>
    <col min="5122" max="5123" width="14.7265625" style="76" customWidth="1"/>
    <col min="5124" max="5124" width="3.54296875" style="76" customWidth="1"/>
    <col min="5125" max="5126" width="10.1796875" style="76" customWidth="1"/>
    <col min="5127" max="5127" width="6.7265625" style="76" customWidth="1"/>
    <col min="5128" max="5128" width="14.7265625" style="76" customWidth="1"/>
    <col min="5129" max="5129" width="11.7265625" style="76" customWidth="1"/>
    <col min="5130" max="5131" width="5.7265625" style="76" customWidth="1"/>
    <col min="5132" max="5376" width="10.1796875" style="76"/>
    <col min="5377" max="5377" width="8.26953125" style="76" customWidth="1"/>
    <col min="5378" max="5379" width="14.7265625" style="76" customWidth="1"/>
    <col min="5380" max="5380" width="3.54296875" style="76" customWidth="1"/>
    <col min="5381" max="5382" width="10.1796875" style="76" customWidth="1"/>
    <col min="5383" max="5383" width="6.7265625" style="76" customWidth="1"/>
    <col min="5384" max="5384" width="14.7265625" style="76" customWidth="1"/>
    <col min="5385" max="5385" width="11.7265625" style="76" customWidth="1"/>
    <col min="5386" max="5387" width="5.7265625" style="76" customWidth="1"/>
    <col min="5388" max="5632" width="10.1796875" style="76"/>
    <col min="5633" max="5633" width="8.26953125" style="76" customWidth="1"/>
    <col min="5634" max="5635" width="14.7265625" style="76" customWidth="1"/>
    <col min="5636" max="5636" width="3.54296875" style="76" customWidth="1"/>
    <col min="5637" max="5638" width="10.1796875" style="76" customWidth="1"/>
    <col min="5639" max="5639" width="6.7265625" style="76" customWidth="1"/>
    <col min="5640" max="5640" width="14.7265625" style="76" customWidth="1"/>
    <col min="5641" max="5641" width="11.7265625" style="76" customWidth="1"/>
    <col min="5642" max="5643" width="5.7265625" style="76" customWidth="1"/>
    <col min="5644" max="5888" width="10.1796875" style="76"/>
    <col min="5889" max="5889" width="8.26953125" style="76" customWidth="1"/>
    <col min="5890" max="5891" width="14.7265625" style="76" customWidth="1"/>
    <col min="5892" max="5892" width="3.54296875" style="76" customWidth="1"/>
    <col min="5893" max="5894" width="10.1796875" style="76" customWidth="1"/>
    <col min="5895" max="5895" width="6.7265625" style="76" customWidth="1"/>
    <col min="5896" max="5896" width="14.7265625" style="76" customWidth="1"/>
    <col min="5897" max="5897" width="11.7265625" style="76" customWidth="1"/>
    <col min="5898" max="5899" width="5.7265625" style="76" customWidth="1"/>
    <col min="5900" max="6144" width="10.1796875" style="76"/>
    <col min="6145" max="6145" width="8.26953125" style="76" customWidth="1"/>
    <col min="6146" max="6147" width="14.7265625" style="76" customWidth="1"/>
    <col min="6148" max="6148" width="3.54296875" style="76" customWidth="1"/>
    <col min="6149" max="6150" width="10.1796875" style="76" customWidth="1"/>
    <col min="6151" max="6151" width="6.7265625" style="76" customWidth="1"/>
    <col min="6152" max="6152" width="14.7265625" style="76" customWidth="1"/>
    <col min="6153" max="6153" width="11.7265625" style="76" customWidth="1"/>
    <col min="6154" max="6155" width="5.7265625" style="76" customWidth="1"/>
    <col min="6156" max="6400" width="10.1796875" style="76"/>
    <col min="6401" max="6401" width="8.26953125" style="76" customWidth="1"/>
    <col min="6402" max="6403" width="14.7265625" style="76" customWidth="1"/>
    <col min="6404" max="6404" width="3.54296875" style="76" customWidth="1"/>
    <col min="6405" max="6406" width="10.1796875" style="76" customWidth="1"/>
    <col min="6407" max="6407" width="6.7265625" style="76" customWidth="1"/>
    <col min="6408" max="6408" width="14.7265625" style="76" customWidth="1"/>
    <col min="6409" max="6409" width="11.7265625" style="76" customWidth="1"/>
    <col min="6410" max="6411" width="5.7265625" style="76" customWidth="1"/>
    <col min="6412" max="6656" width="10.1796875" style="76"/>
    <col min="6657" max="6657" width="8.26953125" style="76" customWidth="1"/>
    <col min="6658" max="6659" width="14.7265625" style="76" customWidth="1"/>
    <col min="6660" max="6660" width="3.54296875" style="76" customWidth="1"/>
    <col min="6661" max="6662" width="10.1796875" style="76" customWidth="1"/>
    <col min="6663" max="6663" width="6.7265625" style="76" customWidth="1"/>
    <col min="6664" max="6664" width="14.7265625" style="76" customWidth="1"/>
    <col min="6665" max="6665" width="11.7265625" style="76" customWidth="1"/>
    <col min="6666" max="6667" width="5.7265625" style="76" customWidth="1"/>
    <col min="6668" max="6912" width="10.1796875" style="76"/>
    <col min="6913" max="6913" width="8.26953125" style="76" customWidth="1"/>
    <col min="6914" max="6915" width="14.7265625" style="76" customWidth="1"/>
    <col min="6916" max="6916" width="3.54296875" style="76" customWidth="1"/>
    <col min="6917" max="6918" width="10.1796875" style="76" customWidth="1"/>
    <col min="6919" max="6919" width="6.7265625" style="76" customWidth="1"/>
    <col min="6920" max="6920" width="14.7265625" style="76" customWidth="1"/>
    <col min="6921" max="6921" width="11.7265625" style="76" customWidth="1"/>
    <col min="6922" max="6923" width="5.7265625" style="76" customWidth="1"/>
    <col min="6924" max="7168" width="10.1796875" style="76"/>
    <col min="7169" max="7169" width="8.26953125" style="76" customWidth="1"/>
    <col min="7170" max="7171" width="14.7265625" style="76" customWidth="1"/>
    <col min="7172" max="7172" width="3.54296875" style="76" customWidth="1"/>
    <col min="7173" max="7174" width="10.1796875" style="76" customWidth="1"/>
    <col min="7175" max="7175" width="6.7265625" style="76" customWidth="1"/>
    <col min="7176" max="7176" width="14.7265625" style="76" customWidth="1"/>
    <col min="7177" max="7177" width="11.7265625" style="76" customWidth="1"/>
    <col min="7178" max="7179" width="5.7265625" style="76" customWidth="1"/>
    <col min="7180" max="7424" width="10.1796875" style="76"/>
    <col min="7425" max="7425" width="8.26953125" style="76" customWidth="1"/>
    <col min="7426" max="7427" width="14.7265625" style="76" customWidth="1"/>
    <col min="7428" max="7428" width="3.54296875" style="76" customWidth="1"/>
    <col min="7429" max="7430" width="10.1796875" style="76" customWidth="1"/>
    <col min="7431" max="7431" width="6.7265625" style="76" customWidth="1"/>
    <col min="7432" max="7432" width="14.7265625" style="76" customWidth="1"/>
    <col min="7433" max="7433" width="11.7265625" style="76" customWidth="1"/>
    <col min="7434" max="7435" width="5.7265625" style="76" customWidth="1"/>
    <col min="7436" max="7680" width="10.1796875" style="76"/>
    <col min="7681" max="7681" width="8.26953125" style="76" customWidth="1"/>
    <col min="7682" max="7683" width="14.7265625" style="76" customWidth="1"/>
    <col min="7684" max="7684" width="3.54296875" style="76" customWidth="1"/>
    <col min="7685" max="7686" width="10.1796875" style="76" customWidth="1"/>
    <col min="7687" max="7687" width="6.7265625" style="76" customWidth="1"/>
    <col min="7688" max="7688" width="14.7265625" style="76" customWidth="1"/>
    <col min="7689" max="7689" width="11.7265625" style="76" customWidth="1"/>
    <col min="7690" max="7691" width="5.7265625" style="76" customWidth="1"/>
    <col min="7692" max="7936" width="10.1796875" style="76"/>
    <col min="7937" max="7937" width="8.26953125" style="76" customWidth="1"/>
    <col min="7938" max="7939" width="14.7265625" style="76" customWidth="1"/>
    <col min="7940" max="7940" width="3.54296875" style="76" customWidth="1"/>
    <col min="7941" max="7942" width="10.1796875" style="76" customWidth="1"/>
    <col min="7943" max="7943" width="6.7265625" style="76" customWidth="1"/>
    <col min="7944" max="7944" width="14.7265625" style="76" customWidth="1"/>
    <col min="7945" max="7945" width="11.7265625" style="76" customWidth="1"/>
    <col min="7946" max="7947" width="5.7265625" style="76" customWidth="1"/>
    <col min="7948" max="8192" width="10.1796875" style="76"/>
    <col min="8193" max="8193" width="8.26953125" style="76" customWidth="1"/>
    <col min="8194" max="8195" width="14.7265625" style="76" customWidth="1"/>
    <col min="8196" max="8196" width="3.54296875" style="76" customWidth="1"/>
    <col min="8197" max="8198" width="10.1796875" style="76" customWidth="1"/>
    <col min="8199" max="8199" width="6.7265625" style="76" customWidth="1"/>
    <col min="8200" max="8200" width="14.7265625" style="76" customWidth="1"/>
    <col min="8201" max="8201" width="11.7265625" style="76" customWidth="1"/>
    <col min="8202" max="8203" width="5.7265625" style="76" customWidth="1"/>
    <col min="8204" max="8448" width="10.1796875" style="76"/>
    <col min="8449" max="8449" width="8.26953125" style="76" customWidth="1"/>
    <col min="8450" max="8451" width="14.7265625" style="76" customWidth="1"/>
    <col min="8452" max="8452" width="3.54296875" style="76" customWidth="1"/>
    <col min="8453" max="8454" width="10.1796875" style="76" customWidth="1"/>
    <col min="8455" max="8455" width="6.7265625" style="76" customWidth="1"/>
    <col min="8456" max="8456" width="14.7265625" style="76" customWidth="1"/>
    <col min="8457" max="8457" width="11.7265625" style="76" customWidth="1"/>
    <col min="8458" max="8459" width="5.7265625" style="76" customWidth="1"/>
    <col min="8460" max="8704" width="10.1796875" style="76"/>
    <col min="8705" max="8705" width="8.26953125" style="76" customWidth="1"/>
    <col min="8706" max="8707" width="14.7265625" style="76" customWidth="1"/>
    <col min="8708" max="8708" width="3.54296875" style="76" customWidth="1"/>
    <col min="8709" max="8710" width="10.1796875" style="76" customWidth="1"/>
    <col min="8711" max="8711" width="6.7265625" style="76" customWidth="1"/>
    <col min="8712" max="8712" width="14.7265625" style="76" customWidth="1"/>
    <col min="8713" max="8713" width="11.7265625" style="76" customWidth="1"/>
    <col min="8714" max="8715" width="5.7265625" style="76" customWidth="1"/>
    <col min="8716" max="8960" width="10.1796875" style="76"/>
    <col min="8961" max="8961" width="8.26953125" style="76" customWidth="1"/>
    <col min="8962" max="8963" width="14.7265625" style="76" customWidth="1"/>
    <col min="8964" max="8964" width="3.54296875" style="76" customWidth="1"/>
    <col min="8965" max="8966" width="10.1796875" style="76" customWidth="1"/>
    <col min="8967" max="8967" width="6.7265625" style="76" customWidth="1"/>
    <col min="8968" max="8968" width="14.7265625" style="76" customWidth="1"/>
    <col min="8969" max="8969" width="11.7265625" style="76" customWidth="1"/>
    <col min="8970" max="8971" width="5.7265625" style="76" customWidth="1"/>
    <col min="8972" max="9216" width="10.1796875" style="76"/>
    <col min="9217" max="9217" width="8.26953125" style="76" customWidth="1"/>
    <col min="9218" max="9219" width="14.7265625" style="76" customWidth="1"/>
    <col min="9220" max="9220" width="3.54296875" style="76" customWidth="1"/>
    <col min="9221" max="9222" width="10.1796875" style="76" customWidth="1"/>
    <col min="9223" max="9223" width="6.7265625" style="76" customWidth="1"/>
    <col min="9224" max="9224" width="14.7265625" style="76" customWidth="1"/>
    <col min="9225" max="9225" width="11.7265625" style="76" customWidth="1"/>
    <col min="9226" max="9227" width="5.7265625" style="76" customWidth="1"/>
    <col min="9228" max="9472" width="10.1796875" style="76"/>
    <col min="9473" max="9473" width="8.26953125" style="76" customWidth="1"/>
    <col min="9474" max="9475" width="14.7265625" style="76" customWidth="1"/>
    <col min="9476" max="9476" width="3.54296875" style="76" customWidth="1"/>
    <col min="9477" max="9478" width="10.1796875" style="76" customWidth="1"/>
    <col min="9479" max="9479" width="6.7265625" style="76" customWidth="1"/>
    <col min="9480" max="9480" width="14.7265625" style="76" customWidth="1"/>
    <col min="9481" max="9481" width="11.7265625" style="76" customWidth="1"/>
    <col min="9482" max="9483" width="5.7265625" style="76" customWidth="1"/>
    <col min="9484" max="9728" width="10.1796875" style="76"/>
    <col min="9729" max="9729" width="8.26953125" style="76" customWidth="1"/>
    <col min="9730" max="9731" width="14.7265625" style="76" customWidth="1"/>
    <col min="9732" max="9732" width="3.54296875" style="76" customWidth="1"/>
    <col min="9733" max="9734" width="10.1796875" style="76" customWidth="1"/>
    <col min="9735" max="9735" width="6.7265625" style="76" customWidth="1"/>
    <col min="9736" max="9736" width="14.7265625" style="76" customWidth="1"/>
    <col min="9737" max="9737" width="11.7265625" style="76" customWidth="1"/>
    <col min="9738" max="9739" width="5.7265625" style="76" customWidth="1"/>
    <col min="9740" max="9984" width="10.1796875" style="76"/>
    <col min="9985" max="9985" width="8.26953125" style="76" customWidth="1"/>
    <col min="9986" max="9987" width="14.7265625" style="76" customWidth="1"/>
    <col min="9988" max="9988" width="3.54296875" style="76" customWidth="1"/>
    <col min="9989" max="9990" width="10.1796875" style="76" customWidth="1"/>
    <col min="9991" max="9991" width="6.7265625" style="76" customWidth="1"/>
    <col min="9992" max="9992" width="14.7265625" style="76" customWidth="1"/>
    <col min="9993" max="9993" width="11.7265625" style="76" customWidth="1"/>
    <col min="9994" max="9995" width="5.7265625" style="76" customWidth="1"/>
    <col min="9996" max="10240" width="10.1796875" style="76"/>
    <col min="10241" max="10241" width="8.26953125" style="76" customWidth="1"/>
    <col min="10242" max="10243" width="14.7265625" style="76" customWidth="1"/>
    <col min="10244" max="10244" width="3.54296875" style="76" customWidth="1"/>
    <col min="10245" max="10246" width="10.1796875" style="76" customWidth="1"/>
    <col min="10247" max="10247" width="6.7265625" style="76" customWidth="1"/>
    <col min="10248" max="10248" width="14.7265625" style="76" customWidth="1"/>
    <col min="10249" max="10249" width="11.7265625" style="76" customWidth="1"/>
    <col min="10250" max="10251" width="5.7265625" style="76" customWidth="1"/>
    <col min="10252" max="10496" width="10.1796875" style="76"/>
    <col min="10497" max="10497" width="8.26953125" style="76" customWidth="1"/>
    <col min="10498" max="10499" width="14.7265625" style="76" customWidth="1"/>
    <col min="10500" max="10500" width="3.54296875" style="76" customWidth="1"/>
    <col min="10501" max="10502" width="10.1796875" style="76" customWidth="1"/>
    <col min="10503" max="10503" width="6.7265625" style="76" customWidth="1"/>
    <col min="10504" max="10504" width="14.7265625" style="76" customWidth="1"/>
    <col min="10505" max="10505" width="11.7265625" style="76" customWidth="1"/>
    <col min="10506" max="10507" width="5.7265625" style="76" customWidth="1"/>
    <col min="10508" max="10752" width="10.1796875" style="76"/>
    <col min="10753" max="10753" width="8.26953125" style="76" customWidth="1"/>
    <col min="10754" max="10755" width="14.7265625" style="76" customWidth="1"/>
    <col min="10756" max="10756" width="3.54296875" style="76" customWidth="1"/>
    <col min="10757" max="10758" width="10.1796875" style="76" customWidth="1"/>
    <col min="10759" max="10759" width="6.7265625" style="76" customWidth="1"/>
    <col min="10760" max="10760" width="14.7265625" style="76" customWidth="1"/>
    <col min="10761" max="10761" width="11.7265625" style="76" customWidth="1"/>
    <col min="10762" max="10763" width="5.7265625" style="76" customWidth="1"/>
    <col min="10764" max="11008" width="10.1796875" style="76"/>
    <col min="11009" max="11009" width="8.26953125" style="76" customWidth="1"/>
    <col min="11010" max="11011" width="14.7265625" style="76" customWidth="1"/>
    <col min="11012" max="11012" width="3.54296875" style="76" customWidth="1"/>
    <col min="11013" max="11014" width="10.1796875" style="76" customWidth="1"/>
    <col min="11015" max="11015" width="6.7265625" style="76" customWidth="1"/>
    <col min="11016" max="11016" width="14.7265625" style="76" customWidth="1"/>
    <col min="11017" max="11017" width="11.7265625" style="76" customWidth="1"/>
    <col min="11018" max="11019" width="5.7265625" style="76" customWidth="1"/>
    <col min="11020" max="11264" width="10.1796875" style="76"/>
    <col min="11265" max="11265" width="8.26953125" style="76" customWidth="1"/>
    <col min="11266" max="11267" width="14.7265625" style="76" customWidth="1"/>
    <col min="11268" max="11268" width="3.54296875" style="76" customWidth="1"/>
    <col min="11269" max="11270" width="10.1796875" style="76" customWidth="1"/>
    <col min="11271" max="11271" width="6.7265625" style="76" customWidth="1"/>
    <col min="11272" max="11272" width="14.7265625" style="76" customWidth="1"/>
    <col min="11273" max="11273" width="11.7265625" style="76" customWidth="1"/>
    <col min="11274" max="11275" width="5.7265625" style="76" customWidth="1"/>
    <col min="11276" max="11520" width="10.1796875" style="76"/>
    <col min="11521" max="11521" width="8.26953125" style="76" customWidth="1"/>
    <col min="11522" max="11523" width="14.7265625" style="76" customWidth="1"/>
    <col min="11524" max="11524" width="3.54296875" style="76" customWidth="1"/>
    <col min="11525" max="11526" width="10.1796875" style="76" customWidth="1"/>
    <col min="11527" max="11527" width="6.7265625" style="76" customWidth="1"/>
    <col min="11528" max="11528" width="14.7265625" style="76" customWidth="1"/>
    <col min="11529" max="11529" width="11.7265625" style="76" customWidth="1"/>
    <col min="11530" max="11531" width="5.7265625" style="76" customWidth="1"/>
    <col min="11532" max="11776" width="10.1796875" style="76"/>
    <col min="11777" max="11777" width="8.26953125" style="76" customWidth="1"/>
    <col min="11778" max="11779" width="14.7265625" style="76" customWidth="1"/>
    <col min="11780" max="11780" width="3.54296875" style="76" customWidth="1"/>
    <col min="11781" max="11782" width="10.1796875" style="76" customWidth="1"/>
    <col min="11783" max="11783" width="6.7265625" style="76" customWidth="1"/>
    <col min="11784" max="11784" width="14.7265625" style="76" customWidth="1"/>
    <col min="11785" max="11785" width="11.7265625" style="76" customWidth="1"/>
    <col min="11786" max="11787" width="5.7265625" style="76" customWidth="1"/>
    <col min="11788" max="12032" width="10.1796875" style="76"/>
    <col min="12033" max="12033" width="8.26953125" style="76" customWidth="1"/>
    <col min="12034" max="12035" width="14.7265625" style="76" customWidth="1"/>
    <col min="12036" max="12036" width="3.54296875" style="76" customWidth="1"/>
    <col min="12037" max="12038" width="10.1796875" style="76" customWidth="1"/>
    <col min="12039" max="12039" width="6.7265625" style="76" customWidth="1"/>
    <col min="12040" max="12040" width="14.7265625" style="76" customWidth="1"/>
    <col min="12041" max="12041" width="11.7265625" style="76" customWidth="1"/>
    <col min="12042" max="12043" width="5.7265625" style="76" customWidth="1"/>
    <col min="12044" max="12288" width="10.1796875" style="76"/>
    <col min="12289" max="12289" width="8.26953125" style="76" customWidth="1"/>
    <col min="12290" max="12291" width="14.7265625" style="76" customWidth="1"/>
    <col min="12292" max="12292" width="3.54296875" style="76" customWidth="1"/>
    <col min="12293" max="12294" width="10.1796875" style="76" customWidth="1"/>
    <col min="12295" max="12295" width="6.7265625" style="76" customWidth="1"/>
    <col min="12296" max="12296" width="14.7265625" style="76" customWidth="1"/>
    <col min="12297" max="12297" width="11.7265625" style="76" customWidth="1"/>
    <col min="12298" max="12299" width="5.7265625" style="76" customWidth="1"/>
    <col min="12300" max="12544" width="10.1796875" style="76"/>
    <col min="12545" max="12545" width="8.26953125" style="76" customWidth="1"/>
    <col min="12546" max="12547" width="14.7265625" style="76" customWidth="1"/>
    <col min="12548" max="12548" width="3.54296875" style="76" customWidth="1"/>
    <col min="12549" max="12550" width="10.1796875" style="76" customWidth="1"/>
    <col min="12551" max="12551" width="6.7265625" style="76" customWidth="1"/>
    <col min="12552" max="12552" width="14.7265625" style="76" customWidth="1"/>
    <col min="12553" max="12553" width="11.7265625" style="76" customWidth="1"/>
    <col min="12554" max="12555" width="5.7265625" style="76" customWidth="1"/>
    <col min="12556" max="12800" width="10.1796875" style="76"/>
    <col min="12801" max="12801" width="8.26953125" style="76" customWidth="1"/>
    <col min="12802" max="12803" width="14.7265625" style="76" customWidth="1"/>
    <col min="12804" max="12804" width="3.54296875" style="76" customWidth="1"/>
    <col min="12805" max="12806" width="10.1796875" style="76" customWidth="1"/>
    <col min="12807" max="12807" width="6.7265625" style="76" customWidth="1"/>
    <col min="12808" max="12808" width="14.7265625" style="76" customWidth="1"/>
    <col min="12809" max="12809" width="11.7265625" style="76" customWidth="1"/>
    <col min="12810" max="12811" width="5.7265625" style="76" customWidth="1"/>
    <col min="12812" max="13056" width="10.1796875" style="76"/>
    <col min="13057" max="13057" width="8.26953125" style="76" customWidth="1"/>
    <col min="13058" max="13059" width="14.7265625" style="76" customWidth="1"/>
    <col min="13060" max="13060" width="3.54296875" style="76" customWidth="1"/>
    <col min="13061" max="13062" width="10.1796875" style="76" customWidth="1"/>
    <col min="13063" max="13063" width="6.7265625" style="76" customWidth="1"/>
    <col min="13064" max="13064" width="14.7265625" style="76" customWidth="1"/>
    <col min="13065" max="13065" width="11.7265625" style="76" customWidth="1"/>
    <col min="13066" max="13067" width="5.7265625" style="76" customWidth="1"/>
    <col min="13068" max="13312" width="10.1796875" style="76"/>
    <col min="13313" max="13313" width="8.26953125" style="76" customWidth="1"/>
    <col min="13314" max="13315" width="14.7265625" style="76" customWidth="1"/>
    <col min="13316" max="13316" width="3.54296875" style="76" customWidth="1"/>
    <col min="13317" max="13318" width="10.1796875" style="76" customWidth="1"/>
    <col min="13319" max="13319" width="6.7265625" style="76" customWidth="1"/>
    <col min="13320" max="13320" width="14.7265625" style="76" customWidth="1"/>
    <col min="13321" max="13321" width="11.7265625" style="76" customWidth="1"/>
    <col min="13322" max="13323" width="5.7265625" style="76" customWidth="1"/>
    <col min="13324" max="13568" width="10.1796875" style="76"/>
    <col min="13569" max="13569" width="8.26953125" style="76" customWidth="1"/>
    <col min="13570" max="13571" width="14.7265625" style="76" customWidth="1"/>
    <col min="13572" max="13572" width="3.54296875" style="76" customWidth="1"/>
    <col min="13573" max="13574" width="10.1796875" style="76" customWidth="1"/>
    <col min="13575" max="13575" width="6.7265625" style="76" customWidth="1"/>
    <col min="13576" max="13576" width="14.7265625" style="76" customWidth="1"/>
    <col min="13577" max="13577" width="11.7265625" style="76" customWidth="1"/>
    <col min="13578" max="13579" width="5.7265625" style="76" customWidth="1"/>
    <col min="13580" max="13824" width="10.1796875" style="76"/>
    <col min="13825" max="13825" width="8.26953125" style="76" customWidth="1"/>
    <col min="13826" max="13827" width="14.7265625" style="76" customWidth="1"/>
    <col min="13828" max="13828" width="3.54296875" style="76" customWidth="1"/>
    <col min="13829" max="13830" width="10.1796875" style="76" customWidth="1"/>
    <col min="13831" max="13831" width="6.7265625" style="76" customWidth="1"/>
    <col min="13832" max="13832" width="14.7265625" style="76" customWidth="1"/>
    <col min="13833" max="13833" width="11.7265625" style="76" customWidth="1"/>
    <col min="13834" max="13835" width="5.7265625" style="76" customWidth="1"/>
    <col min="13836" max="14080" width="10.1796875" style="76"/>
    <col min="14081" max="14081" width="8.26953125" style="76" customWidth="1"/>
    <col min="14082" max="14083" width="14.7265625" style="76" customWidth="1"/>
    <col min="14084" max="14084" width="3.54296875" style="76" customWidth="1"/>
    <col min="14085" max="14086" width="10.1796875" style="76" customWidth="1"/>
    <col min="14087" max="14087" width="6.7265625" style="76" customWidth="1"/>
    <col min="14088" max="14088" width="14.7265625" style="76" customWidth="1"/>
    <col min="14089" max="14089" width="11.7265625" style="76" customWidth="1"/>
    <col min="14090" max="14091" width="5.7265625" style="76" customWidth="1"/>
    <col min="14092" max="14336" width="10.1796875" style="76"/>
    <col min="14337" max="14337" width="8.26953125" style="76" customWidth="1"/>
    <col min="14338" max="14339" width="14.7265625" style="76" customWidth="1"/>
    <col min="14340" max="14340" width="3.54296875" style="76" customWidth="1"/>
    <col min="14341" max="14342" width="10.1796875" style="76" customWidth="1"/>
    <col min="14343" max="14343" width="6.7265625" style="76" customWidth="1"/>
    <col min="14344" max="14344" width="14.7265625" style="76" customWidth="1"/>
    <col min="14345" max="14345" width="11.7265625" style="76" customWidth="1"/>
    <col min="14346" max="14347" width="5.7265625" style="76" customWidth="1"/>
    <col min="14348" max="14592" width="10.1796875" style="76"/>
    <col min="14593" max="14593" width="8.26953125" style="76" customWidth="1"/>
    <col min="14594" max="14595" width="14.7265625" style="76" customWidth="1"/>
    <col min="14596" max="14596" width="3.54296875" style="76" customWidth="1"/>
    <col min="14597" max="14598" width="10.1796875" style="76" customWidth="1"/>
    <col min="14599" max="14599" width="6.7265625" style="76" customWidth="1"/>
    <col min="14600" max="14600" width="14.7265625" style="76" customWidth="1"/>
    <col min="14601" max="14601" width="11.7265625" style="76" customWidth="1"/>
    <col min="14602" max="14603" width="5.7265625" style="76" customWidth="1"/>
    <col min="14604" max="14848" width="10.1796875" style="76"/>
    <col min="14849" max="14849" width="8.26953125" style="76" customWidth="1"/>
    <col min="14850" max="14851" width="14.7265625" style="76" customWidth="1"/>
    <col min="14852" max="14852" width="3.54296875" style="76" customWidth="1"/>
    <col min="14853" max="14854" width="10.1796875" style="76" customWidth="1"/>
    <col min="14855" max="14855" width="6.7265625" style="76" customWidth="1"/>
    <col min="14856" max="14856" width="14.7265625" style="76" customWidth="1"/>
    <col min="14857" max="14857" width="11.7265625" style="76" customWidth="1"/>
    <col min="14858" max="14859" width="5.7265625" style="76" customWidth="1"/>
    <col min="14860" max="15104" width="10.1796875" style="76"/>
    <col min="15105" max="15105" width="8.26953125" style="76" customWidth="1"/>
    <col min="15106" max="15107" width="14.7265625" style="76" customWidth="1"/>
    <col min="15108" max="15108" width="3.54296875" style="76" customWidth="1"/>
    <col min="15109" max="15110" width="10.1796875" style="76" customWidth="1"/>
    <col min="15111" max="15111" width="6.7265625" style="76" customWidth="1"/>
    <col min="15112" max="15112" width="14.7265625" style="76" customWidth="1"/>
    <col min="15113" max="15113" width="11.7265625" style="76" customWidth="1"/>
    <col min="15114" max="15115" width="5.7265625" style="76" customWidth="1"/>
    <col min="15116" max="15360" width="10.1796875" style="76"/>
    <col min="15361" max="15361" width="8.26953125" style="76" customWidth="1"/>
    <col min="15362" max="15363" width="14.7265625" style="76" customWidth="1"/>
    <col min="15364" max="15364" width="3.54296875" style="76" customWidth="1"/>
    <col min="15365" max="15366" width="10.1796875" style="76" customWidth="1"/>
    <col min="15367" max="15367" width="6.7265625" style="76" customWidth="1"/>
    <col min="15368" max="15368" width="14.7265625" style="76" customWidth="1"/>
    <col min="15369" max="15369" width="11.7265625" style="76" customWidth="1"/>
    <col min="15370" max="15371" width="5.7265625" style="76" customWidth="1"/>
    <col min="15372" max="15616" width="10.1796875" style="76"/>
    <col min="15617" max="15617" width="8.26953125" style="76" customWidth="1"/>
    <col min="15618" max="15619" width="14.7265625" style="76" customWidth="1"/>
    <col min="15620" max="15620" width="3.54296875" style="76" customWidth="1"/>
    <col min="15621" max="15622" width="10.1796875" style="76" customWidth="1"/>
    <col min="15623" max="15623" width="6.7265625" style="76" customWidth="1"/>
    <col min="15624" max="15624" width="14.7265625" style="76" customWidth="1"/>
    <col min="15625" max="15625" width="11.7265625" style="76" customWidth="1"/>
    <col min="15626" max="15627" width="5.7265625" style="76" customWidth="1"/>
    <col min="15628" max="15872" width="10.1796875" style="76"/>
    <col min="15873" max="15873" width="8.26953125" style="76" customWidth="1"/>
    <col min="15874" max="15875" width="14.7265625" style="76" customWidth="1"/>
    <col min="15876" max="15876" width="3.54296875" style="76" customWidth="1"/>
    <col min="15877" max="15878" width="10.1796875" style="76" customWidth="1"/>
    <col min="15879" max="15879" width="6.7265625" style="76" customWidth="1"/>
    <col min="15880" max="15880" width="14.7265625" style="76" customWidth="1"/>
    <col min="15881" max="15881" width="11.7265625" style="76" customWidth="1"/>
    <col min="15882" max="15883" width="5.7265625" style="76" customWidth="1"/>
    <col min="15884" max="16128" width="10.1796875" style="76"/>
    <col min="16129" max="16129" width="8.26953125" style="76" customWidth="1"/>
    <col min="16130" max="16131" width="14.7265625" style="76" customWidth="1"/>
    <col min="16132" max="16132" width="3.54296875" style="76" customWidth="1"/>
    <col min="16133" max="16134" width="10.1796875" style="76" customWidth="1"/>
    <col min="16135" max="16135" width="6.7265625" style="76" customWidth="1"/>
    <col min="16136" max="16136" width="14.7265625" style="76" customWidth="1"/>
    <col min="16137" max="16137" width="11.7265625" style="76" customWidth="1"/>
    <col min="16138" max="16139" width="5.7265625" style="76" customWidth="1"/>
    <col min="16140" max="16384" width="10.1796875" style="76"/>
  </cols>
  <sheetData>
    <row r="1" spans="1:13" ht="13.5" customHeight="1">
      <c r="A1" s="2231" t="s">
        <v>732</v>
      </c>
      <c r="B1" s="2232"/>
      <c r="C1" s="2232"/>
      <c r="D1" s="2232"/>
      <c r="E1" s="2232"/>
      <c r="F1" s="2232"/>
      <c r="G1" s="2232"/>
      <c r="H1" s="2232"/>
      <c r="I1" s="2232"/>
      <c r="J1" s="2232"/>
      <c r="K1" s="2232"/>
      <c r="L1" s="2232"/>
      <c r="M1" s="2233"/>
    </row>
    <row r="2" spans="1:13" ht="12.75" customHeight="1">
      <c r="A2" s="2210" t="s">
        <v>696</v>
      </c>
      <c r="B2" s="2206"/>
      <c r="C2" s="2206"/>
      <c r="D2" s="2206"/>
      <c r="E2" s="2206"/>
      <c r="F2" s="2206" t="s">
        <v>694</v>
      </c>
      <c r="G2" s="2206"/>
      <c r="H2" s="2206"/>
      <c r="I2" s="2206"/>
      <c r="J2" s="2206" t="s">
        <v>695</v>
      </c>
      <c r="K2" s="2206"/>
      <c r="L2" s="2206" t="s">
        <v>690</v>
      </c>
      <c r="M2" s="2207"/>
    </row>
    <row r="3" spans="1:13" ht="12.75" customHeight="1">
      <c r="A3" s="2210"/>
      <c r="B3" s="2206"/>
      <c r="C3" s="2206"/>
      <c r="D3" s="2206"/>
      <c r="E3" s="2206"/>
      <c r="F3" s="2206"/>
      <c r="G3" s="2206"/>
      <c r="H3" s="2206"/>
      <c r="I3" s="2206"/>
      <c r="J3" s="2221"/>
      <c r="K3" s="2222"/>
      <c r="L3" s="2223"/>
      <c r="M3" s="2224"/>
    </row>
    <row r="4" spans="1:13" s="1323" customFormat="1" ht="20.149999999999999" customHeight="1">
      <c r="A4" s="2210" t="s">
        <v>697</v>
      </c>
      <c r="B4" s="2206"/>
      <c r="C4" s="2212"/>
      <c r="D4" s="2213"/>
      <c r="E4" s="2214"/>
      <c r="F4" s="2212" t="s">
        <v>45</v>
      </c>
      <c r="G4" s="2213"/>
      <c r="H4" s="2206"/>
      <c r="I4" s="2206"/>
      <c r="J4" s="2206" t="s">
        <v>730</v>
      </c>
      <c r="K4" s="2206"/>
      <c r="L4" s="2206"/>
      <c r="M4" s="2207"/>
    </row>
    <row r="5" spans="1:13" s="1323" customFormat="1" ht="20.149999999999999" customHeight="1">
      <c r="A5" s="2210"/>
      <c r="B5" s="2206"/>
      <c r="C5" s="2215"/>
      <c r="D5" s="2216"/>
      <c r="E5" s="2217"/>
      <c r="F5" s="2215"/>
      <c r="G5" s="2216"/>
      <c r="H5" s="2206"/>
      <c r="I5" s="2206"/>
      <c r="J5" s="2206"/>
      <c r="K5" s="2206"/>
      <c r="L5" s="2206"/>
      <c r="M5" s="2207"/>
    </row>
    <row r="6" spans="1:13" s="1323" customFormat="1" ht="20.149999999999999" customHeight="1">
      <c r="A6" s="2210" t="s">
        <v>698</v>
      </c>
      <c r="B6" s="2206"/>
      <c r="C6" s="2212"/>
      <c r="D6" s="2213"/>
      <c r="E6" s="2214"/>
      <c r="F6" s="2206" t="s">
        <v>731</v>
      </c>
      <c r="G6" s="2206"/>
      <c r="H6" s="2212"/>
      <c r="I6" s="2214"/>
      <c r="J6" s="2206" t="s">
        <v>699</v>
      </c>
      <c r="K6" s="2206"/>
      <c r="L6" s="2206"/>
      <c r="M6" s="2207"/>
    </row>
    <row r="7" spans="1:13" ht="10.5" thickBot="1">
      <c r="A7" s="2211"/>
      <c r="B7" s="2208"/>
      <c r="C7" s="2218"/>
      <c r="D7" s="2219"/>
      <c r="E7" s="2220"/>
      <c r="F7" s="2208"/>
      <c r="G7" s="2208"/>
      <c r="H7" s="2218"/>
      <c r="I7" s="2220"/>
      <c r="J7" s="2208"/>
      <c r="K7" s="2208"/>
      <c r="L7" s="2208"/>
      <c r="M7" s="2209"/>
    </row>
    <row r="8" spans="1:13" ht="12.75" customHeight="1">
      <c r="A8" s="2235" t="s">
        <v>701</v>
      </c>
      <c r="B8" s="2237" t="s">
        <v>702</v>
      </c>
      <c r="C8" s="2237" t="s">
        <v>703</v>
      </c>
      <c r="D8" s="1324" t="s">
        <v>693</v>
      </c>
      <c r="E8" s="1931"/>
      <c r="F8" s="1326"/>
      <c r="G8" s="2237" t="s">
        <v>705</v>
      </c>
      <c r="H8" s="1324" t="s">
        <v>700</v>
      </c>
      <c r="I8" s="1931"/>
      <c r="J8" s="1931"/>
      <c r="K8" s="1931"/>
      <c r="L8" s="1326"/>
      <c r="M8" s="2229" t="s">
        <v>708</v>
      </c>
    </row>
    <row r="9" spans="1:13" ht="12.75" customHeight="1">
      <c r="A9" s="2235"/>
      <c r="B9" s="2237"/>
      <c r="C9" s="2237"/>
      <c r="D9" s="2239" t="s">
        <v>704</v>
      </c>
      <c r="E9" s="2241" t="s">
        <v>115</v>
      </c>
      <c r="F9" s="2241" t="s">
        <v>116</v>
      </c>
      <c r="G9" s="2237"/>
      <c r="H9" s="2241" t="s">
        <v>706</v>
      </c>
      <c r="I9" s="2225" t="s">
        <v>707</v>
      </c>
      <c r="J9" s="2234" t="s">
        <v>709</v>
      </c>
      <c r="K9" s="2234"/>
      <c r="L9" s="2227" t="s">
        <v>121</v>
      </c>
      <c r="M9" s="2229"/>
    </row>
    <row r="10" spans="1:13" ht="18" customHeight="1">
      <c r="A10" s="2236"/>
      <c r="B10" s="2238"/>
      <c r="C10" s="2238"/>
      <c r="D10" s="2240"/>
      <c r="E10" s="2241"/>
      <c r="F10" s="2241"/>
      <c r="G10" s="2238"/>
      <c r="H10" s="2241"/>
      <c r="I10" s="2226"/>
      <c r="J10" s="1327" t="s">
        <v>119</v>
      </c>
      <c r="K10" s="1327" t="s">
        <v>120</v>
      </c>
      <c r="L10" s="2228"/>
      <c r="M10" s="2230"/>
    </row>
    <row r="11" spans="1:13">
      <c r="A11" s="1345"/>
      <c r="B11" s="1343"/>
      <c r="C11" s="1343"/>
      <c r="D11" s="1335"/>
      <c r="E11" s="1343"/>
      <c r="F11" s="1343"/>
      <c r="G11" s="1335"/>
      <c r="H11" s="1343"/>
      <c r="I11" s="1343"/>
      <c r="J11" s="1346"/>
      <c r="K11" s="1335"/>
      <c r="L11" s="1343"/>
      <c r="M11" s="1347"/>
    </row>
    <row r="12" spans="1:13">
      <c r="A12" s="1345"/>
      <c r="B12" s="1343"/>
      <c r="C12" s="1343"/>
      <c r="D12" s="1335"/>
      <c r="E12" s="1343"/>
      <c r="F12" s="1343"/>
      <c r="G12" s="1335"/>
      <c r="H12" s="1343"/>
      <c r="I12" s="1343"/>
      <c r="J12" s="1335"/>
      <c r="K12" s="1335"/>
      <c r="L12" s="1343"/>
      <c r="M12" s="1347"/>
    </row>
    <row r="13" spans="1:13">
      <c r="A13" s="1345"/>
      <c r="B13" s="1343"/>
      <c r="C13" s="1343"/>
      <c r="D13" s="1335"/>
      <c r="E13" s="1343"/>
      <c r="F13" s="1343"/>
      <c r="G13" s="1335"/>
      <c r="H13" s="1343"/>
      <c r="I13" s="1343"/>
      <c r="J13" s="1335"/>
      <c r="K13" s="1335"/>
      <c r="L13" s="1343"/>
      <c r="M13" s="1347"/>
    </row>
    <row r="14" spans="1:13">
      <c r="A14" s="1345"/>
      <c r="B14" s="1343"/>
      <c r="C14" s="1343"/>
      <c r="D14" s="1335"/>
      <c r="E14" s="1343"/>
      <c r="F14" s="1343"/>
      <c r="G14" s="1335"/>
      <c r="H14" s="1343"/>
      <c r="I14" s="1343"/>
      <c r="J14" s="1335"/>
      <c r="K14" s="1335"/>
      <c r="L14" s="1343"/>
      <c r="M14" s="1347"/>
    </row>
    <row r="15" spans="1:13">
      <c r="A15" s="1345"/>
      <c r="B15" s="1343"/>
      <c r="C15" s="1343"/>
      <c r="D15" s="1335"/>
      <c r="E15" s="1343"/>
      <c r="F15" s="1343"/>
      <c r="G15" s="1335"/>
      <c r="H15" s="1343"/>
      <c r="I15" s="1343"/>
      <c r="J15" s="1335"/>
      <c r="K15" s="1335"/>
      <c r="L15" s="1343"/>
      <c r="M15" s="1347"/>
    </row>
    <row r="16" spans="1:13">
      <c r="A16" s="1345"/>
      <c r="B16" s="1343"/>
      <c r="C16" s="1343"/>
      <c r="D16" s="1335"/>
      <c r="E16" s="1343"/>
      <c r="F16" s="1343"/>
      <c r="G16" s="1335"/>
      <c r="H16" s="1343"/>
      <c r="I16" s="1343"/>
      <c r="J16" s="1335"/>
      <c r="K16" s="1335"/>
      <c r="L16" s="1343"/>
      <c r="M16" s="1347"/>
    </row>
    <row r="17" spans="1:13">
      <c r="A17" s="1345"/>
      <c r="B17" s="1343"/>
      <c r="C17" s="1343"/>
      <c r="D17" s="1335"/>
      <c r="E17" s="1343"/>
      <c r="F17" s="1343"/>
      <c r="G17" s="1335"/>
      <c r="H17" s="1343"/>
      <c r="I17" s="1343"/>
      <c r="J17" s="1335"/>
      <c r="K17" s="1335"/>
      <c r="L17" s="1343"/>
      <c r="M17" s="1347"/>
    </row>
    <row r="18" spans="1:13">
      <c r="A18" s="1345"/>
      <c r="B18" s="1343"/>
      <c r="C18" s="1343"/>
      <c r="D18" s="1335"/>
      <c r="E18" s="1343"/>
      <c r="F18" s="1343"/>
      <c r="G18" s="1335"/>
      <c r="H18" s="1343"/>
      <c r="I18" s="1343"/>
      <c r="J18" s="1335"/>
      <c r="K18" s="1335"/>
      <c r="L18" s="1343"/>
      <c r="M18" s="1347"/>
    </row>
    <row r="19" spans="1:13">
      <c r="A19" s="1345"/>
      <c r="B19" s="1343"/>
      <c r="C19" s="1343"/>
      <c r="D19" s="1335"/>
      <c r="E19" s="1343"/>
      <c r="F19" s="1343"/>
      <c r="G19" s="1335"/>
      <c r="H19" s="1343"/>
      <c r="I19" s="1343"/>
      <c r="J19" s="1335"/>
      <c r="K19" s="1335"/>
      <c r="L19" s="1343"/>
      <c r="M19" s="1347"/>
    </row>
    <row r="20" spans="1:13">
      <c r="A20" s="1345"/>
      <c r="B20" s="1343"/>
      <c r="C20" s="1343"/>
      <c r="D20" s="1335"/>
      <c r="E20" s="1343"/>
      <c r="F20" s="1343"/>
      <c r="G20" s="1335"/>
      <c r="H20" s="1343"/>
      <c r="I20" s="1343"/>
      <c r="J20" s="1335"/>
      <c r="K20" s="1335"/>
      <c r="L20" s="1343"/>
      <c r="M20" s="1347"/>
    </row>
    <row r="21" spans="1:13">
      <c r="A21" s="1345"/>
      <c r="B21" s="1343"/>
      <c r="C21" s="1343"/>
      <c r="D21" s="1335"/>
      <c r="E21" s="1343"/>
      <c r="F21" s="1343"/>
      <c r="G21" s="1335"/>
      <c r="H21" s="1343"/>
      <c r="I21" s="1343"/>
      <c r="J21" s="1335"/>
      <c r="K21" s="1335"/>
      <c r="L21" s="1343"/>
      <c r="M21" s="1347"/>
    </row>
    <row r="22" spans="1:13">
      <c r="A22" s="1345"/>
      <c r="B22" s="1343"/>
      <c r="C22" s="1343"/>
      <c r="D22" s="1335"/>
      <c r="E22" s="1343"/>
      <c r="F22" s="1343"/>
      <c r="G22" s="1335"/>
      <c r="H22" s="1343"/>
      <c r="I22" s="1343"/>
      <c r="J22" s="1335"/>
      <c r="K22" s="1335"/>
      <c r="L22" s="1343"/>
      <c r="M22" s="1347"/>
    </row>
    <row r="23" spans="1:13">
      <c r="A23" s="1345"/>
      <c r="B23" s="1343"/>
      <c r="C23" s="1343"/>
      <c r="D23" s="1335"/>
      <c r="E23" s="1343"/>
      <c r="F23" s="1343"/>
      <c r="G23" s="1335"/>
      <c r="H23" s="1343"/>
      <c r="I23" s="1343"/>
      <c r="J23" s="1335"/>
      <c r="K23" s="1335"/>
      <c r="L23" s="1343"/>
      <c r="M23" s="1347"/>
    </row>
    <row r="24" spans="1:13">
      <c r="A24" s="1345"/>
      <c r="B24" s="1343"/>
      <c r="C24" s="1343"/>
      <c r="D24" s="1335"/>
      <c r="E24" s="1343"/>
      <c r="F24" s="1343"/>
      <c r="G24" s="1335"/>
      <c r="H24" s="1343"/>
      <c r="I24" s="1343"/>
      <c r="J24" s="1335"/>
      <c r="K24" s="1335"/>
      <c r="L24" s="1343"/>
      <c r="M24" s="1347"/>
    </row>
    <row r="25" spans="1:13">
      <c r="A25" s="1345"/>
      <c r="B25" s="1343"/>
      <c r="C25" s="1343"/>
      <c r="D25" s="1335"/>
      <c r="E25" s="1343"/>
      <c r="F25" s="1343"/>
      <c r="G25" s="1335"/>
      <c r="H25" s="1343"/>
      <c r="I25" s="1343"/>
      <c r="J25" s="1335"/>
      <c r="K25" s="1335"/>
      <c r="L25" s="1343"/>
      <c r="M25" s="1347"/>
    </row>
    <row r="26" spans="1:13">
      <c r="A26" s="1345"/>
      <c r="B26" s="1343"/>
      <c r="C26" s="1343"/>
      <c r="D26" s="1335"/>
      <c r="E26" s="1343"/>
      <c r="F26" s="1343"/>
      <c r="G26" s="1335"/>
      <c r="H26" s="1343"/>
      <c r="I26" s="1343"/>
      <c r="J26" s="1335"/>
      <c r="K26" s="1335"/>
      <c r="L26" s="1343"/>
      <c r="M26" s="1347"/>
    </row>
    <row r="27" spans="1:13">
      <c r="A27" s="1345"/>
      <c r="B27" s="1343"/>
      <c r="C27" s="1343"/>
      <c r="D27" s="1335"/>
      <c r="E27" s="1343"/>
      <c r="F27" s="1343"/>
      <c r="G27" s="1335"/>
      <c r="H27" s="1343"/>
      <c r="I27" s="1343"/>
      <c r="J27" s="1335"/>
      <c r="K27" s="1335"/>
      <c r="L27" s="1343"/>
      <c r="M27" s="1347"/>
    </row>
    <row r="28" spans="1:13">
      <c r="A28" s="1345"/>
      <c r="B28" s="1343"/>
      <c r="C28" s="1343"/>
      <c r="D28" s="1335"/>
      <c r="E28" s="1343"/>
      <c r="F28" s="1343"/>
      <c r="G28" s="1335"/>
      <c r="H28" s="1343"/>
      <c r="I28" s="1343"/>
      <c r="J28" s="1335"/>
      <c r="K28" s="1335"/>
      <c r="L28" s="1343"/>
      <c r="M28" s="1347"/>
    </row>
    <row r="29" spans="1:13">
      <c r="A29" s="1345"/>
      <c r="B29" s="1343"/>
      <c r="C29" s="1343"/>
      <c r="D29" s="1335"/>
      <c r="E29" s="1343"/>
      <c r="F29" s="1343"/>
      <c r="G29" s="1335"/>
      <c r="H29" s="1343"/>
      <c r="I29" s="1343"/>
      <c r="J29" s="1335"/>
      <c r="K29" s="1335"/>
      <c r="L29" s="1343"/>
      <c r="M29" s="1347"/>
    </row>
    <row r="30" spans="1:13">
      <c r="A30" s="1345"/>
      <c r="B30" s="1343"/>
      <c r="C30" s="1343"/>
      <c r="D30" s="1335"/>
      <c r="E30" s="1343"/>
      <c r="F30" s="1343"/>
      <c r="G30" s="1335"/>
      <c r="H30" s="1343"/>
      <c r="I30" s="1343"/>
      <c r="J30" s="1335"/>
      <c r="K30" s="1335"/>
      <c r="L30" s="1343"/>
      <c r="M30" s="1347"/>
    </row>
    <row r="31" spans="1:13">
      <c r="A31" s="1345"/>
      <c r="B31" s="1343"/>
      <c r="C31" s="1343"/>
      <c r="D31" s="1335"/>
      <c r="E31" s="1343"/>
      <c r="F31" s="1343"/>
      <c r="G31" s="1335"/>
      <c r="H31" s="1343"/>
      <c r="I31" s="1343"/>
      <c r="J31" s="1335"/>
      <c r="K31" s="1335"/>
      <c r="L31" s="1343"/>
      <c r="M31" s="1347"/>
    </row>
    <row r="32" spans="1:13">
      <c r="A32" s="1345"/>
      <c r="B32" s="1343"/>
      <c r="C32" s="1343"/>
      <c r="D32" s="1335"/>
      <c r="E32" s="1343"/>
      <c r="F32" s="1343"/>
      <c r="G32" s="1335"/>
      <c r="H32" s="1343"/>
      <c r="I32" s="1343"/>
      <c r="J32" s="1335"/>
      <c r="K32" s="1335"/>
      <c r="L32" s="1343"/>
      <c r="M32" s="1347"/>
    </row>
    <row r="33" spans="1:13">
      <c r="A33" s="1345"/>
      <c r="B33" s="1343"/>
      <c r="C33" s="1343"/>
      <c r="D33" s="1335"/>
      <c r="E33" s="1343"/>
      <c r="F33" s="1343"/>
      <c r="G33" s="1335"/>
      <c r="H33" s="1343"/>
      <c r="I33" s="1343"/>
      <c r="J33" s="1335"/>
      <c r="K33" s="1335"/>
      <c r="L33" s="1343"/>
      <c r="M33" s="1347"/>
    </row>
    <row r="34" spans="1:13">
      <c r="A34" s="1345"/>
      <c r="B34" s="1343"/>
      <c r="C34" s="1343"/>
      <c r="D34" s="1335"/>
      <c r="E34" s="1343"/>
      <c r="F34" s="1343"/>
      <c r="G34" s="1335"/>
      <c r="H34" s="1343"/>
      <c r="I34" s="1343"/>
      <c r="J34" s="1335"/>
      <c r="K34" s="1335"/>
      <c r="L34" s="1343"/>
      <c r="M34" s="1347"/>
    </row>
    <row r="35" spans="1:13">
      <c r="A35" s="1345"/>
      <c r="B35" s="1343"/>
      <c r="C35" s="1343"/>
      <c r="D35" s="1335"/>
      <c r="E35" s="1343"/>
      <c r="F35" s="1343"/>
      <c r="G35" s="1335"/>
      <c r="H35" s="1343"/>
      <c r="I35" s="1343"/>
      <c r="J35" s="1335"/>
      <c r="K35" s="1335"/>
      <c r="L35" s="1343"/>
      <c r="M35" s="1347"/>
    </row>
    <row r="36" spans="1:13">
      <c r="A36" s="1345"/>
      <c r="B36" s="1343"/>
      <c r="C36" s="1343"/>
      <c r="D36" s="1335"/>
      <c r="E36" s="1343"/>
      <c r="F36" s="1343"/>
      <c r="G36" s="1335"/>
      <c r="H36" s="1343"/>
      <c r="I36" s="1343"/>
      <c r="J36" s="1335"/>
      <c r="K36" s="1335"/>
      <c r="L36" s="1343"/>
      <c r="M36" s="1347"/>
    </row>
    <row r="37" spans="1:13">
      <c r="A37" s="1345"/>
      <c r="B37" s="1343"/>
      <c r="C37" s="1343"/>
      <c r="D37" s="1335"/>
      <c r="E37" s="1343"/>
      <c r="F37" s="1343"/>
      <c r="G37" s="1335"/>
      <c r="H37" s="1343"/>
      <c r="I37" s="1343"/>
      <c r="J37" s="1335"/>
      <c r="K37" s="1335"/>
      <c r="L37" s="1343"/>
      <c r="M37" s="1347"/>
    </row>
    <row r="38" spans="1:13">
      <c r="A38" s="1345"/>
      <c r="B38" s="1343"/>
      <c r="C38" s="1343"/>
      <c r="D38" s="1335"/>
      <c r="E38" s="1343"/>
      <c r="F38" s="1343"/>
      <c r="G38" s="1335"/>
      <c r="H38" s="1343"/>
      <c r="I38" s="1343"/>
      <c r="J38" s="1335"/>
      <c r="K38" s="1335"/>
      <c r="L38" s="1343"/>
      <c r="M38" s="1347"/>
    </row>
    <row r="39" spans="1:13">
      <c r="A39" s="1345"/>
      <c r="B39" s="1343"/>
      <c r="C39" s="1343"/>
      <c r="D39" s="1335"/>
      <c r="E39" s="1343"/>
      <c r="F39" s="1343"/>
      <c r="G39" s="1335"/>
      <c r="H39" s="1343"/>
      <c r="I39" s="1343"/>
      <c r="J39" s="1335"/>
      <c r="K39" s="1335"/>
      <c r="L39" s="1343"/>
      <c r="M39" s="1347"/>
    </row>
    <row r="40" spans="1:13">
      <c r="A40" s="1345"/>
      <c r="B40" s="1343"/>
      <c r="C40" s="1343"/>
      <c r="D40" s="1335"/>
      <c r="E40" s="1343"/>
      <c r="F40" s="1343"/>
      <c r="G40" s="1335"/>
      <c r="H40" s="1343"/>
      <c r="I40" s="1343"/>
      <c r="J40" s="1335"/>
      <c r="K40" s="1335"/>
      <c r="L40" s="1343"/>
      <c r="M40" s="1347"/>
    </row>
    <row r="41" spans="1:13" ht="9" customHeight="1">
      <c r="A41" s="1345"/>
      <c r="B41" s="1343"/>
      <c r="C41" s="1343"/>
      <c r="D41" s="1335"/>
      <c r="E41" s="1343"/>
      <c r="F41" s="1343"/>
      <c r="G41" s="1335"/>
      <c r="H41" s="1343"/>
      <c r="I41" s="1343"/>
      <c r="J41" s="1335"/>
      <c r="K41" s="1335"/>
      <c r="L41" s="1343"/>
      <c r="M41" s="1347"/>
    </row>
    <row r="42" spans="1:13" ht="9" customHeight="1">
      <c r="A42" s="1345"/>
      <c r="B42" s="1343"/>
      <c r="C42" s="1343"/>
      <c r="D42" s="1335"/>
      <c r="E42" s="1343"/>
      <c r="F42" s="1343"/>
      <c r="G42" s="1335"/>
      <c r="H42" s="1343"/>
      <c r="I42" s="1343"/>
      <c r="J42" s="1335"/>
      <c r="K42" s="1335"/>
      <c r="L42" s="1343"/>
      <c r="M42" s="1347"/>
    </row>
    <row r="43" spans="1:13" ht="9" customHeight="1">
      <c r="A43" s="1345"/>
      <c r="B43" s="1343"/>
      <c r="C43" s="1343"/>
      <c r="D43" s="1335"/>
      <c r="E43" s="1343"/>
      <c r="F43" s="1343"/>
      <c r="G43" s="1335"/>
      <c r="H43" s="1343"/>
      <c r="I43" s="1343"/>
      <c r="J43" s="1335"/>
      <c r="K43" s="1335"/>
      <c r="L43" s="1343"/>
      <c r="M43" s="1347"/>
    </row>
    <row r="44" spans="1:13" ht="9" customHeight="1">
      <c r="A44" s="1345"/>
      <c r="B44" s="1343"/>
      <c r="C44" s="1343"/>
      <c r="D44" s="1335"/>
      <c r="E44" s="1343"/>
      <c r="F44" s="1343"/>
      <c r="G44" s="1335"/>
      <c r="H44" s="1343"/>
      <c r="I44" s="1343"/>
      <c r="J44" s="1335"/>
      <c r="K44" s="1335"/>
      <c r="L44" s="1343"/>
      <c r="M44" s="1347"/>
    </row>
    <row r="45" spans="1:13" ht="9" customHeight="1" thickBot="1">
      <c r="A45" s="1348"/>
      <c r="B45" s="1349"/>
      <c r="C45" s="1349"/>
      <c r="D45" s="1350"/>
      <c r="E45" s="1349"/>
      <c r="F45" s="1349"/>
      <c r="G45" s="1350"/>
      <c r="H45" s="1349"/>
      <c r="I45" s="1349"/>
      <c r="J45" s="1350"/>
      <c r="K45" s="1350"/>
      <c r="L45" s="1349"/>
      <c r="M45" s="1351"/>
    </row>
    <row r="46" spans="1:13" ht="9" customHeight="1"/>
    <row r="47" spans="1:13" ht="9" customHeight="1"/>
    <row r="48" spans="1:13"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sheetData>
  <mergeCells count="33">
    <mergeCell ref="I9:I10"/>
    <mergeCell ref="L9:L10"/>
    <mergeCell ref="M8:M10"/>
    <mergeCell ref="A1:M1"/>
    <mergeCell ref="J9:K9"/>
    <mergeCell ref="A8:A10"/>
    <mergeCell ref="B8:B10"/>
    <mergeCell ref="C8:C10"/>
    <mergeCell ref="D9:D10"/>
    <mergeCell ref="E9:E10"/>
    <mergeCell ref="F9:F10"/>
    <mergeCell ref="G8:G10"/>
    <mergeCell ref="H9:H10"/>
    <mergeCell ref="A2:B3"/>
    <mergeCell ref="C2:E3"/>
    <mergeCell ref="F2:G3"/>
    <mergeCell ref="H2:I3"/>
    <mergeCell ref="J2:K2"/>
    <mergeCell ref="L2:M2"/>
    <mergeCell ref="A4:B5"/>
    <mergeCell ref="J4:K5"/>
    <mergeCell ref="J3:K3"/>
    <mergeCell ref="L3:M3"/>
    <mergeCell ref="L4:M5"/>
    <mergeCell ref="L6:M7"/>
    <mergeCell ref="A6:B7"/>
    <mergeCell ref="F6:G7"/>
    <mergeCell ref="J6:K7"/>
    <mergeCell ref="C4:E5"/>
    <mergeCell ref="C6:E7"/>
    <mergeCell ref="F4:G5"/>
    <mergeCell ref="H4:I5"/>
    <mergeCell ref="H6:I7"/>
  </mergeCells>
  <phoneticPr fontId="128" type="noConversion"/>
  <pageMargins left="0.7" right="0.7" top="0.75" bottom="0.75" header="0.3" footer="0.3"/>
  <pageSetup scale="97" fitToHeight="0" orientation="landscape" horizontalDpi="300" verticalDpi="300" r:id="rId1"/>
  <headerFooter>
    <oddHeader>&amp;L&amp;G</oddHeader>
    <oddFooter xml:space="preserve">&amp;LQUAL TM 0027-01 PPAP PACKAGE&amp;R
Printed on: &amp;D
</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74"/>
  <sheetViews>
    <sheetView showGridLines="0" zoomScaleNormal="100" zoomScaleSheetLayoutView="70" workbookViewId="0">
      <selection activeCell="I12" sqref="I12:M12"/>
    </sheetView>
  </sheetViews>
  <sheetFormatPr defaultColWidth="9.1796875" defaultRowHeight="12.5"/>
  <cols>
    <col min="1" max="1" width="3.1796875" style="49" customWidth="1"/>
    <col min="2" max="2" width="2.54296875" style="49" customWidth="1"/>
    <col min="3" max="6" width="10.7265625" style="51" customWidth="1"/>
    <col min="7" max="17" width="10.7265625" style="49" customWidth="1"/>
    <col min="18" max="18" width="9.1796875" style="49"/>
    <col min="19" max="19" width="2.453125" style="49" customWidth="1"/>
    <col min="20" max="20" width="2.1796875" style="49" customWidth="1"/>
    <col min="21" max="16384" width="9.1796875" style="49"/>
  </cols>
  <sheetData>
    <row r="1" spans="1:23" s="54" customFormat="1" ht="13" thickBot="1">
      <c r="C1" s="55"/>
      <c r="D1" s="55"/>
      <c r="E1" s="55"/>
      <c r="F1" s="55"/>
      <c r="G1" s="55"/>
      <c r="H1" s="55"/>
      <c r="I1" s="55"/>
      <c r="J1" s="55"/>
      <c r="K1" s="55"/>
      <c r="L1" s="55"/>
      <c r="M1" s="55"/>
      <c r="N1" s="55"/>
      <c r="O1" s="55"/>
      <c r="P1" s="55"/>
      <c r="Q1" s="55"/>
      <c r="R1" s="55"/>
      <c r="S1" s="55"/>
    </row>
    <row r="2" spans="1:23" s="54" customFormat="1" ht="18">
      <c r="B2" s="56"/>
      <c r="C2" s="57" t="s">
        <v>126</v>
      </c>
      <c r="D2" s="58"/>
      <c r="E2" s="58"/>
      <c r="F2" s="58"/>
      <c r="G2" s="58"/>
      <c r="H2" s="58"/>
      <c r="I2" s="58"/>
      <c r="J2" s="58"/>
      <c r="K2" s="58"/>
      <c r="L2" s="58"/>
      <c r="M2" s="58"/>
      <c r="N2" s="58"/>
      <c r="O2" s="58"/>
      <c r="P2" s="59"/>
      <c r="Q2" s="58"/>
      <c r="R2" s="60"/>
      <c r="S2" s="61"/>
      <c r="T2" s="2135"/>
      <c r="U2" s="2135"/>
      <c r="V2" s="2135"/>
      <c r="W2" s="2135"/>
    </row>
    <row r="3" spans="1:23" s="54" customFormat="1" ht="18">
      <c r="B3" s="62"/>
      <c r="C3" s="63" t="s">
        <v>127</v>
      </c>
      <c r="D3" s="64"/>
      <c r="E3" s="64"/>
      <c r="F3" s="64"/>
      <c r="G3" s="64"/>
      <c r="H3" s="64"/>
      <c r="I3" s="64"/>
      <c r="J3" s="64"/>
      <c r="K3" s="64"/>
      <c r="L3" s="64"/>
      <c r="M3" s="64"/>
      <c r="N3" s="64"/>
      <c r="O3" s="64"/>
      <c r="P3" s="65"/>
      <c r="Q3" s="64"/>
      <c r="R3" s="55"/>
      <c r="S3" s="66"/>
    </row>
    <row r="4" spans="1:23" s="54" customFormat="1" ht="13" thickBot="1">
      <c r="B4" s="62"/>
      <c r="C4" s="2301" t="s">
        <v>128</v>
      </c>
      <c r="D4" s="2301"/>
      <c r="E4" s="2301"/>
      <c r="F4" s="2301"/>
      <c r="G4" s="2301"/>
      <c r="H4" s="2301"/>
      <c r="I4" s="2301"/>
      <c r="J4" s="2301"/>
      <c r="K4" s="2301"/>
      <c r="L4" s="2301"/>
      <c r="M4" s="2301"/>
      <c r="N4" s="2301"/>
      <c r="O4" s="2301"/>
      <c r="P4" s="2301"/>
      <c r="Q4" s="67"/>
      <c r="R4" s="55"/>
      <c r="S4" s="66"/>
    </row>
    <row r="5" spans="1:23" s="76" customFormat="1" ht="10">
      <c r="A5" s="68"/>
      <c r="B5" s="69"/>
      <c r="C5" s="70" t="s">
        <v>129</v>
      </c>
      <c r="D5" s="71"/>
      <c r="E5" s="71"/>
      <c r="F5" s="71"/>
      <c r="G5" s="71"/>
      <c r="H5" s="72"/>
      <c r="I5" s="73" t="s">
        <v>130</v>
      </c>
      <c r="J5" s="71"/>
      <c r="K5" s="71"/>
      <c r="L5" s="71"/>
      <c r="M5" s="72"/>
      <c r="N5" s="73" t="s">
        <v>131</v>
      </c>
      <c r="O5" s="71"/>
      <c r="P5" s="71"/>
      <c r="Q5" s="71"/>
      <c r="R5" s="74"/>
      <c r="S5" s="75"/>
      <c r="T5" s="68"/>
    </row>
    <row r="6" spans="1:23">
      <c r="A6" s="54"/>
      <c r="B6" s="62"/>
      <c r="C6" s="2298" t="s">
        <v>28</v>
      </c>
      <c r="D6" s="2299" t="s">
        <v>132</v>
      </c>
      <c r="E6" s="2299" t="s">
        <v>132</v>
      </c>
      <c r="F6" s="2299" t="s">
        <v>132</v>
      </c>
      <c r="G6" s="2299" t="s">
        <v>132</v>
      </c>
      <c r="H6" s="2300" t="s">
        <v>132</v>
      </c>
      <c r="I6" s="2285" t="s">
        <v>133</v>
      </c>
      <c r="J6" s="2284"/>
      <c r="K6" s="2284"/>
      <c r="L6" s="2284"/>
      <c r="M6" s="2286"/>
      <c r="N6" s="2302" t="s">
        <v>2</v>
      </c>
      <c r="O6" s="2303"/>
      <c r="P6" s="2303"/>
      <c r="Q6" s="2303"/>
      <c r="R6" s="2304"/>
      <c r="S6" s="66"/>
      <c r="T6" s="54"/>
    </row>
    <row r="7" spans="1:23" s="76" customFormat="1" ht="10">
      <c r="A7" s="68"/>
      <c r="B7" s="69"/>
      <c r="C7" s="77" t="s">
        <v>1</v>
      </c>
      <c r="D7" s="78"/>
      <c r="E7" s="78"/>
      <c r="F7" s="78"/>
      <c r="G7" s="78"/>
      <c r="H7" s="79"/>
      <c r="I7" s="80" t="s">
        <v>134</v>
      </c>
      <c r="J7" s="78"/>
      <c r="K7" s="78"/>
      <c r="L7" s="78"/>
      <c r="M7" s="79"/>
      <c r="N7" s="80" t="s">
        <v>135</v>
      </c>
      <c r="O7" s="78"/>
      <c r="P7" s="78"/>
      <c r="Q7" s="78"/>
      <c r="R7" s="81"/>
      <c r="S7" s="75"/>
      <c r="T7" s="68"/>
    </row>
    <row r="8" spans="1:23">
      <c r="A8" s="54"/>
      <c r="B8" s="62"/>
      <c r="C8" s="2298" t="s">
        <v>133</v>
      </c>
      <c r="D8" s="2299"/>
      <c r="E8" s="2299"/>
      <c r="F8" s="2299"/>
      <c r="G8" s="2299"/>
      <c r="H8" s="2300"/>
      <c r="I8" s="2285" t="s">
        <v>28</v>
      </c>
      <c r="J8" s="2284"/>
      <c r="K8" s="2284"/>
      <c r="L8" s="2284"/>
      <c r="M8" s="2286"/>
      <c r="N8" s="2285" t="s">
        <v>133</v>
      </c>
      <c r="O8" s="2284"/>
      <c r="P8" s="2284"/>
      <c r="Q8" s="2284"/>
      <c r="R8" s="2287"/>
      <c r="S8" s="66"/>
      <c r="T8" s="54"/>
    </row>
    <row r="9" spans="1:23" s="76" customFormat="1" ht="10">
      <c r="A9" s="68"/>
      <c r="B9" s="69"/>
      <c r="C9" s="77" t="s">
        <v>136</v>
      </c>
      <c r="D9" s="78"/>
      <c r="E9" s="78"/>
      <c r="F9" s="78"/>
      <c r="G9" s="82" t="s">
        <v>117</v>
      </c>
      <c r="H9" s="83"/>
      <c r="I9" s="80" t="s">
        <v>137</v>
      </c>
      <c r="J9" s="78"/>
      <c r="K9" s="78"/>
      <c r="L9" s="78"/>
      <c r="M9" s="79"/>
      <c r="N9" s="80" t="s">
        <v>138</v>
      </c>
      <c r="O9" s="78"/>
      <c r="P9" s="78"/>
      <c r="Q9" s="78"/>
      <c r="R9" s="81"/>
      <c r="S9" s="75"/>
      <c r="T9" s="68"/>
    </row>
    <row r="10" spans="1:23">
      <c r="A10" s="54"/>
      <c r="B10" s="62"/>
      <c r="C10" s="2283" t="s">
        <v>139</v>
      </c>
      <c r="D10" s="2284"/>
      <c r="E10" s="2284"/>
      <c r="F10" s="2284"/>
      <c r="G10" s="84" t="s">
        <v>140</v>
      </c>
      <c r="H10" s="85" t="s">
        <v>141</v>
      </c>
      <c r="I10" s="2285" t="s">
        <v>142</v>
      </c>
      <c r="J10" s="2284"/>
      <c r="K10" s="2284"/>
      <c r="L10" s="2284"/>
      <c r="M10" s="2286"/>
      <c r="N10" s="2285" t="s">
        <v>143</v>
      </c>
      <c r="O10" s="2284"/>
      <c r="P10" s="2284"/>
      <c r="Q10" s="2284"/>
      <c r="R10" s="2287"/>
      <c r="S10" s="66"/>
      <c r="T10" s="54"/>
    </row>
    <row r="11" spans="1:23">
      <c r="A11" s="54"/>
      <c r="B11" s="62"/>
      <c r="C11" s="86" t="s">
        <v>144</v>
      </c>
      <c r="D11" s="87"/>
      <c r="E11" s="87"/>
      <c r="F11" s="87"/>
      <c r="G11" s="87"/>
      <c r="H11" s="88"/>
      <c r="I11" s="89" t="s">
        <v>145</v>
      </c>
      <c r="J11" s="87"/>
      <c r="K11" s="87"/>
      <c r="L11" s="87"/>
      <c r="M11" s="88"/>
      <c r="N11" s="2288"/>
      <c r="O11" s="2289"/>
      <c r="P11" s="2289"/>
      <c r="Q11" s="2289"/>
      <c r="R11" s="2290"/>
      <c r="S11" s="66"/>
      <c r="T11" s="54"/>
    </row>
    <row r="12" spans="1:23" ht="13" thickBot="1">
      <c r="A12" s="54"/>
      <c r="B12" s="90"/>
      <c r="C12" s="2294" t="s">
        <v>146</v>
      </c>
      <c r="D12" s="2295"/>
      <c r="E12" s="2295"/>
      <c r="F12" s="2295"/>
      <c r="G12" s="2295"/>
      <c r="H12" s="2296"/>
      <c r="I12" s="2297" t="s">
        <v>147</v>
      </c>
      <c r="J12" s="2295"/>
      <c r="K12" s="2295"/>
      <c r="L12" s="2295"/>
      <c r="M12" s="2296"/>
      <c r="N12" s="2291"/>
      <c r="O12" s="2292"/>
      <c r="P12" s="2292"/>
      <c r="Q12" s="2292"/>
      <c r="R12" s="2293"/>
      <c r="S12" s="66"/>
      <c r="T12" s="54"/>
    </row>
    <row r="13" spans="1:23" s="54" customFormat="1" ht="13" thickBot="1">
      <c r="B13" s="62"/>
      <c r="C13" s="55"/>
      <c r="D13" s="55"/>
      <c r="E13" s="55"/>
      <c r="F13" s="91" t="str">
        <f>IF(G10&gt;H10,"ENTER LOWER SPECIFICATION IN D9 AND UPPER IN E9","")</f>
        <v/>
      </c>
      <c r="G13" s="55"/>
      <c r="H13" s="55"/>
      <c r="I13" s="92"/>
      <c r="J13" s="55"/>
      <c r="K13" s="92"/>
      <c r="L13" s="55"/>
      <c r="M13" s="92"/>
      <c r="N13" s="55"/>
      <c r="O13" s="55"/>
      <c r="P13" s="93"/>
      <c r="Q13" s="55"/>
      <c r="R13" s="55"/>
      <c r="S13" s="66"/>
    </row>
    <row r="14" spans="1:23" s="54" customFormat="1" ht="13.5" thickBot="1">
      <c r="B14" s="62"/>
      <c r="C14" s="2272" t="s">
        <v>148</v>
      </c>
      <c r="D14" s="2273"/>
      <c r="E14" s="2273"/>
      <c r="F14" s="2273"/>
      <c r="G14" s="2273"/>
      <c r="H14" s="2273"/>
      <c r="I14" s="2273"/>
      <c r="J14" s="2273"/>
      <c r="K14" s="2273"/>
      <c r="L14" s="2273"/>
      <c r="M14" s="2273"/>
      <c r="N14" s="2273"/>
      <c r="O14" s="2273"/>
      <c r="P14" s="2273"/>
      <c r="Q14" s="2274"/>
      <c r="R14" s="55"/>
      <c r="S14" s="66"/>
    </row>
    <row r="15" spans="1:23" s="54" customFormat="1" ht="13.5" thickBot="1">
      <c r="B15" s="62"/>
      <c r="C15" s="94">
        <v>1</v>
      </c>
      <c r="D15" s="95">
        <v>2</v>
      </c>
      <c r="E15" s="95">
        <v>3</v>
      </c>
      <c r="F15" s="95">
        <v>4</v>
      </c>
      <c r="G15" s="95">
        <v>5</v>
      </c>
      <c r="H15" s="95">
        <v>6</v>
      </c>
      <c r="I15" s="95">
        <v>7</v>
      </c>
      <c r="J15" s="95">
        <v>8</v>
      </c>
      <c r="K15" s="95">
        <v>9</v>
      </c>
      <c r="L15" s="96">
        <v>10</v>
      </c>
      <c r="M15" s="97">
        <v>11</v>
      </c>
      <c r="N15" s="95">
        <v>12</v>
      </c>
      <c r="O15" s="95">
        <v>13</v>
      </c>
      <c r="P15" s="95">
        <v>14</v>
      </c>
      <c r="Q15" s="98">
        <v>15</v>
      </c>
      <c r="R15" s="55"/>
      <c r="S15" s="66"/>
    </row>
    <row r="16" spans="1:23" ht="13" thickBot="1">
      <c r="A16" s="54"/>
      <c r="B16" s="90"/>
      <c r="C16" s="99"/>
      <c r="D16" s="100"/>
      <c r="E16" s="100"/>
      <c r="F16" s="100"/>
      <c r="G16" s="100"/>
      <c r="H16" s="100"/>
      <c r="I16" s="100"/>
      <c r="J16" s="100"/>
      <c r="K16" s="100"/>
      <c r="L16" s="100"/>
      <c r="M16" s="100"/>
      <c r="N16" s="100"/>
      <c r="O16" s="100"/>
      <c r="P16" s="100"/>
      <c r="Q16" s="101"/>
      <c r="R16" s="102"/>
      <c r="S16" s="66"/>
      <c r="T16" s="54"/>
    </row>
    <row r="17" spans="1:20" s="54" customFormat="1" ht="13.5" thickBot="1">
      <c r="B17" s="62"/>
      <c r="C17" s="103">
        <v>16</v>
      </c>
      <c r="D17" s="104">
        <v>17</v>
      </c>
      <c r="E17" s="104">
        <v>18</v>
      </c>
      <c r="F17" s="104">
        <v>19</v>
      </c>
      <c r="G17" s="105">
        <v>20</v>
      </c>
      <c r="H17" s="106">
        <v>21</v>
      </c>
      <c r="I17" s="104">
        <v>22</v>
      </c>
      <c r="J17" s="104">
        <v>23</v>
      </c>
      <c r="K17" s="104">
        <v>24</v>
      </c>
      <c r="L17" s="104">
        <v>25</v>
      </c>
      <c r="M17" s="104">
        <v>26</v>
      </c>
      <c r="N17" s="104">
        <v>27</v>
      </c>
      <c r="O17" s="104">
        <v>28</v>
      </c>
      <c r="P17" s="104">
        <v>29</v>
      </c>
      <c r="Q17" s="107">
        <v>30</v>
      </c>
      <c r="R17" s="55"/>
      <c r="S17" s="66"/>
    </row>
    <row r="18" spans="1:20" ht="13" thickBot="1">
      <c r="A18" s="54"/>
      <c r="B18" s="90"/>
      <c r="C18" s="99"/>
      <c r="D18" s="100"/>
      <c r="E18" s="100"/>
      <c r="F18" s="100"/>
      <c r="G18" s="100"/>
      <c r="H18" s="100"/>
      <c r="I18" s="100"/>
      <c r="J18" s="100"/>
      <c r="K18" s="100"/>
      <c r="L18" s="100"/>
      <c r="M18" s="100"/>
      <c r="N18" s="100"/>
      <c r="O18" s="100"/>
      <c r="P18" s="100"/>
      <c r="Q18" s="101"/>
      <c r="R18" s="102"/>
      <c r="S18" s="66"/>
      <c r="T18" s="54"/>
    </row>
    <row r="19" spans="1:20" s="54" customFormat="1" ht="13" thickBot="1">
      <c r="B19" s="62"/>
      <c r="C19" s="108"/>
      <c r="D19" s="108"/>
      <c r="E19" s="55"/>
      <c r="F19" s="55"/>
      <c r="G19" s="55"/>
      <c r="H19" s="55"/>
      <c r="I19" s="55"/>
      <c r="J19" s="55"/>
      <c r="K19" s="55"/>
      <c r="L19" s="55"/>
      <c r="M19" s="55"/>
      <c r="N19" s="55"/>
      <c r="O19" s="55"/>
      <c r="P19" s="55"/>
      <c r="Q19" s="55"/>
      <c r="R19" s="55"/>
      <c r="S19" s="66"/>
    </row>
    <row r="20" spans="1:20" ht="36" customHeight="1">
      <c r="A20" s="54"/>
      <c r="B20" s="62"/>
      <c r="C20" s="2244" t="s">
        <v>149</v>
      </c>
      <c r="D20" s="2262"/>
      <c r="E20" s="2275" t="s">
        <v>150</v>
      </c>
      <c r="F20" s="2276"/>
      <c r="G20" s="2277" t="s">
        <v>151</v>
      </c>
      <c r="H20" s="2278"/>
      <c r="I20" s="2251" t="s">
        <v>152</v>
      </c>
      <c r="J20" s="2253"/>
      <c r="K20" s="2251" t="s">
        <v>153</v>
      </c>
      <c r="L20" s="2253"/>
      <c r="M20" s="2251" t="s">
        <v>118</v>
      </c>
      <c r="N20" s="2253"/>
      <c r="O20" s="2277" t="s">
        <v>154</v>
      </c>
      <c r="P20" s="2278"/>
      <c r="Q20" s="2277" t="s">
        <v>155</v>
      </c>
      <c r="R20" s="2278"/>
      <c r="S20" s="66"/>
      <c r="T20" s="54"/>
    </row>
    <row r="21" spans="1:20" ht="29.25" customHeight="1" thickBot="1">
      <c r="A21" s="54"/>
      <c r="B21" s="62"/>
      <c r="C21" s="2265"/>
      <c r="D21" s="2266"/>
      <c r="E21" s="2260" t="str">
        <f>IF(C16&lt;&gt;"",COUNT(C16:Q16,C18:Q18),"")</f>
        <v/>
      </c>
      <c r="F21" s="2261"/>
      <c r="G21" s="2260" t="str">
        <f>IF(C16&lt;&gt;"",AVERAGE(C16:Q16,C18:Q18),"")</f>
        <v/>
      </c>
      <c r="H21" s="2261"/>
      <c r="I21" s="2260" t="str">
        <f>IF(C16&lt;&gt;"",STDEV(C16:Q16,C18:Q18),"")</f>
        <v/>
      </c>
      <c r="J21" s="2261"/>
      <c r="K21" s="2260" t="str">
        <f>IF(C16&lt;&gt;"",I21/SQRT(E21),"")</f>
        <v/>
      </c>
      <c r="L21" s="2261"/>
      <c r="M21" s="2260" t="str">
        <f>IF(C16&lt;&gt;"",H10-G10,"")</f>
        <v/>
      </c>
      <c r="N21" s="2261"/>
      <c r="O21" s="2279" t="str">
        <f>IF(C16&lt;&gt;"",100*I21/((M21)/6),"")</f>
        <v/>
      </c>
      <c r="P21" s="2280"/>
      <c r="Q21" s="2281" t="str">
        <f>IF(C16&lt;&gt;"", (6 * I21) / ( M21),"")</f>
        <v/>
      </c>
      <c r="R21" s="2282"/>
      <c r="S21" s="66"/>
      <c r="T21" s="54"/>
    </row>
    <row r="22" spans="1:20" ht="13" thickBot="1">
      <c r="A22" s="54"/>
      <c r="B22" s="62"/>
      <c r="C22" s="109"/>
      <c r="D22" s="55"/>
      <c r="E22" s="55"/>
      <c r="F22" s="55"/>
      <c r="G22" s="55"/>
      <c r="H22" s="55"/>
      <c r="I22" s="55"/>
      <c r="J22" s="55"/>
      <c r="K22" s="55"/>
      <c r="L22" s="55"/>
      <c r="M22" s="55"/>
      <c r="N22" s="55"/>
      <c r="O22" s="110"/>
      <c r="P22" s="110"/>
      <c r="Q22" s="55"/>
      <c r="R22" s="55"/>
      <c r="S22" s="66"/>
      <c r="T22" s="54"/>
    </row>
    <row r="23" spans="1:20" ht="13.5" thickBot="1">
      <c r="A23" s="54"/>
      <c r="B23" s="62"/>
      <c r="C23" s="2244" t="s">
        <v>156</v>
      </c>
      <c r="D23" s="2262"/>
      <c r="E23" s="2267" t="str">
        <f>CONCATENATE("Reference Value=",TEXT(I12,"0.0000")," ",N12,", alpha = 0.05")</f>
        <v>Reference Value=VALUE , alpha = 0.05</v>
      </c>
      <c r="F23" s="2268"/>
      <c r="G23" s="2268"/>
      <c r="H23" s="2268"/>
      <c r="I23" s="2268"/>
      <c r="J23" s="2268"/>
      <c r="K23" s="2268"/>
      <c r="L23" s="2268"/>
      <c r="M23" s="2268"/>
      <c r="N23" s="2268"/>
      <c r="O23" s="2268"/>
      <c r="P23" s="2268"/>
      <c r="Q23" s="2268"/>
      <c r="R23" s="2269"/>
      <c r="S23" s="66"/>
      <c r="T23" s="54"/>
    </row>
    <row r="24" spans="1:20" ht="27" customHeight="1">
      <c r="A24" s="54"/>
      <c r="B24" s="62"/>
      <c r="C24" s="2263"/>
      <c r="D24" s="2264"/>
      <c r="E24" s="2244" t="s">
        <v>157</v>
      </c>
      <c r="F24" s="2245"/>
      <c r="G24" s="2248" t="s">
        <v>158</v>
      </c>
      <c r="H24" s="2242" t="s">
        <v>159</v>
      </c>
      <c r="I24" s="2242" t="s">
        <v>160</v>
      </c>
      <c r="J24" s="2242" t="s">
        <v>161</v>
      </c>
      <c r="K24" s="2242" t="s">
        <v>162</v>
      </c>
      <c r="L24" s="2242" t="s">
        <v>163</v>
      </c>
      <c r="M24" s="2244" t="s">
        <v>164</v>
      </c>
      <c r="N24" s="2245"/>
      <c r="O24" s="2251" t="s">
        <v>165</v>
      </c>
      <c r="P24" s="2252"/>
      <c r="Q24" s="2252"/>
      <c r="R24" s="2253"/>
      <c r="S24" s="66"/>
      <c r="T24" s="54"/>
    </row>
    <row r="25" spans="1:20" ht="21.75" customHeight="1">
      <c r="A25" s="54"/>
      <c r="B25" s="62"/>
      <c r="C25" s="2263"/>
      <c r="D25" s="2264"/>
      <c r="E25" s="2246"/>
      <c r="F25" s="2247"/>
      <c r="G25" s="2249"/>
      <c r="H25" s="2249"/>
      <c r="I25" s="2243"/>
      <c r="J25" s="2243"/>
      <c r="K25" s="2243"/>
      <c r="L25" s="2243"/>
      <c r="M25" s="2246"/>
      <c r="N25" s="2247"/>
      <c r="O25" s="2254" t="s">
        <v>166</v>
      </c>
      <c r="P25" s="2255"/>
      <c r="Q25" s="2256" t="s">
        <v>167</v>
      </c>
      <c r="R25" s="2257"/>
      <c r="S25" s="66"/>
      <c r="T25" s="54"/>
    </row>
    <row r="26" spans="1:20" ht="26.25" customHeight="1" thickBot="1">
      <c r="A26" s="54"/>
      <c r="B26" s="62"/>
      <c r="C26" s="2265"/>
      <c r="D26" s="2266"/>
      <c r="E26" s="2258" t="str">
        <f>IF(C16&lt;&gt;"",G21-I12,"")</f>
        <v/>
      </c>
      <c r="F26" s="2259"/>
      <c r="G26" s="111" t="str">
        <f>IF(C16&lt;&gt;"",E21-1,"")</f>
        <v/>
      </c>
      <c r="H26" s="112" t="str">
        <f>IF(C16&lt;&gt;"",ABS(E26/K21),"")</f>
        <v/>
      </c>
      <c r="I26" s="113" t="str">
        <f>IF(C16&lt;&gt;"",TDIST(H26,G26,2),"")</f>
        <v/>
      </c>
      <c r="J26" s="114" t="str">
        <f>IF(C16&lt;&gt;"",M21*0.1,"")</f>
        <v/>
      </c>
      <c r="K26" s="114">
        <f>IF(C16&lt;&gt;"",I12-J26,0)</f>
        <v>0</v>
      </c>
      <c r="L26" s="113">
        <f>IF(C16&lt;&gt;"",I12+J26,1)</f>
        <v>1</v>
      </c>
      <c r="M26" s="2260" t="str">
        <f>IF(C16&lt;&gt;"",TINV(0.05,G26),"")</f>
        <v/>
      </c>
      <c r="N26" s="2261"/>
      <c r="O26" s="2260" t="str">
        <f>IF(C16&lt;&gt;"",E26-K21*M26,"")</f>
        <v/>
      </c>
      <c r="P26" s="2270"/>
      <c r="Q26" s="2271" t="str">
        <f>IF(C16&lt;&gt;"",E26+K21*M26,"")</f>
        <v/>
      </c>
      <c r="R26" s="2261"/>
      <c r="S26" s="66"/>
      <c r="T26" s="54"/>
    </row>
    <row r="27" spans="1:20" ht="26.25" customHeight="1" thickBot="1">
      <c r="A27" s="54"/>
      <c r="B27" s="115"/>
      <c r="C27" s="116"/>
      <c r="D27" s="116"/>
      <c r="E27" s="116"/>
      <c r="F27" s="116"/>
      <c r="G27" s="117"/>
      <c r="H27" s="117"/>
      <c r="I27" s="118"/>
      <c r="J27" s="118"/>
      <c r="K27" s="119"/>
      <c r="L27" s="119"/>
      <c r="M27" s="118"/>
      <c r="N27" s="118"/>
      <c r="O27" s="118"/>
      <c r="P27" s="118"/>
      <c r="Q27" s="118"/>
      <c r="R27" s="118"/>
      <c r="S27" s="120"/>
      <c r="T27" s="54"/>
    </row>
    <row r="28" spans="1:20">
      <c r="A28" s="54"/>
      <c r="B28" s="54"/>
      <c r="C28" s="55"/>
      <c r="D28" s="55"/>
      <c r="E28" s="55"/>
      <c r="F28" s="55"/>
      <c r="G28" s="55"/>
      <c r="H28" s="55"/>
      <c r="I28" s="55"/>
      <c r="J28" s="55"/>
      <c r="K28" s="55"/>
      <c r="L28" s="55"/>
      <c r="M28" s="55"/>
      <c r="N28" s="55"/>
      <c r="O28" s="55"/>
      <c r="P28" s="55"/>
      <c r="Q28" s="55"/>
      <c r="R28" s="55"/>
      <c r="S28" s="55"/>
      <c r="T28" s="54"/>
    </row>
    <row r="29" spans="1:20">
      <c r="A29" s="54"/>
      <c r="B29" s="54"/>
      <c r="C29" s="54"/>
      <c r="D29" s="54"/>
      <c r="E29" s="54"/>
      <c r="F29" s="54"/>
      <c r="G29" s="54"/>
      <c r="H29" s="54"/>
      <c r="I29" s="54"/>
      <c r="J29" s="54"/>
      <c r="K29" s="54"/>
      <c r="L29" s="54"/>
      <c r="M29" s="54"/>
      <c r="N29" s="54"/>
      <c r="O29" s="54"/>
      <c r="P29" s="54"/>
      <c r="Q29" s="54"/>
      <c r="R29" s="54"/>
      <c r="S29" s="54"/>
    </row>
    <row r="30" spans="1:20">
      <c r="A30" s="54"/>
      <c r="B30" s="54"/>
      <c r="C30" s="54"/>
      <c r="D30" s="54"/>
      <c r="E30" s="54"/>
      <c r="F30" s="54"/>
      <c r="G30" s="54"/>
      <c r="H30" s="54"/>
      <c r="I30" s="54"/>
      <c r="J30" s="54"/>
      <c r="K30" s="54"/>
      <c r="L30" s="54"/>
      <c r="M30" s="54"/>
      <c r="N30" s="54"/>
      <c r="O30" s="54"/>
      <c r="P30" s="54"/>
      <c r="Q30" s="54"/>
      <c r="R30" s="54"/>
      <c r="S30" s="54"/>
    </row>
    <row r="31" spans="1:20">
      <c r="A31" s="54"/>
      <c r="B31" s="54"/>
      <c r="C31" s="54"/>
      <c r="D31" s="54"/>
      <c r="E31" s="54"/>
      <c r="F31" s="54"/>
      <c r="G31" s="54"/>
      <c r="H31" s="54"/>
      <c r="I31" s="54"/>
      <c r="J31" s="54"/>
      <c r="K31" s="54"/>
      <c r="L31" s="54"/>
      <c r="M31" s="54"/>
      <c r="N31" s="54"/>
      <c r="O31" s="54"/>
      <c r="P31" s="54"/>
      <c r="Q31" s="54"/>
      <c r="R31" s="54"/>
      <c r="S31" s="54"/>
    </row>
    <row r="32" spans="1:20">
      <c r="A32" s="54"/>
      <c r="B32" s="54"/>
      <c r="C32" s="54"/>
      <c r="D32" s="54"/>
      <c r="E32" s="54"/>
      <c r="F32" s="54"/>
      <c r="G32" s="54"/>
      <c r="H32" s="54"/>
      <c r="I32" s="54"/>
      <c r="J32" s="54"/>
      <c r="K32" s="54"/>
      <c r="L32" s="54"/>
      <c r="M32" s="54"/>
      <c r="N32" s="54"/>
      <c r="O32" s="54"/>
      <c r="P32" s="54"/>
      <c r="Q32" s="54"/>
      <c r="R32" s="54"/>
      <c r="S32" s="54"/>
    </row>
    <row r="33" spans="1:19">
      <c r="A33" s="54"/>
      <c r="B33" s="54"/>
      <c r="C33" s="54"/>
      <c r="D33" s="54"/>
      <c r="E33" s="54"/>
      <c r="F33" s="54"/>
      <c r="G33" s="54"/>
      <c r="H33" s="54"/>
      <c r="I33" s="54"/>
      <c r="J33" s="54"/>
      <c r="K33" s="54"/>
      <c r="L33" s="54"/>
      <c r="M33" s="54"/>
      <c r="N33" s="54"/>
      <c r="O33" s="54"/>
      <c r="P33" s="54"/>
      <c r="Q33" s="54"/>
      <c r="R33" s="54"/>
      <c r="S33" s="54"/>
    </row>
    <row r="34" spans="1:19">
      <c r="A34" s="54"/>
      <c r="B34" s="54"/>
      <c r="C34" s="54"/>
      <c r="D34" s="54"/>
      <c r="E34" s="54"/>
      <c r="F34" s="54"/>
      <c r="G34" s="54"/>
      <c r="H34" s="54"/>
      <c r="I34" s="54"/>
      <c r="J34" s="54"/>
      <c r="K34" s="54"/>
      <c r="L34" s="54"/>
      <c r="M34" s="54"/>
      <c r="N34" s="54"/>
      <c r="O34" s="54"/>
      <c r="P34" s="54"/>
      <c r="Q34" s="54"/>
      <c r="R34" s="54"/>
      <c r="S34" s="54"/>
    </row>
    <row r="35" spans="1:19">
      <c r="A35" s="54"/>
      <c r="B35" s="54"/>
      <c r="C35" s="54"/>
      <c r="D35" s="54"/>
      <c r="E35" s="54"/>
      <c r="F35" s="54"/>
      <c r="G35" s="54"/>
      <c r="H35" s="54"/>
      <c r="I35" s="54"/>
      <c r="J35" s="54"/>
      <c r="K35" s="54"/>
      <c r="L35" s="54"/>
      <c r="M35" s="54"/>
      <c r="N35" s="54"/>
      <c r="O35" s="54"/>
      <c r="P35" s="54"/>
      <c r="Q35" s="54"/>
      <c r="R35" s="54"/>
      <c r="S35" s="54"/>
    </row>
    <row r="36" spans="1:19">
      <c r="A36" s="54"/>
      <c r="B36" s="54"/>
      <c r="C36" s="54"/>
      <c r="D36" s="54"/>
      <c r="E36" s="54"/>
      <c r="F36" s="54"/>
      <c r="G36" s="54"/>
      <c r="H36" s="54"/>
      <c r="I36" s="54"/>
      <c r="J36" s="54"/>
      <c r="K36" s="54"/>
      <c r="L36" s="54"/>
      <c r="M36" s="54"/>
      <c r="N36" s="54"/>
      <c r="O36" s="54"/>
      <c r="P36" s="54"/>
      <c r="Q36" s="54"/>
      <c r="R36" s="54"/>
      <c r="S36" s="54"/>
    </row>
    <row r="37" spans="1:19">
      <c r="A37" s="54"/>
      <c r="B37" s="54"/>
      <c r="C37" s="54"/>
      <c r="D37" s="54"/>
      <c r="E37" s="54"/>
      <c r="F37" s="54"/>
      <c r="G37" s="54"/>
      <c r="H37" s="54"/>
      <c r="I37" s="54"/>
      <c r="J37" s="54"/>
      <c r="K37" s="54"/>
      <c r="L37" s="54"/>
      <c r="M37" s="54"/>
      <c r="N37" s="54"/>
      <c r="O37" s="54"/>
      <c r="P37" s="54"/>
      <c r="Q37" s="54"/>
      <c r="R37" s="54"/>
      <c r="S37" s="54"/>
    </row>
    <row r="38" spans="1:19">
      <c r="A38" s="54"/>
      <c r="B38" s="54"/>
      <c r="C38" s="54"/>
      <c r="D38" s="54"/>
      <c r="E38" s="54"/>
      <c r="F38" s="54"/>
      <c r="G38" s="54"/>
      <c r="H38" s="54"/>
      <c r="I38" s="54"/>
      <c r="J38" s="54"/>
      <c r="K38" s="54"/>
      <c r="L38" s="54"/>
      <c r="M38" s="54"/>
      <c r="N38" s="54"/>
      <c r="O38" s="54"/>
      <c r="P38" s="54"/>
      <c r="Q38" s="54"/>
      <c r="R38" s="54"/>
      <c r="S38" s="54"/>
    </row>
    <row r="39" spans="1:19">
      <c r="A39" s="54"/>
      <c r="B39" s="54"/>
      <c r="C39" s="54"/>
      <c r="D39" s="54"/>
      <c r="E39" s="54"/>
      <c r="F39" s="54"/>
      <c r="G39" s="54"/>
      <c r="H39" s="54"/>
      <c r="I39" s="54"/>
      <c r="J39" s="54"/>
      <c r="K39" s="54"/>
      <c r="L39" s="54"/>
      <c r="M39" s="54"/>
      <c r="N39" s="54"/>
      <c r="O39" s="54"/>
      <c r="P39" s="54"/>
      <c r="Q39" s="54"/>
      <c r="R39" s="54"/>
      <c r="S39" s="54"/>
    </row>
    <row r="40" spans="1:19">
      <c r="A40" s="54"/>
      <c r="B40" s="54"/>
      <c r="C40" s="54"/>
      <c r="D40" s="54"/>
      <c r="E40" s="54"/>
      <c r="F40" s="54"/>
      <c r="G40" s="54"/>
      <c r="H40" s="54"/>
      <c r="I40" s="54"/>
      <c r="J40" s="54"/>
      <c r="K40" s="54"/>
      <c r="L40" s="54"/>
      <c r="M40" s="54"/>
      <c r="N40" s="54"/>
      <c r="O40" s="54"/>
      <c r="P40" s="54"/>
      <c r="Q40" s="54"/>
      <c r="R40" s="54"/>
      <c r="S40" s="54"/>
    </row>
    <row r="41" spans="1:19">
      <c r="A41" s="54"/>
      <c r="B41" s="54"/>
      <c r="C41" s="54"/>
      <c r="D41" s="54"/>
      <c r="E41" s="54"/>
      <c r="F41" s="54"/>
      <c r="G41" s="54"/>
      <c r="H41" s="54"/>
      <c r="I41" s="54"/>
      <c r="J41" s="54"/>
      <c r="K41" s="54"/>
      <c r="L41" s="54"/>
      <c r="M41" s="54"/>
      <c r="N41" s="54"/>
      <c r="O41" s="54"/>
      <c r="P41" s="54"/>
      <c r="Q41" s="54"/>
      <c r="R41" s="54"/>
      <c r="S41" s="54"/>
    </row>
    <row r="42" spans="1:19">
      <c r="A42" s="54"/>
      <c r="B42" s="54"/>
      <c r="C42" s="54"/>
      <c r="D42" s="54"/>
      <c r="E42" s="54"/>
      <c r="F42" s="54"/>
      <c r="G42" s="54"/>
      <c r="H42" s="54"/>
      <c r="I42" s="54"/>
      <c r="J42" s="54"/>
      <c r="K42" s="54"/>
      <c r="L42" s="54"/>
      <c r="M42" s="54"/>
      <c r="N42" s="54"/>
      <c r="O42" s="54"/>
      <c r="P42" s="54"/>
      <c r="Q42" s="54"/>
      <c r="R42" s="54"/>
      <c r="S42" s="54"/>
    </row>
    <row r="43" spans="1:19">
      <c r="A43" s="54"/>
      <c r="B43" s="54"/>
      <c r="C43" s="54"/>
      <c r="D43" s="54"/>
      <c r="E43" s="54"/>
      <c r="F43" s="54"/>
      <c r="G43" s="54"/>
      <c r="H43" s="54"/>
      <c r="I43" s="54"/>
      <c r="J43" s="54"/>
      <c r="K43" s="54"/>
      <c r="L43" s="54"/>
      <c r="M43" s="54"/>
      <c r="N43" s="54"/>
      <c r="O43" s="54"/>
      <c r="P43" s="54"/>
      <c r="Q43" s="54"/>
      <c r="R43" s="54"/>
      <c r="S43" s="54"/>
    </row>
    <row r="44" spans="1:19">
      <c r="A44" s="54"/>
      <c r="B44" s="54"/>
      <c r="C44" s="54"/>
      <c r="D44" s="54"/>
      <c r="E44" s="54"/>
      <c r="F44" s="54"/>
      <c r="G44" s="54"/>
      <c r="H44" s="54"/>
      <c r="I44" s="54"/>
      <c r="J44" s="54"/>
      <c r="K44" s="54"/>
      <c r="L44" s="54"/>
      <c r="M44" s="54"/>
      <c r="N44" s="54"/>
      <c r="O44" s="54"/>
      <c r="P44" s="54"/>
      <c r="Q44" s="54"/>
      <c r="R44" s="54"/>
      <c r="S44" s="54"/>
    </row>
    <row r="45" spans="1:19">
      <c r="A45" s="54"/>
      <c r="B45" s="54"/>
      <c r="C45" s="54"/>
      <c r="D45" s="54"/>
      <c r="E45" s="54"/>
      <c r="F45" s="54"/>
      <c r="G45" s="54"/>
      <c r="H45" s="54"/>
      <c r="I45" s="54"/>
      <c r="J45" s="54"/>
      <c r="K45" s="54"/>
      <c r="L45" s="54"/>
      <c r="M45" s="54"/>
      <c r="N45" s="54"/>
      <c r="O45" s="54"/>
      <c r="P45" s="54"/>
      <c r="Q45" s="54"/>
      <c r="R45" s="54"/>
      <c r="S45" s="54"/>
    </row>
    <row r="46" spans="1:19">
      <c r="A46" s="54"/>
      <c r="B46" s="54"/>
      <c r="C46" s="54"/>
      <c r="D46" s="54"/>
      <c r="E46" s="54"/>
      <c r="F46" s="54"/>
      <c r="G46" s="54"/>
      <c r="H46" s="54"/>
      <c r="I46" s="54"/>
      <c r="J46" s="54"/>
      <c r="K46" s="54"/>
      <c r="L46" s="54"/>
      <c r="M46" s="54"/>
      <c r="N46" s="54"/>
      <c r="O46" s="54"/>
      <c r="P46" s="54"/>
      <c r="Q46" s="54"/>
      <c r="R46" s="54"/>
      <c r="S46" s="54"/>
    </row>
    <row r="47" spans="1:19">
      <c r="A47" s="54"/>
      <c r="B47" s="54"/>
      <c r="C47" s="54"/>
      <c r="D47" s="54"/>
      <c r="E47" s="54"/>
      <c r="F47" s="54"/>
      <c r="G47" s="54"/>
      <c r="H47" s="54"/>
      <c r="I47" s="54"/>
      <c r="J47" s="54"/>
      <c r="K47" s="54"/>
      <c r="L47" s="54"/>
      <c r="M47" s="54"/>
      <c r="N47" s="54"/>
      <c r="O47" s="54"/>
      <c r="P47" s="54"/>
      <c r="Q47" s="54"/>
      <c r="R47" s="54"/>
      <c r="S47" s="54"/>
    </row>
    <row r="48" spans="1:19">
      <c r="A48" s="54"/>
      <c r="B48" s="54"/>
      <c r="C48" s="54"/>
      <c r="D48" s="54"/>
      <c r="E48" s="54"/>
      <c r="F48" s="54"/>
      <c r="G48" s="54"/>
      <c r="H48" s="54"/>
      <c r="I48" s="54"/>
      <c r="J48" s="54"/>
      <c r="K48" s="54"/>
      <c r="L48" s="54"/>
      <c r="M48" s="54"/>
      <c r="N48" s="54"/>
      <c r="O48" s="54"/>
      <c r="P48" s="54"/>
      <c r="Q48" s="54"/>
      <c r="R48" s="54"/>
      <c r="S48" s="54"/>
    </row>
    <row r="49" spans="1:19">
      <c r="A49" s="54"/>
      <c r="B49" s="54"/>
      <c r="C49" s="54"/>
      <c r="D49" s="54"/>
      <c r="E49" s="54"/>
      <c r="F49" s="54"/>
      <c r="G49" s="54"/>
      <c r="H49" s="54"/>
      <c r="I49" s="54"/>
      <c r="J49" s="54"/>
      <c r="K49" s="54"/>
      <c r="L49" s="54"/>
      <c r="M49" s="54"/>
      <c r="N49" s="54"/>
      <c r="O49" s="54"/>
      <c r="P49" s="54"/>
      <c r="Q49" s="54"/>
      <c r="R49" s="54"/>
      <c r="S49" s="54"/>
    </row>
    <row r="50" spans="1:19" ht="15" customHeight="1">
      <c r="A50" s="54"/>
      <c r="B50" s="54"/>
      <c r="C50" s="54"/>
      <c r="D50" s="54"/>
      <c r="E50" s="54"/>
      <c r="F50" s="54"/>
      <c r="G50" s="54"/>
      <c r="H50" s="54"/>
      <c r="I50" s="54"/>
      <c r="J50" s="54"/>
      <c r="K50" s="54"/>
      <c r="L50" s="54"/>
      <c r="M50" s="54"/>
      <c r="N50" s="54"/>
      <c r="O50" s="54"/>
      <c r="P50" s="54"/>
      <c r="Q50" s="54"/>
      <c r="R50" s="54"/>
      <c r="S50" s="54"/>
    </row>
    <row r="51" spans="1:19">
      <c r="A51" s="54"/>
      <c r="B51" s="54"/>
      <c r="C51" s="54"/>
      <c r="D51" s="54"/>
      <c r="E51" s="54"/>
      <c r="F51" s="54"/>
      <c r="G51" s="54"/>
      <c r="H51" s="54"/>
      <c r="I51" s="54"/>
      <c r="J51" s="54"/>
      <c r="K51" s="54"/>
      <c r="L51" s="54"/>
      <c r="M51" s="54"/>
      <c r="N51" s="54"/>
      <c r="O51" s="54"/>
      <c r="P51" s="54"/>
      <c r="Q51" s="54"/>
      <c r="R51" s="54"/>
      <c r="S51" s="54"/>
    </row>
    <row r="52" spans="1:19">
      <c r="A52" s="54"/>
      <c r="B52" s="54"/>
      <c r="C52" s="54"/>
      <c r="D52" s="54"/>
      <c r="E52" s="54"/>
      <c r="F52" s="54"/>
      <c r="G52" s="54"/>
      <c r="H52" s="54"/>
      <c r="I52" s="54"/>
      <c r="J52" s="54"/>
      <c r="K52" s="54"/>
      <c r="L52" s="54"/>
      <c r="M52" s="54"/>
      <c r="N52" s="54"/>
      <c r="O52" s="54"/>
      <c r="P52" s="54"/>
      <c r="Q52" s="54"/>
      <c r="R52" s="54"/>
      <c r="S52" s="54"/>
    </row>
    <row r="53" spans="1:19">
      <c r="A53" s="54"/>
      <c r="B53" s="54"/>
      <c r="C53" s="54"/>
      <c r="D53" s="54"/>
      <c r="E53" s="54"/>
      <c r="F53" s="54"/>
      <c r="G53" s="54"/>
      <c r="H53" s="54"/>
      <c r="I53" s="54"/>
      <c r="J53" s="54"/>
      <c r="K53" s="54"/>
      <c r="L53" s="54"/>
      <c r="M53" s="54"/>
      <c r="N53" s="54"/>
      <c r="O53" s="54"/>
      <c r="P53" s="54"/>
      <c r="Q53" s="54"/>
      <c r="R53" s="54"/>
      <c r="S53" s="54"/>
    </row>
    <row r="54" spans="1:19">
      <c r="A54" s="54"/>
      <c r="B54" s="54"/>
      <c r="C54" s="54"/>
      <c r="D54" s="54"/>
      <c r="E54" s="54"/>
      <c r="F54" s="54"/>
      <c r="G54" s="54"/>
      <c r="H54" s="54"/>
      <c r="I54" s="54"/>
      <c r="J54" s="54"/>
      <c r="K54" s="54"/>
      <c r="L54" s="54"/>
      <c r="M54" s="54"/>
      <c r="N54" s="54"/>
      <c r="O54" s="54"/>
      <c r="P54" s="54"/>
      <c r="Q54" s="54"/>
      <c r="R54" s="54"/>
      <c r="S54" s="54"/>
    </row>
    <row r="55" spans="1:19">
      <c r="A55" s="54"/>
      <c r="B55" s="54"/>
      <c r="C55" s="54"/>
      <c r="D55" s="54"/>
      <c r="E55" s="54"/>
      <c r="F55" s="54"/>
      <c r="G55" s="54"/>
      <c r="H55" s="54"/>
      <c r="I55" s="54"/>
      <c r="J55" s="54"/>
      <c r="K55" s="54"/>
      <c r="L55" s="54"/>
      <c r="M55" s="54"/>
      <c r="N55" s="54"/>
      <c r="O55" s="54"/>
      <c r="P55" s="54"/>
      <c r="Q55" s="54"/>
      <c r="R55" s="54"/>
      <c r="S55" s="54"/>
    </row>
    <row r="56" spans="1:19">
      <c r="A56" s="2250"/>
      <c r="B56" s="2250"/>
      <c r="C56" s="2250"/>
      <c r="D56" s="2250"/>
      <c r="E56" s="2250"/>
      <c r="F56" s="2250"/>
      <c r="G56" s="2250"/>
      <c r="H56" s="2250"/>
      <c r="I56" s="2250"/>
      <c r="J56" s="2250"/>
      <c r="K56" s="2250"/>
      <c r="L56" s="2250"/>
      <c r="M56" s="2250"/>
      <c r="N56" s="2250"/>
      <c r="O56" s="2250"/>
      <c r="P56" s="2250"/>
      <c r="Q56" s="2250"/>
      <c r="R56" s="2250"/>
      <c r="S56" s="2250"/>
    </row>
    <row r="57" spans="1:19">
      <c r="A57" s="2250"/>
      <c r="B57" s="2250"/>
      <c r="C57" s="2250"/>
      <c r="D57" s="2250"/>
      <c r="E57" s="2250"/>
      <c r="F57" s="2250"/>
      <c r="G57" s="2250"/>
      <c r="H57" s="2250"/>
      <c r="I57" s="2250"/>
      <c r="J57" s="2250"/>
      <c r="K57" s="2250"/>
      <c r="L57" s="2250"/>
      <c r="M57" s="2250"/>
      <c r="N57" s="2250"/>
      <c r="O57" s="2250"/>
      <c r="P57" s="2250"/>
      <c r="Q57" s="2250"/>
      <c r="R57" s="2250"/>
      <c r="S57" s="2250"/>
    </row>
    <row r="59" spans="1:19" ht="15.5">
      <c r="D59" s="121"/>
    </row>
    <row r="60" spans="1:19" ht="15.5">
      <c r="D60" s="121"/>
    </row>
    <row r="61" spans="1:19" ht="15.5">
      <c r="D61" s="121"/>
    </row>
    <row r="62" spans="1:19" ht="15.5">
      <c r="D62" s="121"/>
    </row>
    <row r="63" spans="1:19" ht="15.5">
      <c r="D63" s="121"/>
    </row>
    <row r="64" spans="1:19" ht="15.5">
      <c r="D64" s="121"/>
    </row>
    <row r="65" spans="4:4" s="49" customFormat="1" ht="15.5">
      <c r="D65" s="121"/>
    </row>
    <row r="66" spans="4:4" s="49" customFormat="1" ht="15.5">
      <c r="D66" s="121"/>
    </row>
    <row r="67" spans="4:4" s="49" customFormat="1" ht="15.5">
      <c r="D67" s="121"/>
    </row>
    <row r="68" spans="4:4" s="49" customFormat="1" ht="15.5">
      <c r="D68" s="121"/>
    </row>
    <row r="69" spans="4:4" s="49" customFormat="1" ht="15.5">
      <c r="D69" s="121"/>
    </row>
    <row r="70" spans="4:4" s="49" customFormat="1" ht="15.5">
      <c r="D70" s="121"/>
    </row>
    <row r="71" spans="4:4" s="49" customFormat="1" ht="15.5">
      <c r="D71" s="121"/>
    </row>
    <row r="72" spans="4:4" s="49" customFormat="1" ht="15.5">
      <c r="D72" s="121"/>
    </row>
    <row r="73" spans="4:4" s="49" customFormat="1" ht="15.5">
      <c r="D73" s="121"/>
    </row>
    <row r="74" spans="4:4" s="49" customFormat="1" ht="15.5">
      <c r="D74" s="121"/>
    </row>
  </sheetData>
  <sheetProtection sheet="1" objects="1" scenarios="1" formatCells="0" formatRows="0" autoFilter="0"/>
  <protectedRanges>
    <protectedRange sqref="F3:H3 G5:I10 I11:I12" name="Range1_2"/>
    <protectedRange sqref="F4:H4" name="Range1_1_1"/>
    <protectedRange sqref="E13:G13" name="Range4_1"/>
    <protectedRange sqref="I14:K15 D17:F18 N17:P18" name="Range5_1"/>
    <protectedRange sqref="C14:E15 M15:O16 H17:J18" name="Range4_1_1"/>
    <protectedRange sqref="I16:K16" name="Range5_1_1"/>
    <protectedRange sqref="C16:E16" name="Range4_1_1_1"/>
  </protectedRanges>
  <mergeCells count="48">
    <mergeCell ref="C8:H8"/>
    <mergeCell ref="I8:M8"/>
    <mergeCell ref="N8:R8"/>
    <mergeCell ref="T2:W2"/>
    <mergeCell ref="C4:P4"/>
    <mergeCell ref="C6:H6"/>
    <mergeCell ref="I6:M6"/>
    <mergeCell ref="N6:R6"/>
    <mergeCell ref="G21:H21"/>
    <mergeCell ref="C10:F10"/>
    <mergeCell ref="I10:M10"/>
    <mergeCell ref="N10:R10"/>
    <mergeCell ref="N11:R12"/>
    <mergeCell ref="C12:H12"/>
    <mergeCell ref="I12:M12"/>
    <mergeCell ref="Q20:R20"/>
    <mergeCell ref="M24:N25"/>
    <mergeCell ref="I21:J21"/>
    <mergeCell ref="C14:Q14"/>
    <mergeCell ref="C20:D21"/>
    <mergeCell ref="E20:F20"/>
    <mergeCell ref="G20:H20"/>
    <mergeCell ref="I20:J20"/>
    <mergeCell ref="K20:L20"/>
    <mergeCell ref="M20:N20"/>
    <mergeCell ref="O20:P20"/>
    <mergeCell ref="K21:L21"/>
    <mergeCell ref="M21:N21"/>
    <mergeCell ref="O21:P21"/>
    <mergeCell ref="Q21:R21"/>
    <mergeCell ref="H24:H25"/>
    <mergeCell ref="E21:F21"/>
    <mergeCell ref="I24:I25"/>
    <mergeCell ref="E24:F25"/>
    <mergeCell ref="G24:G25"/>
    <mergeCell ref="A56:S57"/>
    <mergeCell ref="O24:R24"/>
    <mergeCell ref="O25:P25"/>
    <mergeCell ref="Q25:R25"/>
    <mergeCell ref="E26:F26"/>
    <mergeCell ref="M26:N26"/>
    <mergeCell ref="C23:D26"/>
    <mergeCell ref="E23:R23"/>
    <mergeCell ref="O26:P26"/>
    <mergeCell ref="Q26:R26"/>
    <mergeCell ref="J24:J25"/>
    <mergeCell ref="K24:K25"/>
    <mergeCell ref="L24:L25"/>
  </mergeCells>
  <phoneticPr fontId="128" type="noConversion"/>
  <conditionalFormatting sqref="I26">
    <cfRule type="cellIs" dxfId="980" priority="6" stopIfTrue="1" operator="equal">
      <formula>""</formula>
    </cfRule>
    <cfRule type="cellIs" dxfId="979" priority="7" stopIfTrue="1" operator="greaterThanOrEqual">
      <formula>0.05</formula>
    </cfRule>
    <cfRule type="cellIs" dxfId="978" priority="8" stopIfTrue="1" operator="lessThan">
      <formula>0.05</formula>
    </cfRule>
  </conditionalFormatting>
  <conditionalFormatting sqref="Q21:R21">
    <cfRule type="cellIs" dxfId="977" priority="3" stopIfTrue="1" operator="equal">
      <formula>""</formula>
    </cfRule>
    <cfRule type="cellIs" dxfId="976" priority="4" stopIfTrue="1" operator="greaterThan">
      <formula>0.3</formula>
    </cfRule>
    <cfRule type="cellIs" dxfId="975" priority="5" stopIfTrue="1" operator="lessThanOrEqual">
      <formula>0.3</formula>
    </cfRule>
  </conditionalFormatting>
  <conditionalFormatting sqref="C16:Q16 C18:Q18">
    <cfRule type="cellIs" dxfId="974" priority="1" stopIfTrue="1" operator="notBetween">
      <formula>$K$26</formula>
      <formula>$L$26</formula>
    </cfRule>
    <cfRule type="cellIs" dxfId="973" priority="2" stopIfTrue="1" operator="between">
      <formula>$K$26</formula>
      <formula>$L$26</formula>
    </cfRule>
  </conditionalFormatting>
  <pageMargins left="0.7" right="0.7" top="0.75" bottom="0.75" header="0.3" footer="0.3"/>
  <pageSetup scale="52" orientation="portrait" r:id="rId1"/>
  <headerFooter>
    <oddHeader>&amp;L&amp;G</oddHeader>
    <oddFooter xml:space="preserve">&amp;LQUAL TM 0027-01 PPAP PACKAGE&amp;R
Printed on: &amp;D
</oddFooter>
  </headerFooter>
  <rowBreaks count="1" manualBreakCount="1">
    <brk id="27" max="18" man="1"/>
  </row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Custom_x0020_Sort xmlns="af60abcd-570f-40f2-a8fb-22f2c06bce79" xsi:nil="true"/>
    <Standard_x0020_Work_x0020_Link xmlns="af60abcd-570f-40f2-a8fb-22f2c06bce79">
      <Value>443</Value>
      <Value>251</Value>
      <Value>549</Value>
    </Standard_x0020_Work_x0020_Link>
    <Standard_x0020_Work_x0020_Description xmlns="af60abcd-570f-40f2-a8fb-22f2c06bce79" xsi:nil="true"/>
    <Document_x0020_Language xmlns="af60abcd-570f-40f2-a8fb-22f2c06bce79">--Not Translated--</Document_x0020_Language>
    <Preview_x0020_Only xmlns="af60abcd-570f-40f2-a8fb-22f2c06bce79">false</Preview_x0020_Only>
    <IDIndex xmlns="5998535e-0e62-466f-bd9b-5e055c07cc56">3734</IDIndex>
    <StandardWorkLinkIndex xmlns="5998535e-0e62-466f-bd9b-5e055c07cc56">,443,251,549,</StandardWorkLinkIndex>
    <UpdateStandardWorkIndexID xmlns="5998535e-0e62-466f-bd9b-5e055c07cc56">
      <Url xsi:nil="true"/>
      <Description xsi:nil="true"/>
    </UpdateStandardWorkIndexID>
    <UpdateStandardWorkIndexID_x0028_1_x0029_ xmlns="5998535e-0e62-466f-bd9b-5e055c07cc56">
      <Url xsi:nil="true"/>
      <Description xsi:nil="true"/>
    </UpdateStandardWorkIndexID_x0028_1_x0029_>
    <UpdateStandardWorkIndexID_x0028_1_x0029_0 xmlns="5998535e-0e62-466f-bd9b-5e055c07cc56">
      <Url xsi:nil="true"/>
      <Description xsi:nil="true"/>
    </UpdateStandardWorkIndexID_x0028_1_x0029_0>
  </documentManagement>
</p:properties>
</file>

<file path=customXml/item4.xml><?xml version="1.0" encoding="utf-8"?>
<ct:contentTypeSchema xmlns:ct="http://schemas.microsoft.com/office/2006/metadata/contentType" xmlns:ma="http://schemas.microsoft.com/office/2006/metadata/properties/metaAttributes" ct:_="" ma:_="" ma:contentTypeName="IR Standard Work Supporting Document" ma:contentTypeID="0x01010005E83D6351AA3E4B804BAB49767FD94400C40F56021993364E926E3925452236AD" ma:contentTypeVersion="19" ma:contentTypeDescription="" ma:contentTypeScope="" ma:versionID="df6c2f529a8ce7a3bcab2be164871778">
  <xsd:schema xmlns:xsd="http://www.w3.org/2001/XMLSchema" xmlns:xs="http://www.w3.org/2001/XMLSchema" xmlns:p="http://schemas.microsoft.com/office/2006/metadata/properties" xmlns:ns2="af60abcd-570f-40f2-a8fb-22f2c06bce79" xmlns:ns4="5998535e-0e62-466f-bd9b-5e055c07cc56" targetNamespace="http://schemas.microsoft.com/office/2006/metadata/properties" ma:root="true" ma:fieldsID="238817113ce47185165b19673debb5c8" ns2:_="" ns4:_="">
    <xsd:import namespace="af60abcd-570f-40f2-a8fb-22f2c06bce79"/>
    <xsd:import namespace="5998535e-0e62-466f-bd9b-5e055c07cc56"/>
    <xsd:element name="properties">
      <xsd:complexType>
        <xsd:sequence>
          <xsd:element name="documentManagement">
            <xsd:complexType>
              <xsd:all>
                <xsd:element ref="ns2:Standard_x0020_Work_x0020_Link" minOccurs="0"/>
                <xsd:element ref="ns2:Standard_x0020_Work_x0020_Description" minOccurs="0"/>
                <xsd:element ref="ns2:Custom_x0020_Sort" minOccurs="0"/>
                <xsd:element ref="ns2:Document_x0020_Language" minOccurs="0"/>
                <xsd:element ref="ns2:Preview_x0020_Only" minOccurs="0"/>
                <xsd:element ref="ns4:MediaServiceMetadata" minOccurs="0"/>
                <xsd:element ref="ns4:MediaServiceFastMetadata" minOccurs="0"/>
                <xsd:element ref="ns2:SharedWithUsers" minOccurs="0"/>
                <xsd:element ref="ns2:SharedWithDetails" minOccurs="0"/>
                <xsd:element ref="ns4:StandardWorkLinkIndex" minOccurs="0"/>
                <xsd:element ref="ns4:IDIndex" minOccurs="0"/>
                <xsd:element ref="ns4:UpdateStandardWorkIndexID" minOccurs="0"/>
                <xsd:element ref="ns4:UpdateStandardWorkIndexID_x0028_1_x0029_" minOccurs="0"/>
                <xsd:element ref="ns4:UpdateStandardWorkIndexID_x0028_1_x0029_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60abcd-570f-40f2-a8fb-22f2c06bce79" elementFormDefault="qualified">
    <xsd:import namespace="http://schemas.microsoft.com/office/2006/documentManagement/types"/>
    <xsd:import namespace="http://schemas.microsoft.com/office/infopath/2007/PartnerControls"/>
    <xsd:element name="Standard_x0020_Work_x0020_Link" ma:index="8" nillable="true" ma:displayName="Standard Work Link" ma:list="{60bad525-1305-45d5-9763-b7d789cc0da3}" ma:internalName="Standard_x0020_Work_x0020_Link" ma:showField="ID" ma:web="af60abcd-570f-40f2-a8fb-22f2c06bce79">
      <xsd:complexType>
        <xsd:complexContent>
          <xsd:extension base="dms:MultiChoiceLookup">
            <xsd:sequence>
              <xsd:element name="Value" type="dms:Lookup" maxOccurs="unbounded" minOccurs="0" nillable="true"/>
            </xsd:sequence>
          </xsd:extension>
        </xsd:complexContent>
      </xsd:complexType>
    </xsd:element>
    <xsd:element name="Standard_x0020_Work_x0020_Description" ma:index="9" nillable="true" ma:displayName="Standard Work Description" ma:internalName="Standard_x0020_Work_x0020_Description">
      <xsd:simpleType>
        <xsd:restriction base="dms:Note"/>
      </xsd:simpleType>
    </xsd:element>
    <xsd:element name="Custom_x0020_Sort" ma:index="11" nillable="true" ma:displayName="Custom Sort" ma:internalName="Custom_x0020_Sort">
      <xsd:simpleType>
        <xsd:restriction base="dms:Text">
          <xsd:maxLength value="255"/>
        </xsd:restriction>
      </xsd:simpleType>
    </xsd:element>
    <xsd:element name="Document_x0020_Language" ma:index="12" nillable="true" ma:displayName="Document Language" ma:default="--Not Translated--" ma:format="Dropdown" ma:indexed="true" ma:internalName="Document_x0020_Language">
      <xsd:simpleType>
        <xsd:restriction base="dms:Choice">
          <xsd:enumeration value="--Not Translated--"/>
          <xsd:enumeration value="Czech"/>
          <xsd:enumeration value="Chinese"/>
          <xsd:enumeration value="English"/>
          <xsd:enumeration value="French"/>
          <xsd:enumeration value="German"/>
          <xsd:enumeration value="Italian"/>
          <xsd:enumeration value="Portuguese"/>
          <xsd:enumeration value="Russian"/>
          <xsd:enumeration value="Spanish"/>
          <xsd:enumeration value="Spanish - Latin America"/>
          <xsd:enumeration value="Turkish"/>
          <xsd:enumeration value="Thai"/>
        </xsd:restriction>
      </xsd:simpleType>
    </xsd:element>
    <xsd:element name="Preview_x0020_Only" ma:index="13" nillable="true" ma:displayName="Preview Only" ma:default="0" ma:internalName="Preview_x0020_Only">
      <xsd:simpleType>
        <xsd:restriction base="dms:Boolean"/>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998535e-0e62-466f-bd9b-5e055c07cc56"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StandardWorkLinkIndex" ma:index="18" nillable="true" ma:displayName="StandardWorkLinkIndex" ma:description="This column used to copy the Standard Work Link field value" ma:indexed="true" ma:internalName="StandardWorkLinkIndex">
      <xsd:simpleType>
        <xsd:restriction base="dms:Text">
          <xsd:maxLength value="255"/>
        </xsd:restriction>
      </xsd:simpleType>
    </xsd:element>
    <xsd:element name="IDIndex" ma:index="19" nillable="true" ma:displayName="IDIndex" ma:indexed="true" ma:internalName="IDIndex">
      <xsd:simpleType>
        <xsd:restriction base="dms:Text">
          <xsd:maxLength value="255"/>
        </xsd:restriction>
      </xsd:simpleType>
    </xsd:element>
    <xsd:element name="UpdateStandardWorkIndexID" ma:index="20" nillable="true" ma:displayName="UpdateStandardWorkIndexID" ma:internalName="UpdateStandardWorkIndexID">
      <xsd:complexType>
        <xsd:complexContent>
          <xsd:extension base="dms:URL">
            <xsd:sequence>
              <xsd:element name="Url" type="dms:ValidUrl" minOccurs="0" nillable="true"/>
              <xsd:element name="Description" type="xsd:string" nillable="true"/>
            </xsd:sequence>
          </xsd:extension>
        </xsd:complexContent>
      </xsd:complexType>
    </xsd:element>
    <xsd:element name="UpdateStandardWorkIndexID_x0028_1_x0029_" ma:index="21" nillable="true" ma:displayName="UpdateStandardWorkIndexID" ma:internalName="UpdateStandardWorkIndexID_x0028_1_x0029_">
      <xsd:complexType>
        <xsd:complexContent>
          <xsd:extension base="dms:URL">
            <xsd:sequence>
              <xsd:element name="Url" type="dms:ValidUrl" minOccurs="0" nillable="true"/>
              <xsd:element name="Description" type="xsd:string" nillable="true"/>
            </xsd:sequence>
          </xsd:extension>
        </xsd:complexContent>
      </xsd:complexType>
    </xsd:element>
    <xsd:element name="UpdateStandardWorkIndexID_x0028_1_x0029_0" ma:index="22" nillable="true" ma:displayName="UpdateStandardWorkIndexID" ma:internalName="UpdateStandardWorkIndexID_x0028_1_x0029_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10"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B01EF9-B66A-4214-A707-12E5BDC0B146}">
  <ds:schemaRefs>
    <ds:schemaRef ds:uri="http://schemas.microsoft.com/sharepoint/v3/contenttype/forms"/>
  </ds:schemaRefs>
</ds:datastoreItem>
</file>

<file path=customXml/itemProps2.xml><?xml version="1.0" encoding="utf-8"?>
<ds:datastoreItem xmlns:ds="http://schemas.openxmlformats.org/officeDocument/2006/customXml" ds:itemID="{0200EF98-EB86-424C-BBF1-5A33955E58CE}">
  <ds:schemaRefs>
    <ds:schemaRef ds:uri="http://schemas.microsoft.com/office/2006/metadata/longProperties"/>
  </ds:schemaRefs>
</ds:datastoreItem>
</file>

<file path=customXml/itemProps3.xml><?xml version="1.0" encoding="utf-8"?>
<ds:datastoreItem xmlns:ds="http://schemas.openxmlformats.org/officeDocument/2006/customXml" ds:itemID="{B80ACC24-BC0E-4EE3-BA7E-33CAFA53F74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f60abcd-570f-40f2-a8fb-22f2c06bce79"/>
    <ds:schemaRef ds:uri="http://purl.org/dc/elements/1.1/"/>
    <ds:schemaRef ds:uri="http://schemas.microsoft.com/office/2006/metadata/properties"/>
    <ds:schemaRef ds:uri="5998535e-0e62-466f-bd9b-5e055c07cc56"/>
    <ds:schemaRef ds:uri="http://www.w3.org/XML/1998/namespace"/>
    <ds:schemaRef ds:uri="http://purl.org/dc/dcmitype/"/>
  </ds:schemaRefs>
</ds:datastoreItem>
</file>

<file path=customXml/itemProps4.xml><?xml version="1.0" encoding="utf-8"?>
<ds:datastoreItem xmlns:ds="http://schemas.openxmlformats.org/officeDocument/2006/customXml" ds:itemID="{FDE4BAD1-2B70-4E97-8E74-41EEABCA2C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60abcd-570f-40f2-a8fb-22f2c06bce79"/>
    <ds:schemaRef ds:uri="5998535e-0e62-466f-bd9b-5e055c07cc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30</vt:i4>
      </vt:variant>
    </vt:vector>
  </HeadingPairs>
  <TitlesOfParts>
    <vt:vector size="82" baseType="lpstr">
      <vt:lpstr>Summary and Instructions</vt:lpstr>
      <vt:lpstr>2 - SDR - From</vt:lpstr>
      <vt:lpstr>3 - Engineering Approval - Form</vt:lpstr>
      <vt:lpstr>4 - Design FMEA - Form</vt:lpstr>
      <vt:lpstr>5-Proces Flow Diagram</vt:lpstr>
      <vt:lpstr>6a - Process FMEA - Form</vt:lpstr>
      <vt:lpstr> 6b_PFMEA summary - Form</vt:lpstr>
      <vt:lpstr>7_Process Control Plan - Form</vt:lpstr>
      <vt:lpstr>8a - MSA (Bias Study)</vt:lpstr>
      <vt:lpstr>8b - MSA (Gage R&amp;R) - Form</vt:lpstr>
      <vt:lpstr>8c1 - MSA Attribute - Form</vt:lpstr>
      <vt:lpstr>8c2 - MSA Attribute - Form</vt:lpstr>
      <vt:lpstr>9 - Dimensional Results - Form</vt:lpstr>
      <vt:lpstr>10a - Material Test - Form</vt:lpstr>
      <vt:lpstr>10b - Performance Test - Form</vt:lpstr>
      <vt:lpstr>11a - Process Studies - Form</vt:lpstr>
      <vt:lpstr>11b - Process Studies - Form</vt:lpstr>
      <vt:lpstr>12 - Qualified Lab</vt:lpstr>
      <vt:lpstr>13 - Appearance Approval - Form</vt:lpstr>
      <vt:lpstr>14 - PPAP Sample product</vt:lpstr>
      <vt:lpstr>16 Checking Aids</vt:lpstr>
      <vt:lpstr>17 Special Req - Package form</vt:lpstr>
      <vt:lpstr>17Special Req - FFF Form</vt:lpstr>
      <vt:lpstr>18 - PSW - Form</vt:lpstr>
      <vt:lpstr>20 - ELC - Form</vt:lpstr>
      <vt:lpstr>22 - CDR Form</vt:lpstr>
      <vt:lpstr>2 - SDR - Example</vt:lpstr>
      <vt:lpstr>3 - Eng Approval -  Example</vt:lpstr>
      <vt:lpstr>5 - Process Flow – Example </vt:lpstr>
      <vt:lpstr>6a - Process FMEA - Example</vt:lpstr>
      <vt:lpstr>6b_PFMEA summary – Example</vt:lpstr>
      <vt:lpstr>7 - Control Plan Example</vt:lpstr>
      <vt:lpstr>8a - MSA (Bias Study) - Example</vt:lpstr>
      <vt:lpstr>8b - MSA (Gage R&amp;R) - Example</vt:lpstr>
      <vt:lpstr>8c - MSA Attribute example</vt:lpstr>
      <vt:lpstr>9-Dimensional Results - Example</vt:lpstr>
      <vt:lpstr>10a - Material Test - Example</vt:lpstr>
      <vt:lpstr>11a - Process Studies - Example</vt:lpstr>
      <vt:lpstr>11b - Process Studies - Example</vt:lpstr>
      <vt:lpstr>12 - Qualified Lab - Example</vt:lpstr>
      <vt:lpstr>14- PPAP Sample Product-Example</vt:lpstr>
      <vt:lpstr>16-Checking Aids - Example</vt:lpstr>
      <vt:lpstr>17 Special Reg -Package Example</vt:lpstr>
      <vt:lpstr>18 - PSW - Example</vt:lpstr>
      <vt:lpstr>20 - ELC - Instruction for sup.</vt:lpstr>
      <vt:lpstr>20 - ELC Example</vt:lpstr>
      <vt:lpstr>20 - Ichart Example S</vt:lpstr>
      <vt:lpstr>20 - Ichart Example M</vt:lpstr>
      <vt:lpstr>22 - Inst for Cap Demo</vt:lpstr>
      <vt:lpstr>22 - CDR Example</vt:lpstr>
      <vt:lpstr>22 - CDR Evidence Example</vt:lpstr>
      <vt:lpstr>Version History</vt:lpstr>
      <vt:lpstr>'10a - Material Test - Form'!Print_Area</vt:lpstr>
      <vt:lpstr>'10b - Performance Test - Form'!Print_Area</vt:lpstr>
      <vt:lpstr>'11a - Process Studies - Form'!Print_Area</vt:lpstr>
      <vt:lpstr>'11b - Process Studies - Example'!Print_Area</vt:lpstr>
      <vt:lpstr>'11b - Process Studies - Form'!Print_Area</vt:lpstr>
      <vt:lpstr>'13 - Appearance Approval - Form'!Print_Area</vt:lpstr>
      <vt:lpstr>'14 - PPAP Sample product'!Print_Area</vt:lpstr>
      <vt:lpstr>'14- PPAP Sample Product-Example'!Print_Area</vt:lpstr>
      <vt:lpstr>'18 - PSW - Example'!Print_Area</vt:lpstr>
      <vt:lpstr>'18 - PSW - Form'!Print_Area</vt:lpstr>
      <vt:lpstr>'2 - SDR - Example'!Print_Area</vt:lpstr>
      <vt:lpstr>'2 - SDR - From'!Print_Area</vt:lpstr>
      <vt:lpstr>'20 - Ichart Example S'!Print_Area</vt:lpstr>
      <vt:lpstr>'3 - Eng Approval -  Example'!Print_Area</vt:lpstr>
      <vt:lpstr>'4 - Design FMEA - Form'!Print_Area</vt:lpstr>
      <vt:lpstr>'5 - Process Flow – Example '!Print_Area</vt:lpstr>
      <vt:lpstr>'5-Proces Flow Diagram'!Print_Area</vt:lpstr>
      <vt:lpstr>'6b_PFMEA summary – Example'!Print_Area</vt:lpstr>
      <vt:lpstr>'8a - MSA (Bias Study)'!Print_Area</vt:lpstr>
      <vt:lpstr>'8a - MSA (Bias Study) - Example'!Print_Area</vt:lpstr>
      <vt:lpstr>'8b - MSA (Gage R&amp;R) - Example'!Print_Area</vt:lpstr>
      <vt:lpstr>'8b - MSA (Gage R&amp;R) - Form'!Print_Area</vt:lpstr>
      <vt:lpstr>'8c2 - MSA Attribute - Form'!Print_Area</vt:lpstr>
      <vt:lpstr>'9 - Dimensional Results - Form'!Print_Area</vt:lpstr>
      <vt:lpstr>'9-Dimensional Results - Example'!Print_Area</vt:lpstr>
      <vt:lpstr>'20 - ELC - Form'!Print_Titles</vt:lpstr>
      <vt:lpstr>'4 - Design FMEA - Form'!Print_Titles</vt:lpstr>
      <vt:lpstr>'5 - Process Flow – Example '!Print_Titles</vt:lpstr>
      <vt:lpstr>'5-Proces Flow Diagram'!Print_Titles</vt:lpstr>
      <vt:lpstr>'7_Process Control Plan - Form'!Print_Titles</vt:lpstr>
    </vt:vector>
  </TitlesOfParts>
  <Company>Ingersoll Rand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QUAL TM 0027 - 01 PPAP Package</dc:title>
  <dc:subject>PPAP</dc:subject>
  <dc:creator>Tiehan.Wang@irco.com</dc:creator>
  <cp:lastModifiedBy>Wu, Eileen</cp:lastModifiedBy>
  <cp:revision>1</cp:revision>
  <cp:lastPrinted>2020-12-16T02:50:18Z</cp:lastPrinted>
  <dcterms:created xsi:type="dcterms:W3CDTF">2011-06-01T15:20:20Z</dcterms:created>
  <dcterms:modified xsi:type="dcterms:W3CDTF">2020-12-16T02:53:57Z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0x01010005E83D6351AA3E4B804BAB49767FD94400C40F56021993364E926E3925452236AD</vt:lpwstr>
  </property>
  <property fmtid="{D5CDD505-2E9C-101B-9397-08002B2CF9AE}" pid="3" name="TitusGUID">
    <vt:lpwstr>8f460031-2fc8-4e2b-a51c-54ca0e0570e2</vt:lpwstr>
  </property>
  <property fmtid="{D5CDD505-2E9C-101B-9397-08002B2CF9AE}" pid="4" name="CLASSIFICATION">
    <vt:lpwstr>TT-DC-3</vt:lpwstr>
  </property>
</Properties>
</file>